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НМЦК!$A$6:$N$9</definedName>
    <definedName name="_xlnm.Print_Area" localSheetId="0">НМЦК!$A$1:$N$15</definedName>
  </definedNames>
  <calcPr calcId="114210"/>
</workbook>
</file>

<file path=xl/calcChain.xml><?xml version="1.0" encoding="utf-8"?>
<calcChain xmlns="http://schemas.openxmlformats.org/spreadsheetml/2006/main">
  <c r="K6" i="1"/>
  <c r="N6"/>
  <c r="L6"/>
  <c r="M6"/>
  <c r="F6"/>
  <c r="H6"/>
  <c r="H10"/>
  <c r="J6"/>
  <c r="F7"/>
  <c r="H7"/>
  <c r="J7"/>
  <c r="K7"/>
  <c r="N7"/>
  <c r="L7"/>
  <c r="F8"/>
  <c r="F10"/>
  <c r="H8"/>
  <c r="J8"/>
  <c r="K8"/>
  <c r="N8"/>
  <c r="L8"/>
  <c r="M8"/>
  <c r="F9"/>
  <c r="H9"/>
  <c r="J9"/>
  <c r="K9"/>
  <c r="N9"/>
  <c r="L9"/>
  <c r="J10"/>
  <c r="M7"/>
  <c r="M9"/>
  <c r="N10"/>
</calcChain>
</file>

<file path=xl/sharedStrings.xml><?xml version="1.0" encoding="utf-8"?>
<sst xmlns="http://schemas.openxmlformats.org/spreadsheetml/2006/main" count="32" uniqueCount="28">
  <si>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</si>
  <si>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</si>
  <si>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</si>
  <si>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</si>
  <si>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</si>
  <si>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</si>
  <si>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</si>
  <si>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</si>
  <si>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</si>
  <si>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</si>
  <si>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</si>
  <si>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</si>
  <si>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</si>
  <si>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</si>
  <si>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</si>
  <si>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</si>
  <si>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расходных материалов для аппаратов «Искусственная почка» FRESENIUS 5008</t>
  </si>
  <si>
    <t>комплект</t>
  </si>
  <si>
    <t>картридж</t>
  </si>
  <si>
    <t>каниста</t>
  </si>
  <si>
    <t>Источник 1
 КП № б/н от б/д</t>
  </si>
  <si>
    <t>Источник 2
 КП № 226 от 24.10.2022</t>
  </si>
  <si>
    <t>Источник 3
 КП № б/н от б/д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</si>
  <si>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442 168,66 рублей </t>
    </r>
    <r>
      <rPr>
        <sz val="12"/>
        <rFont val="Times New Roman"/>
        <family val="1"/>
        <charset val="204"/>
      </rPr>
      <t>(Четыреста сорок две тысячи сто шестьдесят восемь рублей 66 копеек).</t>
    </r>
  </si>
  <si>
    <t>Комплект кровопроводящих магистралей для гемодиализа, включающий артериальные и венозные AV-Set ONLINE plus 5008-R
для аппаратов «Искусственная почка» FRESENIUS 5008 ONLINE/M.DIASAFE/M.OCM/BPM,BTM, BVM.</t>
  </si>
  <si>
    <t>Гранулированный основной бикарбонатный концентрат картридж BIBAG 5008 900g для аппаратов «Искусственная почка» FRESENIUS5008</t>
  </si>
  <si>
    <t>Фильтр для системы стерилизации диализата DIASAFE plus /Фильтр DIASAFEPLUS для стерилизации диализата  для аппаратов «Искусственная почка» FRESENIUS 5008 ONLINE/M.DIASAFE/M.
OCM/BPM,BTM,BVM.</t>
  </si>
  <si>
    <t>Дезинфектант для аппаратов «Искусственная почка», канистры, по 5 л. «Цитростерил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</si>
</sst>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764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764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76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76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52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4864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9721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4"/>
  <sheetViews>
    <sheetView tabSelected="1" zoomScale="130" zoomScaleNormal="130" workbookViewId="0">
      <selection activeCell="D8" sqref="D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23" ht="24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3" ht="26.25" customHeight="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3" ht="51">
      <c r="A3" s="30" t="s">
        <v>1</v>
      </c>
      <c r="B3" s="31" t="s">
        <v>11</v>
      </c>
      <c r="C3" s="30" t="s">
        <v>7</v>
      </c>
      <c r="D3" s="28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23" ht="45.75" customHeight="1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23" ht="29.25" customHeight="1">
      <c r="A5" s="30"/>
      <c r="B5" s="31"/>
      <c r="C5" s="30"/>
      <c r="D5" s="28"/>
      <c r="E5" s="26" t="s">
        <v>20</v>
      </c>
      <c r="F5" s="26"/>
      <c r="G5" s="26" t="s">
        <v>21</v>
      </c>
      <c r="H5" s="26"/>
      <c r="I5" s="26" t="s">
        <v>22</v>
      </c>
      <c r="J5" s="26"/>
      <c r="K5" s="24"/>
      <c r="L5" s="24"/>
      <c r="M5" s="24"/>
      <c r="N5" s="25"/>
    </row>
    <row r="6" spans="1:23" ht="102">
      <c r="A6" s="10">
        <v>1</v>
      </c>
      <c r="B6" s="21" t="s">
        <v>24</v>
      </c>
      <c r="C6" s="22" t="s">
        <v>17</v>
      </c>
      <c r="D6" s="22">
        <v>200</v>
      </c>
      <c r="E6" s="19">
        <v>1120.6500000000001</v>
      </c>
      <c r="F6" s="11">
        <f>D6*E6</f>
        <v>224130.00000000003</v>
      </c>
      <c r="G6" s="19">
        <v>1100</v>
      </c>
      <c r="H6" s="11">
        <f>G6*D6</f>
        <v>220000</v>
      </c>
      <c r="I6" s="19">
        <v>1130.1400000000001</v>
      </c>
      <c r="J6" s="11">
        <f>I6*D6</f>
        <v>226028.00000000003</v>
      </c>
      <c r="K6" s="11">
        <f>(E6+G6+I6)/3</f>
        <v>1116.93</v>
      </c>
      <c r="L6" s="8">
        <f>STDEV(E6,G6,I6)</f>
        <v>15.410506156515485</v>
      </c>
      <c r="M6" s="12">
        <f>L6/K6</f>
        <v>1.3797199606524566E-2</v>
      </c>
      <c r="N6" s="13">
        <f>ROUND(K6,2)*D6</f>
        <v>223386</v>
      </c>
    </row>
    <row r="7" spans="1:23" s="6" customFormat="1" ht="63.75">
      <c r="A7" s="10">
        <v>2</v>
      </c>
      <c r="B7" s="21" t="s">
        <v>25</v>
      </c>
      <c r="C7" s="22" t="s">
        <v>18</v>
      </c>
      <c r="D7" s="22">
        <v>156</v>
      </c>
      <c r="E7" s="19">
        <v>910</v>
      </c>
      <c r="F7" s="11">
        <f>D7*E7</f>
        <v>141960</v>
      </c>
      <c r="G7" s="19">
        <v>876.15</v>
      </c>
      <c r="H7" s="11">
        <f>G7*D7</f>
        <v>136679.4</v>
      </c>
      <c r="I7" s="19">
        <v>900.87</v>
      </c>
      <c r="J7" s="11">
        <f>I7*D7</f>
        <v>140535.72</v>
      </c>
      <c r="K7" s="11">
        <f>(E7+G7+I7)/3</f>
        <v>895.67333333333329</v>
      </c>
      <c r="L7" s="8">
        <f>STDEV(E7,G7,I7)</f>
        <v>17.513127457234294</v>
      </c>
      <c r="M7" s="12">
        <f>L7/K7</f>
        <v>1.9553029888762601E-2</v>
      </c>
      <c r="N7" s="13">
        <f>ROUND(K7,2)*D7</f>
        <v>139724.51999999999</v>
      </c>
    </row>
    <row r="8" spans="1:23" s="6" customFormat="1" ht="89.25">
      <c r="A8" s="10">
        <v>3</v>
      </c>
      <c r="B8" s="21" t="s">
        <v>26</v>
      </c>
      <c r="C8" s="22" t="s">
        <v>12</v>
      </c>
      <c r="D8" s="22">
        <v>6</v>
      </c>
      <c r="E8" s="19">
        <v>10500</v>
      </c>
      <c r="F8" s="11">
        <f>D8*E8</f>
        <v>63000</v>
      </c>
      <c r="G8" s="19">
        <v>10389.6</v>
      </c>
      <c r="H8" s="11">
        <f>G8*D8</f>
        <v>62337.600000000006</v>
      </c>
      <c r="I8" s="19">
        <v>10400.23</v>
      </c>
      <c r="J8" s="11">
        <f>I8*D8</f>
        <v>62401.38</v>
      </c>
      <c r="K8" s="11">
        <f>(E8+G8+I8)/3</f>
        <v>10429.943333333333</v>
      </c>
      <c r="L8" s="8">
        <f>STDEV(E8,G8,I8)</f>
        <v>60.903215295527147</v>
      </c>
      <c r="M8" s="12">
        <f>L8/K8</f>
        <v>5.8392661732767949E-3</v>
      </c>
      <c r="N8" s="13">
        <f>ROUND(K8,2)*D8</f>
        <v>62579.64</v>
      </c>
    </row>
    <row r="9" spans="1:23" s="6" customFormat="1" ht="38.25">
      <c r="A9" s="10">
        <v>4</v>
      </c>
      <c r="B9" s="21" t="s">
        <v>27</v>
      </c>
      <c r="C9" s="22" t="s">
        <v>19</v>
      </c>
      <c r="D9" s="22">
        <v>5</v>
      </c>
      <c r="E9" s="19">
        <v>3300.5</v>
      </c>
      <c r="F9" s="11">
        <f>D9*E9</f>
        <v>16502.5</v>
      </c>
      <c r="G9" s="19">
        <v>3285</v>
      </c>
      <c r="H9" s="11">
        <f>G9*D9</f>
        <v>16425</v>
      </c>
      <c r="I9" s="19">
        <v>3301.6</v>
      </c>
      <c r="J9" s="11">
        <f>I9*D9</f>
        <v>16508</v>
      </c>
      <c r="K9" s="11">
        <f>(E9+G9+I9)/3</f>
        <v>3295.7000000000003</v>
      </c>
      <c r="L9" s="8">
        <f>STDEV(E9,G9,I9)</f>
        <v>9.2827797560859686</v>
      </c>
      <c r="M9" s="12">
        <f>L9/K9</f>
        <v>2.8166337215419996E-3</v>
      </c>
      <c r="N9" s="13">
        <f>ROUND(K9,2)*D9</f>
        <v>16478.5</v>
      </c>
    </row>
    <row r="10" spans="1:23">
      <c r="A10" s="14"/>
      <c r="B10" s="18" t="s">
        <v>10</v>
      </c>
      <c r="C10" s="15"/>
      <c r="D10" s="16"/>
      <c r="E10" s="17"/>
      <c r="F10" s="17">
        <f>SUM(F6:F9)</f>
        <v>445592.5</v>
      </c>
      <c r="G10" s="17"/>
      <c r="H10" s="17">
        <f>SUM(H6:H9)</f>
        <v>435442</v>
      </c>
      <c r="I10" s="17"/>
      <c r="J10" s="17">
        <f>SUM(J6:J9)</f>
        <v>445473.10000000003</v>
      </c>
      <c r="K10" s="17"/>
      <c r="L10" s="17"/>
      <c r="M10" s="17"/>
      <c r="N10" s="17">
        <f>SUM(N6:N9)</f>
        <v>442168.66000000003</v>
      </c>
    </row>
    <row r="12" spans="1:23" ht="15.75"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4" spans="1:23" ht="15.75">
      <c r="A14" s="7"/>
      <c r="B14" s="23" t="s">
        <v>23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</sheetData>
  <mergeCells count="17">
    <mergeCell ref="A1:N1"/>
    <mergeCell ref="B14:N14"/>
    <mergeCell ref="E3:J3"/>
    <mergeCell ref="D3:D5"/>
    <mergeCell ref="A2:N2"/>
    <mergeCell ref="K3:M3"/>
    <mergeCell ref="A3:A5"/>
    <mergeCell ref="B3:B5"/>
    <mergeCell ref="C3:C5"/>
    <mergeCell ref="K4:K5"/>
    <mergeCell ref="K12:W12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2022-11-11T10:15:00Z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