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0" windowHeight="1185"/>
  </bookViews>
  <sheets>
    <sheet name="Смета 12 гр. ТЕР МО" sheetId="5" r:id="rId1"/>
    <sheet name="Source" sheetId="1" r:id="rId2"/>
    <sheet name="SourceObSm" sheetId="2" r:id="rId3"/>
    <sheet name="SmtRes" sheetId="3" r:id="rId4"/>
    <sheet name="EtalonRes" sheetId="4" r:id="rId5"/>
  </sheets>
  <definedNames>
    <definedName name="_xlnm.Print_Titles" localSheetId="0">'Смета 12 гр. ТЕР МО'!$40:$40</definedName>
    <definedName name="_xlnm.Print_Area" localSheetId="0">'Смета 12 гр. ТЕР МО'!$A$1:$L$305</definedName>
  </definedNames>
  <calcPr calcId="125725"/>
</workbook>
</file>

<file path=xl/calcChain.xml><?xml version="1.0" encoding="utf-8"?>
<calcChain xmlns="http://schemas.openxmlformats.org/spreadsheetml/2006/main">
  <c r="AF291" i="5"/>
  <c r="I303"/>
  <c r="I300"/>
  <c r="I297"/>
  <c r="D303"/>
  <c r="D300"/>
  <c r="D297"/>
  <c r="C294"/>
  <c r="C293"/>
  <c r="I32"/>
  <c r="I31"/>
  <c r="G31" s="1"/>
  <c r="I30"/>
  <c r="I29"/>
  <c r="I28"/>
  <c r="I27"/>
  <c r="A291"/>
  <c r="A287"/>
  <c r="A283"/>
  <c r="L281"/>
  <c r="Q281" s="1"/>
  <c r="Z281"/>
  <c r="Y281"/>
  <c r="X281"/>
  <c r="K280"/>
  <c r="J281" s="1"/>
  <c r="P281" s="1"/>
  <c r="J280"/>
  <c r="H280"/>
  <c r="G281" s="1"/>
  <c r="O281" s="1"/>
  <c r="G280"/>
  <c r="F280"/>
  <c r="V279"/>
  <c r="T279"/>
  <c r="U279"/>
  <c r="S279"/>
  <c r="F279"/>
  <c r="E279"/>
  <c r="D279"/>
  <c r="I279"/>
  <c r="C279"/>
  <c r="B279"/>
  <c r="A279"/>
  <c r="L278"/>
  <c r="Q278" s="1"/>
  <c r="Z278"/>
  <c r="Y278"/>
  <c r="X278"/>
  <c r="K277"/>
  <c r="J278" s="1"/>
  <c r="P278" s="1"/>
  <c r="J277"/>
  <c r="H277"/>
  <c r="W278" s="1"/>
  <c r="G277"/>
  <c r="F277"/>
  <c r="V276"/>
  <c r="T276"/>
  <c r="U276"/>
  <c r="S276"/>
  <c r="F276"/>
  <c r="E276"/>
  <c r="D276"/>
  <c r="I276"/>
  <c r="C276"/>
  <c r="B276"/>
  <c r="A276"/>
  <c r="L275"/>
  <c r="Q275" s="1"/>
  <c r="J275"/>
  <c r="P275" s="1"/>
  <c r="Z275"/>
  <c r="Y275"/>
  <c r="W275"/>
  <c r="K274"/>
  <c r="J274"/>
  <c r="H274"/>
  <c r="X275" s="1"/>
  <c r="G274"/>
  <c r="F274"/>
  <c r="V273"/>
  <c r="T273"/>
  <c r="U273"/>
  <c r="S273"/>
  <c r="F273"/>
  <c r="E273"/>
  <c r="D273"/>
  <c r="I273"/>
  <c r="C273"/>
  <c r="B273"/>
  <c r="A273"/>
  <c r="L272"/>
  <c r="Q272" s="1"/>
  <c r="Z272"/>
  <c r="Y272"/>
  <c r="W272"/>
  <c r="H269"/>
  <c r="L271"/>
  <c r="G271"/>
  <c r="E271"/>
  <c r="J270"/>
  <c r="E270"/>
  <c r="J269"/>
  <c r="E269"/>
  <c r="K268"/>
  <c r="J268"/>
  <c r="H268"/>
  <c r="G268"/>
  <c r="F268"/>
  <c r="K267"/>
  <c r="J267"/>
  <c r="H267"/>
  <c r="R267" s="1"/>
  <c r="G267"/>
  <c r="F267"/>
  <c r="K266"/>
  <c r="J266"/>
  <c r="H266"/>
  <c r="G266"/>
  <c r="F266"/>
  <c r="K265"/>
  <c r="J265"/>
  <c r="R265"/>
  <c r="H265"/>
  <c r="G265"/>
  <c r="F265"/>
  <c r="C264"/>
  <c r="V263"/>
  <c r="K270" s="1"/>
  <c r="T263"/>
  <c r="K269" s="1"/>
  <c r="U263"/>
  <c r="H270" s="1"/>
  <c r="S263"/>
  <c r="F263"/>
  <c r="E263"/>
  <c r="D263"/>
  <c r="I263"/>
  <c r="C263"/>
  <c r="B263"/>
  <c r="A263"/>
  <c r="Q262"/>
  <c r="L262"/>
  <c r="Z262"/>
  <c r="Y262"/>
  <c r="X262"/>
  <c r="K261"/>
  <c r="J261"/>
  <c r="Z261"/>
  <c r="Y261"/>
  <c r="X261"/>
  <c r="H261"/>
  <c r="W261" s="1"/>
  <c r="F261"/>
  <c r="V261"/>
  <c r="T261"/>
  <c r="U261"/>
  <c r="S261"/>
  <c r="E261"/>
  <c r="D261"/>
  <c r="C261"/>
  <c r="B261"/>
  <c r="A261"/>
  <c r="L260"/>
  <c r="G260"/>
  <c r="E260"/>
  <c r="J259"/>
  <c r="F259"/>
  <c r="E259"/>
  <c r="J258"/>
  <c r="F258"/>
  <c r="E258"/>
  <c r="K257"/>
  <c r="J257"/>
  <c r="H257"/>
  <c r="G257"/>
  <c r="F257"/>
  <c r="K256"/>
  <c r="J256"/>
  <c r="H256"/>
  <c r="R256" s="1"/>
  <c r="G256"/>
  <c r="F256"/>
  <c r="K255"/>
  <c r="J255"/>
  <c r="H255"/>
  <c r="G255"/>
  <c r="F255"/>
  <c r="K254"/>
  <c r="J254"/>
  <c r="R254"/>
  <c r="H254"/>
  <c r="G254"/>
  <c r="F254"/>
  <c r="C253"/>
  <c r="V252"/>
  <c r="T252"/>
  <c r="K258" s="1"/>
  <c r="U252"/>
  <c r="H259" s="1"/>
  <c r="S252"/>
  <c r="H258" s="1"/>
  <c r="F252"/>
  <c r="E252"/>
  <c r="D252"/>
  <c r="I252"/>
  <c r="C252"/>
  <c r="B252"/>
  <c r="A252"/>
  <c r="A251"/>
  <c r="A247"/>
  <c r="L245"/>
  <c r="Q245" s="1"/>
  <c r="Z245"/>
  <c r="Y245"/>
  <c r="X245"/>
  <c r="J244"/>
  <c r="Z244"/>
  <c r="Y244"/>
  <c r="X244"/>
  <c r="H244"/>
  <c r="W244" s="1"/>
  <c r="F244"/>
  <c r="V244"/>
  <c r="T244"/>
  <c r="U244"/>
  <c r="S244"/>
  <c r="E244"/>
  <c r="D244"/>
  <c r="C244"/>
  <c r="B244"/>
  <c r="A244"/>
  <c r="K243"/>
  <c r="J243"/>
  <c r="Z243"/>
  <c r="Y243"/>
  <c r="X243"/>
  <c r="W243"/>
  <c r="H243"/>
  <c r="F243"/>
  <c r="V243"/>
  <c r="T243"/>
  <c r="U243"/>
  <c r="S243"/>
  <c r="E243"/>
  <c r="D243"/>
  <c r="C243"/>
  <c r="B243"/>
  <c r="A243"/>
  <c r="L242"/>
  <c r="G242"/>
  <c r="E242"/>
  <c r="J241"/>
  <c r="F241"/>
  <c r="E241"/>
  <c r="J240"/>
  <c r="F240"/>
  <c r="E240"/>
  <c r="J239"/>
  <c r="H239"/>
  <c r="G239"/>
  <c r="F239"/>
  <c r="J238"/>
  <c r="H238"/>
  <c r="R238" s="1"/>
  <c r="G238"/>
  <c r="F238"/>
  <c r="J237"/>
  <c r="H237"/>
  <c r="G237"/>
  <c r="F237"/>
  <c r="P245"/>
  <c r="J236"/>
  <c r="H236"/>
  <c r="G236"/>
  <c r="F236"/>
  <c r="C235"/>
  <c r="V234"/>
  <c r="T234"/>
  <c r="U234"/>
  <c r="H241" s="1"/>
  <c r="S234"/>
  <c r="F234"/>
  <c r="E234"/>
  <c r="D234"/>
  <c r="I234"/>
  <c r="C234"/>
  <c r="B234"/>
  <c r="A234"/>
  <c r="L233"/>
  <c r="Q233" s="1"/>
  <c r="J233"/>
  <c r="P233" s="1"/>
  <c r="Z233"/>
  <c r="Y233"/>
  <c r="X233"/>
  <c r="K232"/>
  <c r="J232"/>
  <c r="H232"/>
  <c r="G233" s="1"/>
  <c r="O233" s="1"/>
  <c r="G232"/>
  <c r="F232"/>
  <c r="V232"/>
  <c r="T232"/>
  <c r="U232"/>
  <c r="S232"/>
  <c r="E232"/>
  <c r="D232"/>
  <c r="I232"/>
  <c r="C232"/>
  <c r="B232"/>
  <c r="A232"/>
  <c r="L231"/>
  <c r="Q231" s="1"/>
  <c r="Z231"/>
  <c r="Y231"/>
  <c r="X231"/>
  <c r="K230"/>
  <c r="J230"/>
  <c r="Z230"/>
  <c r="Y230"/>
  <c r="X230"/>
  <c r="H230"/>
  <c r="W230" s="1"/>
  <c r="F230"/>
  <c r="V230"/>
  <c r="T230"/>
  <c r="U230"/>
  <c r="S230"/>
  <c r="E230"/>
  <c r="D230"/>
  <c r="C230"/>
  <c r="B230"/>
  <c r="A230"/>
  <c r="L229"/>
  <c r="G229"/>
  <c r="E229"/>
  <c r="J228"/>
  <c r="F228"/>
  <c r="E228"/>
  <c r="J227"/>
  <c r="F227"/>
  <c r="E227"/>
  <c r="K226"/>
  <c r="J226"/>
  <c r="H226"/>
  <c r="G226"/>
  <c r="F226"/>
  <c r="K225"/>
  <c r="J225"/>
  <c r="H225"/>
  <c r="G225"/>
  <c r="F225"/>
  <c r="K224"/>
  <c r="J224"/>
  <c r="R224"/>
  <c r="H224"/>
  <c r="G224"/>
  <c r="F224"/>
  <c r="V223"/>
  <c r="K228" s="1"/>
  <c r="T223"/>
  <c r="K227" s="1"/>
  <c r="U223"/>
  <c r="H228" s="1"/>
  <c r="S223"/>
  <c r="F223"/>
  <c r="E223"/>
  <c r="D223"/>
  <c r="I223"/>
  <c r="C223"/>
  <c r="A223"/>
  <c r="Q222"/>
  <c r="L222"/>
  <c r="Z222"/>
  <c r="Y222"/>
  <c r="X222"/>
  <c r="K221"/>
  <c r="J221"/>
  <c r="Z221"/>
  <c r="Y221"/>
  <c r="X221"/>
  <c r="H221"/>
  <c r="W221" s="1"/>
  <c r="F221"/>
  <c r="V221"/>
  <c r="T221"/>
  <c r="U221"/>
  <c r="S221"/>
  <c r="E221"/>
  <c r="D221"/>
  <c r="C221"/>
  <c r="B221"/>
  <c r="A221"/>
  <c r="L220"/>
  <c r="G220"/>
  <c r="E220"/>
  <c r="J219"/>
  <c r="F219"/>
  <c r="E219"/>
  <c r="J218"/>
  <c r="F218"/>
  <c r="E218"/>
  <c r="K217"/>
  <c r="J217"/>
  <c r="H217"/>
  <c r="G217"/>
  <c r="F217"/>
  <c r="K216"/>
  <c r="J216"/>
  <c r="H216"/>
  <c r="R216" s="1"/>
  <c r="G216"/>
  <c r="F216"/>
  <c r="K215"/>
  <c r="J215"/>
  <c r="H215"/>
  <c r="G215"/>
  <c r="F215"/>
  <c r="K214"/>
  <c r="J214"/>
  <c r="H214"/>
  <c r="R214" s="1"/>
  <c r="G214"/>
  <c r="F214"/>
  <c r="C213"/>
  <c r="V212"/>
  <c r="K219" s="1"/>
  <c r="T212"/>
  <c r="K218" s="1"/>
  <c r="U212"/>
  <c r="H219" s="1"/>
  <c r="S212"/>
  <c r="H218" s="1"/>
  <c r="F212"/>
  <c r="E212"/>
  <c r="D212"/>
  <c r="I212"/>
  <c r="C212"/>
  <c r="A212"/>
  <c r="L211"/>
  <c r="Q211" s="1"/>
  <c r="Z211"/>
  <c r="Y211"/>
  <c r="X211"/>
  <c r="K210"/>
  <c r="J210"/>
  <c r="Z210"/>
  <c r="Y210"/>
  <c r="X210"/>
  <c r="H210"/>
  <c r="W210" s="1"/>
  <c r="F210"/>
  <c r="V210"/>
  <c r="T210"/>
  <c r="U210"/>
  <c r="S210"/>
  <c r="E210"/>
  <c r="D210"/>
  <c r="C210"/>
  <c r="B210"/>
  <c r="A210"/>
  <c r="L209"/>
  <c r="G209"/>
  <c r="E209"/>
  <c r="J208"/>
  <c r="E208"/>
  <c r="J207"/>
  <c r="E207"/>
  <c r="K206"/>
  <c r="J206"/>
  <c r="H206"/>
  <c r="G206"/>
  <c r="F206"/>
  <c r="K205"/>
  <c r="J205"/>
  <c r="H205"/>
  <c r="R205" s="1"/>
  <c r="G205"/>
  <c r="F205"/>
  <c r="K204"/>
  <c r="J204"/>
  <c r="H204"/>
  <c r="G204"/>
  <c r="F204"/>
  <c r="K203"/>
  <c r="J203"/>
  <c r="H203"/>
  <c r="G203"/>
  <c r="F203"/>
  <c r="C202"/>
  <c r="V201"/>
  <c r="T201"/>
  <c r="K207" s="1"/>
  <c r="U201"/>
  <c r="H208" s="1"/>
  <c r="S201"/>
  <c r="H207" s="1"/>
  <c r="F201"/>
  <c r="E201"/>
  <c r="D201"/>
  <c r="I201"/>
  <c r="C201"/>
  <c r="A201"/>
  <c r="Q200"/>
  <c r="L200"/>
  <c r="Z200"/>
  <c r="Y200"/>
  <c r="X200"/>
  <c r="L199"/>
  <c r="G199"/>
  <c r="E199"/>
  <c r="J198"/>
  <c r="F198"/>
  <c r="E198"/>
  <c r="J197"/>
  <c r="F197"/>
  <c r="E197"/>
  <c r="K196"/>
  <c r="J196"/>
  <c r="H196"/>
  <c r="G196"/>
  <c r="F196"/>
  <c r="K195"/>
  <c r="J195"/>
  <c r="R195"/>
  <c r="H195"/>
  <c r="G195"/>
  <c r="F195"/>
  <c r="K194"/>
  <c r="J194"/>
  <c r="H194"/>
  <c r="G194"/>
  <c r="F194"/>
  <c r="K193"/>
  <c r="J193"/>
  <c r="H193"/>
  <c r="G193"/>
  <c r="F193"/>
  <c r="C192"/>
  <c r="V191"/>
  <c r="K198" s="1"/>
  <c r="T191"/>
  <c r="K197" s="1"/>
  <c r="U191"/>
  <c r="H198" s="1"/>
  <c r="S191"/>
  <c r="H197" s="1"/>
  <c r="F191"/>
  <c r="E191"/>
  <c r="D191"/>
  <c r="I191"/>
  <c r="C191"/>
  <c r="A191"/>
  <c r="L190"/>
  <c r="Q190" s="1"/>
  <c r="Z190"/>
  <c r="Y190"/>
  <c r="X190"/>
  <c r="K189"/>
  <c r="J190" s="1"/>
  <c r="P190" s="1"/>
  <c r="J189"/>
  <c r="H189"/>
  <c r="G190" s="1"/>
  <c r="O190" s="1"/>
  <c r="G189"/>
  <c r="F189"/>
  <c r="V189"/>
  <c r="T189"/>
  <c r="U189"/>
  <c r="S189"/>
  <c r="E189"/>
  <c r="D189"/>
  <c r="I189"/>
  <c r="C189"/>
  <c r="B189"/>
  <c r="A189"/>
  <c r="L188"/>
  <c r="Q188" s="1"/>
  <c r="Z188"/>
  <c r="Y188"/>
  <c r="X188"/>
  <c r="K187"/>
  <c r="J187"/>
  <c r="Z187"/>
  <c r="Y187"/>
  <c r="X187"/>
  <c r="H187"/>
  <c r="W187" s="1"/>
  <c r="F187"/>
  <c r="V187"/>
  <c r="T187"/>
  <c r="U187"/>
  <c r="S187"/>
  <c r="E187"/>
  <c r="D187"/>
  <c r="C187"/>
  <c r="B187"/>
  <c r="A187"/>
  <c r="L186"/>
  <c r="G186"/>
  <c r="E186"/>
  <c r="J185"/>
  <c r="F185"/>
  <c r="E185"/>
  <c r="J184"/>
  <c r="F184"/>
  <c r="E184"/>
  <c r="K183"/>
  <c r="J183"/>
  <c r="H183"/>
  <c r="G183"/>
  <c r="F183"/>
  <c r="K182"/>
  <c r="J182"/>
  <c r="H182"/>
  <c r="R182" s="1"/>
  <c r="G182"/>
  <c r="F182"/>
  <c r="K181"/>
  <c r="J181"/>
  <c r="H181"/>
  <c r="G181"/>
  <c r="F181"/>
  <c r="K180"/>
  <c r="J180"/>
  <c r="H180"/>
  <c r="R180" s="1"/>
  <c r="G180"/>
  <c r="F180"/>
  <c r="C179"/>
  <c r="V178"/>
  <c r="T178"/>
  <c r="K184" s="1"/>
  <c r="U178"/>
  <c r="H185" s="1"/>
  <c r="S178"/>
  <c r="H184" s="1"/>
  <c r="F178"/>
  <c r="E178"/>
  <c r="D178"/>
  <c r="I178"/>
  <c r="C178"/>
  <c r="A178"/>
  <c r="L177"/>
  <c r="Q177" s="1"/>
  <c r="L247" s="1"/>
  <c r="Z177"/>
  <c r="Y177"/>
  <c r="X177"/>
  <c r="L176"/>
  <c r="G176"/>
  <c r="E176"/>
  <c r="J175"/>
  <c r="F175"/>
  <c r="E175"/>
  <c r="J174"/>
  <c r="F174"/>
  <c r="E174"/>
  <c r="K173"/>
  <c r="J173"/>
  <c r="H173"/>
  <c r="G173"/>
  <c r="F173"/>
  <c r="C172"/>
  <c r="V171"/>
  <c r="K175" s="1"/>
  <c r="T171"/>
  <c r="K174" s="1"/>
  <c r="U171"/>
  <c r="H175" s="1"/>
  <c r="S171"/>
  <c r="H174" s="1"/>
  <c r="F171"/>
  <c r="E171"/>
  <c r="D171"/>
  <c r="I171"/>
  <c r="C171"/>
  <c r="B171"/>
  <c r="A171"/>
  <c r="A170"/>
  <c r="A166"/>
  <c r="L164"/>
  <c r="Q164" s="1"/>
  <c r="Z164"/>
  <c r="Y164"/>
  <c r="W164"/>
  <c r="K163"/>
  <c r="J163"/>
  <c r="Z163"/>
  <c r="Y163"/>
  <c r="W163"/>
  <c r="H163"/>
  <c r="X163" s="1"/>
  <c r="F163"/>
  <c r="V163"/>
  <c r="T163"/>
  <c r="U163"/>
  <c r="S163"/>
  <c r="E163"/>
  <c r="D163"/>
  <c r="C163"/>
  <c r="B163"/>
  <c r="A163"/>
  <c r="K162"/>
  <c r="J162"/>
  <c r="Z162"/>
  <c r="Y162"/>
  <c r="X162"/>
  <c r="W162"/>
  <c r="H162"/>
  <c r="F162"/>
  <c r="V162"/>
  <c r="T162"/>
  <c r="U162"/>
  <c r="S162"/>
  <c r="E162"/>
  <c r="D162"/>
  <c r="C162"/>
  <c r="B162"/>
  <c r="A162"/>
  <c r="L161"/>
  <c r="G161"/>
  <c r="E161"/>
  <c r="J160"/>
  <c r="E160"/>
  <c r="J159"/>
  <c r="E159"/>
  <c r="K158"/>
  <c r="J158"/>
  <c r="H158"/>
  <c r="G158"/>
  <c r="F158"/>
  <c r="K157"/>
  <c r="J157"/>
  <c r="H157"/>
  <c r="R157" s="1"/>
  <c r="G157"/>
  <c r="F157"/>
  <c r="K156"/>
  <c r="J156"/>
  <c r="H156"/>
  <c r="G156"/>
  <c r="F156"/>
  <c r="K155"/>
  <c r="J155"/>
  <c r="H155"/>
  <c r="R155" s="1"/>
  <c r="G155"/>
  <c r="F155"/>
  <c r="C154"/>
  <c r="V153"/>
  <c r="T153"/>
  <c r="U153"/>
  <c r="S153"/>
  <c r="F153"/>
  <c r="E153"/>
  <c r="D153"/>
  <c r="I153"/>
  <c r="C153"/>
  <c r="B153"/>
  <c r="A153"/>
  <c r="L152"/>
  <c r="Q152" s="1"/>
  <c r="Z152"/>
  <c r="Y152"/>
  <c r="W152"/>
  <c r="K151"/>
  <c r="J151"/>
  <c r="Z151"/>
  <c r="Y151"/>
  <c r="W151"/>
  <c r="H151"/>
  <c r="X151" s="1"/>
  <c r="F151"/>
  <c r="V151"/>
  <c r="T151"/>
  <c r="U151"/>
  <c r="S151"/>
  <c r="E151"/>
  <c r="D151"/>
  <c r="C151"/>
  <c r="B151"/>
  <c r="A151"/>
  <c r="K150"/>
  <c r="J150"/>
  <c r="Z150"/>
  <c r="Y150"/>
  <c r="W150"/>
  <c r="H150"/>
  <c r="X150" s="1"/>
  <c r="F150"/>
  <c r="V150"/>
  <c r="T150"/>
  <c r="U150"/>
  <c r="S150"/>
  <c r="E150"/>
  <c r="D150"/>
  <c r="C150"/>
  <c r="B150"/>
  <c r="A150"/>
  <c r="L149"/>
  <c r="G149"/>
  <c r="E149"/>
  <c r="J148"/>
  <c r="E148"/>
  <c r="J147"/>
  <c r="E147"/>
  <c r="K146"/>
  <c r="J146"/>
  <c r="H146"/>
  <c r="G146"/>
  <c r="F146"/>
  <c r="K145"/>
  <c r="J145"/>
  <c r="R145"/>
  <c r="H145"/>
  <c r="G145"/>
  <c r="F145"/>
  <c r="K144"/>
  <c r="J144"/>
  <c r="H144"/>
  <c r="G144"/>
  <c r="F144"/>
  <c r="K143"/>
  <c r="J143"/>
  <c r="H143"/>
  <c r="G143"/>
  <c r="F143"/>
  <c r="C142"/>
  <c r="V141"/>
  <c r="K148" s="1"/>
  <c r="T141"/>
  <c r="K147" s="1"/>
  <c r="U141"/>
  <c r="S141"/>
  <c r="F141"/>
  <c r="E141"/>
  <c r="D141"/>
  <c r="I141"/>
  <c r="C141"/>
  <c r="B141"/>
  <c r="A141"/>
  <c r="L140"/>
  <c r="Q140" s="1"/>
  <c r="Z140"/>
  <c r="Y140"/>
  <c r="W140"/>
  <c r="K139"/>
  <c r="J139"/>
  <c r="Z139"/>
  <c r="Y139"/>
  <c r="W139"/>
  <c r="H139"/>
  <c r="X139" s="1"/>
  <c r="F139"/>
  <c r="V139"/>
  <c r="T139"/>
  <c r="U139"/>
  <c r="S139"/>
  <c r="E139"/>
  <c r="D139"/>
  <c r="C139"/>
  <c r="B139"/>
  <c r="A139"/>
  <c r="K138"/>
  <c r="J138"/>
  <c r="Z138"/>
  <c r="Y138"/>
  <c r="W138"/>
  <c r="H138"/>
  <c r="X138" s="1"/>
  <c r="F138"/>
  <c r="V138"/>
  <c r="T138"/>
  <c r="U138"/>
  <c r="S138"/>
  <c r="E138"/>
  <c r="D138"/>
  <c r="C138"/>
  <c r="B138"/>
  <c r="A138"/>
  <c r="L137"/>
  <c r="G137"/>
  <c r="E137"/>
  <c r="J136"/>
  <c r="E136"/>
  <c r="J135"/>
  <c r="E135"/>
  <c r="K134"/>
  <c r="J134"/>
  <c r="H134"/>
  <c r="G134"/>
  <c r="F134"/>
  <c r="K133"/>
  <c r="J133"/>
  <c r="H133"/>
  <c r="R133" s="1"/>
  <c r="G133"/>
  <c r="F133"/>
  <c r="K132"/>
  <c r="J132"/>
  <c r="H132"/>
  <c r="G132"/>
  <c r="F132"/>
  <c r="K131"/>
  <c r="J131"/>
  <c r="H131"/>
  <c r="R131" s="1"/>
  <c r="G131"/>
  <c r="F131"/>
  <c r="C130"/>
  <c r="V129"/>
  <c r="T129"/>
  <c r="U129"/>
  <c r="H136" s="1"/>
  <c r="S129"/>
  <c r="H135" s="1"/>
  <c r="F129"/>
  <c r="E129"/>
  <c r="D129"/>
  <c r="I129"/>
  <c r="C129"/>
  <c r="B129"/>
  <c r="A129"/>
  <c r="A128"/>
  <c r="A124"/>
  <c r="L122"/>
  <c r="Q122" s="1"/>
  <c r="Z122"/>
  <c r="Y122"/>
  <c r="X122"/>
  <c r="L121"/>
  <c r="G121"/>
  <c r="E121"/>
  <c r="J120"/>
  <c r="F120"/>
  <c r="E120"/>
  <c r="J119"/>
  <c r="F119"/>
  <c r="E119"/>
  <c r="K118"/>
  <c r="J118"/>
  <c r="H118"/>
  <c r="G118"/>
  <c r="F118"/>
  <c r="K117"/>
  <c r="J117"/>
  <c r="H117"/>
  <c r="R117" s="1"/>
  <c r="G117"/>
  <c r="F117"/>
  <c r="K116"/>
  <c r="J116"/>
  <c r="H116"/>
  <c r="G116"/>
  <c r="F116"/>
  <c r="K115"/>
  <c r="J115"/>
  <c r="R115"/>
  <c r="H115"/>
  <c r="G115"/>
  <c r="F115"/>
  <c r="C114"/>
  <c r="V113"/>
  <c r="K120" s="1"/>
  <c r="T113"/>
  <c r="K119" s="1"/>
  <c r="U113"/>
  <c r="H120" s="1"/>
  <c r="S113"/>
  <c r="H119" s="1"/>
  <c r="F113"/>
  <c r="E113"/>
  <c r="D113"/>
  <c r="I113"/>
  <c r="C113"/>
  <c r="A113"/>
  <c r="L112"/>
  <c r="Q112" s="1"/>
  <c r="Z112"/>
  <c r="Y112"/>
  <c r="X112"/>
  <c r="L111"/>
  <c r="G111"/>
  <c r="E111"/>
  <c r="J110"/>
  <c r="F110"/>
  <c r="E110"/>
  <c r="J109"/>
  <c r="F109"/>
  <c r="E109"/>
  <c r="K108"/>
  <c r="J108"/>
  <c r="H108"/>
  <c r="G108"/>
  <c r="F108"/>
  <c r="K107"/>
  <c r="J107"/>
  <c r="H107"/>
  <c r="R107" s="1"/>
  <c r="G107"/>
  <c r="F107"/>
  <c r="K106"/>
  <c r="J106"/>
  <c r="H106"/>
  <c r="G106"/>
  <c r="F106"/>
  <c r="K105"/>
  <c r="J105"/>
  <c r="H105"/>
  <c r="R105" s="1"/>
  <c r="G105"/>
  <c r="F105"/>
  <c r="C104"/>
  <c r="V103"/>
  <c r="K110" s="1"/>
  <c r="T103"/>
  <c r="K109" s="1"/>
  <c r="U103"/>
  <c r="H110" s="1"/>
  <c r="S103"/>
  <c r="H109" s="1"/>
  <c r="F103"/>
  <c r="E103"/>
  <c r="D103"/>
  <c r="I103"/>
  <c r="C103"/>
  <c r="A103"/>
  <c r="L102"/>
  <c r="Q102" s="1"/>
  <c r="Z102"/>
  <c r="Y102"/>
  <c r="X102"/>
  <c r="L101"/>
  <c r="G101"/>
  <c r="E101"/>
  <c r="J100"/>
  <c r="F100"/>
  <c r="E100"/>
  <c r="J99"/>
  <c r="F99"/>
  <c r="E99"/>
  <c r="K98"/>
  <c r="J98"/>
  <c r="H98"/>
  <c r="G98"/>
  <c r="F98"/>
  <c r="K97"/>
  <c r="J97"/>
  <c r="H97"/>
  <c r="R97" s="1"/>
  <c r="G97"/>
  <c r="F97"/>
  <c r="K96"/>
  <c r="J96"/>
  <c r="H96"/>
  <c r="G96"/>
  <c r="F96"/>
  <c r="K95"/>
  <c r="J95"/>
  <c r="H95"/>
  <c r="R95" s="1"/>
  <c r="G95"/>
  <c r="F95"/>
  <c r="C94"/>
  <c r="V93"/>
  <c r="K100" s="1"/>
  <c r="T93"/>
  <c r="K99" s="1"/>
  <c r="U93"/>
  <c r="H100" s="1"/>
  <c r="S93"/>
  <c r="H99" s="1"/>
  <c r="F93"/>
  <c r="E93"/>
  <c r="D93"/>
  <c r="I93"/>
  <c r="C93"/>
  <c r="A93"/>
  <c r="L92"/>
  <c r="Q92" s="1"/>
  <c r="Z92"/>
  <c r="Y92"/>
  <c r="X92"/>
  <c r="L91"/>
  <c r="G91"/>
  <c r="E91"/>
  <c r="J90"/>
  <c r="F90"/>
  <c r="E90"/>
  <c r="J89"/>
  <c r="F89"/>
  <c r="E89"/>
  <c r="K88"/>
  <c r="J88"/>
  <c r="H88"/>
  <c r="G88"/>
  <c r="F88"/>
  <c r="K87"/>
  <c r="J87"/>
  <c r="H87"/>
  <c r="R87" s="1"/>
  <c r="G87"/>
  <c r="F87"/>
  <c r="K86"/>
  <c r="J86"/>
  <c r="H86"/>
  <c r="G86"/>
  <c r="F86"/>
  <c r="K85"/>
  <c r="J85"/>
  <c r="R85"/>
  <c r="H85"/>
  <c r="G85"/>
  <c r="F85"/>
  <c r="C84"/>
  <c r="V83"/>
  <c r="K90" s="1"/>
  <c r="T83"/>
  <c r="K89" s="1"/>
  <c r="U83"/>
  <c r="H90" s="1"/>
  <c r="S83"/>
  <c r="H89" s="1"/>
  <c r="F83"/>
  <c r="E83"/>
  <c r="D83"/>
  <c r="I83"/>
  <c r="C83"/>
  <c r="A83"/>
  <c r="Q82"/>
  <c r="L82"/>
  <c r="Z82"/>
  <c r="Y82"/>
  <c r="X82"/>
  <c r="L81"/>
  <c r="G81"/>
  <c r="E81"/>
  <c r="J80"/>
  <c r="F80"/>
  <c r="E80"/>
  <c r="J79"/>
  <c r="F79"/>
  <c r="E79"/>
  <c r="K78"/>
  <c r="J78"/>
  <c r="H78"/>
  <c r="G78"/>
  <c r="F78"/>
  <c r="K77"/>
  <c r="J77"/>
  <c r="H77"/>
  <c r="R77" s="1"/>
  <c r="G77"/>
  <c r="F77"/>
  <c r="K76"/>
  <c r="J76"/>
  <c r="H76"/>
  <c r="G76"/>
  <c r="F76"/>
  <c r="K75"/>
  <c r="J75"/>
  <c r="H75"/>
  <c r="R75" s="1"/>
  <c r="G75"/>
  <c r="F75"/>
  <c r="C74"/>
  <c r="V73"/>
  <c r="K80" s="1"/>
  <c r="T73"/>
  <c r="K79" s="1"/>
  <c r="U73"/>
  <c r="H80" s="1"/>
  <c r="S73"/>
  <c r="H79" s="1"/>
  <c r="F73"/>
  <c r="E73"/>
  <c r="D73"/>
  <c r="I73"/>
  <c r="C73"/>
  <c r="A73"/>
  <c r="Q72"/>
  <c r="L72"/>
  <c r="Z72"/>
  <c r="Y72"/>
  <c r="X72"/>
  <c r="L71"/>
  <c r="G71"/>
  <c r="E71"/>
  <c r="J70"/>
  <c r="F70"/>
  <c r="E70"/>
  <c r="J69"/>
  <c r="F69"/>
  <c r="E69"/>
  <c r="K68"/>
  <c r="J68"/>
  <c r="H68"/>
  <c r="G68"/>
  <c r="F68"/>
  <c r="K67"/>
  <c r="J67"/>
  <c r="H67"/>
  <c r="R67" s="1"/>
  <c r="G67"/>
  <c r="F67"/>
  <c r="K66"/>
  <c r="J66"/>
  <c r="H66"/>
  <c r="G66"/>
  <c r="F66"/>
  <c r="K65"/>
  <c r="J65"/>
  <c r="R65"/>
  <c r="H65"/>
  <c r="G65"/>
  <c r="F65"/>
  <c r="C64"/>
  <c r="V63"/>
  <c r="K70" s="1"/>
  <c r="T63"/>
  <c r="K69" s="1"/>
  <c r="U63"/>
  <c r="H70" s="1"/>
  <c r="S63"/>
  <c r="H69" s="1"/>
  <c r="F63"/>
  <c r="E63"/>
  <c r="D63"/>
  <c r="I63"/>
  <c r="C63"/>
  <c r="A63"/>
  <c r="L62"/>
  <c r="Q62" s="1"/>
  <c r="Z62"/>
  <c r="Y62"/>
  <c r="X62"/>
  <c r="L61"/>
  <c r="G61"/>
  <c r="E61"/>
  <c r="J60"/>
  <c r="F60"/>
  <c r="E60"/>
  <c r="J59"/>
  <c r="F59"/>
  <c r="E59"/>
  <c r="K58"/>
  <c r="J58"/>
  <c r="H58"/>
  <c r="G58"/>
  <c r="F58"/>
  <c r="K57"/>
  <c r="J57"/>
  <c r="H57"/>
  <c r="R57" s="1"/>
  <c r="G57"/>
  <c r="F57"/>
  <c r="K56"/>
  <c r="J56"/>
  <c r="H56"/>
  <c r="G56"/>
  <c r="F56"/>
  <c r="K55"/>
  <c r="J62" s="1"/>
  <c r="P62" s="1"/>
  <c r="J55"/>
  <c r="R55"/>
  <c r="H55"/>
  <c r="G55"/>
  <c r="F55"/>
  <c r="V54"/>
  <c r="K60" s="1"/>
  <c r="T54"/>
  <c r="K59" s="1"/>
  <c r="U54"/>
  <c r="H60" s="1"/>
  <c r="S54"/>
  <c r="H59" s="1"/>
  <c r="F54"/>
  <c r="E54"/>
  <c r="D54"/>
  <c r="I54"/>
  <c r="C54"/>
  <c r="A54"/>
  <c r="L53"/>
  <c r="Q53" s="1"/>
  <c r="Z53"/>
  <c r="G30" s="1"/>
  <c r="Y53"/>
  <c r="X53"/>
  <c r="L52"/>
  <c r="G52"/>
  <c r="E52"/>
  <c r="J51"/>
  <c r="F51"/>
  <c r="E51"/>
  <c r="J50"/>
  <c r="F50"/>
  <c r="E50"/>
  <c r="K49"/>
  <c r="J49"/>
  <c r="H49"/>
  <c r="G49"/>
  <c r="F49"/>
  <c r="K48"/>
  <c r="J48"/>
  <c r="R48"/>
  <c r="H48"/>
  <c r="G48"/>
  <c r="F48"/>
  <c r="K47"/>
  <c r="J47"/>
  <c r="H47"/>
  <c r="G47"/>
  <c r="F47"/>
  <c r="K46"/>
  <c r="J46"/>
  <c r="H46"/>
  <c r="G46"/>
  <c r="F46"/>
  <c r="V45"/>
  <c r="K51" s="1"/>
  <c r="T45"/>
  <c r="K50" s="1"/>
  <c r="U45"/>
  <c r="H51" s="1"/>
  <c r="S45"/>
  <c r="H50" s="1"/>
  <c r="F45"/>
  <c r="E45"/>
  <c r="D45"/>
  <c r="I45"/>
  <c r="C45"/>
  <c r="A45"/>
  <c r="A44"/>
  <c r="A42"/>
  <c r="A22"/>
  <c r="B19"/>
  <c r="B15"/>
  <c r="H13"/>
  <c r="H6"/>
  <c r="B6"/>
  <c r="A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" i="3"/>
  <c r="CX1"/>
  <c r="CY1"/>
  <c r="CZ1"/>
  <c r="DB1" s="1"/>
  <c r="DA1"/>
  <c r="DC1"/>
  <c r="A2"/>
  <c r="CX2"/>
  <c r="CY2"/>
  <c r="CZ2"/>
  <c r="DA2"/>
  <c r="DB2"/>
  <c r="DC2"/>
  <c r="A3"/>
  <c r="CX3"/>
  <c r="CY3"/>
  <c r="CZ3"/>
  <c r="DB3" s="1"/>
  <c r="DA3"/>
  <c r="DC3"/>
  <c r="A4"/>
  <c r="CX4"/>
  <c r="CY4"/>
  <c r="CZ4"/>
  <c r="DB4" s="1"/>
  <c r="DA4"/>
  <c r="DC4"/>
  <c r="A5"/>
  <c r="CX5"/>
  <c r="CY5"/>
  <c r="CZ5"/>
  <c r="DB5" s="1"/>
  <c r="DA5"/>
  <c r="DC5"/>
  <c r="A6"/>
  <c r="CX6"/>
  <c r="CY6"/>
  <c r="CZ6"/>
  <c r="DA6"/>
  <c r="DB6"/>
  <c r="DC6"/>
  <c r="A7"/>
  <c r="CX7"/>
  <c r="CY7"/>
  <c r="CZ7"/>
  <c r="DA7"/>
  <c r="DB7"/>
  <c r="DC7"/>
  <c r="A8"/>
  <c r="CX8"/>
  <c r="CY8"/>
  <c r="CZ8"/>
  <c r="DB8" s="1"/>
  <c r="DA8"/>
  <c r="DC8"/>
  <c r="A9"/>
  <c r="CX9"/>
  <c r="CY9"/>
  <c r="CZ9"/>
  <c r="DB9" s="1"/>
  <c r="DA9"/>
  <c r="DC9"/>
  <c r="A10"/>
  <c r="CX10"/>
  <c r="CY10"/>
  <c r="CZ10"/>
  <c r="DA10"/>
  <c r="DB10"/>
  <c r="DC10"/>
  <c r="A11"/>
  <c r="CX11"/>
  <c r="CY11"/>
  <c r="CZ11"/>
  <c r="DA11"/>
  <c r="DB11"/>
  <c r="DC11"/>
  <c r="A12"/>
  <c r="CX12"/>
  <c r="CY12"/>
  <c r="CZ12"/>
  <c r="DB12" s="1"/>
  <c r="DA12"/>
  <c r="DC12"/>
  <c r="A13"/>
  <c r="CX13"/>
  <c r="CY13"/>
  <c r="CZ13"/>
  <c r="DB13" s="1"/>
  <c r="DA13"/>
  <c r="DC13"/>
  <c r="A14"/>
  <c r="CX14"/>
  <c r="CY14"/>
  <c r="CZ14"/>
  <c r="DA14"/>
  <c r="DB14"/>
  <c r="DC14"/>
  <c r="A15"/>
  <c r="CX15"/>
  <c r="CY15"/>
  <c r="CZ15"/>
  <c r="DA15"/>
  <c r="DB15"/>
  <c r="DC15"/>
  <c r="A16"/>
  <c r="CX16"/>
  <c r="CY16"/>
  <c r="CZ16"/>
  <c r="DB16" s="1"/>
  <c r="DA16"/>
  <c r="DC16"/>
  <c r="A17"/>
  <c r="CX17"/>
  <c r="CY17"/>
  <c r="CZ17"/>
  <c r="DB17" s="1"/>
  <c r="DA17"/>
  <c r="DC17"/>
  <c r="A18"/>
  <c r="CY18"/>
  <c r="CZ18"/>
  <c r="DA18"/>
  <c r="DB18"/>
  <c r="DC18"/>
  <c r="A19"/>
  <c r="CY19"/>
  <c r="CZ19"/>
  <c r="DA19"/>
  <c r="DB19"/>
  <c r="DC19"/>
  <c r="A20"/>
  <c r="CY20"/>
  <c r="CZ20"/>
  <c r="DB20" s="1"/>
  <c r="DA20"/>
  <c r="DC20"/>
  <c r="A21"/>
  <c r="CY21"/>
  <c r="CZ21"/>
  <c r="DB21" s="1"/>
  <c r="DA21"/>
  <c r="DC21"/>
  <c r="A22"/>
  <c r="CY22"/>
  <c r="CZ22"/>
  <c r="DA22"/>
  <c r="DB22"/>
  <c r="DC22"/>
  <c r="A23"/>
  <c r="CY23"/>
  <c r="CZ23"/>
  <c r="DA23"/>
  <c r="DB23"/>
  <c r="DC23"/>
  <c r="A24"/>
  <c r="CY24"/>
  <c r="CZ24"/>
  <c r="DB24" s="1"/>
  <c r="DA24"/>
  <c r="DC24"/>
  <c r="A25"/>
  <c r="CY25"/>
  <c r="CZ25"/>
  <c r="DB25" s="1"/>
  <c r="DA25"/>
  <c r="DC25"/>
  <c r="A26"/>
  <c r="CY26"/>
  <c r="CZ26"/>
  <c r="DA26"/>
  <c r="DB26"/>
  <c r="DC26"/>
  <c r="A27"/>
  <c r="CY27"/>
  <c r="CZ27"/>
  <c r="DA27"/>
  <c r="DB27"/>
  <c r="DC27"/>
  <c r="A28"/>
  <c r="CY28"/>
  <c r="CZ28"/>
  <c r="DB28" s="1"/>
  <c r="DA28"/>
  <c r="DC28"/>
  <c r="A29"/>
  <c r="CY29"/>
  <c r="CZ29"/>
  <c r="DB29" s="1"/>
  <c r="DA29"/>
  <c r="DC29"/>
  <c r="A30"/>
  <c r="CY30"/>
  <c r="CZ30"/>
  <c r="DA30"/>
  <c r="DB30"/>
  <c r="DC30"/>
  <c r="A31"/>
  <c r="CY31"/>
  <c r="CZ31"/>
  <c r="DA31"/>
  <c r="DB31"/>
  <c r="DC31"/>
  <c r="A32"/>
  <c r="CY32"/>
  <c r="CZ32"/>
  <c r="DB32" s="1"/>
  <c r="DA32"/>
  <c r="DC32"/>
  <c r="A33"/>
  <c r="CY33"/>
  <c r="CZ33"/>
  <c r="DB33" s="1"/>
  <c r="DA33"/>
  <c r="DC33"/>
  <c r="A34"/>
  <c r="CY34"/>
  <c r="CZ34"/>
  <c r="DA34"/>
  <c r="DB34"/>
  <c r="DC34"/>
  <c r="A35"/>
  <c r="CY35"/>
  <c r="CZ35"/>
  <c r="DA35"/>
  <c r="DB35"/>
  <c r="DC35"/>
  <c r="A36"/>
  <c r="CY36"/>
  <c r="CZ36"/>
  <c r="DB36" s="1"/>
  <c r="DA36"/>
  <c r="DC36"/>
  <c r="A37"/>
  <c r="CY37"/>
  <c r="CZ37"/>
  <c r="DB37" s="1"/>
  <c r="DA37"/>
  <c r="DC37"/>
  <c r="A38"/>
  <c r="CY38"/>
  <c r="CZ38"/>
  <c r="DA38"/>
  <c r="DB38"/>
  <c r="DC38"/>
  <c r="A39"/>
  <c r="CY39"/>
  <c r="CZ39"/>
  <c r="DA39"/>
  <c r="DB39"/>
  <c r="DC39"/>
  <c r="A40"/>
  <c r="CY40"/>
  <c r="CZ40"/>
  <c r="DB40" s="1"/>
  <c r="DA40"/>
  <c r="DC40"/>
  <c r="A41"/>
  <c r="CY41"/>
  <c r="CZ41"/>
  <c r="DB41" s="1"/>
  <c r="DA41"/>
  <c r="DC41"/>
  <c r="A42"/>
  <c r="CY42"/>
  <c r="CZ42"/>
  <c r="DA42"/>
  <c r="DB42"/>
  <c r="DC42"/>
  <c r="A43"/>
  <c r="CY43"/>
  <c r="CZ43"/>
  <c r="DA43"/>
  <c r="DB43"/>
  <c r="DC43"/>
  <c r="A44"/>
  <c r="CY44"/>
  <c r="CZ44"/>
  <c r="DB44" s="1"/>
  <c r="DA44"/>
  <c r="DC44"/>
  <c r="A45"/>
  <c r="CY45"/>
  <c r="CZ45"/>
  <c r="DB45" s="1"/>
  <c r="DA45"/>
  <c r="DC45"/>
  <c r="A46"/>
  <c r="CY46"/>
  <c r="CZ46"/>
  <c r="DA46"/>
  <c r="DB46"/>
  <c r="DC46"/>
  <c r="A47"/>
  <c r="CY47"/>
  <c r="CZ47"/>
  <c r="DA47"/>
  <c r="DB47"/>
  <c r="DC47"/>
  <c r="A48"/>
  <c r="CY48"/>
  <c r="CZ48"/>
  <c r="DB48" s="1"/>
  <c r="DA48"/>
  <c r="DC48"/>
  <c r="A49"/>
  <c r="CY49"/>
  <c r="CZ49"/>
  <c r="DB49" s="1"/>
  <c r="DA49"/>
  <c r="DC49"/>
  <c r="A50"/>
  <c r="CY50"/>
  <c r="CZ50"/>
  <c r="DA50"/>
  <c r="DB50"/>
  <c r="DC50"/>
  <c r="A51"/>
  <c r="CY51"/>
  <c r="CZ51"/>
  <c r="DA51"/>
  <c r="DB51"/>
  <c r="DC51"/>
  <c r="A52"/>
  <c r="CY52"/>
  <c r="CZ52"/>
  <c r="DB52" s="1"/>
  <c r="DA52"/>
  <c r="DC52"/>
  <c r="A53"/>
  <c r="CY53"/>
  <c r="CZ53"/>
  <c r="DB53" s="1"/>
  <c r="DA53"/>
  <c r="DC53"/>
  <c r="A54"/>
  <c r="CY54"/>
  <c r="CZ54"/>
  <c r="DA54"/>
  <c r="DB54"/>
  <c r="DC54"/>
  <c r="A55"/>
  <c r="CY55"/>
  <c r="CZ55"/>
  <c r="DA55"/>
  <c r="DB55"/>
  <c r="DC55"/>
  <c r="A56"/>
  <c r="CY56"/>
  <c r="CZ56"/>
  <c r="DB56" s="1"/>
  <c r="DA56"/>
  <c r="DC56"/>
  <c r="A57"/>
  <c r="CY57"/>
  <c r="CZ57"/>
  <c r="DB57" s="1"/>
  <c r="DA57"/>
  <c r="DC57"/>
  <c r="A58"/>
  <c r="CY58"/>
  <c r="CZ58"/>
  <c r="DA58"/>
  <c r="DB58"/>
  <c r="DC58"/>
  <c r="A59"/>
  <c r="CY59"/>
  <c r="CZ59"/>
  <c r="DA59"/>
  <c r="DB59"/>
  <c r="DC59"/>
  <c r="A60"/>
  <c r="CY60"/>
  <c r="CZ60"/>
  <c r="DB60" s="1"/>
  <c r="DA60"/>
  <c r="DC60"/>
  <c r="A61"/>
  <c r="CY61"/>
  <c r="CZ61"/>
  <c r="DB61" s="1"/>
  <c r="DA61"/>
  <c r="DC61"/>
  <c r="A62"/>
  <c r="CY62"/>
  <c r="CZ62"/>
  <c r="DA62"/>
  <c r="DB62"/>
  <c r="DC62"/>
  <c r="A63"/>
  <c r="CY63"/>
  <c r="CZ63"/>
  <c r="DA63"/>
  <c r="DB63"/>
  <c r="DC63"/>
  <c r="A64"/>
  <c r="CY64"/>
  <c r="CZ64"/>
  <c r="DB64" s="1"/>
  <c r="DA64"/>
  <c r="DC64"/>
  <c r="A65"/>
  <c r="CY65"/>
  <c r="CZ65"/>
  <c r="DB65" s="1"/>
  <c r="DA65"/>
  <c r="DC65"/>
  <c r="A66"/>
  <c r="CY66"/>
  <c r="CZ66"/>
  <c r="DA66"/>
  <c r="DB66"/>
  <c r="DC66"/>
  <c r="A67"/>
  <c r="CY67"/>
  <c r="CZ67"/>
  <c r="DA67"/>
  <c r="DB67"/>
  <c r="DC67"/>
  <c r="A68"/>
  <c r="CY68"/>
  <c r="CZ68"/>
  <c r="DB68" s="1"/>
  <c r="DA68"/>
  <c r="DC68"/>
  <c r="A69"/>
  <c r="CY69"/>
  <c r="CZ69"/>
  <c r="DB69" s="1"/>
  <c r="DA69"/>
  <c r="DC69"/>
  <c r="A70"/>
  <c r="CY70"/>
  <c r="CZ70"/>
  <c r="DB70" s="1"/>
  <c r="DA70"/>
  <c r="DC70"/>
  <c r="A71"/>
  <c r="CY71"/>
  <c r="CZ71"/>
  <c r="DA71"/>
  <c r="DB71"/>
  <c r="DC71"/>
  <c r="A72"/>
  <c r="CY72"/>
  <c r="CZ72"/>
  <c r="DA72"/>
  <c r="DB72"/>
  <c r="DC72"/>
  <c r="A73"/>
  <c r="CY73"/>
  <c r="CZ73"/>
  <c r="DB73" s="1"/>
  <c r="DA73"/>
  <c r="DC73"/>
  <c r="A74"/>
  <c r="CY74"/>
  <c r="CZ74"/>
  <c r="DB74" s="1"/>
  <c r="DA74"/>
  <c r="DC74"/>
  <c r="A75"/>
  <c r="CY75"/>
  <c r="CZ75"/>
  <c r="DA75"/>
  <c r="DB75"/>
  <c r="DC75"/>
  <c r="A76"/>
  <c r="CY76"/>
  <c r="CZ76"/>
  <c r="DA76"/>
  <c r="DB76"/>
  <c r="DC76"/>
  <c r="A77"/>
  <c r="CY77"/>
  <c r="CZ77"/>
  <c r="DB77" s="1"/>
  <c r="DA77"/>
  <c r="DC77"/>
  <c r="A78"/>
  <c r="CY78"/>
  <c r="CZ78"/>
  <c r="DB78" s="1"/>
  <c r="DA78"/>
  <c r="DC78"/>
  <c r="A79"/>
  <c r="CY79"/>
  <c r="CZ79"/>
  <c r="DA79"/>
  <c r="DB79"/>
  <c r="DC79"/>
  <c r="A80"/>
  <c r="CY80"/>
  <c r="CZ80"/>
  <c r="DA80"/>
  <c r="DB80"/>
  <c r="DC80"/>
  <c r="A81"/>
  <c r="CY81"/>
  <c r="CZ81"/>
  <c r="DB81" s="1"/>
  <c r="DA81"/>
  <c r="DC81"/>
  <c r="A82"/>
  <c r="CY82"/>
  <c r="CZ82"/>
  <c r="DB82" s="1"/>
  <c r="DA82"/>
  <c r="DC82"/>
  <c r="A83"/>
  <c r="CY83"/>
  <c r="CZ83"/>
  <c r="DA83"/>
  <c r="DB83"/>
  <c r="DC83"/>
  <c r="A84"/>
  <c r="CY84"/>
  <c r="CZ84"/>
  <c r="DA84"/>
  <c r="DB84"/>
  <c r="DC84"/>
  <c r="A85"/>
  <c r="CY85"/>
  <c r="CZ85"/>
  <c r="DB85" s="1"/>
  <c r="DA85"/>
  <c r="DC85"/>
  <c r="A86"/>
  <c r="CY86"/>
  <c r="CZ86"/>
  <c r="DB86" s="1"/>
  <c r="DA86"/>
  <c r="DC86"/>
  <c r="A87"/>
  <c r="CY87"/>
  <c r="CZ87"/>
  <c r="DA87"/>
  <c r="DB87"/>
  <c r="DC87"/>
  <c r="A88"/>
  <c r="CY88"/>
  <c r="CZ88"/>
  <c r="DA88"/>
  <c r="DB88"/>
  <c r="DC88"/>
  <c r="A89"/>
  <c r="CY89"/>
  <c r="CZ89"/>
  <c r="DB89" s="1"/>
  <c r="DA89"/>
  <c r="DC89"/>
  <c r="A90"/>
  <c r="CY90"/>
  <c r="CZ90"/>
  <c r="DB90" s="1"/>
  <c r="DA90"/>
  <c r="DC90"/>
  <c r="A91"/>
  <c r="CY91"/>
  <c r="CZ91"/>
  <c r="DA91"/>
  <c r="DB91"/>
  <c r="DC91"/>
  <c r="A92"/>
  <c r="CY92"/>
  <c r="CZ92"/>
  <c r="DA92"/>
  <c r="DB92"/>
  <c r="DC92"/>
  <c r="A93"/>
  <c r="CY93"/>
  <c r="CZ93"/>
  <c r="DB93" s="1"/>
  <c r="DA93"/>
  <c r="DC93"/>
  <c r="A94"/>
  <c r="CY94"/>
  <c r="CZ94"/>
  <c r="DB94" s="1"/>
  <c r="DA94"/>
  <c r="DC94"/>
  <c r="A95"/>
  <c r="CY95"/>
  <c r="CZ95"/>
  <c r="DA95"/>
  <c r="DB95"/>
  <c r="DC95"/>
  <c r="A96"/>
  <c r="CX96"/>
  <c r="CY96"/>
  <c r="CZ96"/>
  <c r="DA96"/>
  <c r="DB96"/>
  <c r="DC96"/>
  <c r="A97"/>
  <c r="CY97"/>
  <c r="CZ97"/>
  <c r="DB97" s="1"/>
  <c r="DA97"/>
  <c r="DC97"/>
  <c r="A98"/>
  <c r="CY98"/>
  <c r="CZ98"/>
  <c r="DB98" s="1"/>
  <c r="DA98"/>
  <c r="DC98"/>
  <c r="A99"/>
  <c r="CY99"/>
  <c r="CZ99"/>
  <c r="DA99"/>
  <c r="DB99"/>
  <c r="DC99"/>
  <c r="A100"/>
  <c r="CX100"/>
  <c r="CY100"/>
  <c r="CZ100"/>
  <c r="DA100"/>
  <c r="DB100"/>
  <c r="DC100"/>
  <c r="A101"/>
  <c r="CY101"/>
  <c r="CZ101"/>
  <c r="DB101" s="1"/>
  <c r="DA101"/>
  <c r="DC101"/>
  <c r="A102"/>
  <c r="CY102"/>
  <c r="CZ102"/>
  <c r="DB102" s="1"/>
  <c r="DA102"/>
  <c r="DC102"/>
  <c r="A103"/>
  <c r="CY103"/>
  <c r="CZ103"/>
  <c r="DA103"/>
  <c r="DB103"/>
  <c r="DC103"/>
  <c r="A104"/>
  <c r="CY104"/>
  <c r="CZ104"/>
  <c r="DA104"/>
  <c r="DB104"/>
  <c r="DC104"/>
  <c r="A105"/>
  <c r="CY105"/>
  <c r="CZ105"/>
  <c r="DB105" s="1"/>
  <c r="DA105"/>
  <c r="DC105"/>
  <c r="A106"/>
  <c r="CY106"/>
  <c r="CZ106"/>
  <c r="DB106" s="1"/>
  <c r="DA106"/>
  <c r="DC106"/>
  <c r="A107"/>
  <c r="CY107"/>
  <c r="CZ107"/>
  <c r="DA107"/>
  <c r="DB107"/>
  <c r="DC107"/>
  <c r="A108"/>
  <c r="CY108"/>
  <c r="CZ108"/>
  <c r="DA108"/>
  <c r="DB108"/>
  <c r="DC108"/>
  <c r="A109"/>
  <c r="CY109"/>
  <c r="CZ109"/>
  <c r="DB109" s="1"/>
  <c r="DA109"/>
  <c r="DC109"/>
  <c r="A110"/>
  <c r="CY110"/>
  <c r="CZ110"/>
  <c r="DB110" s="1"/>
  <c r="DA110"/>
  <c r="DC110"/>
  <c r="A111"/>
  <c r="CY111"/>
  <c r="CZ111"/>
  <c r="DA111"/>
  <c r="DB111"/>
  <c r="DC111"/>
  <c r="A112"/>
  <c r="CY112"/>
  <c r="CZ112"/>
  <c r="DA112"/>
  <c r="DB112"/>
  <c r="DC112"/>
  <c r="A113"/>
  <c r="CY113"/>
  <c r="CZ113"/>
  <c r="DB113" s="1"/>
  <c r="DA113"/>
  <c r="DC113"/>
  <c r="A114"/>
  <c r="CY114"/>
  <c r="CZ114"/>
  <c r="DB114" s="1"/>
  <c r="DA114"/>
  <c r="DC114"/>
  <c r="A115"/>
  <c r="CY115"/>
  <c r="CZ115"/>
  <c r="DA115"/>
  <c r="DB115"/>
  <c r="DC115"/>
  <c r="A116"/>
  <c r="CY116"/>
  <c r="CZ116"/>
  <c r="DA116"/>
  <c r="DB116"/>
  <c r="DC116"/>
  <c r="A117"/>
  <c r="CY117"/>
  <c r="CZ117"/>
  <c r="DB117" s="1"/>
  <c r="DA117"/>
  <c r="DC117"/>
  <c r="A118"/>
  <c r="CY118"/>
  <c r="CZ118"/>
  <c r="DB118" s="1"/>
  <c r="DA118"/>
  <c r="DC118"/>
  <c r="A119"/>
  <c r="CY119"/>
  <c r="CZ119"/>
  <c r="DA119"/>
  <c r="DB119"/>
  <c r="DC119"/>
  <c r="A120"/>
  <c r="CY120"/>
  <c r="CZ120"/>
  <c r="DA120"/>
  <c r="DB120"/>
  <c r="DC120"/>
  <c r="A121"/>
  <c r="CY121"/>
  <c r="CZ121"/>
  <c r="DB121" s="1"/>
  <c r="DA121"/>
  <c r="DC121"/>
  <c r="A122"/>
  <c r="CY122"/>
  <c r="CZ122"/>
  <c r="DB122" s="1"/>
  <c r="DA122"/>
  <c r="DC122"/>
  <c r="A123"/>
  <c r="CY123"/>
  <c r="CZ123"/>
  <c r="DA123"/>
  <c r="DB123"/>
  <c r="DC123"/>
  <c r="A124"/>
  <c r="CY124"/>
  <c r="CZ124"/>
  <c r="DA124"/>
  <c r="DB124"/>
  <c r="DC124"/>
  <c r="A125"/>
  <c r="CY125"/>
  <c r="CZ125"/>
  <c r="DB125" s="1"/>
  <c r="DA125"/>
  <c r="DC125"/>
  <c r="A126"/>
  <c r="CY126"/>
  <c r="CZ126"/>
  <c r="DB126" s="1"/>
  <c r="DA126"/>
  <c r="DC126"/>
  <c r="A127"/>
  <c r="CY127"/>
  <c r="CZ127"/>
  <c r="DA127"/>
  <c r="DB127"/>
  <c r="DC127"/>
  <c r="A128"/>
  <c r="CY128"/>
  <c r="CZ128"/>
  <c r="DA128"/>
  <c r="DB128"/>
  <c r="DC128"/>
  <c r="A129"/>
  <c r="CY129"/>
  <c r="CZ129"/>
  <c r="DB129" s="1"/>
  <c r="DA129"/>
  <c r="DC129"/>
  <c r="A130"/>
  <c r="CY130"/>
  <c r="CZ130"/>
  <c r="DB130" s="1"/>
  <c r="DA130"/>
  <c r="DC130"/>
  <c r="A131"/>
  <c r="CY131"/>
  <c r="CZ131"/>
  <c r="DA131"/>
  <c r="DB131"/>
  <c r="DC131"/>
  <c r="A132"/>
  <c r="CY132"/>
  <c r="CZ132"/>
  <c r="DA132"/>
  <c r="DB132"/>
  <c r="DC132"/>
  <c r="A133"/>
  <c r="CY133"/>
  <c r="CZ133"/>
  <c r="DB133" s="1"/>
  <c r="DA133"/>
  <c r="DC133"/>
  <c r="A134"/>
  <c r="CY134"/>
  <c r="CZ134"/>
  <c r="DB134" s="1"/>
  <c r="DA134"/>
  <c r="DC134"/>
  <c r="A135"/>
  <c r="CY135"/>
  <c r="CZ135"/>
  <c r="DA135"/>
  <c r="DB135"/>
  <c r="DC135"/>
  <c r="A136"/>
  <c r="CY136"/>
  <c r="CZ136"/>
  <c r="DA136"/>
  <c r="DB136"/>
  <c r="DC136"/>
  <c r="A137"/>
  <c r="CX137"/>
  <c r="CY137"/>
  <c r="CZ137"/>
  <c r="DB137" s="1"/>
  <c r="DA137"/>
  <c r="DC137"/>
  <c r="A138"/>
  <c r="CX138"/>
  <c r="CY138"/>
  <c r="CZ138"/>
  <c r="DB138" s="1"/>
  <c r="DA138"/>
  <c r="DC138"/>
  <c r="A139"/>
  <c r="CX139"/>
  <c r="CY139"/>
  <c r="CZ139"/>
  <c r="DA139"/>
  <c r="DB139"/>
  <c r="DC139"/>
  <c r="A140"/>
  <c r="CX140"/>
  <c r="CY140"/>
  <c r="CZ140"/>
  <c r="DA140"/>
  <c r="DB140"/>
  <c r="DC140"/>
  <c r="A141"/>
  <c r="CX141"/>
  <c r="CY141"/>
  <c r="CZ141"/>
  <c r="DB141" s="1"/>
  <c r="DA141"/>
  <c r="DC141"/>
  <c r="A142"/>
  <c r="CX142"/>
  <c r="CY142"/>
  <c r="CZ142"/>
  <c r="DB142" s="1"/>
  <c r="DA142"/>
  <c r="DC142"/>
  <c r="A143"/>
  <c r="CX143"/>
  <c r="CY143"/>
  <c r="CZ143"/>
  <c r="DA143"/>
  <c r="DB143"/>
  <c r="DC143"/>
  <c r="A144"/>
  <c r="CX144"/>
  <c r="CY144"/>
  <c r="CZ144"/>
  <c r="DA144"/>
  <c r="DB144"/>
  <c r="DC144"/>
  <c r="A145"/>
  <c r="CX145"/>
  <c r="CY145"/>
  <c r="CZ145"/>
  <c r="DB145" s="1"/>
  <c r="DA145"/>
  <c r="DC145"/>
  <c r="A146"/>
  <c r="CY146"/>
  <c r="CZ146"/>
  <c r="DB146" s="1"/>
  <c r="DA146"/>
  <c r="DC146"/>
  <c r="A147"/>
  <c r="CY147"/>
  <c r="CZ147"/>
  <c r="DA147"/>
  <c r="DB147"/>
  <c r="DC147"/>
  <c r="A148"/>
  <c r="CY148"/>
  <c r="CZ148"/>
  <c r="DA148"/>
  <c r="DB148"/>
  <c r="DC148"/>
  <c r="A149"/>
  <c r="CY149"/>
  <c r="CZ149"/>
  <c r="DB149" s="1"/>
  <c r="DA149"/>
  <c r="DC149"/>
  <c r="A150"/>
  <c r="CY150"/>
  <c r="CZ150"/>
  <c r="DB150" s="1"/>
  <c r="DA150"/>
  <c r="DC150"/>
  <c r="A151"/>
  <c r="CY151"/>
  <c r="CZ151"/>
  <c r="DA151"/>
  <c r="DB151"/>
  <c r="DC151"/>
  <c r="A152"/>
  <c r="CY152"/>
  <c r="CZ152"/>
  <c r="DA152"/>
  <c r="DB152"/>
  <c r="DC152"/>
  <c r="A153"/>
  <c r="CY153"/>
  <c r="CZ153"/>
  <c r="DB153" s="1"/>
  <c r="DA153"/>
  <c r="DC153"/>
  <c r="A154"/>
  <c r="CY154"/>
  <c r="CZ154"/>
  <c r="DB154" s="1"/>
  <c r="DA154"/>
  <c r="DC154"/>
  <c r="A155"/>
  <c r="CY155"/>
  <c r="CZ155"/>
  <c r="DA155"/>
  <c r="DB155"/>
  <c r="DC155"/>
  <c r="A156"/>
  <c r="CY156"/>
  <c r="CZ156"/>
  <c r="DA156"/>
  <c r="DB156"/>
  <c r="DC156"/>
  <c r="A157"/>
  <c r="CY157"/>
  <c r="CZ157"/>
  <c r="DB157" s="1"/>
  <c r="DA157"/>
  <c r="DC157"/>
  <c r="A158"/>
  <c r="CY158"/>
  <c r="CZ158"/>
  <c r="DB158" s="1"/>
  <c r="DA158"/>
  <c r="DC158"/>
  <c r="A159"/>
  <c r="CY159"/>
  <c r="CZ159"/>
  <c r="DA159"/>
  <c r="DB159"/>
  <c r="DC159"/>
  <c r="A160"/>
  <c r="CY160"/>
  <c r="CZ160"/>
  <c r="DA160"/>
  <c r="DB160"/>
  <c r="DC160"/>
  <c r="A161"/>
  <c r="CY161"/>
  <c r="CZ161"/>
  <c r="DB161" s="1"/>
  <c r="DA161"/>
  <c r="DC161"/>
  <c r="A162"/>
  <c r="CY162"/>
  <c r="CZ162"/>
  <c r="DB162" s="1"/>
  <c r="DA162"/>
  <c r="DC162"/>
  <c r="A163"/>
  <c r="CY163"/>
  <c r="CZ163"/>
  <c r="DA163"/>
  <c r="DB163"/>
  <c r="DC163"/>
  <c r="A164"/>
  <c r="CY164"/>
  <c r="CZ164"/>
  <c r="DA164"/>
  <c r="DB164"/>
  <c r="DC164"/>
  <c r="A165"/>
  <c r="CY165"/>
  <c r="CZ165"/>
  <c r="DB165" s="1"/>
  <c r="DA165"/>
  <c r="DC165"/>
  <c r="A166"/>
  <c r="CY166"/>
  <c r="CZ166"/>
  <c r="DB166" s="1"/>
  <c r="DA166"/>
  <c r="DC166"/>
  <c r="A167"/>
  <c r="CY167"/>
  <c r="CZ167"/>
  <c r="DA167"/>
  <c r="DB167"/>
  <c r="DC167"/>
  <c r="A168"/>
  <c r="CY168"/>
  <c r="CZ168"/>
  <c r="DA168"/>
  <c r="DB168"/>
  <c r="DC168"/>
  <c r="A169"/>
  <c r="CY169"/>
  <c r="CZ169"/>
  <c r="DB169" s="1"/>
  <c r="DA169"/>
  <c r="DC169"/>
  <c r="A170"/>
  <c r="CY170"/>
  <c r="CZ170"/>
  <c r="DB170" s="1"/>
  <c r="DA170"/>
  <c r="DC170"/>
  <c r="A171"/>
  <c r="CY171"/>
  <c r="CZ171"/>
  <c r="DA171"/>
  <c r="DB171"/>
  <c r="DC171"/>
  <c r="A172"/>
  <c r="CY172"/>
  <c r="CZ172"/>
  <c r="DA172"/>
  <c r="DB172"/>
  <c r="DC172"/>
  <c r="A173"/>
  <c r="CY173"/>
  <c r="CZ173"/>
  <c r="DB173" s="1"/>
  <c r="DA173"/>
  <c r="DC173"/>
  <c r="A174"/>
  <c r="CY174"/>
  <c r="CZ174"/>
  <c r="DB174" s="1"/>
  <c r="DA174"/>
  <c r="DC174"/>
  <c r="A175"/>
  <c r="CY175"/>
  <c r="CZ175"/>
  <c r="DA175"/>
  <c r="DB175"/>
  <c r="DC175"/>
  <c r="A176"/>
  <c r="CY176"/>
  <c r="CZ176"/>
  <c r="DA176"/>
  <c r="DB176"/>
  <c r="DC176"/>
  <c r="A177"/>
  <c r="CY177"/>
  <c r="CZ177"/>
  <c r="DB177" s="1"/>
  <c r="DA177"/>
  <c r="DC177"/>
  <c r="A178"/>
  <c r="CY178"/>
  <c r="CZ178"/>
  <c r="DB178" s="1"/>
  <c r="DA178"/>
  <c r="DC178"/>
  <c r="A179"/>
  <c r="CY179"/>
  <c r="CZ179"/>
  <c r="DA179"/>
  <c r="DB179"/>
  <c r="DC179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B22"/>
  <c r="AC22"/>
  <c r="AD22"/>
  <c r="AE22"/>
  <c r="AF22"/>
  <c r="AG22"/>
  <c r="AH22"/>
  <c r="AI22"/>
  <c r="AJ22"/>
  <c r="AK22"/>
  <c r="AL22"/>
  <c r="AM22"/>
  <c r="AN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D24"/>
  <c r="E26"/>
  <c r="Z26"/>
  <c r="AA26"/>
  <c r="AM26"/>
  <c r="AN26"/>
  <c r="BE26"/>
  <c r="BF26"/>
  <c r="BG26"/>
  <c r="BH26"/>
  <c r="BI26"/>
  <c r="BJ26"/>
  <c r="BK26"/>
  <c r="BL26"/>
  <c r="BM26"/>
  <c r="BN26"/>
  <c r="BO26"/>
  <c r="BP26"/>
  <c r="BQ26"/>
  <c r="BR26"/>
  <c r="BS26"/>
  <c r="BT26"/>
  <c r="BU26"/>
  <c r="BV26"/>
  <c r="BW26"/>
  <c r="CN26"/>
  <c r="CO26"/>
  <c r="CP26"/>
  <c r="CQ26"/>
  <c r="CR26"/>
  <c r="CS26"/>
  <c r="CT26"/>
  <c r="CU26"/>
  <c r="CV26"/>
  <c r="CW26"/>
  <c r="CX26"/>
  <c r="CY26"/>
  <c r="CZ26"/>
  <c r="DA26"/>
  <c r="DB26"/>
  <c r="DC26"/>
  <c r="DD26"/>
  <c r="DE26"/>
  <c r="DF26"/>
  <c r="DG26"/>
  <c r="DH26"/>
  <c r="DI26"/>
  <c r="DJ26"/>
  <c r="DK26"/>
  <c r="DL26"/>
  <c r="DM26"/>
  <c r="DN26"/>
  <c r="DO26"/>
  <c r="DP26"/>
  <c r="DQ26"/>
  <c r="DR26"/>
  <c r="DS26"/>
  <c r="DT26"/>
  <c r="DU26"/>
  <c r="DV26"/>
  <c r="DW26"/>
  <c r="DX26"/>
  <c r="DY26"/>
  <c r="DZ26"/>
  <c r="EA26"/>
  <c r="EB26"/>
  <c r="EC26"/>
  <c r="ED26"/>
  <c r="EE26"/>
  <c r="EF26"/>
  <c r="EG26"/>
  <c r="EH26"/>
  <c r="EI26"/>
  <c r="EJ26"/>
  <c r="EK26"/>
  <c r="EL26"/>
  <c r="EM26"/>
  <c r="EN26"/>
  <c r="EO26"/>
  <c r="EP26"/>
  <c r="EQ26"/>
  <c r="ER26"/>
  <c r="ES26"/>
  <c r="ET26"/>
  <c r="EU26"/>
  <c r="EV26"/>
  <c r="EW26"/>
  <c r="EX26"/>
  <c r="EY26"/>
  <c r="EZ26"/>
  <c r="FA26"/>
  <c r="FB26"/>
  <c r="FC26"/>
  <c r="FD26"/>
  <c r="FE26"/>
  <c r="FF26"/>
  <c r="FG26"/>
  <c r="FH26"/>
  <c r="FI26"/>
  <c r="FJ26"/>
  <c r="FK26"/>
  <c r="FL26"/>
  <c r="FM26"/>
  <c r="FN26"/>
  <c r="FO26"/>
  <c r="FP26"/>
  <c r="FQ26"/>
  <c r="FR26"/>
  <c r="FS26"/>
  <c r="FT26"/>
  <c r="FU26"/>
  <c r="FV26"/>
  <c r="FW26"/>
  <c r="FX26"/>
  <c r="FY26"/>
  <c r="FZ26"/>
  <c r="GA26"/>
  <c r="GB26"/>
  <c r="GC26"/>
  <c r="GD26"/>
  <c r="GE26"/>
  <c r="GF26"/>
  <c r="GG26"/>
  <c r="GH26"/>
  <c r="GI26"/>
  <c r="GJ26"/>
  <c r="GK26"/>
  <c r="GL26"/>
  <c r="GM26"/>
  <c r="GN26"/>
  <c r="GO26"/>
  <c r="GP26"/>
  <c r="GQ26"/>
  <c r="GR26"/>
  <c r="GS26"/>
  <c r="GT26"/>
  <c r="GU26"/>
  <c r="GV26"/>
  <c r="GW26"/>
  <c r="GX26"/>
  <c r="C28"/>
  <c r="D28"/>
  <c r="U28"/>
  <c r="AC28"/>
  <c r="CQ28" s="1"/>
  <c r="P28" s="1"/>
  <c r="AE28"/>
  <c r="AF28"/>
  <c r="CT28" s="1"/>
  <c r="S28" s="1"/>
  <c r="AG28"/>
  <c r="CU28" s="1"/>
  <c r="T28" s="1"/>
  <c r="AH28"/>
  <c r="AI28"/>
  <c r="CW28" s="1"/>
  <c r="V28" s="1"/>
  <c r="AJ28"/>
  <c r="CX28" s="1"/>
  <c r="W28" s="1"/>
  <c r="CV28"/>
  <c r="FR28"/>
  <c r="GL28"/>
  <c r="GO28"/>
  <c r="GP28"/>
  <c r="GV28"/>
  <c r="GX28"/>
  <c r="HC28"/>
  <c r="C29"/>
  <c r="D29"/>
  <c r="W29"/>
  <c r="AC29"/>
  <c r="AD29"/>
  <c r="CR29" s="1"/>
  <c r="Q29" s="1"/>
  <c r="AE29"/>
  <c r="CS29" s="1"/>
  <c r="R29" s="1"/>
  <c r="AF29"/>
  <c r="AG29"/>
  <c r="CU29" s="1"/>
  <c r="T29" s="1"/>
  <c r="AH29"/>
  <c r="CV29" s="1"/>
  <c r="U29" s="1"/>
  <c r="AI29"/>
  <c r="CW29" s="1"/>
  <c r="V29" s="1"/>
  <c r="AJ29"/>
  <c r="CT29"/>
  <c r="S29" s="1"/>
  <c r="CX29"/>
  <c r="FR29"/>
  <c r="GL29"/>
  <c r="GO29"/>
  <c r="GP29"/>
  <c r="GV29"/>
  <c r="HC29" s="1"/>
  <c r="GX29" s="1"/>
  <c r="CJ37" s="1"/>
  <c r="C30"/>
  <c r="D30"/>
  <c r="I30"/>
  <c r="CX19" i="3" s="1"/>
  <c r="P30" i="1"/>
  <c r="AC30"/>
  <c r="AD30"/>
  <c r="AE30"/>
  <c r="CS30" s="1"/>
  <c r="R30" s="1"/>
  <c r="AF30"/>
  <c r="CT30" s="1"/>
  <c r="S30" s="1"/>
  <c r="AG30"/>
  <c r="AH30"/>
  <c r="CV30" s="1"/>
  <c r="U30" s="1"/>
  <c r="AI30"/>
  <c r="CW30" s="1"/>
  <c r="V30" s="1"/>
  <c r="AJ30"/>
  <c r="CX30" s="1"/>
  <c r="W30" s="1"/>
  <c r="CQ30"/>
  <c r="CU30"/>
  <c r="T30" s="1"/>
  <c r="CY30"/>
  <c r="X30" s="1"/>
  <c r="FR30"/>
  <c r="GL30"/>
  <c r="GO30"/>
  <c r="GP30"/>
  <c r="GV30"/>
  <c r="HC30" s="1"/>
  <c r="GX30" s="1"/>
  <c r="C31"/>
  <c r="D31"/>
  <c r="I31"/>
  <c r="CX27" i="3" s="1"/>
  <c r="U31" i="1"/>
  <c r="AC31"/>
  <c r="CQ31" s="1"/>
  <c r="P31" s="1"/>
  <c r="AE31"/>
  <c r="AF31"/>
  <c r="CT31" s="1"/>
  <c r="S31" s="1"/>
  <c r="AG31"/>
  <c r="CU31" s="1"/>
  <c r="T31" s="1"/>
  <c r="AH31"/>
  <c r="AI31"/>
  <c r="CW31" s="1"/>
  <c r="V31" s="1"/>
  <c r="AJ31"/>
  <c r="CX31" s="1"/>
  <c r="W31" s="1"/>
  <c r="CV31"/>
  <c r="FR31"/>
  <c r="GL31"/>
  <c r="GO31"/>
  <c r="GP31"/>
  <c r="GV31"/>
  <c r="GX31"/>
  <c r="HC31"/>
  <c r="C32"/>
  <c r="D32"/>
  <c r="I32"/>
  <c r="V32"/>
  <c r="AC32"/>
  <c r="CQ32" s="1"/>
  <c r="P32" s="1"/>
  <c r="AD32"/>
  <c r="CR32" s="1"/>
  <c r="AE32"/>
  <c r="AF32"/>
  <c r="CT32" s="1"/>
  <c r="S32" s="1"/>
  <c r="AG32"/>
  <c r="CU32" s="1"/>
  <c r="T32" s="1"/>
  <c r="AH32"/>
  <c r="CV32" s="1"/>
  <c r="AI32"/>
  <c r="AJ32"/>
  <c r="CX32" s="1"/>
  <c r="W32" s="1"/>
  <c r="CS32"/>
  <c r="R32" s="1"/>
  <c r="CW32"/>
  <c r="FR32"/>
  <c r="BY37" s="1"/>
  <c r="GL32"/>
  <c r="GO32"/>
  <c r="GP32"/>
  <c r="GV32"/>
  <c r="HC32"/>
  <c r="GX32" s="1"/>
  <c r="C33"/>
  <c r="D33"/>
  <c r="I33"/>
  <c r="CX39" i="3" s="1"/>
  <c r="AC33" i="1"/>
  <c r="AD33"/>
  <c r="CR33" s="1"/>
  <c r="Q33" s="1"/>
  <c r="AE33"/>
  <c r="CS33" s="1"/>
  <c r="R33" s="1"/>
  <c r="AF33"/>
  <c r="AG33"/>
  <c r="CU33" s="1"/>
  <c r="T33" s="1"/>
  <c r="AH33"/>
  <c r="CV33" s="1"/>
  <c r="U33" s="1"/>
  <c r="AI33"/>
  <c r="CW33" s="1"/>
  <c r="V33" s="1"/>
  <c r="AJ33"/>
  <c r="CT33"/>
  <c r="S33" s="1"/>
  <c r="CX33"/>
  <c r="W33" s="1"/>
  <c r="FR33"/>
  <c r="GL33"/>
  <c r="GO33"/>
  <c r="GP33"/>
  <c r="GV33"/>
  <c r="HC33" s="1"/>
  <c r="GX33" s="1"/>
  <c r="C34"/>
  <c r="D34"/>
  <c r="I34"/>
  <c r="CX51" i="3" s="1"/>
  <c r="T34" i="1"/>
  <c r="AC34"/>
  <c r="AD34"/>
  <c r="AE34"/>
  <c r="CS34" s="1"/>
  <c r="R34" s="1"/>
  <c r="AF34"/>
  <c r="CT34" s="1"/>
  <c r="S34" s="1"/>
  <c r="AG34"/>
  <c r="AH34"/>
  <c r="CV34" s="1"/>
  <c r="U34" s="1"/>
  <c r="AI34"/>
  <c r="CW34" s="1"/>
  <c r="V34" s="1"/>
  <c r="AI37" s="1"/>
  <c r="AJ34"/>
  <c r="CX34" s="1"/>
  <c r="W34" s="1"/>
  <c r="CQ34"/>
  <c r="P34" s="1"/>
  <c r="CU34"/>
  <c r="CY34"/>
  <c r="X34" s="1"/>
  <c r="FR34"/>
  <c r="GL34"/>
  <c r="GO34"/>
  <c r="GP34"/>
  <c r="GV34"/>
  <c r="HC34" s="1"/>
  <c r="GX34" s="1"/>
  <c r="C35"/>
  <c r="D35"/>
  <c r="I35"/>
  <c r="CX59" i="3" s="1"/>
  <c r="AC35" i="1"/>
  <c r="CQ35" s="1"/>
  <c r="P35" s="1"/>
  <c r="AE35"/>
  <c r="AF35"/>
  <c r="CT35" s="1"/>
  <c r="S35" s="1"/>
  <c r="AG35"/>
  <c r="CU35" s="1"/>
  <c r="T35" s="1"/>
  <c r="AH35"/>
  <c r="AI35"/>
  <c r="CW35" s="1"/>
  <c r="V35" s="1"/>
  <c r="AJ35"/>
  <c r="CX35" s="1"/>
  <c r="W35" s="1"/>
  <c r="CV35"/>
  <c r="U35" s="1"/>
  <c r="FR35"/>
  <c r="GL35"/>
  <c r="GO35"/>
  <c r="GP35"/>
  <c r="GV35"/>
  <c r="GX35"/>
  <c r="HC35"/>
  <c r="B37"/>
  <c r="B26" s="1"/>
  <c r="C37"/>
  <c r="C26" s="1"/>
  <c r="D37"/>
  <c r="D26" s="1"/>
  <c r="F37"/>
  <c r="F26" s="1"/>
  <c r="G37"/>
  <c r="G26" s="1"/>
  <c r="BX37"/>
  <c r="BX26" s="1"/>
  <c r="CK37"/>
  <c r="CL37"/>
  <c r="CL26" s="1"/>
  <c r="CM37"/>
  <c r="CM26" s="1"/>
  <c r="D67"/>
  <c r="E69"/>
  <c r="Z69"/>
  <c r="AA69"/>
  <c r="AM69"/>
  <c r="AN69"/>
  <c r="BE69"/>
  <c r="BF69"/>
  <c r="BG69"/>
  <c r="BH69"/>
  <c r="BI69"/>
  <c r="BJ69"/>
  <c r="BK69"/>
  <c r="BL69"/>
  <c r="BM69"/>
  <c r="BN69"/>
  <c r="BO69"/>
  <c r="BP69"/>
  <c r="BQ69"/>
  <c r="BR69"/>
  <c r="BS69"/>
  <c r="BT69"/>
  <c r="BU69"/>
  <c r="BV69"/>
  <c r="BW69"/>
  <c r="CN69"/>
  <c r="CO69"/>
  <c r="CP69"/>
  <c r="CQ69"/>
  <c r="CR69"/>
  <c r="CS69"/>
  <c r="CT69"/>
  <c r="CU69"/>
  <c r="CV69"/>
  <c r="CW69"/>
  <c r="CX69"/>
  <c r="CY69"/>
  <c r="CZ69"/>
  <c r="DA69"/>
  <c r="DB69"/>
  <c r="DC69"/>
  <c r="DD69"/>
  <c r="DE69"/>
  <c r="DF69"/>
  <c r="DG69"/>
  <c r="DH69"/>
  <c r="DI69"/>
  <c r="DJ69"/>
  <c r="DK69"/>
  <c r="DL69"/>
  <c r="DM69"/>
  <c r="DN69"/>
  <c r="DO69"/>
  <c r="DP69"/>
  <c r="DQ69"/>
  <c r="DR69"/>
  <c r="DS69"/>
  <c r="DT69"/>
  <c r="DU69"/>
  <c r="DV69"/>
  <c r="DW69"/>
  <c r="DX69"/>
  <c r="DY69"/>
  <c r="DZ69"/>
  <c r="EA69"/>
  <c r="EB69"/>
  <c r="EC69"/>
  <c r="ED69"/>
  <c r="EE69"/>
  <c r="EF69"/>
  <c r="EG69"/>
  <c r="EH69"/>
  <c r="EI69"/>
  <c r="EJ69"/>
  <c r="EK69"/>
  <c r="EL69"/>
  <c r="EM69"/>
  <c r="EN69"/>
  <c r="EO69"/>
  <c r="EP69"/>
  <c r="EQ69"/>
  <c r="ER69"/>
  <c r="ES69"/>
  <c r="ET69"/>
  <c r="EU69"/>
  <c r="EV69"/>
  <c r="EW69"/>
  <c r="EX69"/>
  <c r="EY69"/>
  <c r="EZ69"/>
  <c r="FA69"/>
  <c r="FB69"/>
  <c r="FC69"/>
  <c r="FD69"/>
  <c r="FE69"/>
  <c r="FF69"/>
  <c r="FG69"/>
  <c r="FH69"/>
  <c r="FI69"/>
  <c r="FJ69"/>
  <c r="FK69"/>
  <c r="FL69"/>
  <c r="FM69"/>
  <c r="FN69"/>
  <c r="FO69"/>
  <c r="FP69"/>
  <c r="FQ69"/>
  <c r="FR69"/>
  <c r="FS69"/>
  <c r="FT69"/>
  <c r="FU69"/>
  <c r="FV69"/>
  <c r="FW69"/>
  <c r="FX69"/>
  <c r="FY69"/>
  <c r="FZ69"/>
  <c r="GA69"/>
  <c r="GB69"/>
  <c r="GC69"/>
  <c r="GD69"/>
  <c r="GE69"/>
  <c r="GF69"/>
  <c r="GG69"/>
  <c r="GH69"/>
  <c r="GI69"/>
  <c r="GJ69"/>
  <c r="GK69"/>
  <c r="GL69"/>
  <c r="GM69"/>
  <c r="GN69"/>
  <c r="GO69"/>
  <c r="GP69"/>
  <c r="GQ69"/>
  <c r="GR69"/>
  <c r="GS69"/>
  <c r="GT69"/>
  <c r="GU69"/>
  <c r="GV69"/>
  <c r="GW69"/>
  <c r="GX69"/>
  <c r="C71"/>
  <c r="D71"/>
  <c r="I71"/>
  <c r="CX76" i="3" s="1"/>
  <c r="AC71" i="1"/>
  <c r="CQ71" s="1"/>
  <c r="AE71"/>
  <c r="AD71" s="1"/>
  <c r="CR71" s="1"/>
  <c r="Q71" s="1"/>
  <c r="AF71"/>
  <c r="AG71"/>
  <c r="CU71" s="1"/>
  <c r="AH71"/>
  <c r="AI71"/>
  <c r="CW71" s="1"/>
  <c r="V71" s="1"/>
  <c r="AJ71"/>
  <c r="CS71"/>
  <c r="R71" s="1"/>
  <c r="CT71"/>
  <c r="S71" s="1"/>
  <c r="CV71"/>
  <c r="U71" s="1"/>
  <c r="CX71"/>
  <c r="W71" s="1"/>
  <c r="FR71"/>
  <c r="GL71"/>
  <c r="GN71"/>
  <c r="GP71"/>
  <c r="GV71"/>
  <c r="GX71"/>
  <c r="HC71"/>
  <c r="AC72"/>
  <c r="AD72"/>
  <c r="AB72" s="1"/>
  <c r="AE72"/>
  <c r="AF72"/>
  <c r="CT72" s="1"/>
  <c r="AG72"/>
  <c r="AH72"/>
  <c r="AI72"/>
  <c r="AJ72"/>
  <c r="CX72" s="1"/>
  <c r="CQ72"/>
  <c r="CR72"/>
  <c r="CS72"/>
  <c r="CU72"/>
  <c r="CV72"/>
  <c r="CW72"/>
  <c r="FR72"/>
  <c r="GL72"/>
  <c r="GN72"/>
  <c r="GP72"/>
  <c r="GV72"/>
  <c r="HC72"/>
  <c r="AC73"/>
  <c r="AE73"/>
  <c r="CS73" s="1"/>
  <c r="AF73"/>
  <c r="AG73"/>
  <c r="AH73"/>
  <c r="AI73"/>
  <c r="CW73" s="1"/>
  <c r="AJ73"/>
  <c r="CT73"/>
  <c r="CU73"/>
  <c r="CV73"/>
  <c r="CX73"/>
  <c r="FR73"/>
  <c r="GL73"/>
  <c r="BZ81" s="1"/>
  <c r="GN73"/>
  <c r="GP73"/>
  <c r="GV73"/>
  <c r="HC73" s="1"/>
  <c r="C74"/>
  <c r="D74"/>
  <c r="I74"/>
  <c r="CX84" i="3" s="1"/>
  <c r="T74" i="1"/>
  <c r="AC74"/>
  <c r="AE74"/>
  <c r="AD74" s="1"/>
  <c r="AF74"/>
  <c r="CT74" s="1"/>
  <c r="AG74"/>
  <c r="AH74"/>
  <c r="AI74"/>
  <c r="CW74" s="1"/>
  <c r="V74" s="1"/>
  <c r="AJ74"/>
  <c r="CX74" s="1"/>
  <c r="CQ74"/>
  <c r="CS74"/>
  <c r="R74" s="1"/>
  <c r="CU74"/>
  <c r="CV74"/>
  <c r="FR74"/>
  <c r="GL74"/>
  <c r="GN74"/>
  <c r="GP74"/>
  <c r="GV74"/>
  <c r="HC74" s="1"/>
  <c r="GX74" s="1"/>
  <c r="AC75"/>
  <c r="AB75" s="1"/>
  <c r="AD75"/>
  <c r="CR75" s="1"/>
  <c r="AE75"/>
  <c r="CS75" s="1"/>
  <c r="AF75"/>
  <c r="AG75"/>
  <c r="AH75"/>
  <c r="AI75"/>
  <c r="CW75" s="1"/>
  <c r="AJ75"/>
  <c r="CT75"/>
  <c r="CU75"/>
  <c r="CV75"/>
  <c r="CX75"/>
  <c r="FR75"/>
  <c r="GL75"/>
  <c r="GN75"/>
  <c r="GP75"/>
  <c r="CD81" s="1"/>
  <c r="GV75"/>
  <c r="HC75" s="1"/>
  <c r="I76"/>
  <c r="T76" s="1"/>
  <c r="S76"/>
  <c r="AC76"/>
  <c r="CQ76" s="1"/>
  <c r="P76" s="1"/>
  <c r="AD76"/>
  <c r="CR76" s="1"/>
  <c r="AE76"/>
  <c r="AF76"/>
  <c r="AB76" s="1"/>
  <c r="AG76"/>
  <c r="AH76"/>
  <c r="CV76" s="1"/>
  <c r="AI76"/>
  <c r="AJ76"/>
  <c r="CS76"/>
  <c r="R76" s="1"/>
  <c r="CT76"/>
  <c r="CU76"/>
  <c r="CW76"/>
  <c r="CX76"/>
  <c r="W76" s="1"/>
  <c r="FR76"/>
  <c r="GL76"/>
  <c r="GN76"/>
  <c r="GP76"/>
  <c r="GV76"/>
  <c r="HC76" s="1"/>
  <c r="GX76" s="1"/>
  <c r="C77"/>
  <c r="D77"/>
  <c r="I77"/>
  <c r="CX95" i="3" s="1"/>
  <c r="S77" i="1"/>
  <c r="CY77" s="1"/>
  <c r="X77" s="1"/>
  <c r="T77"/>
  <c r="U77"/>
  <c r="AC77"/>
  <c r="AE77"/>
  <c r="CS77" s="1"/>
  <c r="R77" s="1"/>
  <c r="AF77"/>
  <c r="AG77"/>
  <c r="AH77"/>
  <c r="AI77"/>
  <c r="CW77" s="1"/>
  <c r="V77" s="1"/>
  <c r="AJ77"/>
  <c r="CT77"/>
  <c r="CU77"/>
  <c r="CV77"/>
  <c r="CX77"/>
  <c r="W77" s="1"/>
  <c r="FR77"/>
  <c r="GL77"/>
  <c r="GN77"/>
  <c r="GP77"/>
  <c r="GV77"/>
  <c r="HC77" s="1"/>
  <c r="GX77" s="1"/>
  <c r="I78"/>
  <c r="AC78"/>
  <c r="CQ78" s="1"/>
  <c r="P78" s="1"/>
  <c r="AD78"/>
  <c r="CR78" s="1"/>
  <c r="Q78" s="1"/>
  <c r="AE78"/>
  <c r="CS78" s="1"/>
  <c r="R78" s="1"/>
  <c r="AF78"/>
  <c r="AG78"/>
  <c r="CU78" s="1"/>
  <c r="T78" s="1"/>
  <c r="AH78"/>
  <c r="CV78" s="1"/>
  <c r="U78" s="1"/>
  <c r="AI78"/>
  <c r="CW78" s="1"/>
  <c r="V78" s="1"/>
  <c r="AJ78"/>
  <c r="CT78"/>
  <c r="S78" s="1"/>
  <c r="CX78"/>
  <c r="W78" s="1"/>
  <c r="FR78"/>
  <c r="GL78"/>
  <c r="GN78"/>
  <c r="GP78"/>
  <c r="GV78"/>
  <c r="HC78" s="1"/>
  <c r="GX78" s="1"/>
  <c r="I79"/>
  <c r="AC79"/>
  <c r="CQ79" s="1"/>
  <c r="P79" s="1"/>
  <c r="CP79" s="1"/>
  <c r="O79" s="1"/>
  <c r="AD79"/>
  <c r="CR79" s="1"/>
  <c r="Q79" s="1"/>
  <c r="AE79"/>
  <c r="AF79"/>
  <c r="CT79" s="1"/>
  <c r="S79" s="1"/>
  <c r="AG79"/>
  <c r="CU79" s="1"/>
  <c r="T79" s="1"/>
  <c r="AH79"/>
  <c r="CV79" s="1"/>
  <c r="U79" s="1"/>
  <c r="AI79"/>
  <c r="AJ79"/>
  <c r="CX79" s="1"/>
  <c r="W79" s="1"/>
  <c r="CS79"/>
  <c r="R79" s="1"/>
  <c r="CW79"/>
  <c r="V79" s="1"/>
  <c r="FR79"/>
  <c r="BY81" s="1"/>
  <c r="GL79"/>
  <c r="GN79"/>
  <c r="GP79"/>
  <c r="GV79"/>
  <c r="HC79"/>
  <c r="GX79" s="1"/>
  <c r="B81"/>
  <c r="B69" s="1"/>
  <c r="C81"/>
  <c r="C69" s="1"/>
  <c r="D81"/>
  <c r="D69" s="1"/>
  <c r="F81"/>
  <c r="F69" s="1"/>
  <c r="G81"/>
  <c r="G69" s="1"/>
  <c r="BX81"/>
  <c r="CG81" s="1"/>
  <c r="CB81"/>
  <c r="AS81" s="1"/>
  <c r="CK81"/>
  <c r="BB81" s="1"/>
  <c r="CL81"/>
  <c r="CL69" s="1"/>
  <c r="CM81"/>
  <c r="CM69" s="1"/>
  <c r="D111"/>
  <c r="E113"/>
  <c r="Z113"/>
  <c r="AA113"/>
  <c r="AM113"/>
  <c r="AN113"/>
  <c r="BE113"/>
  <c r="BF113"/>
  <c r="BG113"/>
  <c r="BH113"/>
  <c r="BI113"/>
  <c r="BJ113"/>
  <c r="BK113"/>
  <c r="BL113"/>
  <c r="BM113"/>
  <c r="BN113"/>
  <c r="BO113"/>
  <c r="BP113"/>
  <c r="BQ113"/>
  <c r="BR113"/>
  <c r="BS113"/>
  <c r="BT113"/>
  <c r="BU113"/>
  <c r="BV113"/>
  <c r="BW113"/>
  <c r="CN113"/>
  <c r="CO113"/>
  <c r="CP113"/>
  <c r="CQ113"/>
  <c r="CR113"/>
  <c r="CS113"/>
  <c r="CT113"/>
  <c r="CU113"/>
  <c r="CV113"/>
  <c r="CW113"/>
  <c r="CX113"/>
  <c r="CY113"/>
  <c r="CZ113"/>
  <c r="DA113"/>
  <c r="DB113"/>
  <c r="DC113"/>
  <c r="DD113"/>
  <c r="DE113"/>
  <c r="DF113"/>
  <c r="DG113"/>
  <c r="DH113"/>
  <c r="DI113"/>
  <c r="DJ113"/>
  <c r="DK113"/>
  <c r="DL113"/>
  <c r="DM113"/>
  <c r="DN113"/>
  <c r="DO113"/>
  <c r="DP113"/>
  <c r="DQ113"/>
  <c r="DR113"/>
  <c r="DS113"/>
  <c r="DT113"/>
  <c r="DU113"/>
  <c r="DV113"/>
  <c r="DW113"/>
  <c r="DX113"/>
  <c r="DY113"/>
  <c r="DZ113"/>
  <c r="EA113"/>
  <c r="EB113"/>
  <c r="EC113"/>
  <c r="ED113"/>
  <c r="EE113"/>
  <c r="EF113"/>
  <c r="EG113"/>
  <c r="EH113"/>
  <c r="EI113"/>
  <c r="EJ113"/>
  <c r="EK113"/>
  <c r="EL113"/>
  <c r="EM113"/>
  <c r="EN113"/>
  <c r="EO113"/>
  <c r="EP113"/>
  <c r="EQ113"/>
  <c r="ER113"/>
  <c r="ES113"/>
  <c r="ET113"/>
  <c r="EU113"/>
  <c r="EV113"/>
  <c r="EW113"/>
  <c r="EX113"/>
  <c r="EY113"/>
  <c r="EZ113"/>
  <c r="FA113"/>
  <c r="FB113"/>
  <c r="FC113"/>
  <c r="FD113"/>
  <c r="FE113"/>
  <c r="FF113"/>
  <c r="FG113"/>
  <c r="FH113"/>
  <c r="FI113"/>
  <c r="FJ113"/>
  <c r="FK113"/>
  <c r="FL113"/>
  <c r="FM113"/>
  <c r="FN113"/>
  <c r="FO113"/>
  <c r="FP113"/>
  <c r="FQ113"/>
  <c r="FR113"/>
  <c r="FS113"/>
  <c r="FT113"/>
  <c r="FU113"/>
  <c r="FV113"/>
  <c r="FW113"/>
  <c r="FX113"/>
  <c r="FY113"/>
  <c r="FZ113"/>
  <c r="GA113"/>
  <c r="GB113"/>
  <c r="GC113"/>
  <c r="GD113"/>
  <c r="GE113"/>
  <c r="GF113"/>
  <c r="GG113"/>
  <c r="GH113"/>
  <c r="GI113"/>
  <c r="GJ113"/>
  <c r="GK113"/>
  <c r="GL113"/>
  <c r="GM113"/>
  <c r="GN113"/>
  <c r="GO113"/>
  <c r="GP113"/>
  <c r="GQ113"/>
  <c r="GR113"/>
  <c r="GS113"/>
  <c r="GT113"/>
  <c r="GU113"/>
  <c r="GV113"/>
  <c r="GW113"/>
  <c r="GX113"/>
  <c r="C115"/>
  <c r="D115"/>
  <c r="I115"/>
  <c r="CX104" i="3" s="1"/>
  <c r="AC115" i="1"/>
  <c r="CQ115" s="1"/>
  <c r="P115" s="1"/>
  <c r="AD115"/>
  <c r="CR115" s="1"/>
  <c r="Q115" s="1"/>
  <c r="AE115"/>
  <c r="AF115"/>
  <c r="CT115" s="1"/>
  <c r="S115" s="1"/>
  <c r="AG115"/>
  <c r="CU115" s="1"/>
  <c r="T115" s="1"/>
  <c r="AH115"/>
  <c r="CV115" s="1"/>
  <c r="U115" s="1"/>
  <c r="AI115"/>
  <c r="AJ115"/>
  <c r="CX115" s="1"/>
  <c r="W115" s="1"/>
  <c r="CS115"/>
  <c r="R115" s="1"/>
  <c r="CW115"/>
  <c r="V115" s="1"/>
  <c r="FR115"/>
  <c r="GL115"/>
  <c r="GO115"/>
  <c r="GP115"/>
  <c r="GV115"/>
  <c r="HC115"/>
  <c r="GX115" s="1"/>
  <c r="C116"/>
  <c r="D116"/>
  <c r="I116"/>
  <c r="AC116"/>
  <c r="CQ116" s="1"/>
  <c r="P116" s="1"/>
  <c r="AD116"/>
  <c r="CR116" s="1"/>
  <c r="Q116" s="1"/>
  <c r="AE116"/>
  <c r="CS116" s="1"/>
  <c r="R116" s="1"/>
  <c r="AF116"/>
  <c r="AG116"/>
  <c r="CU116" s="1"/>
  <c r="T116" s="1"/>
  <c r="AH116"/>
  <c r="CV116" s="1"/>
  <c r="U116" s="1"/>
  <c r="AI116"/>
  <c r="CW116" s="1"/>
  <c r="V116" s="1"/>
  <c r="AJ116"/>
  <c r="CT116"/>
  <c r="S116" s="1"/>
  <c r="CX116"/>
  <c r="W116" s="1"/>
  <c r="FR116"/>
  <c r="GL116"/>
  <c r="GO116"/>
  <c r="GP116"/>
  <c r="GV116"/>
  <c r="HC116" s="1"/>
  <c r="GX116" s="1"/>
  <c r="I117"/>
  <c r="AC117"/>
  <c r="CQ117" s="1"/>
  <c r="P117" s="1"/>
  <c r="CP117" s="1"/>
  <c r="O117" s="1"/>
  <c r="AD117"/>
  <c r="CR117" s="1"/>
  <c r="Q117" s="1"/>
  <c r="AE117"/>
  <c r="AF117"/>
  <c r="CT117" s="1"/>
  <c r="S117" s="1"/>
  <c r="AG117"/>
  <c r="CU117" s="1"/>
  <c r="T117" s="1"/>
  <c r="AH117"/>
  <c r="CV117" s="1"/>
  <c r="U117" s="1"/>
  <c r="AI117"/>
  <c r="AJ117"/>
  <c r="CX117" s="1"/>
  <c r="W117" s="1"/>
  <c r="CS117"/>
  <c r="R117" s="1"/>
  <c r="CW117"/>
  <c r="V117" s="1"/>
  <c r="FR117"/>
  <c r="GL117"/>
  <c r="GO117"/>
  <c r="GP117"/>
  <c r="GV117"/>
  <c r="HC117"/>
  <c r="GX117" s="1"/>
  <c r="AC118"/>
  <c r="CQ118" s="1"/>
  <c r="P118" s="1"/>
  <c r="CP118" s="1"/>
  <c r="O118" s="1"/>
  <c r="AD118"/>
  <c r="CR118" s="1"/>
  <c r="Q118" s="1"/>
  <c r="AE118"/>
  <c r="AF118"/>
  <c r="CT118" s="1"/>
  <c r="S118" s="1"/>
  <c r="AG118"/>
  <c r="CU118" s="1"/>
  <c r="T118" s="1"/>
  <c r="AH118"/>
  <c r="CV118" s="1"/>
  <c r="U118" s="1"/>
  <c r="AI118"/>
  <c r="AJ118"/>
  <c r="CX118" s="1"/>
  <c r="W118" s="1"/>
  <c r="CS118"/>
  <c r="R118" s="1"/>
  <c r="CW118"/>
  <c r="V118" s="1"/>
  <c r="FR118"/>
  <c r="GL118"/>
  <c r="GO118"/>
  <c r="GP118"/>
  <c r="GV118"/>
  <c r="HC118"/>
  <c r="GX118" s="1"/>
  <c r="C119"/>
  <c r="D119"/>
  <c r="I119"/>
  <c r="CX116" i="3" s="1"/>
  <c r="AC119" i="1"/>
  <c r="CQ119" s="1"/>
  <c r="P119" s="1"/>
  <c r="AD119"/>
  <c r="CR119" s="1"/>
  <c r="Q119" s="1"/>
  <c r="AE119"/>
  <c r="CS119" s="1"/>
  <c r="R119" s="1"/>
  <c r="AF119"/>
  <c r="AG119"/>
  <c r="CU119" s="1"/>
  <c r="T119" s="1"/>
  <c r="AH119"/>
  <c r="CV119" s="1"/>
  <c r="U119" s="1"/>
  <c r="AI119"/>
  <c r="CW119" s="1"/>
  <c r="V119" s="1"/>
  <c r="AJ119"/>
  <c r="CT119"/>
  <c r="S119" s="1"/>
  <c r="CX119"/>
  <c r="W119" s="1"/>
  <c r="FR119"/>
  <c r="GL119"/>
  <c r="GO119"/>
  <c r="GP119"/>
  <c r="GV119"/>
  <c r="HC119" s="1"/>
  <c r="GX119" s="1"/>
  <c r="C120"/>
  <c r="D120"/>
  <c r="I120"/>
  <c r="AC120"/>
  <c r="AD120"/>
  <c r="CR120" s="1"/>
  <c r="Q120" s="1"/>
  <c r="AE120"/>
  <c r="CS120" s="1"/>
  <c r="R120" s="1"/>
  <c r="AF120"/>
  <c r="CT120" s="1"/>
  <c r="S120" s="1"/>
  <c r="AG120"/>
  <c r="AH120"/>
  <c r="CV120" s="1"/>
  <c r="U120" s="1"/>
  <c r="AI120"/>
  <c r="CW120" s="1"/>
  <c r="V120" s="1"/>
  <c r="AJ120"/>
  <c r="CX120" s="1"/>
  <c r="W120" s="1"/>
  <c r="CQ120"/>
  <c r="P120" s="1"/>
  <c r="CU120"/>
  <c r="T120" s="1"/>
  <c r="FR120"/>
  <c r="GL120"/>
  <c r="GO120"/>
  <c r="GP120"/>
  <c r="GV120"/>
  <c r="HC120" s="1"/>
  <c r="GX120" s="1"/>
  <c r="AC121"/>
  <c r="AD121"/>
  <c r="CR121" s="1"/>
  <c r="AE121"/>
  <c r="CS121" s="1"/>
  <c r="AF121"/>
  <c r="AG121"/>
  <c r="CU121" s="1"/>
  <c r="AH121"/>
  <c r="CV121" s="1"/>
  <c r="AI121"/>
  <c r="CW121" s="1"/>
  <c r="AJ121"/>
  <c r="CT121"/>
  <c r="CX121"/>
  <c r="FR121"/>
  <c r="GL121"/>
  <c r="GO121"/>
  <c r="GP121"/>
  <c r="CD133" s="1"/>
  <c r="GV121"/>
  <c r="HC121" s="1"/>
  <c r="C122"/>
  <c r="D122"/>
  <c r="I122"/>
  <c r="T122"/>
  <c r="AC122"/>
  <c r="AD122"/>
  <c r="AE122"/>
  <c r="CS122" s="1"/>
  <c r="R122" s="1"/>
  <c r="AF122"/>
  <c r="CT122" s="1"/>
  <c r="S122" s="1"/>
  <c r="CZ122" s="1"/>
  <c r="Y122" s="1"/>
  <c r="AG122"/>
  <c r="AH122"/>
  <c r="CV122" s="1"/>
  <c r="U122" s="1"/>
  <c r="AI122"/>
  <c r="CW122" s="1"/>
  <c r="V122" s="1"/>
  <c r="AJ122"/>
  <c r="CX122" s="1"/>
  <c r="W122" s="1"/>
  <c r="CQ122"/>
  <c r="P122" s="1"/>
  <c r="CU122"/>
  <c r="FR122"/>
  <c r="GL122"/>
  <c r="GO122"/>
  <c r="GP122"/>
  <c r="GV122"/>
  <c r="HC122" s="1"/>
  <c r="GX122" s="1"/>
  <c r="AC123"/>
  <c r="AB123" s="1"/>
  <c r="AD123"/>
  <c r="CR123" s="1"/>
  <c r="AE123"/>
  <c r="CS123" s="1"/>
  <c r="AF123"/>
  <c r="AG123"/>
  <c r="AH123"/>
  <c r="CV123" s="1"/>
  <c r="AI123"/>
  <c r="CW123" s="1"/>
  <c r="AJ123"/>
  <c r="CT123"/>
  <c r="CU123"/>
  <c r="CX123"/>
  <c r="FR123"/>
  <c r="GL123"/>
  <c r="GO123"/>
  <c r="GP123"/>
  <c r="GV123"/>
  <c r="HC123" s="1"/>
  <c r="I124"/>
  <c r="V124"/>
  <c r="AC124"/>
  <c r="CQ124" s="1"/>
  <c r="P124" s="1"/>
  <c r="AD124"/>
  <c r="CR124" s="1"/>
  <c r="Q124" s="1"/>
  <c r="AE124"/>
  <c r="AF124"/>
  <c r="CT124" s="1"/>
  <c r="S124" s="1"/>
  <c r="AG124"/>
  <c r="CU124" s="1"/>
  <c r="T124" s="1"/>
  <c r="AH124"/>
  <c r="CV124" s="1"/>
  <c r="U124" s="1"/>
  <c r="AI124"/>
  <c r="AJ124"/>
  <c r="CS124"/>
  <c r="R124" s="1"/>
  <c r="CW124"/>
  <c r="CX124"/>
  <c r="W124" s="1"/>
  <c r="FR124"/>
  <c r="BY133" s="1"/>
  <c r="GL124"/>
  <c r="GO124"/>
  <c r="GP124"/>
  <c r="GV124"/>
  <c r="HC124"/>
  <c r="C125"/>
  <c r="D125"/>
  <c r="P125"/>
  <c r="AC125"/>
  <c r="AD125"/>
  <c r="AB125" s="1"/>
  <c r="AE125"/>
  <c r="CS125" s="1"/>
  <c r="R125" s="1"/>
  <c r="CY125" s="1"/>
  <c r="X125" s="1"/>
  <c r="AF125"/>
  <c r="CT125" s="1"/>
  <c r="S125" s="1"/>
  <c r="AG125"/>
  <c r="AH125"/>
  <c r="CV125" s="1"/>
  <c r="U125" s="1"/>
  <c r="AI125"/>
  <c r="CW125" s="1"/>
  <c r="V125" s="1"/>
  <c r="AJ125"/>
  <c r="CX125" s="1"/>
  <c r="W125" s="1"/>
  <c r="CQ125"/>
  <c r="CR125"/>
  <c r="Q125" s="1"/>
  <c r="CU125"/>
  <c r="T125" s="1"/>
  <c r="CZ125"/>
  <c r="Y125" s="1"/>
  <c r="FR125"/>
  <c r="GL125"/>
  <c r="GO125"/>
  <c r="GP125"/>
  <c r="GV125"/>
  <c r="HC125" s="1"/>
  <c r="GX125"/>
  <c r="I126"/>
  <c r="S126"/>
  <c r="CZ126" s="1"/>
  <c r="Y126" s="1"/>
  <c r="AC126"/>
  <c r="AB126" s="1"/>
  <c r="AD126"/>
  <c r="CR126" s="1"/>
  <c r="Q126" s="1"/>
  <c r="AE126"/>
  <c r="CS126" s="1"/>
  <c r="R126" s="1"/>
  <c r="AF126"/>
  <c r="AG126"/>
  <c r="CU126" s="1"/>
  <c r="T126" s="1"/>
  <c r="AH126"/>
  <c r="CV126" s="1"/>
  <c r="U126" s="1"/>
  <c r="AI126"/>
  <c r="CW126" s="1"/>
  <c r="V126" s="1"/>
  <c r="AJ126"/>
  <c r="CT126"/>
  <c r="CX126"/>
  <c r="W126" s="1"/>
  <c r="FR126"/>
  <c r="GL126"/>
  <c r="GO126"/>
  <c r="GP126"/>
  <c r="GV126"/>
  <c r="HC126" s="1"/>
  <c r="GX126" s="1"/>
  <c r="P127"/>
  <c r="T127"/>
  <c r="AC127"/>
  <c r="AD127"/>
  <c r="CR127" s="1"/>
  <c r="Q127" s="1"/>
  <c r="AE127"/>
  <c r="AF127"/>
  <c r="AG127"/>
  <c r="AH127"/>
  <c r="CV127" s="1"/>
  <c r="U127" s="1"/>
  <c r="AI127"/>
  <c r="AJ127"/>
  <c r="CQ127"/>
  <c r="CS127"/>
  <c r="R127" s="1"/>
  <c r="CT127"/>
  <c r="S127" s="1"/>
  <c r="CU127"/>
  <c r="CW127"/>
  <c r="V127" s="1"/>
  <c r="CX127"/>
  <c r="W127" s="1"/>
  <c r="FR127"/>
  <c r="GL127"/>
  <c r="GO127"/>
  <c r="GP127"/>
  <c r="GV127"/>
  <c r="HC127" s="1"/>
  <c r="GX127" s="1"/>
  <c r="C128"/>
  <c r="D128"/>
  <c r="I128"/>
  <c r="AC128"/>
  <c r="AE128"/>
  <c r="CS128" s="1"/>
  <c r="R128" s="1"/>
  <c r="AF128"/>
  <c r="AG128"/>
  <c r="AH128"/>
  <c r="AI128"/>
  <c r="CW128" s="1"/>
  <c r="V128" s="1"/>
  <c r="AJ128"/>
  <c r="CQ128"/>
  <c r="P128" s="1"/>
  <c r="CT128"/>
  <c r="S128" s="1"/>
  <c r="CU128"/>
  <c r="T128" s="1"/>
  <c r="CV128"/>
  <c r="U128" s="1"/>
  <c r="CX128"/>
  <c r="W128" s="1"/>
  <c r="CY128"/>
  <c r="X128" s="1"/>
  <c r="CZ128"/>
  <c r="Y128" s="1"/>
  <c r="FR128"/>
  <c r="GL128"/>
  <c r="GO128"/>
  <c r="GP128"/>
  <c r="GV128"/>
  <c r="HC128" s="1"/>
  <c r="GX128"/>
  <c r="I129"/>
  <c r="S129"/>
  <c r="CZ129" s="1"/>
  <c r="Y129" s="1"/>
  <c r="AC129"/>
  <c r="AB129" s="1"/>
  <c r="AD129"/>
  <c r="CR129" s="1"/>
  <c r="Q129" s="1"/>
  <c r="AE129"/>
  <c r="AF129"/>
  <c r="AG129"/>
  <c r="AH129"/>
  <c r="CV129" s="1"/>
  <c r="U129" s="1"/>
  <c r="AI129"/>
  <c r="AJ129"/>
  <c r="CS129"/>
  <c r="R129" s="1"/>
  <c r="CT129"/>
  <c r="CU129"/>
  <c r="T129" s="1"/>
  <c r="CW129"/>
  <c r="V129" s="1"/>
  <c r="CX129"/>
  <c r="W129" s="1"/>
  <c r="FR129"/>
  <c r="GL129"/>
  <c r="GO129"/>
  <c r="GP129"/>
  <c r="GV129"/>
  <c r="HC129" s="1"/>
  <c r="GX129" s="1"/>
  <c r="I130"/>
  <c r="R130"/>
  <c r="AB130"/>
  <c r="AC130"/>
  <c r="CQ130" s="1"/>
  <c r="P130" s="1"/>
  <c r="AE130"/>
  <c r="AD130" s="1"/>
  <c r="CR130" s="1"/>
  <c r="Q130" s="1"/>
  <c r="AF130"/>
  <c r="CT130" s="1"/>
  <c r="S130" s="1"/>
  <c r="AG130"/>
  <c r="CU130" s="1"/>
  <c r="T130" s="1"/>
  <c r="AH130"/>
  <c r="AI130"/>
  <c r="AJ130"/>
  <c r="CS130"/>
  <c r="CV130"/>
  <c r="U130" s="1"/>
  <c r="CW130"/>
  <c r="V130" s="1"/>
  <c r="CX130"/>
  <c r="W130" s="1"/>
  <c r="FR130"/>
  <c r="GL130"/>
  <c r="GO130"/>
  <c r="GP130"/>
  <c r="GV130"/>
  <c r="HC130"/>
  <c r="GX130" s="1"/>
  <c r="I131"/>
  <c r="U131" s="1"/>
  <c r="AC131"/>
  <c r="AE131"/>
  <c r="AD131" s="1"/>
  <c r="CR131" s="1"/>
  <c r="Q131" s="1"/>
  <c r="AF131"/>
  <c r="CT131" s="1"/>
  <c r="AG131"/>
  <c r="AH131"/>
  <c r="AI131"/>
  <c r="CW131" s="1"/>
  <c r="V131" s="1"/>
  <c r="AJ131"/>
  <c r="CX131" s="1"/>
  <c r="CQ131"/>
  <c r="CS131"/>
  <c r="R131" s="1"/>
  <c r="CU131"/>
  <c r="CV131"/>
  <c r="FR131"/>
  <c r="GL131"/>
  <c r="GO131"/>
  <c r="GP131"/>
  <c r="GV131"/>
  <c r="HC131"/>
  <c r="GX131" s="1"/>
  <c r="B133"/>
  <c r="B113" s="1"/>
  <c r="C133"/>
  <c r="C113" s="1"/>
  <c r="D133"/>
  <c r="D113" s="1"/>
  <c r="F133"/>
  <c r="F113" s="1"/>
  <c r="G133"/>
  <c r="G113" s="1"/>
  <c r="BD133"/>
  <c r="BD113" s="1"/>
  <c r="BX133"/>
  <c r="BX113" s="1"/>
  <c r="CC133"/>
  <c r="CK133"/>
  <c r="CL133"/>
  <c r="CM133"/>
  <c r="CM113" s="1"/>
  <c r="D163"/>
  <c r="B165"/>
  <c r="E165"/>
  <c r="F165"/>
  <c r="G165"/>
  <c r="Z165"/>
  <c r="AA165"/>
  <c r="AM165"/>
  <c r="AN165"/>
  <c r="BE165"/>
  <c r="BF165"/>
  <c r="BG165"/>
  <c r="BH165"/>
  <c r="BI165"/>
  <c r="BJ165"/>
  <c r="BK165"/>
  <c r="BL165"/>
  <c r="BM165"/>
  <c r="BN165"/>
  <c r="BO165"/>
  <c r="BP165"/>
  <c r="BQ165"/>
  <c r="BR165"/>
  <c r="BS165"/>
  <c r="BT165"/>
  <c r="BU165"/>
  <c r="BV165"/>
  <c r="BW165"/>
  <c r="CK165"/>
  <c r="CN165"/>
  <c r="CO165"/>
  <c r="CP165"/>
  <c r="CQ165"/>
  <c r="CR165"/>
  <c r="CS165"/>
  <c r="CT165"/>
  <c r="CU165"/>
  <c r="CV165"/>
  <c r="CW165"/>
  <c r="CX165"/>
  <c r="CY165"/>
  <c r="CZ165"/>
  <c r="DA165"/>
  <c r="DB165"/>
  <c r="DC165"/>
  <c r="DD165"/>
  <c r="DE165"/>
  <c r="DF165"/>
  <c r="DG165"/>
  <c r="DH165"/>
  <c r="DI165"/>
  <c r="DJ165"/>
  <c r="DK165"/>
  <c r="DL165"/>
  <c r="DM165"/>
  <c r="DN165"/>
  <c r="DO165"/>
  <c r="DP165"/>
  <c r="DQ165"/>
  <c r="DR165"/>
  <c r="DS165"/>
  <c r="DT165"/>
  <c r="DU165"/>
  <c r="DV165"/>
  <c r="DW165"/>
  <c r="DX165"/>
  <c r="DY165"/>
  <c r="DZ165"/>
  <c r="EA165"/>
  <c r="EB165"/>
  <c r="EC165"/>
  <c r="ED165"/>
  <c r="EE165"/>
  <c r="EF165"/>
  <c r="EG165"/>
  <c r="EH165"/>
  <c r="EI165"/>
  <c r="EJ165"/>
  <c r="EK165"/>
  <c r="EL165"/>
  <c r="EM165"/>
  <c r="EN165"/>
  <c r="EO165"/>
  <c r="EP165"/>
  <c r="EQ165"/>
  <c r="ER165"/>
  <c r="ES165"/>
  <c r="ET165"/>
  <c r="EU165"/>
  <c r="EV165"/>
  <c r="EW165"/>
  <c r="EX165"/>
  <c r="EY165"/>
  <c r="EZ165"/>
  <c r="FA165"/>
  <c r="FB165"/>
  <c r="FC165"/>
  <c r="FD165"/>
  <c r="FE165"/>
  <c r="FF165"/>
  <c r="FG165"/>
  <c r="FH165"/>
  <c r="FI165"/>
  <c r="FJ165"/>
  <c r="FK165"/>
  <c r="FL165"/>
  <c r="FM165"/>
  <c r="FN165"/>
  <c r="FO165"/>
  <c r="FP165"/>
  <c r="FQ165"/>
  <c r="FR165"/>
  <c r="FS165"/>
  <c r="FT165"/>
  <c r="FU165"/>
  <c r="FV165"/>
  <c r="FW165"/>
  <c r="FX165"/>
  <c r="FY165"/>
  <c r="FZ165"/>
  <c r="GA165"/>
  <c r="GB165"/>
  <c r="GC165"/>
  <c r="GD165"/>
  <c r="GE165"/>
  <c r="GF165"/>
  <c r="GG165"/>
  <c r="GH165"/>
  <c r="GI165"/>
  <c r="GJ165"/>
  <c r="GK165"/>
  <c r="GL165"/>
  <c r="GM165"/>
  <c r="GN165"/>
  <c r="GO165"/>
  <c r="GP165"/>
  <c r="GQ165"/>
  <c r="GR165"/>
  <c r="GS165"/>
  <c r="GT165"/>
  <c r="GU165"/>
  <c r="GV165"/>
  <c r="GW165"/>
  <c r="GX165"/>
  <c r="C167"/>
  <c r="D167"/>
  <c r="I167"/>
  <c r="AC167"/>
  <c r="CQ167" s="1"/>
  <c r="P167" s="1"/>
  <c r="AE167"/>
  <c r="AD167" s="1"/>
  <c r="AF167"/>
  <c r="CT167" s="1"/>
  <c r="S167" s="1"/>
  <c r="AG167"/>
  <c r="CU167" s="1"/>
  <c r="T167" s="1"/>
  <c r="AH167"/>
  <c r="AI167"/>
  <c r="AJ167"/>
  <c r="CX167" s="1"/>
  <c r="W167" s="1"/>
  <c r="CS167"/>
  <c r="R167" s="1"/>
  <c r="CV167"/>
  <c r="U167" s="1"/>
  <c r="CW167"/>
  <c r="V167" s="1"/>
  <c r="FR167"/>
  <c r="BY174" s="1"/>
  <c r="GL167"/>
  <c r="GO167"/>
  <c r="GP167"/>
  <c r="GV167"/>
  <c r="HC167"/>
  <c r="GX167" s="1"/>
  <c r="I168"/>
  <c r="AC168"/>
  <c r="AE168"/>
  <c r="AD168" s="1"/>
  <c r="AF168"/>
  <c r="CT168" s="1"/>
  <c r="S168" s="1"/>
  <c r="AG168"/>
  <c r="AH168"/>
  <c r="AI168"/>
  <c r="CW168" s="1"/>
  <c r="V168" s="1"/>
  <c r="AJ168"/>
  <c r="CX168" s="1"/>
  <c r="W168" s="1"/>
  <c r="CQ168"/>
  <c r="P168" s="1"/>
  <c r="CU168"/>
  <c r="T168" s="1"/>
  <c r="CV168"/>
  <c r="U168" s="1"/>
  <c r="FR168"/>
  <c r="GL168"/>
  <c r="GO168"/>
  <c r="GP168"/>
  <c r="GV168"/>
  <c r="GX168"/>
  <c r="HC168"/>
  <c r="C169"/>
  <c r="D169"/>
  <c r="I169"/>
  <c r="AC169"/>
  <c r="CQ169" s="1"/>
  <c r="P169" s="1"/>
  <c r="AE169"/>
  <c r="AD169" s="1"/>
  <c r="AF169"/>
  <c r="CT169" s="1"/>
  <c r="S169" s="1"/>
  <c r="AG169"/>
  <c r="CU169" s="1"/>
  <c r="T169" s="1"/>
  <c r="AH169"/>
  <c r="AI169"/>
  <c r="AJ169"/>
  <c r="CX169" s="1"/>
  <c r="W169" s="1"/>
  <c r="CS169"/>
  <c r="R169" s="1"/>
  <c r="CV169"/>
  <c r="U169" s="1"/>
  <c r="CW169"/>
  <c r="V169" s="1"/>
  <c r="FR169"/>
  <c r="GL169"/>
  <c r="GN169"/>
  <c r="GP169"/>
  <c r="GV169"/>
  <c r="HC169"/>
  <c r="GX169" s="1"/>
  <c r="AC170"/>
  <c r="CQ170" s="1"/>
  <c r="P170" s="1"/>
  <c r="AE170"/>
  <c r="AD170" s="1"/>
  <c r="AF170"/>
  <c r="CT170" s="1"/>
  <c r="S170" s="1"/>
  <c r="AG170"/>
  <c r="CU170" s="1"/>
  <c r="T170" s="1"/>
  <c r="AH170"/>
  <c r="AI170"/>
  <c r="AJ170"/>
  <c r="CX170" s="1"/>
  <c r="W170" s="1"/>
  <c r="CS170"/>
  <c r="R170" s="1"/>
  <c r="CV170"/>
  <c r="U170" s="1"/>
  <c r="CW170"/>
  <c r="V170" s="1"/>
  <c r="FR170"/>
  <c r="GL170"/>
  <c r="GN170"/>
  <c r="GP170"/>
  <c r="GV170"/>
  <c r="HC170"/>
  <c r="GX170" s="1"/>
  <c r="AC171"/>
  <c r="CQ171" s="1"/>
  <c r="P171" s="1"/>
  <c r="AD171"/>
  <c r="AE171"/>
  <c r="AF171"/>
  <c r="AB171" s="1"/>
  <c r="AG171"/>
  <c r="CU171" s="1"/>
  <c r="T171" s="1"/>
  <c r="AH171"/>
  <c r="AI171"/>
  <c r="AJ171"/>
  <c r="CX171" s="1"/>
  <c r="W171" s="1"/>
  <c r="CR171"/>
  <c r="Q171" s="1"/>
  <c r="CS171"/>
  <c r="R171" s="1"/>
  <c r="CV171"/>
  <c r="U171" s="1"/>
  <c r="CW171"/>
  <c r="V171" s="1"/>
  <c r="FR171"/>
  <c r="GL171"/>
  <c r="GO171"/>
  <c r="GP171"/>
  <c r="GV171"/>
  <c r="HC171"/>
  <c r="GX171" s="1"/>
  <c r="AC172"/>
  <c r="AD172"/>
  <c r="AE172"/>
  <c r="CS172" s="1"/>
  <c r="R172" s="1"/>
  <c r="AF172"/>
  <c r="AB172" s="1"/>
  <c r="AG172"/>
  <c r="AH172"/>
  <c r="AI172"/>
  <c r="CW172" s="1"/>
  <c r="V172" s="1"/>
  <c r="AJ172"/>
  <c r="CX172" s="1"/>
  <c r="W172" s="1"/>
  <c r="CQ172"/>
  <c r="P172" s="1"/>
  <c r="CR172"/>
  <c r="Q172" s="1"/>
  <c r="CU172"/>
  <c r="T172" s="1"/>
  <c r="CV172"/>
  <c r="U172" s="1"/>
  <c r="FR172"/>
  <c r="GL172"/>
  <c r="GO172"/>
  <c r="GP172"/>
  <c r="GV172"/>
  <c r="GX172"/>
  <c r="HC172"/>
  <c r="B174"/>
  <c r="C174"/>
  <c r="C165" s="1"/>
  <c r="D174"/>
  <c r="D165" s="1"/>
  <c r="F174"/>
  <c r="G174"/>
  <c r="BX174"/>
  <c r="BX165" s="1"/>
  <c r="BZ174"/>
  <c r="BZ165" s="1"/>
  <c r="CD174"/>
  <c r="CD165" s="1"/>
  <c r="CK174"/>
  <c r="BB174" s="1"/>
  <c r="CL174"/>
  <c r="CL165" s="1"/>
  <c r="B204"/>
  <c r="B22" s="1"/>
  <c r="C204"/>
  <c r="C22" s="1"/>
  <c r="D204"/>
  <c r="D22" s="1"/>
  <c r="F204"/>
  <c r="F22" s="1"/>
  <c r="G204"/>
  <c r="G22" s="1"/>
  <c r="B234"/>
  <c r="B18" s="1"/>
  <c r="C234"/>
  <c r="C18" s="1"/>
  <c r="D234"/>
  <c r="D18" s="1"/>
  <c r="F234"/>
  <c r="F18" s="1"/>
  <c r="G234"/>
  <c r="G18" s="1"/>
  <c r="G53" i="5" l="1"/>
  <c r="O53" s="1"/>
  <c r="G102"/>
  <c r="O102" s="1"/>
  <c r="K159"/>
  <c r="W233"/>
  <c r="K259"/>
  <c r="J262" s="1"/>
  <c r="P262" s="1"/>
  <c r="J283" s="1"/>
  <c r="K136"/>
  <c r="J140" s="1"/>
  <c r="P140" s="1"/>
  <c r="J166" s="1"/>
  <c r="H160"/>
  <c r="G164" s="1"/>
  <c r="O164" s="1"/>
  <c r="K208"/>
  <c r="J211" s="1"/>
  <c r="P211" s="1"/>
  <c r="H240"/>
  <c r="G29"/>
  <c r="K135"/>
  <c r="H159"/>
  <c r="K185"/>
  <c r="J188" s="1"/>
  <c r="P188" s="1"/>
  <c r="H227"/>
  <c r="W231" s="1"/>
  <c r="G275"/>
  <c r="O275" s="1"/>
  <c r="G278"/>
  <c r="O278" s="1"/>
  <c r="G82"/>
  <c r="O82" s="1"/>
  <c r="G112"/>
  <c r="O112" s="1"/>
  <c r="G272"/>
  <c r="O272" s="1"/>
  <c r="G177"/>
  <c r="O177" s="1"/>
  <c r="G200"/>
  <c r="O200" s="1"/>
  <c r="G262"/>
  <c r="O262" s="1"/>
  <c r="L283"/>
  <c r="X272"/>
  <c r="H148"/>
  <c r="X152" s="1"/>
  <c r="L166"/>
  <c r="H147"/>
  <c r="G152" s="1"/>
  <c r="O152" s="1"/>
  <c r="K160"/>
  <c r="J82"/>
  <c r="P82" s="1"/>
  <c r="J112"/>
  <c r="P112" s="1"/>
  <c r="G62"/>
  <c r="O62" s="1"/>
  <c r="G72"/>
  <c r="O72" s="1"/>
  <c r="G92"/>
  <c r="O92" s="1"/>
  <c r="J102"/>
  <c r="P102" s="1"/>
  <c r="G140"/>
  <c r="O140" s="1"/>
  <c r="J200"/>
  <c r="P200" s="1"/>
  <c r="G211"/>
  <c r="O211" s="1"/>
  <c r="G222"/>
  <c r="O222" s="1"/>
  <c r="J231"/>
  <c r="P231" s="1"/>
  <c r="J164"/>
  <c r="P164" s="1"/>
  <c r="J53"/>
  <c r="P53" s="1"/>
  <c r="J92"/>
  <c r="P92" s="1"/>
  <c r="G122"/>
  <c r="O122" s="1"/>
  <c r="J152"/>
  <c r="P152" s="1"/>
  <c r="J177"/>
  <c r="P177" s="1"/>
  <c r="J222"/>
  <c r="P222" s="1"/>
  <c r="O245"/>
  <c r="J272"/>
  <c r="P272" s="1"/>
  <c r="L291"/>
  <c r="J72"/>
  <c r="P72" s="1"/>
  <c r="J122"/>
  <c r="P122" s="1"/>
  <c r="R46"/>
  <c r="W53"/>
  <c r="L124"/>
  <c r="X164"/>
  <c r="W62"/>
  <c r="W72"/>
  <c r="W82"/>
  <c r="W92"/>
  <c r="W102"/>
  <c r="W112"/>
  <c r="W122"/>
  <c r="W190"/>
  <c r="R193"/>
  <c r="W200"/>
  <c r="R203"/>
  <c r="W222"/>
  <c r="R236"/>
  <c r="L287"/>
  <c r="X140"/>
  <c r="G28" s="1"/>
  <c r="R143"/>
  <c r="W188"/>
  <c r="G188"/>
  <c r="O188" s="1"/>
  <c r="W211"/>
  <c r="W245"/>
  <c r="W281"/>
  <c r="R173"/>
  <c r="W177"/>
  <c r="W262"/>
  <c r="CI174" i="1"/>
  <c r="BY165"/>
  <c r="AP174"/>
  <c r="CZ170"/>
  <c r="Y170" s="1"/>
  <c r="CY170"/>
  <c r="X170" s="1"/>
  <c r="CZ169"/>
  <c r="Y169" s="1"/>
  <c r="CY169"/>
  <c r="X169" s="1"/>
  <c r="CZ168"/>
  <c r="Y168" s="1"/>
  <c r="CJ174"/>
  <c r="AG174"/>
  <c r="BB165"/>
  <c r="F187"/>
  <c r="AB169"/>
  <c r="CR169"/>
  <c r="Q169" s="1"/>
  <c r="CZ167"/>
  <c r="Y167" s="1"/>
  <c r="CY167"/>
  <c r="X167" s="1"/>
  <c r="CD113"/>
  <c r="AU133"/>
  <c r="AC174"/>
  <c r="CZ127"/>
  <c r="Y127" s="1"/>
  <c r="CY127"/>
  <c r="X127" s="1"/>
  <c r="BY113"/>
  <c r="AP133"/>
  <c r="CZ124"/>
  <c r="Y124" s="1"/>
  <c r="CY124"/>
  <c r="X124" s="1"/>
  <c r="CP124"/>
  <c r="O124" s="1"/>
  <c r="AH174"/>
  <c r="CP127"/>
  <c r="O127" s="1"/>
  <c r="AB167"/>
  <c r="CR167"/>
  <c r="Q167" s="1"/>
  <c r="CP167" s="1"/>
  <c r="O167" s="1"/>
  <c r="CZ130"/>
  <c r="Y130" s="1"/>
  <c r="CY130"/>
  <c r="X130" s="1"/>
  <c r="CP130"/>
  <c r="O130" s="1"/>
  <c r="AJ174"/>
  <c r="CP170"/>
  <c r="O170" s="1"/>
  <c r="CP169"/>
  <c r="O169" s="1"/>
  <c r="AI174"/>
  <c r="AB170"/>
  <c r="CR170"/>
  <c r="Q170" s="1"/>
  <c r="AB168"/>
  <c r="CR168"/>
  <c r="Q168" s="1"/>
  <c r="CP168" s="1"/>
  <c r="O168" s="1"/>
  <c r="CL113"/>
  <c r="BC133"/>
  <c r="CR122"/>
  <c r="Q122" s="1"/>
  <c r="CP122" s="1"/>
  <c r="O122" s="1"/>
  <c r="AB122"/>
  <c r="AS69"/>
  <c r="F98"/>
  <c r="BY69"/>
  <c r="AP81"/>
  <c r="CI81"/>
  <c r="CY71"/>
  <c r="X71" s="1"/>
  <c r="CZ71"/>
  <c r="Y71" s="1"/>
  <c r="V37"/>
  <c r="AI26"/>
  <c r="CJ26"/>
  <c r="BA37"/>
  <c r="CS168"/>
  <c r="R168" s="1"/>
  <c r="CY168" s="1"/>
  <c r="X168" s="1"/>
  <c r="AO174"/>
  <c r="CT172"/>
  <c r="S172" s="1"/>
  <c r="CP172" s="1"/>
  <c r="O172" s="1"/>
  <c r="P131"/>
  <c r="AB131"/>
  <c r="AD128"/>
  <c r="CR128" s="1"/>
  <c r="Q128" s="1"/>
  <c r="CP128" s="1"/>
  <c r="O128" s="1"/>
  <c r="AB127"/>
  <c r="GX124"/>
  <c r="CQ123"/>
  <c r="Q123"/>
  <c r="CQ121"/>
  <c r="AB121"/>
  <c r="CY119"/>
  <c r="X119" s="1"/>
  <c r="CZ119"/>
  <c r="Y119" s="1"/>
  <c r="CZ118"/>
  <c r="Y118" s="1"/>
  <c r="CY118"/>
  <c r="X118" s="1"/>
  <c r="GM118" s="1"/>
  <c r="CZ117"/>
  <c r="Y117" s="1"/>
  <c r="CY117"/>
  <c r="X117" s="1"/>
  <c r="BB69"/>
  <c r="F94"/>
  <c r="CZ79"/>
  <c r="Y79" s="1"/>
  <c r="CY79"/>
  <c r="X79" s="1"/>
  <c r="CD69"/>
  <c r="AU81"/>
  <c r="CT171"/>
  <c r="S171" s="1"/>
  <c r="CG174"/>
  <c r="F158"/>
  <c r="CY129"/>
  <c r="X129" s="1"/>
  <c r="AB124"/>
  <c r="CY122"/>
  <c r="X122" s="1"/>
  <c r="BZ133"/>
  <c r="CP119"/>
  <c r="O119" s="1"/>
  <c r="CX175" i="3"/>
  <c r="CX179"/>
  <c r="CX177"/>
  <c r="CX174"/>
  <c r="CX178"/>
  <c r="CX176"/>
  <c r="CX167"/>
  <c r="CX171"/>
  <c r="CX165"/>
  <c r="CX169"/>
  <c r="CX173"/>
  <c r="CX166"/>
  <c r="CX170"/>
  <c r="CX164"/>
  <c r="CX168"/>
  <c r="CX172"/>
  <c r="CZ120" i="1"/>
  <c r="Y120" s="1"/>
  <c r="CY120"/>
  <c r="X120" s="1"/>
  <c r="GN118"/>
  <c r="GN117"/>
  <c r="GM117"/>
  <c r="CY116"/>
  <c r="X116" s="1"/>
  <c r="CZ116"/>
  <c r="Y116" s="1"/>
  <c r="CZ115"/>
  <c r="Y115" s="1"/>
  <c r="CY115"/>
  <c r="X115" s="1"/>
  <c r="GO79"/>
  <c r="GM79"/>
  <c r="CY78"/>
  <c r="X78" s="1"/>
  <c r="CZ78"/>
  <c r="Y78" s="1"/>
  <c r="BZ69"/>
  <c r="AQ81"/>
  <c r="CY29"/>
  <c r="X29" s="1"/>
  <c r="CZ29"/>
  <c r="Y29" s="1"/>
  <c r="CP116"/>
  <c r="O116" s="1"/>
  <c r="CP78"/>
  <c r="O78" s="1"/>
  <c r="CZ28"/>
  <c r="Y28" s="1"/>
  <c r="CK113"/>
  <c r="BB133"/>
  <c r="CC113"/>
  <c r="AT133"/>
  <c r="CP115"/>
  <c r="O115" s="1"/>
  <c r="AX81"/>
  <c r="CG69"/>
  <c r="AB74"/>
  <c r="CR74"/>
  <c r="Q74" s="1"/>
  <c r="CY33"/>
  <c r="X33" s="1"/>
  <c r="CZ33"/>
  <c r="Y33" s="1"/>
  <c r="BC174"/>
  <c r="AU174"/>
  <c r="AQ174"/>
  <c r="AO133"/>
  <c r="T131"/>
  <c r="W131"/>
  <c r="S131"/>
  <c r="CQ129"/>
  <c r="P129" s="1"/>
  <c r="CP129" s="1"/>
  <c r="O129" s="1"/>
  <c r="AB128"/>
  <c r="CY126"/>
  <c r="X126" s="1"/>
  <c r="CQ126"/>
  <c r="P126" s="1"/>
  <c r="CP126" s="1"/>
  <c r="O126" s="1"/>
  <c r="CP125"/>
  <c r="O125" s="1"/>
  <c r="CP120"/>
  <c r="O120" s="1"/>
  <c r="CZ31"/>
  <c r="Y31" s="1"/>
  <c r="CX147" i="3"/>
  <c r="CX151"/>
  <c r="CX155"/>
  <c r="CX159"/>
  <c r="CX163"/>
  <c r="CX149"/>
  <c r="CX153"/>
  <c r="CX157"/>
  <c r="CX161"/>
  <c r="CX146"/>
  <c r="CX150"/>
  <c r="CX154"/>
  <c r="CX158"/>
  <c r="CX162"/>
  <c r="CX131"/>
  <c r="CX135"/>
  <c r="CX129"/>
  <c r="CX133"/>
  <c r="CX130"/>
  <c r="CX134"/>
  <c r="CX123"/>
  <c r="CX127"/>
  <c r="CX121"/>
  <c r="CX125"/>
  <c r="CX122"/>
  <c r="CX126"/>
  <c r="CS35" i="1"/>
  <c r="R35" s="1"/>
  <c r="CZ35" s="1"/>
  <c r="Y35" s="1"/>
  <c r="AD35"/>
  <c r="CX35" i="3"/>
  <c r="CX32"/>
  <c r="CX36"/>
  <c r="CX33"/>
  <c r="CX34"/>
  <c r="AB120" i="1"/>
  <c r="BC81"/>
  <c r="CZ77"/>
  <c r="Y77" s="1"/>
  <c r="V76"/>
  <c r="I72"/>
  <c r="W72" s="1"/>
  <c r="T71"/>
  <c r="AB71"/>
  <c r="CK69"/>
  <c r="BD37"/>
  <c r="CC37"/>
  <c r="CZ30"/>
  <c r="Y30" s="1"/>
  <c r="CX160" i="3"/>
  <c r="CX132"/>
  <c r="CX111"/>
  <c r="CX115"/>
  <c r="CX119"/>
  <c r="CX113"/>
  <c r="CX117"/>
  <c r="CX114"/>
  <c r="CX118"/>
  <c r="CX107"/>
  <c r="CX105"/>
  <c r="CX109"/>
  <c r="CX106"/>
  <c r="CX110"/>
  <c r="CK26" i="1"/>
  <c r="BB37"/>
  <c r="CR34"/>
  <c r="Q34" s="1"/>
  <c r="CP34" s="1"/>
  <c r="O34" s="1"/>
  <c r="AB34"/>
  <c r="CS31"/>
  <c r="R31" s="1"/>
  <c r="AD31"/>
  <c r="CS28"/>
  <c r="R28" s="1"/>
  <c r="AD28"/>
  <c r="I123"/>
  <c r="S123" s="1"/>
  <c r="I121"/>
  <c r="S121" s="1"/>
  <c r="AB119"/>
  <c r="AB116"/>
  <c r="BD81"/>
  <c r="AB78"/>
  <c r="CQ77"/>
  <c r="P77" s="1"/>
  <c r="CP77" s="1"/>
  <c r="O77" s="1"/>
  <c r="AD77"/>
  <c r="CR77" s="1"/>
  <c r="Q77" s="1"/>
  <c r="U76"/>
  <c r="Q76"/>
  <c r="CP76" s="1"/>
  <c r="O76" s="1"/>
  <c r="CQ73"/>
  <c r="AD73"/>
  <c r="CR73" s="1"/>
  <c r="S72"/>
  <c r="P71"/>
  <c r="CB69"/>
  <c r="AO37"/>
  <c r="CY35"/>
  <c r="X35" s="1"/>
  <c r="U32"/>
  <c r="AH37" s="1"/>
  <c r="Q32"/>
  <c r="CP32" s="1"/>
  <c r="O32" s="1"/>
  <c r="CD37"/>
  <c r="CX156" i="3"/>
  <c r="CX128"/>
  <c r="CX112"/>
  <c r="CX80"/>
  <c r="CX87"/>
  <c r="CX91"/>
  <c r="CX85"/>
  <c r="CX89"/>
  <c r="I75" i="1"/>
  <c r="CX86" i="3"/>
  <c r="CX90"/>
  <c r="CQ33" i="1"/>
  <c r="P33" s="1"/>
  <c r="CP33" s="1"/>
  <c r="O33" s="1"/>
  <c r="AB33"/>
  <c r="BY26"/>
  <c r="AP37"/>
  <c r="CR30"/>
  <c r="Q30" s="1"/>
  <c r="AB30"/>
  <c r="CY28"/>
  <c r="X28" s="1"/>
  <c r="AF37"/>
  <c r="AB118"/>
  <c r="AB117"/>
  <c r="AB115"/>
  <c r="AO81"/>
  <c r="AB79"/>
  <c r="CZ76"/>
  <c r="Y76" s="1"/>
  <c r="BX69"/>
  <c r="CY31"/>
  <c r="X31" s="1"/>
  <c r="CP30"/>
  <c r="O30" s="1"/>
  <c r="AJ37"/>
  <c r="CX152" i="3"/>
  <c r="CX124"/>
  <c r="CX108"/>
  <c r="CX92"/>
  <c r="CX71"/>
  <c r="CX75"/>
  <c r="CX79"/>
  <c r="CX83"/>
  <c r="CX73"/>
  <c r="CX77"/>
  <c r="CX81"/>
  <c r="I73" i="1"/>
  <c r="GX73" s="1"/>
  <c r="CX70" i="3"/>
  <c r="CX74"/>
  <c r="CX78"/>
  <c r="CX82"/>
  <c r="CZ32" i="1"/>
  <c r="Y32" s="1"/>
  <c r="CY32"/>
  <c r="X32" s="1"/>
  <c r="CQ29"/>
  <c r="P29" s="1"/>
  <c r="CP29" s="1"/>
  <c r="O29" s="1"/>
  <c r="AB29"/>
  <c r="CY76"/>
  <c r="X76" s="1"/>
  <c r="CQ75"/>
  <c r="P75" s="1"/>
  <c r="W74"/>
  <c r="S74"/>
  <c r="U74"/>
  <c r="P74"/>
  <c r="CP74" s="1"/>
  <c r="O74" s="1"/>
  <c r="CZ34"/>
  <c r="Y34" s="1"/>
  <c r="AB32"/>
  <c r="BZ37"/>
  <c r="AG37"/>
  <c r="CX148" i="3"/>
  <c r="CX136"/>
  <c r="CX120"/>
  <c r="CX88"/>
  <c r="CX72"/>
  <c r="CX102"/>
  <c r="CX98"/>
  <c r="CX94"/>
  <c r="CX66"/>
  <c r="CX62"/>
  <c r="CX58"/>
  <c r="CX54"/>
  <c r="CX50"/>
  <c r="CX46"/>
  <c r="CX42"/>
  <c r="CX38"/>
  <c r="CX30"/>
  <c r="CX26"/>
  <c r="CX22"/>
  <c r="CX18"/>
  <c r="BC37" i="1"/>
  <c r="CX101" i="3"/>
  <c r="CX97"/>
  <c r="CX93"/>
  <c r="CX69"/>
  <c r="CX65"/>
  <c r="CX61"/>
  <c r="CX57"/>
  <c r="CX53"/>
  <c r="CX49"/>
  <c r="CX45"/>
  <c r="CX41"/>
  <c r="CX37"/>
  <c r="CX29"/>
  <c r="CX25"/>
  <c r="CX21"/>
  <c r="CX68"/>
  <c r="CX64"/>
  <c r="CX60"/>
  <c r="CX56"/>
  <c r="CX52"/>
  <c r="CX48"/>
  <c r="CX44"/>
  <c r="CX40"/>
  <c r="CX28"/>
  <c r="CX24"/>
  <c r="CX20"/>
  <c r="CX103"/>
  <c r="CX99"/>
  <c r="CX67"/>
  <c r="CX63"/>
  <c r="CX55"/>
  <c r="CX47"/>
  <c r="CX43"/>
  <c r="CX31"/>
  <c r="CX23"/>
  <c r="G231" i="5" l="1"/>
  <c r="O231" s="1"/>
  <c r="G247" s="1"/>
  <c r="G283"/>
  <c r="G26"/>
  <c r="G291"/>
  <c r="G166"/>
  <c r="G27"/>
  <c r="G287"/>
  <c r="J291"/>
  <c r="J287"/>
  <c r="J124"/>
  <c r="G124"/>
  <c r="G32"/>
  <c r="J247"/>
  <c r="GN122" i="1"/>
  <c r="GM122"/>
  <c r="GM76"/>
  <c r="GO76"/>
  <c r="AF133"/>
  <c r="GN168"/>
  <c r="GM168"/>
  <c r="GN32"/>
  <c r="GM32"/>
  <c r="GN34"/>
  <c r="GM34"/>
  <c r="GN128"/>
  <c r="GM128"/>
  <c r="GN167"/>
  <c r="GM167"/>
  <c r="W75"/>
  <c r="U75"/>
  <c r="S75"/>
  <c r="AB35"/>
  <c r="CR35"/>
  <c r="Q35" s="1"/>
  <c r="CP35" s="1"/>
  <c r="O35" s="1"/>
  <c r="GN129"/>
  <c r="GM129"/>
  <c r="AO113"/>
  <c r="F137"/>
  <c r="AG26"/>
  <c r="T37"/>
  <c r="GM29"/>
  <c r="GN29"/>
  <c r="GN30"/>
  <c r="GM30"/>
  <c r="AH26"/>
  <c r="U37"/>
  <c r="CP71"/>
  <c r="O71" s="1"/>
  <c r="GO77"/>
  <c r="GM77"/>
  <c r="CC26"/>
  <c r="AT37"/>
  <c r="BC69"/>
  <c r="F97"/>
  <c r="BC165"/>
  <c r="F190"/>
  <c r="GN115"/>
  <c r="GM115"/>
  <c r="BZ113"/>
  <c r="AQ133"/>
  <c r="CG133"/>
  <c r="CZ171"/>
  <c r="Y171" s="1"/>
  <c r="CY171"/>
  <c r="X171" s="1"/>
  <c r="F57"/>
  <c r="BA26"/>
  <c r="F90"/>
  <c r="AP69"/>
  <c r="GO169"/>
  <c r="GM169"/>
  <c r="GN130"/>
  <c r="GM130"/>
  <c r="AH165"/>
  <c r="U174"/>
  <c r="AZ174"/>
  <c r="CI165"/>
  <c r="V73"/>
  <c r="AK37"/>
  <c r="P73"/>
  <c r="AE37"/>
  <c r="V75"/>
  <c r="T75"/>
  <c r="V121"/>
  <c r="P72"/>
  <c r="GX123"/>
  <c r="GX121"/>
  <c r="CJ133" s="1"/>
  <c r="CP131"/>
  <c r="O131" s="1"/>
  <c r="AF174"/>
  <c r="AE174"/>
  <c r="BZ26"/>
  <c r="AQ37"/>
  <c r="CI37"/>
  <c r="CG37"/>
  <c r="AB31"/>
  <c r="CR31"/>
  <c r="Q31" s="1"/>
  <c r="CP31" s="1"/>
  <c r="O31" s="1"/>
  <c r="BB26"/>
  <c r="F50"/>
  <c r="BB204"/>
  <c r="BD26"/>
  <c r="F62"/>
  <c r="GN125"/>
  <c r="GM125"/>
  <c r="AT113"/>
  <c r="F151"/>
  <c r="F53"/>
  <c r="BC26"/>
  <c r="BC204"/>
  <c r="CZ74"/>
  <c r="Y74" s="1"/>
  <c r="CY74"/>
  <c r="X74" s="1"/>
  <c r="GO74" s="1"/>
  <c r="T73"/>
  <c r="S73"/>
  <c r="U73"/>
  <c r="AJ26"/>
  <c r="W37"/>
  <c r="AO69"/>
  <c r="F85"/>
  <c r="AF26"/>
  <c r="S37"/>
  <c r="AP26"/>
  <c r="F46"/>
  <c r="AP204"/>
  <c r="AB28"/>
  <c r="CR28"/>
  <c r="Q28" s="1"/>
  <c r="F193"/>
  <c r="AU165"/>
  <c r="BB113"/>
  <c r="F146"/>
  <c r="GM78"/>
  <c r="GO78"/>
  <c r="AQ69"/>
  <c r="F91"/>
  <c r="CG165"/>
  <c r="AX174"/>
  <c r="V26"/>
  <c r="F60"/>
  <c r="CI69"/>
  <c r="AZ81"/>
  <c r="V174"/>
  <c r="AI165"/>
  <c r="AJ165"/>
  <c r="W174"/>
  <c r="GN127"/>
  <c r="GM127"/>
  <c r="GN124"/>
  <c r="GM124"/>
  <c r="AP113"/>
  <c r="F142"/>
  <c r="AC165"/>
  <c r="P174"/>
  <c r="CF174"/>
  <c r="CE174"/>
  <c r="CH174"/>
  <c r="T174"/>
  <c r="AG165"/>
  <c r="R73"/>
  <c r="Q73"/>
  <c r="R75"/>
  <c r="AC37"/>
  <c r="Q75"/>
  <c r="R121"/>
  <c r="U121"/>
  <c r="AH133" s="1"/>
  <c r="GX72"/>
  <c r="T121"/>
  <c r="AG133" s="1"/>
  <c r="V123"/>
  <c r="W73"/>
  <c r="AJ81" s="1"/>
  <c r="P123"/>
  <c r="CP123" s="1"/>
  <c r="O123" s="1"/>
  <c r="AD174"/>
  <c r="W121"/>
  <c r="GM33"/>
  <c r="GN33"/>
  <c r="CD26"/>
  <c r="AU37"/>
  <c r="F41"/>
  <c r="AO26"/>
  <c r="AO204"/>
  <c r="BD69"/>
  <c r="F106"/>
  <c r="GN120"/>
  <c r="GM120"/>
  <c r="GN126"/>
  <c r="GM126"/>
  <c r="CY131"/>
  <c r="X131" s="1"/>
  <c r="CZ131"/>
  <c r="Y131" s="1"/>
  <c r="AQ165"/>
  <c r="F184"/>
  <c r="F88"/>
  <c r="AX69"/>
  <c r="GM119"/>
  <c r="GN119"/>
  <c r="AO165"/>
  <c r="F178"/>
  <c r="BC113"/>
  <c r="F149"/>
  <c r="AP165"/>
  <c r="F183"/>
  <c r="U72"/>
  <c r="AH81" s="1"/>
  <c r="AB73"/>
  <c r="AB77"/>
  <c r="GX75"/>
  <c r="Q121"/>
  <c r="AD133" s="1"/>
  <c r="R123"/>
  <c r="CY123" s="1"/>
  <c r="X123" s="1"/>
  <c r="P121"/>
  <c r="U123"/>
  <c r="W123"/>
  <c r="CP171"/>
  <c r="O171" s="1"/>
  <c r="T123"/>
  <c r="CI133"/>
  <c r="R72"/>
  <c r="AE81" s="1"/>
  <c r="Q72"/>
  <c r="AD81" s="1"/>
  <c r="V72"/>
  <c r="AI81" s="1"/>
  <c r="T72"/>
  <c r="AG81" s="1"/>
  <c r="GM116"/>
  <c r="GN116"/>
  <c r="AU69"/>
  <c r="F100"/>
  <c r="CZ172"/>
  <c r="Y172" s="1"/>
  <c r="AL174" s="1"/>
  <c r="CY172"/>
  <c r="X172" s="1"/>
  <c r="GM172" s="1"/>
  <c r="HD172" s="1"/>
  <c r="GO170"/>
  <c r="GM170"/>
  <c r="AU113"/>
  <c r="F152"/>
  <c r="CJ165"/>
  <c r="BA174"/>
  <c r="CP75"/>
  <c r="O75" s="1"/>
  <c r="AL37"/>
  <c r="AJ69" l="1"/>
  <c r="W81"/>
  <c r="T81"/>
  <c r="AG69"/>
  <c r="AL165"/>
  <c r="Y174"/>
  <c r="AL26"/>
  <c r="Y37"/>
  <c r="GN171"/>
  <c r="GM171"/>
  <c r="HD171" s="1"/>
  <c r="CM174" s="1"/>
  <c r="F195"/>
  <c r="T165"/>
  <c r="AI69"/>
  <c r="V81"/>
  <c r="U81"/>
  <c r="AH69"/>
  <c r="CH37"/>
  <c r="AC26"/>
  <c r="P37"/>
  <c r="CF37"/>
  <c r="CE37"/>
  <c r="CF165"/>
  <c r="AW174"/>
  <c r="V165"/>
  <c r="F197"/>
  <c r="AD37"/>
  <c r="CP28"/>
  <c r="O28" s="1"/>
  <c r="CY73"/>
  <c r="X73" s="1"/>
  <c r="CZ73"/>
  <c r="Y73" s="1"/>
  <c r="BC22"/>
  <c r="F220"/>
  <c r="BC234"/>
  <c r="CI26"/>
  <c r="AZ37"/>
  <c r="AF165"/>
  <c r="S174"/>
  <c r="CG113"/>
  <c r="AX133"/>
  <c r="U26"/>
  <c r="F59"/>
  <c r="U204"/>
  <c r="GM35"/>
  <c r="GN35"/>
  <c r="AF113"/>
  <c r="S133"/>
  <c r="AK174"/>
  <c r="AJ133"/>
  <c r="CP72"/>
  <c r="O72" s="1"/>
  <c r="CC174"/>
  <c r="GN172"/>
  <c r="AE69"/>
  <c r="R81"/>
  <c r="AU26"/>
  <c r="F56"/>
  <c r="AU204"/>
  <c r="AD69"/>
  <c r="Q81"/>
  <c r="AH113"/>
  <c r="U133"/>
  <c r="AD113"/>
  <c r="Q133"/>
  <c r="BA165"/>
  <c r="F194"/>
  <c r="CI113"/>
  <c r="AZ133"/>
  <c r="AO22"/>
  <c r="F208"/>
  <c r="AO234"/>
  <c r="GN123"/>
  <c r="AV174"/>
  <c r="CE165"/>
  <c r="CG26"/>
  <c r="AX37"/>
  <c r="R174"/>
  <c r="AE165"/>
  <c r="AK26"/>
  <c r="X37"/>
  <c r="U165"/>
  <c r="F196"/>
  <c r="GM71"/>
  <c r="GO71"/>
  <c r="CZ123"/>
  <c r="Y123" s="1"/>
  <c r="GM123" s="1"/>
  <c r="CZ72"/>
  <c r="Y72" s="1"/>
  <c r="AL81" s="1"/>
  <c r="CJ81"/>
  <c r="AF81"/>
  <c r="CB174"/>
  <c r="GO75"/>
  <c r="AD165"/>
  <c r="Q174"/>
  <c r="AG113"/>
  <c r="T133"/>
  <c r="CH165"/>
  <c r="AY174"/>
  <c r="AX165"/>
  <c r="F181"/>
  <c r="AP22"/>
  <c r="F213"/>
  <c r="G16" i="2" s="1"/>
  <c r="G18" s="1"/>
  <c r="AP234" i="1"/>
  <c r="BB22"/>
  <c r="BB234"/>
  <c r="F217"/>
  <c r="CJ113"/>
  <c r="BA133"/>
  <c r="AZ165"/>
  <c r="F185"/>
  <c r="AT26"/>
  <c r="F55"/>
  <c r="T26"/>
  <c r="F58"/>
  <c r="T204"/>
  <c r="CZ75"/>
  <c r="Y75" s="1"/>
  <c r="CY75"/>
  <c r="X75" s="1"/>
  <c r="GM75" s="1"/>
  <c r="AE133"/>
  <c r="CP73"/>
  <c r="O73" s="1"/>
  <c r="AC81"/>
  <c r="GM74"/>
  <c r="AB174"/>
  <c r="CY121"/>
  <c r="X121" s="1"/>
  <c r="AK133" s="1"/>
  <c r="CP121"/>
  <c r="O121" s="1"/>
  <c r="AC133"/>
  <c r="P165"/>
  <c r="F177"/>
  <c r="W165"/>
  <c r="F198"/>
  <c r="AZ69"/>
  <c r="F92"/>
  <c r="F52"/>
  <c r="S26"/>
  <c r="F61"/>
  <c r="W26"/>
  <c r="GM31"/>
  <c r="GN31"/>
  <c r="F47"/>
  <c r="AQ26"/>
  <c r="AQ204"/>
  <c r="GM131"/>
  <c r="GN131"/>
  <c r="R37"/>
  <c r="AE26"/>
  <c r="AQ113"/>
  <c r="F143"/>
  <c r="CY72"/>
  <c r="X72" s="1"/>
  <c r="AK81" s="1"/>
  <c r="AI133"/>
  <c r="CA174"/>
  <c r="CZ121"/>
  <c r="Y121" s="1"/>
  <c r="AL133" s="1"/>
  <c r="AL113" l="1"/>
  <c r="Y133"/>
  <c r="AK69"/>
  <c r="X81"/>
  <c r="R26"/>
  <c r="F51"/>
  <c r="AC113"/>
  <c r="CF133"/>
  <c r="CE133"/>
  <c r="P133"/>
  <c r="CH133"/>
  <c r="AY165"/>
  <c r="F182"/>
  <c r="Q165"/>
  <c r="F186"/>
  <c r="CB165"/>
  <c r="AS174"/>
  <c r="AO18"/>
  <c r="F238"/>
  <c r="F95"/>
  <c r="R69"/>
  <c r="CC165"/>
  <c r="AT174"/>
  <c r="S113"/>
  <c r="F148"/>
  <c r="U22"/>
  <c r="U234"/>
  <c r="F226"/>
  <c r="CE26"/>
  <c r="AV37"/>
  <c r="CH26"/>
  <c r="AY37"/>
  <c r="AE113"/>
  <c r="R133"/>
  <c r="AP18"/>
  <c r="F243"/>
  <c r="Y81"/>
  <c r="AL69"/>
  <c r="AZ113"/>
  <c r="F144"/>
  <c r="Q113"/>
  <c r="F145"/>
  <c r="Q69"/>
  <c r="F93"/>
  <c r="AK165"/>
  <c r="X174"/>
  <c r="AX113"/>
  <c r="F140"/>
  <c r="AZ26"/>
  <c r="F48"/>
  <c r="AZ204"/>
  <c r="AD26"/>
  <c r="Q37"/>
  <c r="V69"/>
  <c r="F104"/>
  <c r="CM165"/>
  <c r="BD174"/>
  <c r="Y165"/>
  <c r="F201"/>
  <c r="W69"/>
  <c r="F105"/>
  <c r="AI113"/>
  <c r="V133"/>
  <c r="V204" s="1"/>
  <c r="AQ22"/>
  <c r="F214"/>
  <c r="AQ234"/>
  <c r="AK113"/>
  <c r="X133"/>
  <c r="GO73"/>
  <c r="GM73"/>
  <c r="T22"/>
  <c r="F225"/>
  <c r="T234"/>
  <c r="BA113"/>
  <c r="F153"/>
  <c r="T113"/>
  <c r="F154"/>
  <c r="CJ69"/>
  <c r="BA81"/>
  <c r="X26"/>
  <c r="F63"/>
  <c r="X204"/>
  <c r="AX26"/>
  <c r="F44"/>
  <c r="AX204"/>
  <c r="AJ113"/>
  <c r="W133"/>
  <c r="GM28"/>
  <c r="CA37" s="1"/>
  <c r="AB37"/>
  <c r="GN28"/>
  <c r="CB37" s="1"/>
  <c r="AW165"/>
  <c r="F180"/>
  <c r="P26"/>
  <c r="F40"/>
  <c r="U69"/>
  <c r="F103"/>
  <c r="T69"/>
  <c r="F102"/>
  <c r="AB165"/>
  <c r="O174"/>
  <c r="CA165"/>
  <c r="AR174"/>
  <c r="GM121"/>
  <c r="CA133" s="1"/>
  <c r="GN121"/>
  <c r="CB133" s="1"/>
  <c r="AB133"/>
  <c r="CF81"/>
  <c r="AC69"/>
  <c r="P81"/>
  <c r="CE81"/>
  <c r="CH81"/>
  <c r="BB18"/>
  <c r="F247"/>
  <c r="AF69"/>
  <c r="S81"/>
  <c r="R165"/>
  <c r="F188"/>
  <c r="F179"/>
  <c r="AV165"/>
  <c r="U113"/>
  <c r="F155"/>
  <c r="AU22"/>
  <c r="F223"/>
  <c r="AU234"/>
  <c r="GO72"/>
  <c r="CC81" s="1"/>
  <c r="GM72"/>
  <c r="CA81" s="1"/>
  <c r="F189"/>
  <c r="S165"/>
  <c r="BC18"/>
  <c r="F250"/>
  <c r="CF26"/>
  <c r="AW37"/>
  <c r="Y26"/>
  <c r="F64"/>
  <c r="Y204"/>
  <c r="AB81"/>
  <c r="CA69" l="1"/>
  <c r="AR81"/>
  <c r="V22"/>
  <c r="V234"/>
  <c r="F227"/>
  <c r="AT81"/>
  <c r="CC69"/>
  <c r="CB113"/>
  <c r="AS133"/>
  <c r="O165"/>
  <c r="F176"/>
  <c r="CB26"/>
  <c r="AS37"/>
  <c r="X22"/>
  <c r="F230"/>
  <c r="X234"/>
  <c r="AQ18"/>
  <c r="F244"/>
  <c r="F45"/>
  <c r="AY26"/>
  <c r="CF113"/>
  <c r="AW133"/>
  <c r="F84"/>
  <c r="P69"/>
  <c r="CE69"/>
  <c r="AV81"/>
  <c r="AB113"/>
  <c r="O133"/>
  <c r="W113"/>
  <c r="F157"/>
  <c r="W204"/>
  <c r="BA69"/>
  <c r="F101"/>
  <c r="BA204"/>
  <c r="V113"/>
  <c r="F156"/>
  <c r="F49"/>
  <c r="Q26"/>
  <c r="Q204"/>
  <c r="F108"/>
  <c r="Y69"/>
  <c r="F191"/>
  <c r="AS165"/>
  <c r="CE113"/>
  <c r="AV133"/>
  <c r="Y113"/>
  <c r="F160"/>
  <c r="P204"/>
  <c r="S69"/>
  <c r="F96"/>
  <c r="S204"/>
  <c r="CH69"/>
  <c r="AY81"/>
  <c r="AY204" s="1"/>
  <c r="AW81"/>
  <c r="CF69"/>
  <c r="F202"/>
  <c r="AR165"/>
  <c r="AR37"/>
  <c r="CA26"/>
  <c r="X113"/>
  <c r="F159"/>
  <c r="BD165"/>
  <c r="F199"/>
  <c r="BD204"/>
  <c r="X165"/>
  <c r="F200"/>
  <c r="R113"/>
  <c r="F147"/>
  <c r="AV26"/>
  <c r="F42"/>
  <c r="AV204"/>
  <c r="P113"/>
  <c r="F136"/>
  <c r="R204"/>
  <c r="Y22"/>
  <c r="Y234"/>
  <c r="F231"/>
  <c r="AB69"/>
  <c r="O81"/>
  <c r="AW26"/>
  <c r="F43"/>
  <c r="AW204"/>
  <c r="AU18"/>
  <c r="F253"/>
  <c r="CA113"/>
  <c r="AR133"/>
  <c r="AB26"/>
  <c r="O37"/>
  <c r="AX22"/>
  <c r="AX234"/>
  <c r="F211"/>
  <c r="T18"/>
  <c r="F255"/>
  <c r="AZ22"/>
  <c r="AZ234"/>
  <c r="F215"/>
  <c r="U18"/>
  <c r="F256"/>
  <c r="AT165"/>
  <c r="F192"/>
  <c r="CH113"/>
  <c r="AY133"/>
  <c r="F107"/>
  <c r="X69"/>
  <c r="AY22" l="1"/>
  <c r="F212"/>
  <c r="AY234"/>
  <c r="AZ18"/>
  <c r="F245"/>
  <c r="O69"/>
  <c r="F83"/>
  <c r="BD22"/>
  <c r="F229"/>
  <c r="BD234"/>
  <c r="P22"/>
  <c r="F207"/>
  <c r="P234"/>
  <c r="O113"/>
  <c r="F135"/>
  <c r="AS26"/>
  <c r="F54"/>
  <c r="AS204"/>
  <c r="AS113"/>
  <c r="F150"/>
  <c r="O26"/>
  <c r="F39"/>
  <c r="O204"/>
  <c r="Y18"/>
  <c r="F261"/>
  <c r="AY69"/>
  <c r="F89"/>
  <c r="AV113"/>
  <c r="F138"/>
  <c r="AT69"/>
  <c r="F99"/>
  <c r="AT204"/>
  <c r="AR69"/>
  <c r="F109"/>
  <c r="AR26"/>
  <c r="F65"/>
  <c r="AR204"/>
  <c r="F87"/>
  <c r="AW69"/>
  <c r="BA22"/>
  <c r="F224"/>
  <c r="H16" i="2" s="1"/>
  <c r="H18" s="1"/>
  <c r="BA234" i="1"/>
  <c r="F86"/>
  <c r="AV69"/>
  <c r="AW113"/>
  <c r="F139"/>
  <c r="AY113"/>
  <c r="F141"/>
  <c r="AX18"/>
  <c r="F241"/>
  <c r="AR113"/>
  <c r="F161"/>
  <c r="AW22"/>
  <c r="AW234"/>
  <c r="F210"/>
  <c r="R22"/>
  <c r="F218"/>
  <c r="R234"/>
  <c r="AV22"/>
  <c r="AV234"/>
  <c r="F209"/>
  <c r="S22"/>
  <c r="F219"/>
  <c r="J16" i="2" s="1"/>
  <c r="J18" s="1"/>
  <c r="S234" i="1"/>
  <c r="Q22"/>
  <c r="F216"/>
  <c r="Q234"/>
  <c r="W22"/>
  <c r="W234"/>
  <c r="F228"/>
  <c r="X18"/>
  <c r="F260"/>
  <c r="V18"/>
  <c r="F257"/>
  <c r="AR22" l="1"/>
  <c r="F232"/>
  <c r="AR234"/>
  <c r="P18"/>
  <c r="F237"/>
  <c r="R18"/>
  <c r="F248"/>
  <c r="AW18"/>
  <c r="F240"/>
  <c r="BA18"/>
  <c r="F254"/>
  <c r="AS22"/>
  <c r="AS234"/>
  <c r="F221"/>
  <c r="E16" i="2" s="1"/>
  <c r="BD18" i="1"/>
  <c r="F259"/>
  <c r="O22"/>
  <c r="O234"/>
  <c r="F206"/>
  <c r="AY18"/>
  <c r="F242"/>
  <c r="W18"/>
  <c r="F258"/>
  <c r="Q18"/>
  <c r="F246"/>
  <c r="S18"/>
  <c r="F249"/>
  <c r="AV18"/>
  <c r="F239"/>
  <c r="AT22"/>
  <c r="F222"/>
  <c r="F16" i="2" s="1"/>
  <c r="F18" s="1"/>
  <c r="AT234" i="1"/>
  <c r="AS18" l="1"/>
  <c r="F251"/>
  <c r="E18" i="2"/>
  <c r="I16"/>
  <c r="I18" s="1"/>
  <c r="AR18" i="1"/>
  <c r="F262"/>
  <c r="O18"/>
  <c r="F236"/>
  <c r="AT18"/>
  <c r="F252"/>
  <c r="F264" l="1"/>
  <c r="F263"/>
</calcChain>
</file>

<file path=xl/sharedStrings.xml><?xml version="1.0" encoding="utf-8"?>
<sst xmlns="http://schemas.openxmlformats.org/spreadsheetml/2006/main" count="5123" uniqueCount="658">
  <si>
    <t>Smeta.RU  (495) 974-1589</t>
  </si>
  <si>
    <t>_PS_</t>
  </si>
  <si>
    <t>Smeta.RU</t>
  </si>
  <si>
    <t/>
  </si>
  <si>
    <t>Новый объект</t>
  </si>
  <si>
    <t>Ильинский Погост прачечная 2021</t>
  </si>
  <si>
    <t>Сметные нормы списания</t>
  </si>
  <si>
    <t>Коды ценников</t>
  </si>
  <si>
    <t>ТСНБ-2001 Московской области (Версия 15.0)</t>
  </si>
  <si>
    <t>ТР для Версии 10: Центральные регионы (с уч. п-ма 2536-ИП/12/ГС от 27.11.12, 01/57049-ЮЛ от 27.04.2018) от 30.08.2018 г</t>
  </si>
  <si>
    <t>ТСНБ-2001 Московской области (редакция 2014 г версия 15.0)</t>
  </si>
  <si>
    <t>Поправки  для НБ 2014 года от 28.11.2019</t>
  </si>
  <si>
    <t>Новая локальная смета</t>
  </si>
  <si>
    <t>Новый раздел</t>
  </si>
  <si>
    <t>Пол</t>
  </si>
  <si>
    <t>1</t>
  </si>
  <si>
    <t>11-01-002-1</t>
  </si>
  <si>
    <t>Устройство подстилающих слоев песчаных</t>
  </si>
  <si>
    <t>1 м3 подстилающего слоя</t>
  </si>
  <si>
    <t>ТЕР Московской обл., 11-01-002-1, приказ Минстроя России №675/пр от 21.09.2015 г.</t>
  </si>
  <si>
    <t>)*1,25</t>
  </si>
  <si>
    <t>)*1,15</t>
  </si>
  <si>
    <t>Общестроительные работы</t>
  </si>
  <si>
    <t>Полы</t>
  </si>
  <si>
    <t>ФЕР-11</t>
  </si>
  <si>
    <t>Поправка: МДС 81-35.2004, п.4.7</t>
  </si>
  <si>
    <t>*0,9</t>
  </si>
  <si>
    <t>*0,85</t>
  </si>
  <si>
    <t>2</t>
  </si>
  <si>
    <t>11-01-002-4</t>
  </si>
  <si>
    <t>Устройство подстилающих слоев щебеночных</t>
  </si>
  <si>
    <t>ТЕР Московской обл., 11-01-002-4, приказ Минстроя России №675/пр от 21.09.2015 г.</t>
  </si>
  <si>
    <t>3</t>
  </si>
  <si>
    <t>06-01-001-1</t>
  </si>
  <si>
    <t>Устройство бетонной подготовки</t>
  </si>
  <si>
    <t>100 м3 бетона, бутобетона и железобетона в деле</t>
  </si>
  <si>
    <t>ТЕР Московской обл., 06-01-001-1, приказ Минстроя России №675/пр от 21.09.2015 г.</t>
  </si>
  <si>
    <t>Монолитные бетонные и железобетонные конструкции в промышленном строительстве</t>
  </si>
  <si>
    <t>ФЕР-06</t>
  </si>
  <si>
    <t>4</t>
  </si>
  <si>
    <t>11-01-011-1</t>
  </si>
  <si>
    <t>Устройство стяжек цементных толщиной 20 мм</t>
  </si>
  <si>
    <t>100 м2 стяжки</t>
  </si>
  <si>
    <t>ТЕР Московской обл., 11-01-011-1, приказ Минстроя России №675/пр от 21.09.2015 г.</t>
  </si>
  <si>
    <t>5</t>
  </si>
  <si>
    <t>11-01-011-2</t>
  </si>
  <si>
    <t>Устройство стяжек на каждые 5 мм изменения толщины стяжки добавлять или исключать к расценке 11-01-011-01</t>
  </si>
  <si>
    <t>ТЕР Московской обл., 11-01-011-2, приказ Минстроя России №675/пр от 21.09.2015 г.</t>
  </si>
  <si>
    <t>6</t>
  </si>
  <si>
    <t>11-01-004-5</t>
  </si>
  <si>
    <t>Устройство гидроизоляции обмазочной в один слой толщиной 2 мм</t>
  </si>
  <si>
    <t>100 м2 изолируемой поверхности</t>
  </si>
  <si>
    <t>ТЕР Московской обл., 11-01-004-5, приказ Минстроя России №675/пр от 21.09.2015 г.</t>
  </si>
  <si>
    <t>7</t>
  </si>
  <si>
    <t>11-01-004-6</t>
  </si>
  <si>
    <t>Устройство гидроизоляции обмазочной на каждый последующий слой толщиной 1 мм добавлять к расценке 11-01-004-05</t>
  </si>
  <si>
    <t>ТЕР Московской обл., 11-01-004-6, приказ Минстроя России №675/пр от 21.09.2015 г.</t>
  </si>
  <si>
    <t>8</t>
  </si>
  <si>
    <t>11-01-300-1</t>
  </si>
  <si>
    <t>Устройство покрытий из керамогранитных плиток размером 30х30 см</t>
  </si>
  <si>
    <t>100 м2</t>
  </si>
  <si>
    <t>ТСНБ-2001 Московской области, 11-01-300-1, протокол от 24.05.2017 г. № 5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</si>
  <si>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</si>
  <si>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</si>
  <si>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</si>
  <si>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</si>
  <si>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</si>
  <si>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</si>
  <si>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</si>
  <si>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</si>
  <si>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</si>
  <si>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</si>
  <si>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</si>
  <si>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</si>
  <si>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</si>
  <si>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</si>
  <si>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</si>
  <si>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</si>
  <si>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</si>
  <si>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</si>
  <si>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</si>
  <si>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</si>
  <si>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</si>
  <si>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</si>
  <si>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</si>
  <si>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</si>
  <si>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</si>
  <si>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</si>
  <si>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</si>
  <si>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</si>
  <si>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</si>
  <si>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</si>
  <si>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</si>
  <si>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</si>
  <si>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</si>
  <si>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</si>
  <si>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</si>
  <si>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</si>
  <si>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</si>
  <si>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</si>
  <si>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</si>
  <si>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</si>
  <si>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</si>
  <si>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</si>
  <si>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</si>
  <si>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</si>
  <si>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</si>
  <si>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</si>
  <si>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</si>
  <si>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</si>
  <si>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</si>
  <si>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</si>
  <si>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</si>
  <si>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</si>
  <si>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</si>
  <si>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</si>
  <si>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Мотаж</t>
  </si>
  <si>
    <t>м08-02-413-1</t>
  </si>
  <si>
    <t>Провод, количество проводов в резинобитумной трубке до 2, сечение провода до 6 мм2</t>
  </si>
  <si>
    <t>100 М ТРУБОК</t>
  </si>
  <si>
    <t>ТЕРм Московской обл., м08-02-413-1, приказ Минстроя России №675/пр от 21.09.2015 г.</t>
  </si>
  <si>
    <t>Монтажные работы</t>
  </si>
  <si>
    <t>Электромонтажные работы ,  отдел 01-03 : ( на АЭС  НР = 110% ) - (работы по упр. авиа.- движением:  СП=55% (  {АВИА}=1; обычные работы : СП=65 - {AВИА}=0), при работе на АЭС СП= 68% )</t>
  </si>
  <si>
    <t>мФЕР-08</t>
  </si>
  <si>
    <t>2,1</t>
  </si>
  <si>
    <t>103-2412</t>
  </si>
  <si>
    <t>Трубы гибкие гофрированные легкие из самозатухающего ПВХ (IP55) серии FL, с зондом, диаметром 16 мм</t>
  </si>
  <si>
    <t>10 м</t>
  </si>
  <si>
    <t>ТССЦ Московской обл., 103-2412, приказ Минстроя России №675/пр от 21.09.2015 г.</t>
  </si>
  <si>
    <t>2,2</t>
  </si>
  <si>
    <t>501-8442</t>
  </si>
  <si>
    <t>Кабель силовой с медными жилами с поливинилхлоридной изоляцией и оболочкой, не распространяющий горение марки ВВГнг, напряжением 0,66 кВ, с числом жил - 3 и сечением 1,5 мм2</t>
  </si>
  <si>
    <t>1000 м</t>
  </si>
  <si>
    <t>ТССЦ Московской обл., 501-8442, приказ Минстроя России №675/пр от 21.09.2015 г.</t>
  </si>
  <si>
    <t>1000 М</t>
  </si>
  <si>
    <t>м08-03-591-5</t>
  </si>
  <si>
    <t>Выключатель двухклавишный утопленного типа при скрытой проводке</t>
  </si>
  <si>
    <t>100 шт.</t>
  </si>
  <si>
    <t>ТЕРм Московской обл., м08-03-591-5, приказ Минстроя России №675/пр от 21.09.2015 г.</t>
  </si>
  <si>
    <t>3,1</t>
  </si>
  <si>
    <t>509-4600</t>
  </si>
  <si>
    <t>Выключатель двухклавишный для скрытой проводки серии "Прима", марка С56-039 с подсветкой, цвет бежевый</t>
  </si>
  <si>
    <t>шт.</t>
  </si>
  <si>
    <t>ТССЦ Московской обл., 509-4600, приказ Минстроя России №675/пр от 21.09.2015 г.</t>
  </si>
  <si>
    <t>3,2</t>
  </si>
  <si>
    <t>503-0606</t>
  </si>
  <si>
    <t>Коробка для установки розеток и выключателей скрытой проводки</t>
  </si>
  <si>
    <t>1000 шт.</t>
  </si>
  <si>
    <t>ТССЦ Московской обл., 503-0606, приказ Минстроя России №675/пр от 21.09.2015 г.</t>
  </si>
  <si>
    <t>м08-03-591-9</t>
  </si>
  <si>
    <t>Розетка штепсельная утопленного типа при скрытой проводке</t>
  </si>
  <si>
    <t>ТЕРм Московской обл., м08-03-591-9, приказ Минстроя России №675/пр от 21.09.2015 г.</t>
  </si>
  <si>
    <t>4,1</t>
  </si>
  <si>
    <t>4,2</t>
  </si>
  <si>
    <t>503-0475</t>
  </si>
  <si>
    <t>Розетка скрытой проводки с заземлением</t>
  </si>
  <si>
    <t>ТССЦ Московской обл., 503-0475, приказ Минстроя России №675/пр от 21.09.2015 г.</t>
  </si>
  <si>
    <t>Стены</t>
  </si>
  <si>
    <t>15-02-031-8</t>
  </si>
  <si>
    <t>Насечка поверхности стен</t>
  </si>
  <si>
    <t>100 м2 оштукатуриваемой поверхности</t>
  </si>
  <si>
    <t>ТЕР Московской обл., 15-02-031-8, приказ Минстроя России №675/пр от 21.09.2015 г.</t>
  </si>
  <si>
    <t>Отделочные работы</t>
  </si>
  <si>
    <t>ФЕР-15</t>
  </si>
  <si>
    <t>15-04-006-4</t>
  </si>
  <si>
    <t>Покрытие поверхностей грунтовкой глубокого проникновения за 2 раза стен</t>
  </si>
  <si>
    <t>100 м2 покрытия</t>
  </si>
  <si>
    <t>ТЕР Московской обл., 15-04-006-4, приказ Минстроя России №675/пр от 21.09.2015 г.</t>
  </si>
  <si>
    <t>8,1</t>
  </si>
  <si>
    <t>101-9732</t>
  </si>
  <si>
    <t>Грунтовка</t>
  </si>
  <si>
    <t>т</t>
  </si>
  <si>
    <t>ТССЦ Московской обл., 101-9732, приказ Минстроя России №675/пр от 21.09.2015 г.</t>
  </si>
  <si>
    <t>9</t>
  </si>
  <si>
    <t>101-2416</t>
  </si>
  <si>
    <t>Грунтовка «Бетоконтакт», КНАУФ</t>
  </si>
  <si>
    <t>кг</t>
  </si>
  <si>
    <t>ТССЦ Московской обл., 101-2416, приказ Минстроя России №675/пр от 21.09.2015 г.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</si>
  <si>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</si>
  <si>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</si>
  <si>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</si>
  <si>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10</t>
  </si>
  <si>
    <t>15-01-019-5</t>
  </si>
  <si>
    <t>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 по кирпичу и бетону</t>
  </si>
  <si>
    <t>100 м2 поверхности облицовки</t>
  </si>
  <si>
    <t>ТЕР Московской обл., 15-01-019-5, приказ Минстроя России №675/пр от 21.09.2015 г.</t>
  </si>
  <si>
    <t>12</t>
  </si>
  <si>
    <t>58-20-1</t>
  </si>
  <si>
    <t>Смена обделок из листовой стали (поясков, сандриков, отливов, карнизов) шириной до 0,4 м</t>
  </si>
  <si>
    <t>100 м</t>
  </si>
  <si>
    <t>ТЕРр Московской обл., 58-20-1, приказ Минстроя России №675/пр от 21.09.2015 г.</t>
  </si>
  <si>
    <t>Ремонтно-строительные работы</t>
  </si>
  <si>
    <t>Крыши, кровля</t>
  </si>
  <si>
    <t>рФЕР-58</t>
  </si>
  <si>
    <t>Поправка: МДС 81-35.2004, п.4.9</t>
  </si>
  <si>
    <t>12,1</t>
  </si>
  <si>
    <t>509-9900</t>
  </si>
  <si>
    <t>Строительный мусор</t>
  </si>
  <si>
    <t>ТССЦ Московской обл., 509-9900, приказ Минстроя России №675/пр от 21.09.2015 г.</t>
  </si>
  <si>
    <t>13</t>
  </si>
  <si>
    <t>10-01-035-1</t>
  </si>
  <si>
    <t>Установка подоконных досок из ПВХ в каменных стенах толщиной до 0,51 м</t>
  </si>
  <si>
    <t>100 п. м</t>
  </si>
  <si>
    <t>ТЕР Московской обл., 10-01-035-1, приказ Минстроя России №675/пр от 21.09.2015 г.</t>
  </si>
  <si>
    <t>Деревянные конструкции</t>
  </si>
  <si>
    <t>ФЕР-10</t>
  </si>
  <si>
    <t>13,1</t>
  </si>
  <si>
    <t>101-2906</t>
  </si>
  <si>
    <t>Доски подоконные ПВХ, шириной 300 мм</t>
  </si>
  <si>
    <t>м</t>
  </si>
  <si>
    <t>ТССЦ Московской обл., 101-2906, приказ Минстроя России №675/пр от 21.09.2015 г.</t>
  </si>
  <si>
    <t>13,2</t>
  </si>
  <si>
    <t>101-9138</t>
  </si>
  <si>
    <t>Доски подоконные ПВХ</t>
  </si>
  <si>
    <t>ТССЦ Московской обл., 101-9138, приказ Минстроя России №675/пр от 21.09.2015 г.</t>
  </si>
  <si>
    <t>14</t>
  </si>
  <si>
    <t>09-04-012-1</t>
  </si>
  <si>
    <t>Установка металлических дверных блоков в готовые проемы</t>
  </si>
  <si>
    <t>1 м2 проема</t>
  </si>
  <si>
    <t>ТЕР Московской обл., 09-04-012-1, приказ Минстроя России №675/пр от 21.09.2015 г.</t>
  </si>
  <si>
    <t>Металлические конструкции</t>
  </si>
  <si>
    <t>ФЕР-09</t>
  </si>
  <si>
    <t>14,3</t>
  </si>
  <si>
    <t>203-9066</t>
  </si>
  <si>
    <t>Блоки дверные металлические</t>
  </si>
  <si>
    <t>м2</t>
  </si>
  <si>
    <t>ТССЦ Московской обл., 203-9066, приказ Минстроя России №675/пр от 21.09.2015 г.</t>
  </si>
  <si>
    <t>15</t>
  </si>
  <si>
    <t>203-8122</t>
  </si>
  <si>
    <t>Дверь противопожарная металлическая однопольная ДПМ-01/60, размером 900х2100 мм</t>
  </si>
  <si>
    <t>ТССЦ Московской обл., 203-8122, приказ Минстроя России №675/пр от 21.09.2015 г.</t>
  </si>
  <si>
    <t>16</t>
  </si>
  <si>
    <t>10-01-039-1</t>
  </si>
  <si>
    <t>Установка блоков в наружных и внутренних дверных проемах в каменных стенах, площадь проема до 3 м2</t>
  </si>
  <si>
    <t>100 м2 проемов</t>
  </si>
  <si>
    <t>ТЕР Московской обл., 10-01-039-1, приказ Минстроя России №675/пр от 21.09.2015 г.</t>
  </si>
  <si>
    <t>16,1</t>
  </si>
  <si>
    <t>203-8101</t>
  </si>
  <si>
    <t>Блоки дверные внутренние однопольные глухие, фанерованные шпоном дуба</t>
  </si>
  <si>
    <t>ТССЦ Московской обл., 203-8101, приказ Минстроя России №675/пр от 21.09.2015 г.</t>
  </si>
  <si>
    <t>16,2</t>
  </si>
  <si>
    <t>101-0887</t>
  </si>
  <si>
    <t>Скобяные изделия для блоков входных однопольных</t>
  </si>
  <si>
    <t>компл.</t>
  </si>
  <si>
    <t>ТССЦ Московской обл., 101-0887, приказ Минстроя России №675/пр от 21.09.2015 г.</t>
  </si>
  <si>
    <t>16,3</t>
  </si>
  <si>
    <t>203-0223</t>
  </si>
  <si>
    <t>Блоки дверные с рамочными полотнами однопольные ДН 21-10, площадь 2,05 м2; ДН 24-10, площадь 2,35 м2</t>
  </si>
  <si>
    <t>ТССЦ Московской обл., 203-0223, приказ Минстроя России №675/пр от 21.09.2015 г.</t>
  </si>
  <si>
    <t>Потолок</t>
  </si>
  <si>
    <t>15-01-047-16</t>
  </si>
  <si>
    <t>Устройство потолков реечных алюминиевых</t>
  </si>
  <si>
    <t>ТЕР Московской обл., 15-01-047-16, приказ Минстроя России №675/пр от 21.09.2015 г.</t>
  </si>
  <si>
    <t>1,1</t>
  </si>
  <si>
    <t>206-1338</t>
  </si>
  <si>
    <t>Уголок декоративный (пристенный)</t>
  </si>
  <si>
    <t>ТССЦ Московской обл., 206-1338, приказ Минстроя России №675/пр от 21.09.2015 г.</t>
  </si>
  <si>
    <t>м08-03-593-19</t>
  </si>
  <si>
    <t>Светильник в подвесных потолках</t>
  </si>
  <si>
    <t>ТЕРм Московской обл., м08-03-593-19, приказ Минстроя России №675/пр от 21.09.2015 г.</t>
  </si>
  <si>
    <t>509-6751</t>
  </si>
  <si>
    <t>Светильники потолочные встраиваемые направленного света с матовым стеклянным плафоном RG100 IP54</t>
  </si>
  <si>
    <t>ТССЦ Московской обл., 509-6751, приказ Минстроя России №675/пр от 21.09.2015 г.</t>
  </si>
  <si>
    <t>Материалы монтажные</t>
  </si>
  <si>
    <t>Материалы и конструкции ( монтажные )  по ценникам и каталогам</t>
  </si>
  <si>
    <t>ФССЦм</t>
  </si>
  <si>
    <t>т01-01-01-041</t>
  </si>
  <si>
    <t>Погрузка при автомобильных перевозках мусора строительного с погрузкой вручную</t>
  </si>
  <si>
    <t>1 Т ГРУЗА</t>
  </si>
  <si>
    <t>ТССЦпг Московской обл., т01-01-001-41, приказ Минстроя России №675/пр от 21.09.2015 г.</t>
  </si>
  <si>
    <t>Погрузочно-разгрузочные работы</t>
  </si>
  <si>
    <t>Перевозка грузов , (ФССЦпр 2011-изм. № 4-6, раздел 1):  погрузочно-разгрузочные работы  (НР и СП в прям. затратах )</t>
  </si>
  <si>
    <t>ФССЦпр  пог. а/п (2011,изм. 4-6)</t>
  </si>
  <si>
    <t>т03-21-01-030</t>
  </si>
  <si>
    <t>Перевозка грузов I класса автомобилями-самосвалами грузоподъемностью 10 т работающих вне карьера на расстояние до 30 км</t>
  </si>
  <si>
    <t>ТССЦпг Московской обл., т03-21-001-30, приказ Минстроя России №675/пр от 21.09.2015 г.</t>
  </si>
  <si>
    <t>Перевозка грузов авто/транспортом</t>
  </si>
  <si>
    <t>Перевозка грузов. Автомобильные перевозки  ( 2003 г., ч.1;  ФССЦпр-2011-изм. № 4-6 , раздел 3; )</t>
  </si>
  <si>
    <t>ФССЦ а/п (2003/2011 изм. 4-6)</t>
  </si>
  <si>
    <t>Ндс</t>
  </si>
  <si>
    <t>НДС 20%</t>
  </si>
  <si>
    <t>всего с Ндс</t>
  </si>
  <si>
    <t>всего с НДС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</si>
  <si>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</si>
  <si>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</si>
  <si>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</si>
  <si>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</si>
  <si>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</si>
  <si>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</si>
  <si>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</si>
  <si>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</si>
  <si>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</si>
  <si>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</si>
  <si>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</si>
  <si>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</si>
  <si>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</si>
  <si>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</si>
  <si>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</si>
  <si>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ТЕК_М/Т/Я</t>
  </si>
  <si>
    <t>При работе в тек. уровне цен с 27.04.2018 г. (письмо № 01/57049-ЮЛ от 27.04.2018 Минюст РФ), коэффициенты к НР =0,85 и к СП-0,8 не назначаются. До 27.04.2018 г. только для мостов, тоннелей, метро, АЭС, объектов с ядерным топливом (см. прим.)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</si>
  <si>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</si>
  <si>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</si>
  <si>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</si>
  <si>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</si>
  <si>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</si>
  <si>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</si>
  <si>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</si>
  <si>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</si>
  <si>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</si>
  <si>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</si>
  <si>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</si>
  <si>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</si>
  <si>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</si>
  <si>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</si>
  <si>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</si>
  <si>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</si>
  <si>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</si>
  <si>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</si>
  <si>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</si>
  <si>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</si>
  <si>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</si>
  <si>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</si>
  <si>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</si>
  <si>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</si>
  <si>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</si>
  <si>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</si>
  <si>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</si>
  <si>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</si>
  <si>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</si>
  <si>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до 27.04.18 если (ТЕК_М/Т/Я) = {выкл.}</t>
  </si>
  <si>
    <t>К_СП_12</t>
  </si>
  <si>
    <t>Корректировка СП с 03.12.12 до 27.04.18 в текущем уровне цен по письму  2536-ИП/12/ГС от 27.11.12  ( если (ТЕК_М/Т/Я)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</si>
  <si>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</si>
  <si>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</si>
  <si>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</si>
  <si>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</si>
  <si>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</si>
  <si>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</si>
  <si>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</si>
  <si>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(мосты, метро, путепроводы)  и  кап. ремонте АЭС,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</si>
  <si>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</si>
  <si>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</si>
  <si>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</si>
  <si>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</si>
  <si>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Уровень цен</t>
  </si>
  <si>
    <t>Сборник индексов</t>
  </si>
  <si>
    <t>ТСНБ-2001 МО (редакция 2014 г)</t>
  </si>
  <si>
    <t>Вид цен</t>
  </si>
  <si>
    <t>Московская область Каталог текущих цен на материалы, декабрь 2020 г</t>
  </si>
  <si>
    <t>_OBSM_</t>
  </si>
  <si>
    <t>1-1031-90</t>
  </si>
  <si>
    <t>Рабочий строитель среднего разряда 3,1</t>
  </si>
  <si>
    <t>чел.-ч</t>
  </si>
  <si>
    <t>Затраты труда машинистов</t>
  </si>
  <si>
    <t>чел.час</t>
  </si>
  <si>
    <t>030101</t>
  </si>
  <si>
    <t>ТСЭМ Московской обл., 030101, приказ Минстроя России №675/пр от 21.09.2015 г.</t>
  </si>
  <si>
    <t>Автопогрузчики 5 т</t>
  </si>
  <si>
    <t>маш.-ч</t>
  </si>
  <si>
    <t>050101</t>
  </si>
  <si>
    <t>ТСЭМ Московской обл., 050101, приказ Минстроя России №675/пр от 21.09.2015 г.</t>
  </si>
  <si>
    <t>Компрессоры передвижные с двигателем внутреннего сгорания давлением до 686 кПа (7 ат), производительность  до 5 м3/мин</t>
  </si>
  <si>
    <t>331100</t>
  </si>
  <si>
    <t>ТСЭМ Московской обл., 331100, приказ Минстроя России №675/пр от 21.09.2015 г.</t>
  </si>
  <si>
    <t>Трамбовки пневматические при работе от передвижных компрессорных станций</t>
  </si>
  <si>
    <t>408-0122</t>
  </si>
  <si>
    <t>ТССЦ Московской обл., 408-0122, приказ Минстроя России №675/пр от 21.09.2015 г.</t>
  </si>
  <si>
    <t>Песок природный для строительных работ средний</t>
  </si>
  <si>
    <t>м3</t>
  </si>
  <si>
    <t>411-0001</t>
  </si>
  <si>
    <t>ТССЦ Московской обл., 411-0001, приказ Минстроя России №675/пр от 21.09.2015 г.</t>
  </si>
  <si>
    <t>Вода</t>
  </si>
  <si>
    <t>1-1033-90</t>
  </si>
  <si>
    <t>Рабочий строитель среднего разряда 3,3</t>
  </si>
  <si>
    <t>408-0012</t>
  </si>
  <si>
    <t>ТССЦ Московской обл., 408-0012, приказ Минстроя России №675/пр от 21.09.2015 г.</t>
  </si>
  <si>
    <t>Щебень из природного камня для строительных работ марка 1000, фракция 40-70 мм</t>
  </si>
  <si>
    <t>408-0013</t>
  </si>
  <si>
    <t>ТССЦ Московской обл., 408-0013, приказ Минстроя России №675/пр от 21.09.2015 г.</t>
  </si>
  <si>
    <t>Щебень из природного камня для строительных работ марка 800, фракция 5(3)-10 мм</t>
  </si>
  <si>
    <t>408-0015</t>
  </si>
  <si>
    <t>ТССЦ Московской обл., 408-0015, приказ Минстроя России №675/пр от 21.09.2015 г.</t>
  </si>
  <si>
    <t>Щебень из природного камня для строительных работ марка 800, фракция 20-40 мм</t>
  </si>
  <si>
    <t>408-0025</t>
  </si>
  <si>
    <t>ТССЦ Московской обл., 408-0025, приказ Минстроя России №675/пр от 21.09.2015 г.</t>
  </si>
  <si>
    <t>Щебень из природного камня для строительных работ марка 300, фракция 5(3)-10 мм</t>
  </si>
  <si>
    <t>1-1020-90</t>
  </si>
  <si>
    <t>Рабочий строитель среднего разряда 2</t>
  </si>
  <si>
    <t>020129</t>
  </si>
  <si>
    <t>ТСЭМ Московской обл., 020129, приказ Минстроя России №675/пр от 21.09.2015 г.</t>
  </si>
  <si>
    <t>Краны башенные при работе на других видах строительства 8 т</t>
  </si>
  <si>
    <t>111301</t>
  </si>
  <si>
    <t>ТСЭМ Московской обл., 111301, приказ Минстроя России №675/пр от 21.09.2015 г.</t>
  </si>
  <si>
    <t>Вибратор поверхностный</t>
  </si>
  <si>
    <t>400001</t>
  </si>
  <si>
    <t>ТСЭМ Московской обл., 400001, приказ Минстроя России №675/пр от 21.09.2015 г.</t>
  </si>
  <si>
    <t>Автомобили бортовые, грузоподъемность до 5 т</t>
  </si>
  <si>
    <t>101-1668</t>
  </si>
  <si>
    <t>ТССЦ Московской обл., 101-1668, приказ Минстроя России №675/пр от 21.09.2015 г.</t>
  </si>
  <si>
    <t>Рогожа</t>
  </si>
  <si>
    <t>401-0061</t>
  </si>
  <si>
    <t>ТССЦ Московской обл., 401-0061, приказ Минстроя России №675/пр от 21.09.2015 г.</t>
  </si>
  <si>
    <t>Бетон тяжелый, крупность заполнителя 20 мм, класс В3,5 (М50)</t>
  </si>
  <si>
    <t>1-1022-90</t>
  </si>
  <si>
    <t>Рабочий строитель среднего разряда 2,2</t>
  </si>
  <si>
    <t>030954</t>
  </si>
  <si>
    <t>ТСЭМ Московской обл., 030954, приказ Минстроя России №675/пр от 21.09.2015 г.</t>
  </si>
  <si>
    <t>Подъемники грузоподъемностью до 500 кг одномачтовые, высота подъема 45 м</t>
  </si>
  <si>
    <t>402-0005</t>
  </si>
  <si>
    <t>ТССЦ Московской обл., 402-0005, приказ Минстроя России №675/пр от 21.09.2015 г.</t>
  </si>
  <si>
    <t>Раствор готовый кладочный цементный марки 150</t>
  </si>
  <si>
    <t>1-1049-90</t>
  </si>
  <si>
    <t>Рабочий строитель среднего разряда 4,9</t>
  </si>
  <si>
    <t>121011</t>
  </si>
  <si>
    <t>ТСЭМ Московской обл., 121011, приказ Минстроя России №675/пр от 21.09.2015 г.</t>
  </si>
  <si>
    <t>Котлы битумные передвижные 400 л</t>
  </si>
  <si>
    <t>361101</t>
  </si>
  <si>
    <t>ТСЭМ Московской обл., 361101, приказ Минстроя России №675/пр от 21.09.2015 г.</t>
  </si>
  <si>
    <t>Термос 100 л</t>
  </si>
  <si>
    <t>101-0009</t>
  </si>
  <si>
    <t>ТССЦ Московской обл., 101-0009, приказ Минстроя России №675/пр от 21.09.2015 г.</t>
  </si>
  <si>
    <t>Асбест хризотиловый марки К-6-30</t>
  </si>
  <si>
    <t>101-0073</t>
  </si>
  <si>
    <t>ТССЦ Московской обл., 101-0073, приказ Минстроя России №675/пр от 21.09.2015 г.</t>
  </si>
  <si>
    <t>Битумы нефтяные строительные марки БН-90/10</t>
  </si>
  <si>
    <t>101-0074</t>
  </si>
  <si>
    <t>ТССЦ Московской обл., 101-0074, приказ Минстроя России №675/пр от 21.09.2015 г.</t>
  </si>
  <si>
    <t>Битумы нефтяные строительные марки БН-70/30</t>
  </si>
  <si>
    <t>101-1745</t>
  </si>
  <si>
    <t>ТССЦ Московской обл., 101-1745, приказ Минстроя России №675/пр от 21.09.2015 г.</t>
  </si>
  <si>
    <t>Бензин растворитель</t>
  </si>
  <si>
    <t>101-1757</t>
  </si>
  <si>
    <t>ТССЦ Московской обл., 101-1757, приказ Минстроя России №675/пр от 21.09.2015 г.</t>
  </si>
  <si>
    <t>Ветошь</t>
  </si>
  <si>
    <t>113-0101</t>
  </si>
  <si>
    <t>ТССЦ Московской обл., 113-0101, приказ Минстроя России №675/пр от 21.09.2015 г.</t>
  </si>
  <si>
    <t>Мука андезитовая кислотоупорная, марка А</t>
  </si>
  <si>
    <t>1-100-32-90</t>
  </si>
  <si>
    <t>Рабочий среднего разряда 3,2</t>
  </si>
  <si>
    <t>ТСЭМ-2001 Московской области, 030101, протокол от 24.05.2017 г. № 5</t>
  </si>
  <si>
    <t>030953</t>
  </si>
  <si>
    <t>ТСЭМ-2001 Московской области, 030953, протокол от 24.05.2017 г. № 5</t>
  </si>
  <si>
    <t>Подъемники грузоподъемностью до 500 кг одномачтовые, высота подъема 35 м</t>
  </si>
  <si>
    <t>110901</t>
  </si>
  <si>
    <t>ТСЭМ-2001 Московской области, 110901, протокол от 24.05.2017 г. № 5</t>
  </si>
  <si>
    <t>Растворосмесители передвижные 65 л</t>
  </si>
  <si>
    <t>339904</t>
  </si>
  <si>
    <t>ТСЭМ-2001 Московской области, 339904, протокол от 24.05.2017 г. № 5</t>
  </si>
  <si>
    <t>Плиткорез MAKITA RH 4101</t>
  </si>
  <si>
    <t>ТСЭМ-2001 Московской области, 400001, протокол от 24.05.2017 г. № 5</t>
  </si>
  <si>
    <t>ТССЦ-2001 Московской области, 101-1757, протокол от 24.05.2017 г. № 5</t>
  </si>
  <si>
    <t>101-1971</t>
  </si>
  <si>
    <t>ТССЦ-2001 Московской области, 101-1971, протокол от 24.05.2017 г. № 5</t>
  </si>
  <si>
    <t>Затирка «Старатели» (разной цветности)</t>
  </si>
  <si>
    <t>101-4368</t>
  </si>
  <si>
    <t>ТССЦ-2001 Московской области, 101-4368, протокол от 24.05.2017 г. № 5</t>
  </si>
  <si>
    <t>Клей плиточный «Юнис Гранит»</t>
  </si>
  <si>
    <t>101-5566</t>
  </si>
  <si>
    <t>ТССЦ-2001 Московской области, 101-5566, протокол от 24.05.2017 г. № 5</t>
  </si>
  <si>
    <t>Плитки керамогранитные размером 300х300х8 мм, бежевые</t>
  </si>
  <si>
    <t>ТССЦ-2001 Московской области, 411-0001, протокол от 24.05.2017 г. № 5</t>
  </si>
  <si>
    <t>1-2038-90</t>
  </si>
  <si>
    <t>Рабочий монтажник среднего разряда 3,8</t>
  </si>
  <si>
    <t>021102</t>
  </si>
  <si>
    <t>ТСЭМ Московской обл., 021102, приказ Минстроя России №675/пр от 21.09.2015 г.</t>
  </si>
  <si>
    <t>Краны на автомобильном ходу при работе на монтаже технологического оборудования 10 т</t>
  </si>
  <si>
    <t>101-0319</t>
  </si>
  <si>
    <t>ТССЦ Московской обл., 101-0319, приказ Минстроя России №675/пр от 21.09.2015 г.</t>
  </si>
  <si>
    <t>Картон строительный прокладочный марки Б</t>
  </si>
  <si>
    <t>101-0612</t>
  </si>
  <si>
    <t>ТССЦ Московской обл., 101-0612, приказ Минстроя России №675/пр от 21.09.2015 г.</t>
  </si>
  <si>
    <t>Мастика клеящая морозостойкая битумно-масляная МБ-50</t>
  </si>
  <si>
    <t>101-1764</t>
  </si>
  <si>
    <t>ТССЦ Московской обл., 101-1764, приказ Минстроя России №675/пр от 21.09.2015 г.</t>
  </si>
  <si>
    <t>Тальк молотый, сорт I</t>
  </si>
  <si>
    <t>101-2143</t>
  </si>
  <si>
    <t>ТССЦ Московской обл., 101-2143, приказ Минстроя России №675/пр от 21.09.2015 г.</t>
  </si>
  <si>
    <t>Краска</t>
  </si>
  <si>
    <t>101-2499</t>
  </si>
  <si>
    <t>ТССЦ Московской обл., 101-2499, приказ Минстроя России №675/пр от 21.09.2015 г.</t>
  </si>
  <si>
    <t>Лента изоляционная прорезиненная односторонняя ширина 20 мм, толщина 0,25-0,35 мм</t>
  </si>
  <si>
    <t>101-3914</t>
  </si>
  <si>
    <t>ТССЦ Московской обл., 101-3914, приказ Минстроя России №675/пр от 21.09.2015 г.</t>
  </si>
  <si>
    <t>Дюбели распорные полипропиленовые</t>
  </si>
  <si>
    <t>405-0219</t>
  </si>
  <si>
    <t>ТССЦ Московской обл., 405-0219, приказ Минстроя России №675/пр от 21.09.2015 г.</t>
  </si>
  <si>
    <t>Гипсовые вяжущие, марка Г3</t>
  </si>
  <si>
    <t>999-9950</t>
  </si>
  <si>
    <t>ТССЦ Московской обл., 999-9950, приказ Минстроя России №675/пр от 21.09.2015 г.</t>
  </si>
  <si>
    <t>Вспомогательные ненормируемые материалы (2% от ОЗП)</t>
  </si>
  <si>
    <t>РУБ</t>
  </si>
  <si>
    <t>1-2042-90</t>
  </si>
  <si>
    <t>Рабочий монтажник среднего разряда 4,2</t>
  </si>
  <si>
    <t>509-0783</t>
  </si>
  <si>
    <t>ТССЦ Московской обл., 509-0783, приказ Минстроя России №675/пр от 21.09.2015 г.</t>
  </si>
  <si>
    <t>Втулки изолирующие</t>
  </si>
  <si>
    <t>101-1977</t>
  </si>
  <si>
    <t>ТССЦ Московской обл., 101-1977, приказ Минстроя России №675/пр от 21.09.2015 г.</t>
  </si>
  <si>
    <t>Болты с гайками и шайбами строительные</t>
  </si>
  <si>
    <t>1-1030-90</t>
  </si>
  <si>
    <t>Рабочий строитель среднего разряда 3</t>
  </si>
  <si>
    <t>1-1040-90</t>
  </si>
  <si>
    <t>Рабочий строитель среднего разряда 4</t>
  </si>
  <si>
    <t>1-1036-90</t>
  </si>
  <si>
    <t>Рабочий строитель среднего разряда 3,6</t>
  </si>
  <si>
    <t>ТСЭМ Московской обл., 110901, приказ Минстроя России №675/пр от 21.09.2015 г.</t>
  </si>
  <si>
    <t>101-0256</t>
  </si>
  <si>
    <t>ТССЦ Московской обл., 101-0256, приказ Минстроя России №675/пр от 21.09.2015 г.</t>
  </si>
  <si>
    <t>Плитки керамические глазурованные для внутренней облицовки стен гладкие без завала белые</t>
  </si>
  <si>
    <t>101-1776</t>
  </si>
  <si>
    <t>ТССЦ Московской обл., 101-1776, приказ Минстроя России №675/пр от 21.09.2015 г.</t>
  </si>
  <si>
    <t>Клей для облицовочных работ водостойкий «Плюс» (сухая смесь)</t>
  </si>
  <si>
    <t>402-0071</t>
  </si>
  <si>
    <t>ТССЦ Московской обл., 402-0071, приказ Минстроя России №675/пр от 21.09.2015 г.</t>
  </si>
  <si>
    <t>Смесь сухая (фуга) АТЛАС разных цветов для заделки швов водостойкая</t>
  </si>
  <si>
    <t>101-0794</t>
  </si>
  <si>
    <t>ТССЦ Московской обл., 101-0794, приказ Минстроя России №675/пр от 21.09.2015 г.</t>
  </si>
  <si>
    <t>Проволока канатная оцинкованная, диаметром 2,6 мм</t>
  </si>
  <si>
    <t>101-1706</t>
  </si>
  <si>
    <t>ТССЦ Московской обл., 101-1706, приказ Минстроя России №675/пр от 21.09.2015 г.</t>
  </si>
  <si>
    <t>Сталь листовая оцинкованная толщиной листа 0,5 мм</t>
  </si>
  <si>
    <t>101-1805</t>
  </si>
  <si>
    <t>ТССЦ Московской обл., 101-1805, приказ Минстроя России №675/пр от 21.09.2015 г.</t>
  </si>
  <si>
    <t>Гвозди строительные</t>
  </si>
  <si>
    <t>101-2388</t>
  </si>
  <si>
    <t>ТССЦ Московской обл., 101-2388, приказ Минстроя России №675/пр от 21.09.2015 г.</t>
  </si>
  <si>
    <t>Герметик пенополиуретановый (пена монтажная) типа Makrofleks, Soudal в баллонах по 750 мл</t>
  </si>
  <si>
    <t>102-0303</t>
  </si>
  <si>
    <t>ТССЦ Московской обл., 102-0303, приказ Минстроя России №675/пр от 21.09.2015 г.</t>
  </si>
  <si>
    <t>Клинья пластиковые монтажные</t>
  </si>
  <si>
    <t>1-1042-90</t>
  </si>
  <si>
    <t>Рабочий строитель среднего разряда 4,2</t>
  </si>
  <si>
    <t>040502</t>
  </si>
  <si>
    <t>ТСЭМ Московской обл., 040502, приказ Минстроя России №675/пр от 21.09.2015 г.</t>
  </si>
  <si>
    <t>Установки для сварки ручной дуговой (постоянного тока)</t>
  </si>
  <si>
    <t>330301</t>
  </si>
  <si>
    <t>ТСЭМ Московской обл., 330301, приказ Минстроя России №675/пр от 21.09.2015 г.</t>
  </si>
  <si>
    <t>Машины шлифовальные электрические</t>
  </si>
  <si>
    <t>331451</t>
  </si>
  <si>
    <t>ТСЭМ Московской обл., 331451, приказ Минстроя России №675/пр от 21.09.2015 г.</t>
  </si>
  <si>
    <t>Перфораторы электрические</t>
  </si>
  <si>
    <t>101-1513</t>
  </si>
  <si>
    <t>ТССЦ Московской обл., 101-1513, приказ Минстроя России №675/пр от 21.09.2015 г.</t>
  </si>
  <si>
    <t>Электроды диаметром 4 мм Э42</t>
  </si>
  <si>
    <t>101-1921</t>
  </si>
  <si>
    <t>ТССЦ Московской обл., 101-1921, приказ Минстроя России №675/пр от 21.09.2015 г.</t>
  </si>
  <si>
    <t>Пена монтажная для герметизации стыков в баллончике емкостью 0,85 л</t>
  </si>
  <si>
    <t>204-0062</t>
  </si>
  <si>
    <t>ТССЦ Московской обл., 204-0062, приказ Минстроя России №675/пр от 21.09.2015 г.</t>
  </si>
  <si>
    <t>Детали закладные и накладные изготовленные без применения сварки, гнутья, сверления (пробивки) отверстий поставляемые отдельно</t>
  </si>
  <si>
    <t>021141</t>
  </si>
  <si>
    <t>ТСЭМ Московской обл., 021141, приказ Минстроя России №675/пр от 21.09.2015 г.</t>
  </si>
  <si>
    <t>Краны на автомобильном ходу при работе на других видах строительства 10 т</t>
  </si>
  <si>
    <t>101-0195</t>
  </si>
  <si>
    <t>ТССЦ Московской обл., 101-0195, приказ Минстроя России №675/пр от 21.09.2015 г.</t>
  </si>
  <si>
    <t>Гвозди толевые круглые 3,0х40 мм</t>
  </si>
  <si>
    <t>101-1591</t>
  </si>
  <si>
    <t>ТССЦ Московской обл., 101-1591, приказ Минстроя России №675/пр от 21.09.2015 г.</t>
  </si>
  <si>
    <t>Смола каменноугольная для дорожного строительства</t>
  </si>
  <si>
    <t>101-1742</t>
  </si>
  <si>
    <t>ТССЦ Московской обл., 101-1742, приказ Минстроя России №675/пр от 21.09.2015 г.</t>
  </si>
  <si>
    <t>Толь с крупнозернистой посыпкой гидроизоляционный марки ТГ-350</t>
  </si>
  <si>
    <t>101-1789</t>
  </si>
  <si>
    <t>ТССЦ Московской обл., 101-1789, приказ Минстроя России №675/пр от 21.09.2015 г.</t>
  </si>
  <si>
    <t>Ерши металлические строительные</t>
  </si>
  <si>
    <t>101-8052</t>
  </si>
  <si>
    <t>ТССЦ Московской обл., 101-8052, приказ Минстроя России №675/пр от 21.09.2015 г.</t>
  </si>
  <si>
    <t>Пена монтажная</t>
  </si>
  <si>
    <t>л</t>
  </si>
  <si>
    <t>102-0053</t>
  </si>
  <si>
    <t>ТССЦ Московской обл., 102-0053, приказ Минстроя России №675/пр от 21.09.2015 г.</t>
  </si>
  <si>
    <t>Доски обрезные хвойных пород длиной 4-6,5 м, шириной 75-150 мм, толщиной 25 мм, III сорта</t>
  </si>
  <si>
    <t>402-0087</t>
  </si>
  <si>
    <t>ТССЦ Московской обл., 402-0087, приказ Минстроя России №675/пр от 21.09.2015 г.</t>
  </si>
  <si>
    <t>Раствор готовый отделочный тяжелый, известковый 1:2,0</t>
  </si>
  <si>
    <t>1-1038-90</t>
  </si>
  <si>
    <t>Рабочий строитель среднего разряда 3,8</t>
  </si>
  <si>
    <t>030404</t>
  </si>
  <si>
    <t>ТСЭМ Московской обл., 030404, приказ Минстроя России №675/пр от 21.09.2015 г.</t>
  </si>
  <si>
    <t>Лебедки электрические тяговым усилием до 31,39 кН (3,2 т)</t>
  </si>
  <si>
    <t>330206</t>
  </si>
  <si>
    <t>ТСЭМ Московской обл., 330206, приказ Минстроя России №675/пр от 21.09.2015 г.</t>
  </si>
  <si>
    <t>Дрели электрические</t>
  </si>
  <si>
    <t>206-1336</t>
  </si>
  <si>
    <t>ТССЦ Московской обл., 206-1336, приказ Минстроя России №675/пр от 21.09.2015 г.</t>
  </si>
  <si>
    <t>Рейка алюминиевая потолочная 100 мм</t>
  </si>
  <si>
    <t>206-1337</t>
  </si>
  <si>
    <t>ТССЦ Московской обл., 206-1337, приказ Минстроя России №675/пр от 21.09.2015 г.</t>
  </si>
  <si>
    <t>Гребенка несущая</t>
  </si>
  <si>
    <t>206-1339</t>
  </si>
  <si>
    <t>ТССЦ Московской обл., 206-1339, приказ Минстроя России №675/пр от 21.09.2015 г.</t>
  </si>
  <si>
    <t>Подвес в комплекте</t>
  </si>
  <si>
    <t>509-0167</t>
  </si>
  <si>
    <t>ТССЦ Московской обл., 509-0167, приказ Минстроя России №675/пр от 21.09.2015 г.</t>
  </si>
  <si>
    <t>Сжимы соединительные</t>
  </si>
  <si>
    <t>101-9411</t>
  </si>
  <si>
    <t>ТССЦ Московской обл., 101-9411, приказ Минстроя России №675/пр от 21.09.2015 г.</t>
  </si>
  <si>
    <t>Скобяные изделия</t>
  </si>
  <si>
    <t>Поправка: МДС 81-35.2004, п.4.7  Наименование: Работы, выполняемые при реконструкции зданий и сооружений работы, аналогичные технологическим процессам в новом строительстве (в том числе возведение новых конструктивных элементов) стоимость которых определена по соответствующим сборникам ФЕР, кроме сборника № 46 «Работы при реконструкции зданий и сооружений»</t>
  </si>
  <si>
    <t>Поправка: МДС 81-35.2004, п.4.9  Наименование: По работам, в технологии производства которых предусмотрена сварка металлоконструкций, металлопроката, стальных труб, листового металла, закладных деталей и др. металлоизделий, элементные сметные нормы и единичные расценки разработаны из условия применения углеродистой стали.При применении нержавеющей стали</t>
  </si>
  <si>
    <t>"СОГЛАСОВАНО"</t>
  </si>
  <si>
    <t>"УТВЕРЖДАЮ"</t>
  </si>
  <si>
    <t>"_____"________________ 2021 г.</t>
  </si>
  <si>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</si>
  <si>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</si>
  <si>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</si>
  <si>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</si>
  <si>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</si>
  <si>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</si>
  <si>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</si>
  <si>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</si>
  <si>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</si>
  <si>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</si>
  <si>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</si>
  <si>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</si>
  <si>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</si>
  <si>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</si>
  <si>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Строительный объем:</t>
  </si>
  <si>
    <t>Стоимость ед.стр.объема: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</si>
  <si>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</si>
  <si>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</si>
  <si>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</si>
  <si>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</si>
  <si>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</si>
  <si>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</si>
  <si>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</si>
  <si>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</si>
  <si>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</si>
  <si>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</si>
  <si>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</si>
  <si>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</si>
  <si>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ТСНБ-2001 МО (редакция 2014 г) февраль 2021 года и Московская область Каталог текущих цен на материалы, декабрь 2020 г</t>
  </si>
  <si>
    <r>
      <t>11-01-002-1</t>
    </r>
    <r>
      <rPr>
        <i/>
        <sz val="10"/>
        <rFont val="Arial"/>
        <family val="2"/>
        <charset val="204"/>
      </rPr>
      <t xml:space="preserve">
Поправка: МДС 81-35.2004, п.4.7</t>
    </r>
  </si>
  <si>
    <t>Зарплата</t>
  </si>
  <si>
    <t>в т.ч. зарплата машинистов</t>
  </si>
  <si>
    <t>Материальные ресурсы</t>
  </si>
  <si>
    <t>НР от ФОТ</t>
  </si>
  <si>
    <t>%</t>
  </si>
  <si>
    <t>СП от ФОТ</t>
  </si>
  <si>
    <t>Затраты труда</t>
  </si>
  <si>
    <t>чел-ч</t>
  </si>
  <si>
    <r>
      <t>11-01-002-4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</si>
  <si>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06-01-001-1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</si>
  <si>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11-01-011-1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</si>
  <si>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11-01-011-2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</si>
  <si>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11-01-004-5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</si>
  <si>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11-01-004-6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</si>
  <si>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11-01-300-1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</si>
  <si>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15-04-006-4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</si>
  <si>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15-01-019-5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</si>
  <si>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58-20-1</t>
    </r>
    <r>
      <rPr>
        <i/>
        <sz val="10"/>
        <rFont val="Arial"/>
        <family val="2"/>
        <charset val="204"/>
      </rPr>
      <t xml:space="preserve">
Поправка: МДС 81-35.2004, п.4.9</t>
    </r>
  </si>
  <si>
    <r>
      <t>10-01-035-1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</si>
  <si>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09-04-012-1</t>
    </r>
    <r>
      <rPr>
        <i/>
        <sz val="10"/>
        <rFont val="Arial"/>
        <family val="2"/>
        <charset val="204"/>
      </rPr>
      <t xml:space="preserve">
Поправка: МДС 81-35.2004, п.4.7</t>
    </r>
  </si>
  <si>
    <t xml:space="preserve">   </t>
  </si>
  <si>
    <t xml:space="preserve">Объемы согласовал  </t>
  </si>
  <si>
    <t>[должность,подпись(инициалы,фамилия)]</t>
  </si>
  <si>
    <t xml:space="preserve">Составил  </t>
  </si>
  <si>
    <t xml:space="preserve">Проверил  </t>
  </si>
</sst>
</file>

<file path=xl/styles.xml><?xml version="1.0" encoding="utf-8"?>
<styleSheet xmlns="http://schemas.openxmlformats.org/spreadsheetml/2006/main">
  <numFmts count="4">
    <numFmt numFmtId="164" formatCode="#,##0.00;[Red]\-\ #,##0.00"/>
    <numFmt numFmtId="165" formatCode="#,##0.00####;[Red]\-\ #,##0.00####"/>
    <numFmt numFmtId="166" formatCode="#,##0.0;[Red]\-\ #,##0.0"/>
    <numFmt numFmtId="167" formatCode="#,##0.00_ ;[Red]\-#,##0.00\ "/>
  </numFmts>
  <fonts count="20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11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4" fontId="0" fillId="0" borderId="0" xfId="0" applyNumberFormat="1"/>
    <xf numFmtId="0" fontId="11" fillId="0" borderId="2" xfId="0" applyFont="1" applyBorder="1"/>
    <xf numFmtId="0" fontId="9" fillId="0" borderId="0" xfId="0" applyFont="1" applyAlignment="1">
      <alignment vertical="top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horizontal="left" wrapText="1"/>
    </xf>
    <xf numFmtId="0" fontId="17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64" fontId="17" fillId="0" borderId="0" xfId="0" applyNumberFormat="1" applyFont="1" applyAlignment="1">
      <alignment horizontal="right"/>
    </xf>
    <xf numFmtId="0" fontId="9" fillId="0" borderId="0" xfId="0" applyFont="1" applyAlignment="1">
      <alignment horizontal="right" wrapText="1"/>
    </xf>
    <xf numFmtId="0" fontId="17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19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11" fillId="0" borderId="0" xfId="0" quotePrefix="1" applyFont="1" applyAlignment="1">
      <alignment horizontal="right" wrapText="1"/>
    </xf>
    <xf numFmtId="0" fontId="11" fillId="0" borderId="2" xfId="0" quotePrefix="1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164" fontId="14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 wrapText="1"/>
    </xf>
    <xf numFmtId="164" fontId="14" fillId="0" borderId="0" xfId="0" applyNumberFormat="1" applyFont="1" applyAlignment="1">
      <alignment horizontal="right"/>
    </xf>
    <xf numFmtId="0" fontId="12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left" wrapText="1"/>
    </xf>
    <xf numFmtId="166" fontId="11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left"/>
    </xf>
    <xf numFmtId="167" fontId="11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304"/>
  <sheetViews>
    <sheetView tabSelected="1" zoomScaleNormal="100" workbookViewId="0">
      <selection activeCell="K28" sqref="K28:L28"/>
    </sheetView>
  </sheetViews>
  <sheetFormatPr defaultRowHeight="12.75"/>
  <cols>
    <col min="1" max="1" width="5.7109375" customWidth="1"/>
    <col min="2" max="2" width="11.7109375" customWidth="1"/>
    <col min="3" max="3" width="40.7109375" customWidth="1"/>
    <col min="4" max="5" width="10.7109375" customWidth="1"/>
    <col min="6" max="8" width="12.7109375" customWidth="1"/>
    <col min="9" max="9" width="17.7109375" customWidth="1"/>
    <col min="10" max="10" width="8.7109375" customWidth="1"/>
    <col min="11" max="11" width="12.7109375" customWidth="1"/>
    <col min="12" max="12" width="9.7109375" customWidth="1"/>
    <col min="15" max="31" width="0" hidden="1" customWidth="1"/>
    <col min="32" max="32" width="91.7109375" hidden="1" customWidth="1"/>
    <col min="33" max="36" width="0" hidden="1" customWidth="1"/>
  </cols>
  <sheetData>
    <row r="1" spans="1:12">
      <c r="A1" s="9" t="str">
        <f>Source!B1</f>
        <v>Smeta.RU  (495) 974-1589</v>
      </c>
    </row>
    <row r="2" spans="1:12" ht="14.25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</row>
    <row r="3" spans="1:12" ht="16.5">
      <c r="A3" s="12"/>
      <c r="B3" s="81" t="s">
        <v>600</v>
      </c>
      <c r="C3" s="81"/>
      <c r="D3" s="81"/>
      <c r="E3" s="81"/>
      <c r="F3" s="11"/>
      <c r="G3" s="11"/>
      <c r="H3" s="81" t="s">
        <v>601</v>
      </c>
      <c r="I3" s="81"/>
      <c r="J3" s="81"/>
      <c r="K3" s="81"/>
      <c r="L3" s="81"/>
    </row>
    <row r="4" spans="1:12" ht="14.25">
      <c r="A4" s="11"/>
      <c r="B4" s="62"/>
      <c r="C4" s="62"/>
      <c r="D4" s="62"/>
      <c r="E4" s="62"/>
      <c r="F4" s="11"/>
      <c r="G4" s="11"/>
      <c r="H4" s="62"/>
      <c r="I4" s="62"/>
      <c r="J4" s="62"/>
      <c r="K4" s="62"/>
      <c r="L4" s="62"/>
    </row>
    <row r="5" spans="1:12" ht="14.25">
      <c r="A5" s="13"/>
      <c r="B5" s="13"/>
      <c r="C5" s="14"/>
      <c r="D5" s="14"/>
      <c r="E5" s="14"/>
      <c r="F5" s="11"/>
      <c r="G5" s="11"/>
      <c r="H5" s="15"/>
      <c r="I5" s="14"/>
      <c r="J5" s="14"/>
      <c r="K5" s="14"/>
      <c r="L5" s="15"/>
    </row>
    <row r="6" spans="1:12" ht="14.25">
      <c r="A6" s="15"/>
      <c r="B6" s="62" t="str">
        <f>CONCATENATE("______________________ ", IF(Source!AL12&lt;&gt;"", Source!AL12, ""))</f>
        <v xml:space="preserve">______________________ </v>
      </c>
      <c r="C6" s="62"/>
      <c r="D6" s="62"/>
      <c r="E6" s="62"/>
      <c r="F6" s="11"/>
      <c r="G6" s="11"/>
      <c r="H6" s="62" t="str">
        <f>CONCATENATE("______________________ ", IF(Source!AH12&lt;&gt;"", Source!AH12, ""))</f>
        <v xml:space="preserve">______________________ </v>
      </c>
      <c r="I6" s="62"/>
      <c r="J6" s="62"/>
      <c r="K6" s="62"/>
      <c r="L6" s="62"/>
    </row>
    <row r="7" spans="1:12" ht="14.25">
      <c r="A7" s="16"/>
      <c r="B7" s="79" t="s">
        <v>602</v>
      </c>
      <c r="C7" s="79"/>
      <c r="D7" s="79"/>
      <c r="E7" s="79"/>
      <c r="F7" s="11"/>
      <c r="G7" s="11"/>
      <c r="H7" s="79" t="s">
        <v>602</v>
      </c>
      <c r="I7" s="79"/>
      <c r="J7" s="79"/>
      <c r="K7" s="79"/>
      <c r="L7" s="79"/>
    </row>
    <row r="10" spans="1:12" ht="15.75">
      <c r="A10" s="16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16"/>
    </row>
    <row r="11" spans="1:12" ht="14.25">
      <c r="A11" s="17"/>
      <c r="B11" s="80" t="s">
        <v>603</v>
      </c>
      <c r="C11" s="80"/>
      <c r="D11" s="80"/>
      <c r="E11" s="80"/>
      <c r="F11" s="80"/>
      <c r="G11" s="80"/>
      <c r="H11" s="80"/>
      <c r="I11" s="80"/>
      <c r="J11" s="80"/>
      <c r="K11" s="80"/>
      <c r="L11" s="16"/>
    </row>
    <row r="12" spans="1:12" ht="14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4.25">
      <c r="A13" s="11"/>
      <c r="B13" s="11"/>
      <c r="C13" s="11"/>
      <c r="D13" s="11"/>
      <c r="E13" s="11"/>
      <c r="F13" s="63" t="s">
        <v>604</v>
      </c>
      <c r="G13" s="63"/>
      <c r="H13" s="68" t="str">
        <f>IF(Source!F12&lt;&gt;"Новый объект", Source!F12, "")</f>
        <v/>
      </c>
      <c r="I13" s="68"/>
      <c r="J13" s="68"/>
      <c r="K13" s="68"/>
      <c r="L13" s="18"/>
    </row>
    <row r="14" spans="1:12" ht="14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5.75">
      <c r="A15" s="19"/>
      <c r="B15" s="74" t="str">
        <f>CONCATENATE( "ЛОКАЛЬНАЯ СМЕТА № ",IF(Source!F12&lt;&gt;"Новый объект", Source!F12, ""))</f>
        <v xml:space="preserve">ЛОКАЛЬНАЯ СМЕТА № </v>
      </c>
      <c r="C15" s="74"/>
      <c r="D15" s="74"/>
      <c r="E15" s="74"/>
      <c r="F15" s="74"/>
      <c r="G15" s="74"/>
      <c r="H15" s="74"/>
      <c r="I15" s="74"/>
      <c r="J15" s="74"/>
      <c r="K15" s="74"/>
      <c r="L15" s="19"/>
    </row>
    <row r="16" spans="1:12" ht="15.7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19"/>
    </row>
    <row r="17" spans="1:12" ht="18" hidden="1">
      <c r="A17" s="19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19"/>
    </row>
    <row r="18" spans="1:12" ht="14.25" hidden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8">
      <c r="A19" s="11"/>
      <c r="B19" s="76" t="str">
        <f>IF(Source!G12&lt;&gt;"Новый объект", Source!G12, "")</f>
        <v>Ильинский Погост прачечная 2021</v>
      </c>
      <c r="C19" s="76"/>
      <c r="D19" s="76"/>
      <c r="E19" s="76"/>
      <c r="F19" s="76"/>
      <c r="G19" s="76"/>
      <c r="H19" s="76"/>
      <c r="I19" s="76"/>
      <c r="J19" s="76"/>
      <c r="K19" s="76"/>
      <c r="L19" s="21"/>
    </row>
    <row r="20" spans="1:12" ht="14.25">
      <c r="A20" s="11"/>
      <c r="B20" s="77" t="s">
        <v>605</v>
      </c>
      <c r="C20" s="77"/>
      <c r="D20" s="77"/>
      <c r="E20" s="77"/>
      <c r="F20" s="77"/>
      <c r="G20" s="77"/>
      <c r="H20" s="77"/>
      <c r="I20" s="77"/>
      <c r="J20" s="77"/>
      <c r="K20" s="77"/>
      <c r="L20" s="16"/>
    </row>
    <row r="21" spans="1:12" ht="14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ht="14.25">
      <c r="A22" s="68" t="str">
        <f>CONCATENATE("Основание: ", Source!J12)</f>
        <v xml:space="preserve">Основание: 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</row>
    <row r="23" spans="1:12" ht="14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4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4.25">
      <c r="A25" s="11"/>
      <c r="B25" s="11"/>
      <c r="C25" s="11"/>
      <c r="D25" s="11"/>
      <c r="E25" s="22"/>
      <c r="F25" s="22"/>
      <c r="G25" s="78" t="s">
        <v>606</v>
      </c>
      <c r="H25" s="78"/>
      <c r="I25" s="78" t="s">
        <v>607</v>
      </c>
      <c r="J25" s="78"/>
      <c r="K25" s="11"/>
      <c r="L25" s="11"/>
    </row>
    <row r="26" spans="1:12" ht="15">
      <c r="A26" s="11"/>
      <c r="B26" s="11"/>
      <c r="C26" s="70" t="s">
        <v>608</v>
      </c>
      <c r="D26" s="70"/>
      <c r="E26" s="70"/>
      <c r="F26" s="70"/>
      <c r="G26" s="71">
        <f>SUM(O1:O292)/1000</f>
        <v>101.12408999999998</v>
      </c>
      <c r="H26" s="71"/>
      <c r="I26" s="71">
        <v>1257.6300000000001</v>
      </c>
      <c r="J26" s="71"/>
      <c r="K26" s="72" t="s">
        <v>609</v>
      </c>
      <c r="L26" s="72"/>
    </row>
    <row r="27" spans="1:12" ht="14.25">
      <c r="A27" s="11"/>
      <c r="B27" s="11"/>
      <c r="C27" s="73" t="s">
        <v>610</v>
      </c>
      <c r="D27" s="73"/>
      <c r="E27" s="73"/>
      <c r="F27" s="73"/>
      <c r="G27" s="71">
        <f>SUM(W1:W292)/1000</f>
        <v>95.356399999999994</v>
      </c>
      <c r="H27" s="71"/>
      <c r="I27" s="71">
        <f>(Source!F251)/1000</f>
        <v>989.39832999999999</v>
      </c>
      <c r="J27" s="71"/>
      <c r="K27" s="72" t="s">
        <v>609</v>
      </c>
      <c r="L27" s="72"/>
    </row>
    <row r="28" spans="1:12" ht="14.25">
      <c r="A28" s="11"/>
      <c r="B28" s="11"/>
      <c r="C28" s="73" t="s">
        <v>611</v>
      </c>
      <c r="D28" s="73"/>
      <c r="E28" s="73"/>
      <c r="F28" s="73"/>
      <c r="G28" s="71">
        <f>SUM(X1:X292)/1000</f>
        <v>5.6521099999999995</v>
      </c>
      <c r="H28" s="71"/>
      <c r="I28" s="71">
        <f>(Source!F252)/1000</f>
        <v>58.311230000000002</v>
      </c>
      <c r="J28" s="71"/>
      <c r="K28" s="72" t="s">
        <v>609</v>
      </c>
      <c r="L28" s="72"/>
    </row>
    <row r="29" spans="1:12" ht="14.25">
      <c r="A29" s="11"/>
      <c r="B29" s="11"/>
      <c r="C29" s="73" t="s">
        <v>612</v>
      </c>
      <c r="D29" s="73"/>
      <c r="E29" s="73"/>
      <c r="F29" s="73"/>
      <c r="G29" s="71">
        <f>SUM(Y1:Y292)/1000</f>
        <v>0</v>
      </c>
      <c r="H29" s="71"/>
      <c r="I29" s="71">
        <f>(Source!F243)/1000</f>
        <v>0</v>
      </c>
      <c r="J29" s="71"/>
      <c r="K29" s="72" t="s">
        <v>609</v>
      </c>
      <c r="L29" s="72"/>
    </row>
    <row r="30" spans="1:12" ht="14.25">
      <c r="A30" s="11"/>
      <c r="B30" s="11"/>
      <c r="C30" s="73" t="s">
        <v>613</v>
      </c>
      <c r="D30" s="73"/>
      <c r="E30" s="73"/>
      <c r="F30" s="73"/>
      <c r="G30" s="71">
        <f>SUM(Z1:Z292)/1000</f>
        <v>0</v>
      </c>
      <c r="H30" s="71"/>
      <c r="I30" s="71">
        <f>(Source!F253+Source!F254)/1000</f>
        <v>0</v>
      </c>
      <c r="J30" s="71"/>
      <c r="K30" s="72" t="s">
        <v>609</v>
      </c>
      <c r="L30" s="72"/>
    </row>
    <row r="31" spans="1:12" ht="15">
      <c r="A31" s="11"/>
      <c r="B31" s="11"/>
      <c r="C31" s="70" t="s">
        <v>614</v>
      </c>
      <c r="D31" s="70"/>
      <c r="E31" s="70"/>
      <c r="F31" s="70"/>
      <c r="G31" s="71">
        <f>I31</f>
        <v>938.86334499999998</v>
      </c>
      <c r="H31" s="71"/>
      <c r="I31" s="71">
        <f>(Source!F256+Source!F257)</f>
        <v>938.86334499999998</v>
      </c>
      <c r="J31" s="71"/>
      <c r="K31" s="72" t="s">
        <v>615</v>
      </c>
      <c r="L31" s="72"/>
    </row>
    <row r="32" spans="1:12" ht="15">
      <c r="A32" s="11"/>
      <c r="B32" s="11"/>
      <c r="C32" s="70" t="s">
        <v>616</v>
      </c>
      <c r="D32" s="70"/>
      <c r="E32" s="70"/>
      <c r="F32" s="70"/>
      <c r="G32" s="71">
        <f>SUM(R1:R292)/1000</f>
        <v>8.6062400000000032</v>
      </c>
      <c r="H32" s="71"/>
      <c r="I32" s="71">
        <f>(Source!F249+ Source!F248)/1000</f>
        <v>284.43695000000002</v>
      </c>
      <c r="J32" s="71"/>
      <c r="K32" s="72" t="s">
        <v>609</v>
      </c>
      <c r="L32" s="72"/>
    </row>
    <row r="33" spans="1:22" ht="14.25" hidden="1">
      <c r="A33" s="11"/>
      <c r="B33" s="11"/>
      <c r="C33" s="73" t="s">
        <v>101</v>
      </c>
      <c r="D33" s="73"/>
      <c r="E33" s="73"/>
      <c r="F33" s="73"/>
      <c r="G33" s="71"/>
      <c r="H33" s="71"/>
      <c r="I33" s="71"/>
      <c r="J33" s="71"/>
      <c r="K33" s="23" t="s">
        <v>609</v>
      </c>
      <c r="L33" s="11"/>
    </row>
    <row r="34" spans="1:22" ht="15">
      <c r="A34" s="11"/>
      <c r="B34" s="11"/>
      <c r="C34" s="24"/>
      <c r="D34" s="24"/>
      <c r="E34" s="24"/>
      <c r="F34" s="15"/>
      <c r="G34" s="25"/>
      <c r="H34" s="25"/>
      <c r="I34" s="25"/>
      <c r="J34" s="25"/>
      <c r="K34" s="25"/>
      <c r="L34" s="25"/>
    </row>
    <row r="35" spans="1:22" ht="15" hidden="1">
      <c r="A35" s="15" t="s">
        <v>617</v>
      </c>
      <c r="B35" s="11"/>
      <c r="C35" s="11"/>
      <c r="D35" s="13"/>
      <c r="E35" s="11"/>
      <c r="F35" s="11"/>
      <c r="G35" s="26"/>
      <c r="H35" s="26"/>
      <c r="I35" s="27"/>
      <c r="J35" s="26"/>
      <c r="K35" s="26"/>
      <c r="L35" s="26"/>
    </row>
    <row r="36" spans="1:22" ht="15" hidden="1">
      <c r="A36" s="15" t="s">
        <v>618</v>
      </c>
      <c r="B36" s="11"/>
      <c r="C36" s="11"/>
      <c r="D36" s="13"/>
      <c r="E36" s="11"/>
      <c r="F36" s="11"/>
      <c r="G36" s="26"/>
      <c r="H36" s="26"/>
      <c r="I36" s="27"/>
      <c r="J36" s="26"/>
      <c r="K36" s="26"/>
      <c r="L36" s="26"/>
    </row>
    <row r="37" spans="1:22" ht="15" hidden="1">
      <c r="A37" s="11"/>
      <c r="B37" s="11"/>
      <c r="C37" s="10"/>
      <c r="D37" s="10"/>
      <c r="E37" s="10"/>
      <c r="F37" s="10"/>
      <c r="G37" s="26"/>
      <c r="H37" s="26"/>
      <c r="I37" s="27"/>
      <c r="J37" s="26"/>
      <c r="K37" s="26"/>
      <c r="L37" s="26"/>
    </row>
    <row r="38" spans="1:22" ht="14.25">
      <c r="A38" s="67" t="s">
        <v>631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1:22" ht="57">
      <c r="A39" s="28" t="s">
        <v>619</v>
      </c>
      <c r="B39" s="28" t="s">
        <v>620</v>
      </c>
      <c r="C39" s="28" t="s">
        <v>621</v>
      </c>
      <c r="D39" s="28" t="s">
        <v>622</v>
      </c>
      <c r="E39" s="28" t="s">
        <v>623</v>
      </c>
      <c r="F39" s="28" t="s">
        <v>624</v>
      </c>
      <c r="G39" s="28" t="s">
        <v>625</v>
      </c>
      <c r="H39" s="28" t="s">
        <v>626</v>
      </c>
      <c r="I39" s="28" t="s">
        <v>627</v>
      </c>
      <c r="J39" s="28" t="s">
        <v>628</v>
      </c>
      <c r="K39" s="28" t="s">
        <v>629</v>
      </c>
      <c r="L39" s="28" t="s">
        <v>630</v>
      </c>
    </row>
    <row r="40" spans="1:22" ht="14.25">
      <c r="A40" s="29">
        <v>1</v>
      </c>
      <c r="B40" s="29">
        <v>2</v>
      </c>
      <c r="C40" s="29">
        <v>3</v>
      </c>
      <c r="D40" s="29">
        <v>4</v>
      </c>
      <c r="E40" s="29">
        <v>5</v>
      </c>
      <c r="F40" s="29">
        <v>6</v>
      </c>
      <c r="G40" s="29">
        <v>7</v>
      </c>
      <c r="H40" s="29">
        <v>8</v>
      </c>
      <c r="I40" s="29">
        <v>9</v>
      </c>
      <c r="J40" s="29">
        <v>10</v>
      </c>
      <c r="K40" s="29">
        <v>11</v>
      </c>
      <c r="L40" s="30">
        <v>12</v>
      </c>
    </row>
    <row r="42" spans="1:22" ht="16.5">
      <c r="A42" s="65" t="str">
        <f>CONCATENATE("Локальная смета: ",IF(Source!G20&lt;&gt;"Новая локальная смета", Source!G20, ""))</f>
        <v xml:space="preserve">Локальная смета: 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</row>
    <row r="44" spans="1:22" ht="16.5">
      <c r="A44" s="65" t="str">
        <f>CONCATENATE("Раздел: ",IF(Source!G24&lt;&gt;"Новый раздел", Source!G24, ""))</f>
        <v>Раздел: Пол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</row>
    <row r="45" spans="1:22" ht="79.5">
      <c r="A45" s="23" t="str">
        <f>Source!E28</f>
        <v>1</v>
      </c>
      <c r="B45" s="55" t="s">
        <v>632</v>
      </c>
      <c r="C45" s="55" t="str">
        <f>Source!G28</f>
        <v>Устройство подстилающих слоев песчаных</v>
      </c>
      <c r="D45" s="37" t="str">
        <f>Source!H28</f>
        <v>1 м3 подстилающего слоя</v>
      </c>
      <c r="E45" s="10">
        <f>Source!I28</f>
        <v>3</v>
      </c>
      <c r="F45" s="38">
        <f>Source!AL28+Source!AM28+Source!AO28</f>
        <v>114.62</v>
      </c>
      <c r="G45" s="39"/>
      <c r="H45" s="40"/>
      <c r="I45" s="39" t="str">
        <f>Source!BO28</f>
        <v>11-01-002-1</v>
      </c>
      <c r="J45" s="39"/>
      <c r="K45" s="40"/>
      <c r="L45" s="41"/>
      <c r="S45">
        <f>ROUND((Source!FX28/100)*((ROUND(Source!AF28*Source!I28, 2)+ROUND(Source!AE28*Source!I28, 2))), 2)</f>
        <v>125.06</v>
      </c>
      <c r="T45">
        <f>Source!X28</f>
        <v>4144.0600000000004</v>
      </c>
      <c r="U45">
        <f>ROUND((Source!FY28/100)*((ROUND(Source!AF28*Source!I28, 2)+ROUND(Source!AE28*Source!I28, 2))), 2)</f>
        <v>72.02</v>
      </c>
      <c r="V45">
        <f>Source!Y28</f>
        <v>2389.37</v>
      </c>
    </row>
    <row r="46" spans="1:22" ht="14.25">
      <c r="A46" s="23"/>
      <c r="B46" s="55"/>
      <c r="C46" s="55" t="s">
        <v>633</v>
      </c>
      <c r="D46" s="37"/>
      <c r="E46" s="10"/>
      <c r="F46" s="38">
        <f>Source!AO28</f>
        <v>29.46</v>
      </c>
      <c r="G46" s="39" t="str">
        <f>Source!DG28</f>
        <v>)*1,15</v>
      </c>
      <c r="H46" s="40">
        <f>ROUND(Source!AF28*Source!I28, 2)</f>
        <v>101.64</v>
      </c>
      <c r="I46" s="39"/>
      <c r="J46" s="39">
        <f>IF(Source!BA28&lt;&gt; 0, Source!BA28, 1)</f>
        <v>33.049999999999997</v>
      </c>
      <c r="K46" s="40">
        <f>Source!S28</f>
        <v>3359.1</v>
      </c>
      <c r="L46" s="41"/>
      <c r="R46">
        <f>H46</f>
        <v>101.64</v>
      </c>
    </row>
    <row r="47" spans="1:22" ht="14.25">
      <c r="A47" s="23"/>
      <c r="B47" s="55"/>
      <c r="C47" s="55" t="s">
        <v>83</v>
      </c>
      <c r="D47" s="37"/>
      <c r="E47" s="10"/>
      <c r="F47" s="38">
        <f>Source!AM28</f>
        <v>18.48</v>
      </c>
      <c r="G47" s="39" t="str">
        <f>Source!DE28</f>
        <v>)*1,25</v>
      </c>
      <c r="H47" s="40">
        <f>ROUND(Source!AD28*Source!I28, 2)</f>
        <v>69.3</v>
      </c>
      <c r="I47" s="39"/>
      <c r="J47" s="39">
        <f>IF(Source!BB28&lt;&gt; 0, Source!BB28, 1)</f>
        <v>10.41</v>
      </c>
      <c r="K47" s="40">
        <f>Source!Q28</f>
        <v>721.41</v>
      </c>
      <c r="L47" s="41"/>
    </row>
    <row r="48" spans="1:22" ht="14.25">
      <c r="A48" s="23"/>
      <c r="B48" s="55"/>
      <c r="C48" s="55" t="s">
        <v>634</v>
      </c>
      <c r="D48" s="37"/>
      <c r="E48" s="10"/>
      <c r="F48" s="38">
        <f>Source!AN28</f>
        <v>3.02</v>
      </c>
      <c r="G48" s="39" t="str">
        <f>Source!DF28</f>
        <v>)*1,25</v>
      </c>
      <c r="H48" s="42">
        <f>ROUND(Source!AE28*Source!I28, 2)</f>
        <v>11.33</v>
      </c>
      <c r="I48" s="39"/>
      <c r="J48" s="39">
        <f>IF(Source!BS28&lt;&gt; 0, Source!BS28, 1)</f>
        <v>33.049999999999997</v>
      </c>
      <c r="K48" s="42">
        <f>Source!R28</f>
        <v>374.29</v>
      </c>
      <c r="L48" s="41"/>
      <c r="R48">
        <f>H48</f>
        <v>11.33</v>
      </c>
    </row>
    <row r="49" spans="1:26" ht="14.25">
      <c r="A49" s="23"/>
      <c r="B49" s="55"/>
      <c r="C49" s="55" t="s">
        <v>635</v>
      </c>
      <c r="D49" s="37"/>
      <c r="E49" s="10"/>
      <c r="F49" s="38">
        <f>Source!AL28</f>
        <v>66.680000000000007</v>
      </c>
      <c r="G49" s="39" t="str">
        <f>Source!DD28</f>
        <v/>
      </c>
      <c r="H49" s="40">
        <f>ROUND(Source!AC28*Source!I28, 2)</f>
        <v>200.04</v>
      </c>
      <c r="I49" s="39"/>
      <c r="J49" s="39">
        <f>IF(Source!BC28&lt;&gt; 0, Source!BC28, 1)</f>
        <v>10.16</v>
      </c>
      <c r="K49" s="40">
        <f>Source!P28</f>
        <v>2032.41</v>
      </c>
      <c r="L49" s="41"/>
    </row>
    <row r="50" spans="1:26" ht="14.25">
      <c r="A50" s="23"/>
      <c r="B50" s="55"/>
      <c r="C50" s="55" t="s">
        <v>636</v>
      </c>
      <c r="D50" s="37" t="s">
        <v>637</v>
      </c>
      <c r="E50" s="10">
        <f>Source!BZ28</f>
        <v>123</v>
      </c>
      <c r="F50" s="62" t="str">
        <f>CONCATENATE(" )", Source!DL28, Source!FT28, "=", Source!FX28)</f>
        <v xml:space="preserve"> )*0,9=110,7</v>
      </c>
      <c r="G50" s="63"/>
      <c r="H50" s="40">
        <f>SUM(S45:S52)</f>
        <v>125.06</v>
      </c>
      <c r="I50" s="43"/>
      <c r="J50" s="36">
        <f>Source!AT28</f>
        <v>111</v>
      </c>
      <c r="K50" s="40">
        <f>SUM(T45:T52)</f>
        <v>4144.0600000000004</v>
      </c>
      <c r="L50" s="41"/>
    </row>
    <row r="51" spans="1:26" ht="14.25">
      <c r="A51" s="23"/>
      <c r="B51" s="55"/>
      <c r="C51" s="55" t="s">
        <v>638</v>
      </c>
      <c r="D51" s="37" t="s">
        <v>637</v>
      </c>
      <c r="E51" s="10">
        <f>Source!CA28</f>
        <v>75</v>
      </c>
      <c r="F51" s="62" t="str">
        <f>CONCATENATE(" )", Source!DM28, Source!FU28, "=", Source!FY28)</f>
        <v xml:space="preserve"> )*0,85=63,75</v>
      </c>
      <c r="G51" s="63"/>
      <c r="H51" s="40">
        <f>SUM(U45:U52)</f>
        <v>72.02</v>
      </c>
      <c r="I51" s="43"/>
      <c r="J51" s="36">
        <f>Source!AU28</f>
        <v>64</v>
      </c>
      <c r="K51" s="40">
        <f>SUM(V45:V52)</f>
        <v>2389.37</v>
      </c>
      <c r="L51" s="41"/>
    </row>
    <row r="52" spans="1:26" ht="14.25">
      <c r="A52" s="56"/>
      <c r="B52" s="57"/>
      <c r="C52" s="57" t="s">
        <v>639</v>
      </c>
      <c r="D52" s="44" t="s">
        <v>640</v>
      </c>
      <c r="E52" s="45">
        <f>Source!AQ28</f>
        <v>3.41</v>
      </c>
      <c r="F52" s="46"/>
      <c r="G52" s="47" t="str">
        <f>Source!DI28</f>
        <v>)*1,15</v>
      </c>
      <c r="H52" s="48"/>
      <c r="I52" s="47"/>
      <c r="J52" s="47"/>
      <c r="K52" s="48"/>
      <c r="L52" s="49">
        <f>Source!U28</f>
        <v>11.7645</v>
      </c>
    </row>
    <row r="53" spans="1:26" ht="15">
      <c r="G53" s="61">
        <f>H46+H47+H49+H50+H51</f>
        <v>568.06000000000006</v>
      </c>
      <c r="H53" s="61"/>
      <c r="J53" s="61">
        <f>K46+K47+K49+K50+K51</f>
        <v>12646.349999999999</v>
      </c>
      <c r="K53" s="61"/>
      <c r="L53" s="50">
        <f>Source!U28</f>
        <v>11.7645</v>
      </c>
      <c r="O53" s="31">
        <f>G53</f>
        <v>568.06000000000006</v>
      </c>
      <c r="P53" s="31">
        <f>J53</f>
        <v>12646.349999999999</v>
      </c>
      <c r="Q53" s="31">
        <f>L53</f>
        <v>11.7645</v>
      </c>
      <c r="W53">
        <f>IF(Source!BI28&lt;=1,H46+H47+H49+H50+H51, 0)</f>
        <v>568.06000000000006</v>
      </c>
      <c r="X53">
        <f>IF(Source!BI28=2,H46+H47+H49+H50+H51, 0)</f>
        <v>0</v>
      </c>
      <c r="Y53">
        <f>IF(Source!BI28=3,H46+H47+H49+H50+H51, 0)</f>
        <v>0</v>
      </c>
      <c r="Z53">
        <f>IF(Source!BI28=4,H46+H47+H49+H50+H51, 0)</f>
        <v>0</v>
      </c>
    </row>
    <row r="54" spans="1:26" ht="79.5">
      <c r="A54" s="23" t="str">
        <f>Source!E29</f>
        <v>2</v>
      </c>
      <c r="B54" s="55" t="s">
        <v>641</v>
      </c>
      <c r="C54" s="55" t="str">
        <f>Source!G29</f>
        <v>Устройство подстилающих слоев щебеночных</v>
      </c>
      <c r="D54" s="37" t="str">
        <f>Source!H29</f>
        <v>1 м3 подстилающего слоя</v>
      </c>
      <c r="E54" s="10">
        <f>Source!I29</f>
        <v>3</v>
      </c>
      <c r="F54" s="38">
        <f>Source!AL29+Source!AM29+Source!AO29</f>
        <v>211.49</v>
      </c>
      <c r="G54" s="39"/>
      <c r="H54" s="40"/>
      <c r="I54" s="39" t="str">
        <f>Source!BO29</f>
        <v>11-01-002-4</v>
      </c>
      <c r="J54" s="39"/>
      <c r="K54" s="40"/>
      <c r="L54" s="41"/>
      <c r="S54">
        <f>ROUND((Source!FX29/100)*((ROUND(Source!AF29*Source!I29, 2)+ROUND(Source!AE29*Source!I29, 2))), 2)</f>
        <v>149.18</v>
      </c>
      <c r="T54">
        <f>Source!X29</f>
        <v>4943.7299999999996</v>
      </c>
      <c r="U54">
        <f>ROUND((Source!FY29/100)*((ROUND(Source!AF29*Source!I29, 2)+ROUND(Source!AE29*Source!I29, 2))), 2)</f>
        <v>85.91</v>
      </c>
      <c r="V54">
        <f>Source!Y29</f>
        <v>2850.44</v>
      </c>
    </row>
    <row r="55" spans="1:26" ht="14.25">
      <c r="A55" s="23"/>
      <c r="B55" s="55"/>
      <c r="C55" s="55" t="s">
        <v>633</v>
      </c>
      <c r="D55" s="37"/>
      <c r="E55" s="10"/>
      <c r="F55" s="38">
        <f>Source!AO29</f>
        <v>33.049999999999997</v>
      </c>
      <c r="G55" s="39" t="str">
        <f>Source!DG29</f>
        <v>)*1,15</v>
      </c>
      <c r="H55" s="40">
        <f>ROUND(Source!AF29*Source!I29, 2)</f>
        <v>114.02</v>
      </c>
      <c r="I55" s="39"/>
      <c r="J55" s="39">
        <f>IF(Source!BA29&lt;&gt; 0, Source!BA29, 1)</f>
        <v>33.049999999999997</v>
      </c>
      <c r="K55" s="40">
        <f>Source!S29</f>
        <v>3768.44</v>
      </c>
      <c r="L55" s="41"/>
      <c r="R55">
        <f>H55</f>
        <v>114.02</v>
      </c>
    </row>
    <row r="56" spans="1:26" ht="14.25">
      <c r="A56" s="23"/>
      <c r="B56" s="55"/>
      <c r="C56" s="55" t="s">
        <v>83</v>
      </c>
      <c r="D56" s="37"/>
      <c r="E56" s="10"/>
      <c r="F56" s="38">
        <f>Source!AM29</f>
        <v>30.92</v>
      </c>
      <c r="G56" s="39" t="str">
        <f>Source!DE29</f>
        <v>)*1,25</v>
      </c>
      <c r="H56" s="40">
        <f>ROUND(Source!AD29*Source!I29, 2)</f>
        <v>115.95</v>
      </c>
      <c r="I56" s="39"/>
      <c r="J56" s="39">
        <f>IF(Source!BB29&lt;&gt; 0, Source!BB29, 1)</f>
        <v>10.76</v>
      </c>
      <c r="K56" s="40">
        <f>Source!Q29</f>
        <v>1247.6199999999999</v>
      </c>
      <c r="L56" s="41"/>
    </row>
    <row r="57" spans="1:26" ht="14.25">
      <c r="A57" s="23"/>
      <c r="B57" s="55"/>
      <c r="C57" s="55" t="s">
        <v>634</v>
      </c>
      <c r="D57" s="37"/>
      <c r="E57" s="10"/>
      <c r="F57" s="38">
        <f>Source!AN29</f>
        <v>5.53</v>
      </c>
      <c r="G57" s="39" t="str">
        <f>Source!DF29</f>
        <v>)*1,25</v>
      </c>
      <c r="H57" s="42">
        <f>ROUND(Source!AE29*Source!I29, 2)</f>
        <v>20.74</v>
      </c>
      <c r="I57" s="39"/>
      <c r="J57" s="39">
        <f>IF(Source!BS29&lt;&gt; 0, Source!BS29, 1)</f>
        <v>33.049999999999997</v>
      </c>
      <c r="K57" s="42">
        <f>Source!R29</f>
        <v>685.37</v>
      </c>
      <c r="L57" s="41"/>
      <c r="R57">
        <f>H57</f>
        <v>20.74</v>
      </c>
    </row>
    <row r="58" spans="1:26" ht="14.25">
      <c r="A58" s="23"/>
      <c r="B58" s="55"/>
      <c r="C58" s="55" t="s">
        <v>635</v>
      </c>
      <c r="D58" s="37"/>
      <c r="E58" s="10"/>
      <c r="F58" s="38">
        <f>Source!AL29</f>
        <v>147.52000000000001</v>
      </c>
      <c r="G58" s="39" t="str">
        <f>Source!DD29</f>
        <v/>
      </c>
      <c r="H58" s="40">
        <f>ROUND(Source!AC29*Source!I29, 2)</f>
        <v>442.56</v>
      </c>
      <c r="I58" s="39"/>
      <c r="J58" s="39">
        <f>IF(Source!BC29&lt;&gt; 0, Source!BC29, 1)</f>
        <v>14.85</v>
      </c>
      <c r="K58" s="40">
        <f>Source!P29</f>
        <v>6572.02</v>
      </c>
      <c r="L58" s="41"/>
    </row>
    <row r="59" spans="1:26" ht="14.25">
      <c r="A59" s="23"/>
      <c r="B59" s="55"/>
      <c r="C59" s="55" t="s">
        <v>636</v>
      </c>
      <c r="D59" s="37" t="s">
        <v>637</v>
      </c>
      <c r="E59" s="10">
        <f>Source!BZ29</f>
        <v>123</v>
      </c>
      <c r="F59" s="62" t="str">
        <f>CONCATENATE(" )", Source!DL29, Source!FT29, "=", Source!FX29)</f>
        <v xml:space="preserve"> )*0,9=110,7</v>
      </c>
      <c r="G59" s="63"/>
      <c r="H59" s="40">
        <f>SUM(S54:S61)</f>
        <v>149.18</v>
      </c>
      <c r="I59" s="43"/>
      <c r="J59" s="36">
        <f>Source!AT29</f>
        <v>111</v>
      </c>
      <c r="K59" s="40">
        <f>SUM(T54:T61)</f>
        <v>4943.7299999999996</v>
      </c>
      <c r="L59" s="41"/>
    </row>
    <row r="60" spans="1:26" ht="14.25">
      <c r="A60" s="23"/>
      <c r="B60" s="55"/>
      <c r="C60" s="55" t="s">
        <v>638</v>
      </c>
      <c r="D60" s="37" t="s">
        <v>637</v>
      </c>
      <c r="E60" s="10">
        <f>Source!CA29</f>
        <v>75</v>
      </c>
      <c r="F60" s="62" t="str">
        <f>CONCATENATE(" )", Source!DM29, Source!FU29, "=", Source!FY29)</f>
        <v xml:space="preserve"> )*0,85=63,75</v>
      </c>
      <c r="G60" s="63"/>
      <c r="H60" s="40">
        <f>SUM(U54:U61)</f>
        <v>85.91</v>
      </c>
      <c r="I60" s="43"/>
      <c r="J60" s="36">
        <f>Source!AU29</f>
        <v>64</v>
      </c>
      <c r="K60" s="40">
        <f>SUM(V54:V61)</f>
        <v>2850.44</v>
      </c>
      <c r="L60" s="41"/>
    </row>
    <row r="61" spans="1:26" ht="14.25">
      <c r="A61" s="56"/>
      <c r="B61" s="57"/>
      <c r="C61" s="57" t="s">
        <v>639</v>
      </c>
      <c r="D61" s="44" t="s">
        <v>640</v>
      </c>
      <c r="E61" s="45">
        <f>Source!AQ29</f>
        <v>3.73</v>
      </c>
      <c r="F61" s="46"/>
      <c r="G61" s="47" t="str">
        <f>Source!DI29</f>
        <v>)*1,15</v>
      </c>
      <c r="H61" s="48"/>
      <c r="I61" s="47"/>
      <c r="J61" s="47"/>
      <c r="K61" s="48"/>
      <c r="L61" s="49">
        <f>Source!U29</f>
        <v>12.868499999999997</v>
      </c>
    </row>
    <row r="62" spans="1:26" ht="15">
      <c r="G62" s="61">
        <f>H55+H56+H58+H59+H60</f>
        <v>907.62</v>
      </c>
      <c r="H62" s="61"/>
      <c r="J62" s="61">
        <f>K55+K56+K58+K59+K60</f>
        <v>19382.249999999996</v>
      </c>
      <c r="K62" s="61"/>
      <c r="L62" s="50">
        <f>Source!U29</f>
        <v>12.868499999999997</v>
      </c>
      <c r="O62" s="31">
        <f>G62</f>
        <v>907.62</v>
      </c>
      <c r="P62" s="31">
        <f>J62</f>
        <v>19382.249999999996</v>
      </c>
      <c r="Q62" s="31">
        <f>L62</f>
        <v>12.868499999999997</v>
      </c>
      <c r="W62">
        <f>IF(Source!BI29&lt;=1,H55+H56+H58+H59+H60, 0)</f>
        <v>907.62</v>
      </c>
      <c r="X62">
        <f>IF(Source!BI29=2,H55+H56+H58+H59+H60, 0)</f>
        <v>0</v>
      </c>
      <c r="Y62">
        <f>IF(Source!BI29=3,H55+H56+H58+H59+H60, 0)</f>
        <v>0</v>
      </c>
      <c r="Z62">
        <f>IF(Source!BI29=4,H55+H56+H58+H59+H60, 0)</f>
        <v>0</v>
      </c>
    </row>
    <row r="63" spans="1:26" ht="99.75">
      <c r="A63" s="23" t="str">
        <f>Source!E30</f>
        <v>3</v>
      </c>
      <c r="B63" s="55" t="s">
        <v>642</v>
      </c>
      <c r="C63" s="55" t="str">
        <f>Source!G30</f>
        <v>Устройство бетонной подготовки</v>
      </c>
      <c r="D63" s="37" t="str">
        <f>Source!H30</f>
        <v>100 м3 бетона, бутобетона и железобетона в деле</v>
      </c>
      <c r="E63" s="10">
        <f>Source!I30</f>
        <v>0.09</v>
      </c>
      <c r="F63" s="38">
        <f>Source!AL30+Source!AM30+Source!AO30</f>
        <v>58585.02</v>
      </c>
      <c r="G63" s="39"/>
      <c r="H63" s="40"/>
      <c r="I63" s="39" t="str">
        <f>Source!BO30</f>
        <v>06-01-001-1</v>
      </c>
      <c r="J63" s="39"/>
      <c r="K63" s="40"/>
      <c r="L63" s="41"/>
      <c r="S63">
        <f>ROUND((Source!FX30/100)*((ROUND(Source!AF30*Source!I30, 2)+ROUND(Source!AE30*Source!I30, 2))), 2)</f>
        <v>163.15</v>
      </c>
      <c r="T63">
        <f>Source!X30</f>
        <v>5420.82</v>
      </c>
      <c r="U63">
        <f>ROUND((Source!FY30/100)*((ROUND(Source!AF30*Source!I30, 2)+ROUND(Source!AE30*Source!I30, 2))), 2)</f>
        <v>95.39</v>
      </c>
      <c r="V63">
        <f>Source!Y30</f>
        <v>3138.37</v>
      </c>
    </row>
    <row r="64" spans="1:26">
      <c r="C64" s="33" t="str">
        <f>"Объем: "&amp;Source!I30&amp;"=9/"&amp;"100"</f>
        <v>Объем: 0,09=9/100</v>
      </c>
    </row>
    <row r="65" spans="1:26" ht="14.25">
      <c r="A65" s="23"/>
      <c r="B65" s="55"/>
      <c r="C65" s="55" t="s">
        <v>633</v>
      </c>
      <c r="D65" s="37"/>
      <c r="E65" s="10"/>
      <c r="F65" s="38">
        <f>Source!AO30</f>
        <v>1404</v>
      </c>
      <c r="G65" s="39" t="str">
        <f>Source!DG30</f>
        <v>)*1,15</v>
      </c>
      <c r="H65" s="40">
        <f>ROUND(Source!AF30*Source!I30, 2)</f>
        <v>145.31</v>
      </c>
      <c r="I65" s="39"/>
      <c r="J65" s="39">
        <f>IF(Source!BA30&lt;&gt; 0, Source!BA30, 1)</f>
        <v>33.049999999999997</v>
      </c>
      <c r="K65" s="40">
        <f>Source!S30</f>
        <v>4802.63</v>
      </c>
      <c r="L65" s="41"/>
      <c r="R65">
        <f>H65</f>
        <v>145.31</v>
      </c>
    </row>
    <row r="66" spans="1:26" ht="14.25">
      <c r="A66" s="23"/>
      <c r="B66" s="55"/>
      <c r="C66" s="55" t="s">
        <v>83</v>
      </c>
      <c r="D66" s="37"/>
      <c r="E66" s="10"/>
      <c r="F66" s="38">
        <f>Source!AM30</f>
        <v>1590.53</v>
      </c>
      <c r="G66" s="39" t="str">
        <f>Source!DE30</f>
        <v>)*1,25</v>
      </c>
      <c r="H66" s="40">
        <f>ROUND(Source!AD30*Source!I30, 2)</f>
        <v>178.93</v>
      </c>
      <c r="I66" s="39"/>
      <c r="J66" s="39">
        <f>IF(Source!BB30&lt;&gt; 0, Source!BB30, 1)</f>
        <v>10.26</v>
      </c>
      <c r="K66" s="40">
        <f>Source!Q30</f>
        <v>1835.87</v>
      </c>
      <c r="L66" s="41"/>
    </row>
    <row r="67" spans="1:26" ht="14.25">
      <c r="A67" s="23"/>
      <c r="B67" s="55"/>
      <c r="C67" s="55" t="s">
        <v>634</v>
      </c>
      <c r="D67" s="37"/>
      <c r="E67" s="10"/>
      <c r="F67" s="38">
        <f>Source!AN30</f>
        <v>243</v>
      </c>
      <c r="G67" s="39" t="str">
        <f>Source!DF30</f>
        <v>)*1,25</v>
      </c>
      <c r="H67" s="42">
        <f>ROUND(Source!AE30*Source!I30, 2)</f>
        <v>27.34</v>
      </c>
      <c r="I67" s="39"/>
      <c r="J67" s="39">
        <f>IF(Source!BS30&lt;&gt; 0, Source!BS30, 1)</f>
        <v>33.049999999999997</v>
      </c>
      <c r="K67" s="42">
        <f>Source!R30</f>
        <v>903.5</v>
      </c>
      <c r="L67" s="41"/>
      <c r="R67">
        <f>H67</f>
        <v>27.34</v>
      </c>
    </row>
    <row r="68" spans="1:26" ht="14.25">
      <c r="A68" s="23"/>
      <c r="B68" s="55"/>
      <c r="C68" s="55" t="s">
        <v>635</v>
      </c>
      <c r="D68" s="37"/>
      <c r="E68" s="10"/>
      <c r="F68" s="38">
        <f>Source!AL30</f>
        <v>55590.49</v>
      </c>
      <c r="G68" s="39" t="str">
        <f>Source!DD30</f>
        <v/>
      </c>
      <c r="H68" s="40">
        <f>ROUND(Source!AC30*Source!I30, 2)</f>
        <v>5003.1400000000003</v>
      </c>
      <c r="I68" s="39"/>
      <c r="J68" s="39">
        <f>IF(Source!BC30&lt;&gt; 0, Source!BC30, 1)</f>
        <v>6.44</v>
      </c>
      <c r="K68" s="40">
        <f>Source!P30</f>
        <v>32220.25</v>
      </c>
      <c r="L68" s="41"/>
    </row>
    <row r="69" spans="1:26" ht="14.25">
      <c r="A69" s="23"/>
      <c r="B69" s="55"/>
      <c r="C69" s="55" t="s">
        <v>636</v>
      </c>
      <c r="D69" s="37" t="s">
        <v>637</v>
      </c>
      <c r="E69" s="10">
        <f>Source!BZ30</f>
        <v>105</v>
      </c>
      <c r="F69" s="62" t="str">
        <f>CONCATENATE(" )", Source!DL30, Source!FT30, "=", Source!FX30)</f>
        <v xml:space="preserve"> )*0,9=94,5</v>
      </c>
      <c r="G69" s="63"/>
      <c r="H69" s="40">
        <f>SUM(S63:S71)</f>
        <v>163.15</v>
      </c>
      <c r="I69" s="43"/>
      <c r="J69" s="36">
        <f>Source!AT30</f>
        <v>95</v>
      </c>
      <c r="K69" s="40">
        <f>SUM(T63:T71)</f>
        <v>5420.82</v>
      </c>
      <c r="L69" s="41"/>
    </row>
    <row r="70" spans="1:26" ht="14.25">
      <c r="A70" s="23"/>
      <c r="B70" s="55"/>
      <c r="C70" s="55" t="s">
        <v>638</v>
      </c>
      <c r="D70" s="37" t="s">
        <v>637</v>
      </c>
      <c r="E70" s="10">
        <f>Source!CA30</f>
        <v>65</v>
      </c>
      <c r="F70" s="62" t="str">
        <f>CONCATENATE(" )", Source!DM30, Source!FU30, "=", Source!FY30)</f>
        <v xml:space="preserve"> )*0,85=55,25</v>
      </c>
      <c r="G70" s="63"/>
      <c r="H70" s="40">
        <f>SUM(U63:U71)</f>
        <v>95.39</v>
      </c>
      <c r="I70" s="43"/>
      <c r="J70" s="36">
        <f>Source!AU30</f>
        <v>55</v>
      </c>
      <c r="K70" s="40">
        <f>SUM(V63:V71)</f>
        <v>3138.37</v>
      </c>
      <c r="L70" s="41"/>
    </row>
    <row r="71" spans="1:26" ht="14.25">
      <c r="A71" s="56"/>
      <c r="B71" s="57"/>
      <c r="C71" s="57" t="s">
        <v>639</v>
      </c>
      <c r="D71" s="44" t="s">
        <v>640</v>
      </c>
      <c r="E71" s="45">
        <f>Source!AQ30</f>
        <v>180</v>
      </c>
      <c r="F71" s="46"/>
      <c r="G71" s="47" t="str">
        <f>Source!DI30</f>
        <v>)*1,15</v>
      </c>
      <c r="H71" s="48"/>
      <c r="I71" s="47"/>
      <c r="J71" s="47"/>
      <c r="K71" s="48"/>
      <c r="L71" s="49">
        <f>Source!U30</f>
        <v>18.629999999999995</v>
      </c>
    </row>
    <row r="72" spans="1:26" ht="15">
      <c r="G72" s="61">
        <f>H65+H66+H68+H69+H70</f>
        <v>5585.92</v>
      </c>
      <c r="H72" s="61"/>
      <c r="J72" s="61">
        <f>K65+K66+K68+K69+K70</f>
        <v>47417.94</v>
      </c>
      <c r="K72" s="61"/>
      <c r="L72" s="50">
        <f>Source!U30</f>
        <v>18.629999999999995</v>
      </c>
      <c r="O72" s="31">
        <f>G72</f>
        <v>5585.92</v>
      </c>
      <c r="P72" s="31">
        <f>J72</f>
        <v>47417.94</v>
      </c>
      <c r="Q72" s="31">
        <f>L72</f>
        <v>18.629999999999995</v>
      </c>
      <c r="W72">
        <f>IF(Source!BI30&lt;=1,H65+H66+H68+H69+H70, 0)</f>
        <v>5585.92</v>
      </c>
      <c r="X72">
        <f>IF(Source!BI30=2,H65+H66+H68+H69+H70, 0)</f>
        <v>0</v>
      </c>
      <c r="Y72">
        <f>IF(Source!BI30=3,H65+H66+H68+H69+H70, 0)</f>
        <v>0</v>
      </c>
      <c r="Z72">
        <f>IF(Source!BI30=4,H65+H66+H68+H69+H70, 0)</f>
        <v>0</v>
      </c>
    </row>
    <row r="73" spans="1:26" ht="79.5">
      <c r="A73" s="23" t="str">
        <f>Source!E31</f>
        <v>4</v>
      </c>
      <c r="B73" s="55" t="s">
        <v>643</v>
      </c>
      <c r="C73" s="55" t="str">
        <f>Source!G31</f>
        <v>Устройство стяжек цементных толщиной 20 мм</v>
      </c>
      <c r="D73" s="37" t="str">
        <f>Source!H31</f>
        <v>100 м2 стяжки</v>
      </c>
      <c r="E73" s="10">
        <f>Source!I31</f>
        <v>0.9</v>
      </c>
      <c r="F73" s="38">
        <f>Source!AL31+Source!AM31+Source!AO31</f>
        <v>1485.02</v>
      </c>
      <c r="G73" s="39"/>
      <c r="H73" s="40"/>
      <c r="I73" s="39" t="str">
        <f>Source!BO31</f>
        <v>11-01-011-1</v>
      </c>
      <c r="J73" s="39"/>
      <c r="K73" s="40"/>
      <c r="L73" s="41"/>
      <c r="S73">
        <f>ROUND((Source!FX31/100)*((ROUND(Source!AF31*Source!I31, 2)+ROUND(Source!AE31*Source!I31, 2))), 2)</f>
        <v>380.79</v>
      </c>
      <c r="T73">
        <f>Source!X31</f>
        <v>12619.21</v>
      </c>
      <c r="U73">
        <f>ROUND((Source!FY31/100)*((ROUND(Source!AF31*Source!I31, 2)+ROUND(Source!AE31*Source!I31, 2))), 2)</f>
        <v>219.29</v>
      </c>
      <c r="V73">
        <f>Source!Y31</f>
        <v>7275.94</v>
      </c>
    </row>
    <row r="74" spans="1:26">
      <c r="C74" s="33" t="str">
        <f>"Объем: "&amp;Source!I31&amp;"=90/"&amp;"100"</f>
        <v>Объем: 0,9=90/100</v>
      </c>
    </row>
    <row r="75" spans="1:26" ht="14.25">
      <c r="A75" s="23"/>
      <c r="B75" s="55"/>
      <c r="C75" s="55" t="s">
        <v>633</v>
      </c>
      <c r="D75" s="37"/>
      <c r="E75" s="10"/>
      <c r="F75" s="38">
        <f>Source!AO31</f>
        <v>313.70999999999998</v>
      </c>
      <c r="G75" s="39" t="str">
        <f>Source!DG31</f>
        <v>)*1,15</v>
      </c>
      <c r="H75" s="40">
        <f>ROUND(Source!AF31*Source!I31, 2)</f>
        <v>324.69</v>
      </c>
      <c r="I75" s="39"/>
      <c r="J75" s="39">
        <f>IF(Source!BA31&lt;&gt; 0, Source!BA31, 1)</f>
        <v>33.049999999999997</v>
      </c>
      <c r="K75" s="40">
        <f>Source!S31</f>
        <v>10731</v>
      </c>
      <c r="L75" s="41"/>
      <c r="R75">
        <f>H75</f>
        <v>324.69</v>
      </c>
    </row>
    <row r="76" spans="1:26" ht="14.25">
      <c r="A76" s="23"/>
      <c r="B76" s="55"/>
      <c r="C76" s="55" t="s">
        <v>83</v>
      </c>
      <c r="D76" s="37"/>
      <c r="E76" s="10"/>
      <c r="F76" s="38">
        <f>Source!AM31</f>
        <v>44.24</v>
      </c>
      <c r="G76" s="39" t="str">
        <f>Source!DE31</f>
        <v>)*1,25</v>
      </c>
      <c r="H76" s="40">
        <f>ROUND(Source!AD31*Source!I31, 2)</f>
        <v>49.77</v>
      </c>
      <c r="I76" s="39"/>
      <c r="J76" s="39">
        <f>IF(Source!BB31&lt;&gt; 0, Source!BB31, 1)</f>
        <v>14.24</v>
      </c>
      <c r="K76" s="40">
        <f>Source!Q31</f>
        <v>708.72</v>
      </c>
      <c r="L76" s="41"/>
    </row>
    <row r="77" spans="1:26" ht="14.25">
      <c r="A77" s="23"/>
      <c r="B77" s="55"/>
      <c r="C77" s="55" t="s">
        <v>634</v>
      </c>
      <c r="D77" s="37"/>
      <c r="E77" s="10"/>
      <c r="F77" s="38">
        <f>Source!AN31</f>
        <v>17.149999999999999</v>
      </c>
      <c r="G77" s="39" t="str">
        <f>Source!DF31</f>
        <v>)*1,25</v>
      </c>
      <c r="H77" s="42">
        <f>ROUND(Source!AE31*Source!I31, 2)</f>
        <v>19.29</v>
      </c>
      <c r="I77" s="39"/>
      <c r="J77" s="39">
        <f>IF(Source!BS31&lt;&gt; 0, Source!BS31, 1)</f>
        <v>33.049999999999997</v>
      </c>
      <c r="K77" s="42">
        <f>Source!R31</f>
        <v>637.66</v>
      </c>
      <c r="L77" s="41"/>
      <c r="R77">
        <f>H77</f>
        <v>19.29</v>
      </c>
    </row>
    <row r="78" spans="1:26" ht="14.25">
      <c r="A78" s="23"/>
      <c r="B78" s="55"/>
      <c r="C78" s="55" t="s">
        <v>635</v>
      </c>
      <c r="D78" s="37"/>
      <c r="E78" s="10"/>
      <c r="F78" s="38">
        <f>Source!AL31</f>
        <v>1127.07</v>
      </c>
      <c r="G78" s="39" t="str">
        <f>Source!DD31</f>
        <v/>
      </c>
      <c r="H78" s="40">
        <f>ROUND(Source!AC31*Source!I31, 2)</f>
        <v>1014.36</v>
      </c>
      <c r="I78" s="39"/>
      <c r="J78" s="39">
        <f>IF(Source!BC31&lt;&gt; 0, Source!BC31, 1)</f>
        <v>6.23</v>
      </c>
      <c r="K78" s="40">
        <f>Source!P31</f>
        <v>6319.48</v>
      </c>
      <c r="L78" s="41"/>
    </row>
    <row r="79" spans="1:26" ht="14.25">
      <c r="A79" s="23"/>
      <c r="B79" s="55"/>
      <c r="C79" s="55" t="s">
        <v>636</v>
      </c>
      <c r="D79" s="37" t="s">
        <v>637</v>
      </c>
      <c r="E79" s="10">
        <f>Source!BZ31</f>
        <v>123</v>
      </c>
      <c r="F79" s="62" t="str">
        <f>CONCATENATE(" )", Source!DL31, Source!FT31, "=", Source!FX31)</f>
        <v xml:space="preserve"> )*0,9=110,7</v>
      </c>
      <c r="G79" s="63"/>
      <c r="H79" s="40">
        <f>SUM(S73:S81)</f>
        <v>380.79</v>
      </c>
      <c r="I79" s="43"/>
      <c r="J79" s="36">
        <f>Source!AT31</f>
        <v>111</v>
      </c>
      <c r="K79" s="40">
        <f>SUM(T73:T81)</f>
        <v>12619.21</v>
      </c>
      <c r="L79" s="41"/>
    </row>
    <row r="80" spans="1:26" ht="14.25">
      <c r="A80" s="23"/>
      <c r="B80" s="55"/>
      <c r="C80" s="55" t="s">
        <v>638</v>
      </c>
      <c r="D80" s="37" t="s">
        <v>637</v>
      </c>
      <c r="E80" s="10">
        <f>Source!CA31</f>
        <v>75</v>
      </c>
      <c r="F80" s="62" t="str">
        <f>CONCATENATE(" )", Source!DM31, Source!FU31, "=", Source!FY31)</f>
        <v xml:space="preserve"> )*0,85=63,75</v>
      </c>
      <c r="G80" s="63"/>
      <c r="H80" s="40">
        <f>SUM(U73:U81)</f>
        <v>219.29</v>
      </c>
      <c r="I80" s="43"/>
      <c r="J80" s="36">
        <f>Source!AU31</f>
        <v>64</v>
      </c>
      <c r="K80" s="40">
        <f>SUM(V73:V81)</f>
        <v>7275.94</v>
      </c>
      <c r="L80" s="41"/>
    </row>
    <row r="81" spans="1:26" ht="14.25">
      <c r="A81" s="56"/>
      <c r="B81" s="57"/>
      <c r="C81" s="57" t="s">
        <v>639</v>
      </c>
      <c r="D81" s="44" t="s">
        <v>640</v>
      </c>
      <c r="E81" s="45">
        <f>Source!AQ31</f>
        <v>39.51</v>
      </c>
      <c r="F81" s="46"/>
      <c r="G81" s="47" t="str">
        <f>Source!DI31</f>
        <v>)*1,15</v>
      </c>
      <c r="H81" s="48"/>
      <c r="I81" s="47"/>
      <c r="J81" s="47"/>
      <c r="K81" s="48"/>
      <c r="L81" s="49">
        <f>Source!U31</f>
        <v>40.892849999999996</v>
      </c>
    </row>
    <row r="82" spans="1:26" ht="15">
      <c r="G82" s="61">
        <f>H75+H76+H78+H79+H80</f>
        <v>1988.8999999999999</v>
      </c>
      <c r="H82" s="61"/>
      <c r="J82" s="61">
        <f>K75+K76+K78+K79+K80</f>
        <v>37654.35</v>
      </c>
      <c r="K82" s="61"/>
      <c r="L82" s="50">
        <f>Source!U31</f>
        <v>40.892849999999996</v>
      </c>
      <c r="O82" s="31">
        <f>G82</f>
        <v>1988.8999999999999</v>
      </c>
      <c r="P82" s="31">
        <f>J82</f>
        <v>37654.35</v>
      </c>
      <c r="Q82" s="31">
        <f>L82</f>
        <v>40.892849999999996</v>
      </c>
      <c r="W82">
        <f>IF(Source!BI31&lt;=1,H75+H76+H78+H79+H80, 0)</f>
        <v>1988.8999999999999</v>
      </c>
      <c r="X82">
        <f>IF(Source!BI31=2,H75+H76+H78+H79+H80, 0)</f>
        <v>0</v>
      </c>
      <c r="Y82">
        <f>IF(Source!BI31=3,H75+H76+H78+H79+H80, 0)</f>
        <v>0</v>
      </c>
      <c r="Z82">
        <f>IF(Source!BI31=4,H75+H76+H78+H79+H80, 0)</f>
        <v>0</v>
      </c>
    </row>
    <row r="83" spans="1:26" ht="79.5">
      <c r="A83" s="23" t="str">
        <f>Source!E32</f>
        <v>5</v>
      </c>
      <c r="B83" s="55" t="s">
        <v>644</v>
      </c>
      <c r="C83" s="55" t="str">
        <f>Source!G32</f>
        <v>Устройство стяжек на каждые 5 мм изменения толщины стяжки добавлять или исключать к расценке 11-01-011-01</v>
      </c>
      <c r="D83" s="37" t="str">
        <f>Source!H32</f>
        <v>100 м2 стяжки</v>
      </c>
      <c r="E83" s="10">
        <f>Source!I32</f>
        <v>0.9</v>
      </c>
      <c r="F83" s="38">
        <f>Source!AL32+Source!AM32+Source!AO32</f>
        <v>291.32000000000005</v>
      </c>
      <c r="G83" s="39"/>
      <c r="H83" s="40"/>
      <c r="I83" s="39" t="str">
        <f>Source!BO32</f>
        <v>11-01-011-2</v>
      </c>
      <c r="J83" s="39"/>
      <c r="K83" s="40"/>
      <c r="L83" s="41"/>
      <c r="S83">
        <f>ROUND((Source!FX32/100)*((ROUND(Source!AF32*Source!I32, 2)+ROUND(Source!AE32*Source!I32, 2))), 2)</f>
        <v>8.09</v>
      </c>
      <c r="T83">
        <f>Source!X32</f>
        <v>267.94</v>
      </c>
      <c r="U83">
        <f>ROUND((Source!FY32/100)*((ROUND(Source!AF32*Source!I32, 2)+ROUND(Source!AE32*Source!I32, 2))), 2)</f>
        <v>4.66</v>
      </c>
      <c r="V83">
        <f>Source!Y32</f>
        <v>154.49</v>
      </c>
    </row>
    <row r="84" spans="1:26">
      <c r="C84" s="33" t="str">
        <f>"Объем: "&amp;Source!I32&amp;"=90/"&amp;"100"</f>
        <v>Объем: 0,9=90/100</v>
      </c>
    </row>
    <row r="85" spans="1:26" ht="14.25">
      <c r="A85" s="23"/>
      <c r="B85" s="55"/>
      <c r="C85" s="55" t="s">
        <v>633</v>
      </c>
      <c r="D85" s="37"/>
      <c r="E85" s="10"/>
      <c r="F85" s="38">
        <f>Source!AO32</f>
        <v>3.97</v>
      </c>
      <c r="G85" s="39" t="str">
        <f>Source!DG32</f>
        <v>)*1,15</v>
      </c>
      <c r="H85" s="40">
        <f>ROUND(Source!AF32*Source!I32, 2)</f>
        <v>4.1100000000000003</v>
      </c>
      <c r="I85" s="39"/>
      <c r="J85" s="39">
        <f>IF(Source!BA32&lt;&gt; 0, Source!BA32, 1)</f>
        <v>33.049999999999997</v>
      </c>
      <c r="K85" s="40">
        <f>Source!S32</f>
        <v>135.80000000000001</v>
      </c>
      <c r="L85" s="41"/>
      <c r="R85">
        <f>H85</f>
        <v>4.1100000000000003</v>
      </c>
    </row>
    <row r="86" spans="1:26" ht="14.25">
      <c r="A86" s="23"/>
      <c r="B86" s="55"/>
      <c r="C86" s="55" t="s">
        <v>83</v>
      </c>
      <c r="D86" s="37"/>
      <c r="E86" s="10"/>
      <c r="F86" s="38">
        <f>Source!AM32</f>
        <v>7.72</v>
      </c>
      <c r="G86" s="39" t="str">
        <f>Source!DE32</f>
        <v>)*1,25</v>
      </c>
      <c r="H86" s="40">
        <f>ROUND(Source!AD32*Source!I32, 2)</f>
        <v>8.69</v>
      </c>
      <c r="I86" s="39"/>
      <c r="J86" s="39">
        <f>IF(Source!BB32&lt;&gt; 0, Source!BB32, 1)</f>
        <v>13.93</v>
      </c>
      <c r="K86" s="40">
        <f>Source!Q32</f>
        <v>120.98</v>
      </c>
      <c r="L86" s="41"/>
    </row>
    <row r="87" spans="1:26" ht="14.25">
      <c r="A87" s="23"/>
      <c r="B87" s="55"/>
      <c r="C87" s="55" t="s">
        <v>634</v>
      </c>
      <c r="D87" s="37"/>
      <c r="E87" s="10"/>
      <c r="F87" s="38">
        <f>Source!AN32</f>
        <v>2.84</v>
      </c>
      <c r="G87" s="39" t="str">
        <f>Source!DF32</f>
        <v>)*1,25</v>
      </c>
      <c r="H87" s="42">
        <f>ROUND(Source!AE32*Source!I32, 2)</f>
        <v>3.2</v>
      </c>
      <c r="I87" s="39"/>
      <c r="J87" s="39">
        <f>IF(Source!BS32&lt;&gt; 0, Source!BS32, 1)</f>
        <v>33.049999999999997</v>
      </c>
      <c r="K87" s="42">
        <f>Source!R32</f>
        <v>105.59</v>
      </c>
      <c r="L87" s="41"/>
      <c r="R87">
        <f>H87</f>
        <v>3.2</v>
      </c>
    </row>
    <row r="88" spans="1:26" ht="14.25">
      <c r="A88" s="23"/>
      <c r="B88" s="55"/>
      <c r="C88" s="55" t="s">
        <v>635</v>
      </c>
      <c r="D88" s="37"/>
      <c r="E88" s="10"/>
      <c r="F88" s="38">
        <f>Source!AL32</f>
        <v>279.63</v>
      </c>
      <c r="G88" s="39" t="str">
        <f>Source!DD32</f>
        <v/>
      </c>
      <c r="H88" s="40">
        <f>ROUND(Source!AC32*Source!I32, 2)</f>
        <v>251.67</v>
      </c>
      <c r="I88" s="39"/>
      <c r="J88" s="39">
        <f>IF(Source!BC32&lt;&gt; 0, Source!BC32, 1)</f>
        <v>6.2</v>
      </c>
      <c r="K88" s="40">
        <f>Source!P32</f>
        <v>1560.34</v>
      </c>
      <c r="L88" s="41"/>
    </row>
    <row r="89" spans="1:26" ht="14.25">
      <c r="A89" s="23"/>
      <c r="B89" s="55"/>
      <c r="C89" s="55" t="s">
        <v>636</v>
      </c>
      <c r="D89" s="37" t="s">
        <v>637</v>
      </c>
      <c r="E89" s="10">
        <f>Source!BZ32</f>
        <v>123</v>
      </c>
      <c r="F89" s="62" t="str">
        <f>CONCATENATE(" )", Source!DL32, Source!FT32, "=", Source!FX32)</f>
        <v xml:space="preserve"> )*0,9=110,7</v>
      </c>
      <c r="G89" s="63"/>
      <c r="H89" s="40">
        <f>SUM(S83:S91)</f>
        <v>8.09</v>
      </c>
      <c r="I89" s="43"/>
      <c r="J89" s="36">
        <f>Source!AT32</f>
        <v>111</v>
      </c>
      <c r="K89" s="40">
        <f>SUM(T83:T91)</f>
        <v>267.94</v>
      </c>
      <c r="L89" s="41"/>
    </row>
    <row r="90" spans="1:26" ht="14.25">
      <c r="A90" s="23"/>
      <c r="B90" s="55"/>
      <c r="C90" s="55" t="s">
        <v>638</v>
      </c>
      <c r="D90" s="37" t="s">
        <v>637</v>
      </c>
      <c r="E90" s="10">
        <f>Source!CA32</f>
        <v>75</v>
      </c>
      <c r="F90" s="62" t="str">
        <f>CONCATENATE(" )", Source!DM32, Source!FU32, "=", Source!FY32)</f>
        <v xml:space="preserve"> )*0,85=63,75</v>
      </c>
      <c r="G90" s="63"/>
      <c r="H90" s="40">
        <f>SUM(U83:U91)</f>
        <v>4.66</v>
      </c>
      <c r="I90" s="43"/>
      <c r="J90" s="36">
        <f>Source!AU32</f>
        <v>64</v>
      </c>
      <c r="K90" s="40">
        <f>SUM(V83:V91)</f>
        <v>154.49</v>
      </c>
      <c r="L90" s="41"/>
    </row>
    <row r="91" spans="1:26" ht="14.25">
      <c r="A91" s="56"/>
      <c r="B91" s="57"/>
      <c r="C91" s="57" t="s">
        <v>639</v>
      </c>
      <c r="D91" s="44" t="s">
        <v>640</v>
      </c>
      <c r="E91" s="45">
        <f>Source!AQ32</f>
        <v>0.5</v>
      </c>
      <c r="F91" s="46"/>
      <c r="G91" s="47" t="str">
        <f>Source!DI32</f>
        <v>)*1,15</v>
      </c>
      <c r="H91" s="48"/>
      <c r="I91" s="47"/>
      <c r="J91" s="47"/>
      <c r="K91" s="48"/>
      <c r="L91" s="49">
        <f>Source!U32</f>
        <v>0.51749999999999996</v>
      </c>
    </row>
    <row r="92" spans="1:26" ht="15">
      <c r="G92" s="61">
        <f>H85+H86+H88+H89+H90</f>
        <v>277.21999999999997</v>
      </c>
      <c r="H92" s="61"/>
      <c r="J92" s="61">
        <f>K85+K86+K88+K89+K90</f>
        <v>2239.5500000000002</v>
      </c>
      <c r="K92" s="61"/>
      <c r="L92" s="50">
        <f>Source!U32</f>
        <v>0.51749999999999996</v>
      </c>
      <c r="O92" s="31">
        <f>G92</f>
        <v>277.21999999999997</v>
      </c>
      <c r="P92" s="31">
        <f>J92</f>
        <v>2239.5500000000002</v>
      </c>
      <c r="Q92" s="31">
        <f>L92</f>
        <v>0.51749999999999996</v>
      </c>
      <c r="W92">
        <f>IF(Source!BI32&lt;=1,H85+H86+H88+H89+H90, 0)</f>
        <v>277.21999999999997</v>
      </c>
      <c r="X92">
        <f>IF(Source!BI32=2,H85+H86+H88+H89+H90, 0)</f>
        <v>0</v>
      </c>
      <c r="Y92">
        <f>IF(Source!BI32=3,H85+H86+H88+H89+H90, 0)</f>
        <v>0</v>
      </c>
      <c r="Z92">
        <f>IF(Source!BI32=4,H85+H86+H88+H89+H90, 0)</f>
        <v>0</v>
      </c>
    </row>
    <row r="93" spans="1:26" ht="79.5">
      <c r="A93" s="23" t="str">
        <f>Source!E33</f>
        <v>6</v>
      </c>
      <c r="B93" s="55" t="s">
        <v>645</v>
      </c>
      <c r="C93" s="55" t="str">
        <f>Source!G33</f>
        <v>Устройство гидроизоляции обмазочной в один слой толщиной 2 мм</v>
      </c>
      <c r="D93" s="37" t="str">
        <f>Source!H33</f>
        <v>100 м2 изолируемой поверхности</v>
      </c>
      <c r="E93" s="10">
        <f>Source!I33</f>
        <v>0.9</v>
      </c>
      <c r="F93" s="38">
        <f>Source!AL33+Source!AM33+Source!AO33</f>
        <v>1150.23</v>
      </c>
      <c r="G93" s="39"/>
      <c r="H93" s="40"/>
      <c r="I93" s="39" t="str">
        <f>Source!BO33</f>
        <v>11-01-004-5</v>
      </c>
      <c r="J93" s="39"/>
      <c r="K93" s="40"/>
      <c r="L93" s="41"/>
      <c r="S93">
        <f>ROUND((Source!FX33/100)*((ROUND(Source!AF33*Source!I33, 2)+ROUND(Source!AE33*Source!I33, 2))), 2)</f>
        <v>341.08</v>
      </c>
      <c r="T93">
        <f>Source!X33</f>
        <v>11303.19</v>
      </c>
      <c r="U93">
        <f>ROUND((Source!FY33/100)*((ROUND(Source!AF33*Source!I33, 2)+ROUND(Source!AE33*Source!I33, 2))), 2)</f>
        <v>196.42</v>
      </c>
      <c r="V93">
        <f>Source!Y33</f>
        <v>6517.15</v>
      </c>
    </row>
    <row r="94" spans="1:26">
      <c r="C94" s="33" t="str">
        <f>"Объем: "&amp;Source!I33&amp;"=90/"&amp;"100"</f>
        <v>Объем: 0,9=90/100</v>
      </c>
    </row>
    <row r="95" spans="1:26" ht="14.25">
      <c r="A95" s="23"/>
      <c r="B95" s="55"/>
      <c r="C95" s="55" t="s">
        <v>633</v>
      </c>
      <c r="D95" s="37"/>
      <c r="E95" s="10"/>
      <c r="F95" s="38">
        <f>Source!AO33</f>
        <v>295.05</v>
      </c>
      <c r="G95" s="39" t="str">
        <f>Source!DG33</f>
        <v>)*1,15</v>
      </c>
      <c r="H95" s="40">
        <f>ROUND(Source!AF33*Source!I33, 2)</f>
        <v>305.38</v>
      </c>
      <c r="I95" s="39"/>
      <c r="J95" s="39">
        <f>IF(Source!BA33&lt;&gt; 0, Source!BA33, 1)</f>
        <v>33.049999999999997</v>
      </c>
      <c r="K95" s="40">
        <f>Source!S33</f>
        <v>10092.700000000001</v>
      </c>
      <c r="L95" s="41"/>
      <c r="R95">
        <f>H95</f>
        <v>305.38</v>
      </c>
    </row>
    <row r="96" spans="1:26" ht="14.25">
      <c r="A96" s="23"/>
      <c r="B96" s="55"/>
      <c r="C96" s="55" t="s">
        <v>83</v>
      </c>
      <c r="D96" s="37"/>
      <c r="E96" s="10"/>
      <c r="F96" s="38">
        <f>Source!AM33</f>
        <v>162.57</v>
      </c>
      <c r="G96" s="39" t="str">
        <f>Source!DE33</f>
        <v>)*1,25</v>
      </c>
      <c r="H96" s="40">
        <f>ROUND(Source!AD33*Source!I33, 2)</f>
        <v>182.89</v>
      </c>
      <c r="I96" s="39"/>
      <c r="J96" s="39">
        <f>IF(Source!BB33&lt;&gt; 0, Source!BB33, 1)</f>
        <v>5.43</v>
      </c>
      <c r="K96" s="40">
        <f>Source!Q33</f>
        <v>993.1</v>
      </c>
      <c r="L96" s="41"/>
    </row>
    <row r="97" spans="1:26" ht="14.25">
      <c r="A97" s="23"/>
      <c r="B97" s="55"/>
      <c r="C97" s="55" t="s">
        <v>634</v>
      </c>
      <c r="D97" s="37"/>
      <c r="E97" s="10"/>
      <c r="F97" s="38">
        <f>Source!AN33</f>
        <v>2.4300000000000002</v>
      </c>
      <c r="G97" s="39" t="str">
        <f>Source!DF33</f>
        <v>)*1,25</v>
      </c>
      <c r="H97" s="42">
        <f>ROUND(Source!AE33*Source!I33, 2)</f>
        <v>2.73</v>
      </c>
      <c r="I97" s="39"/>
      <c r="J97" s="39">
        <f>IF(Source!BS33&lt;&gt; 0, Source!BS33, 1)</f>
        <v>33.049999999999997</v>
      </c>
      <c r="K97" s="42">
        <f>Source!R33</f>
        <v>90.35</v>
      </c>
      <c r="L97" s="41"/>
      <c r="R97">
        <f>H97</f>
        <v>2.73</v>
      </c>
    </row>
    <row r="98" spans="1:26" ht="14.25">
      <c r="A98" s="23"/>
      <c r="B98" s="55"/>
      <c r="C98" s="55" t="s">
        <v>635</v>
      </c>
      <c r="D98" s="37"/>
      <c r="E98" s="10"/>
      <c r="F98" s="38">
        <f>Source!AL33</f>
        <v>692.61</v>
      </c>
      <c r="G98" s="39" t="str">
        <f>Source!DD33</f>
        <v/>
      </c>
      <c r="H98" s="40">
        <f>ROUND(Source!AC33*Source!I33, 2)</f>
        <v>623.35</v>
      </c>
      <c r="I98" s="39"/>
      <c r="J98" s="39">
        <f>IF(Source!BC33&lt;&gt; 0, Source!BC33, 1)</f>
        <v>12.55</v>
      </c>
      <c r="K98" s="40">
        <f>Source!P33</f>
        <v>7823.03</v>
      </c>
      <c r="L98" s="41"/>
    </row>
    <row r="99" spans="1:26" ht="14.25">
      <c r="A99" s="23"/>
      <c r="B99" s="55"/>
      <c r="C99" s="55" t="s">
        <v>636</v>
      </c>
      <c r="D99" s="37" t="s">
        <v>637</v>
      </c>
      <c r="E99" s="10">
        <f>Source!BZ33</f>
        <v>123</v>
      </c>
      <c r="F99" s="62" t="str">
        <f>CONCATENATE(" )", Source!DL33, Source!FT33, "=", Source!FX33)</f>
        <v xml:space="preserve"> )*0,9=110,7</v>
      </c>
      <c r="G99" s="63"/>
      <c r="H99" s="40">
        <f>SUM(S93:S101)</f>
        <v>341.08</v>
      </c>
      <c r="I99" s="43"/>
      <c r="J99" s="36">
        <f>Source!AT33</f>
        <v>111</v>
      </c>
      <c r="K99" s="40">
        <f>SUM(T93:T101)</f>
        <v>11303.19</v>
      </c>
      <c r="L99" s="41"/>
    </row>
    <row r="100" spans="1:26" ht="14.25">
      <c r="A100" s="23"/>
      <c r="B100" s="55"/>
      <c r="C100" s="55" t="s">
        <v>638</v>
      </c>
      <c r="D100" s="37" t="s">
        <v>637</v>
      </c>
      <c r="E100" s="10">
        <f>Source!CA33</f>
        <v>75</v>
      </c>
      <c r="F100" s="62" t="str">
        <f>CONCATENATE(" )", Source!DM33, Source!FU33, "=", Source!FY33)</f>
        <v xml:space="preserve"> )*0,85=63,75</v>
      </c>
      <c r="G100" s="63"/>
      <c r="H100" s="40">
        <f>SUM(U93:U101)</f>
        <v>196.42</v>
      </c>
      <c r="I100" s="43"/>
      <c r="J100" s="36">
        <f>Source!AU33</f>
        <v>64</v>
      </c>
      <c r="K100" s="40">
        <f>SUM(V93:V101)</f>
        <v>6517.15</v>
      </c>
      <c r="L100" s="41"/>
    </row>
    <row r="101" spans="1:26" ht="14.25">
      <c r="A101" s="56"/>
      <c r="B101" s="57"/>
      <c r="C101" s="57" t="s">
        <v>639</v>
      </c>
      <c r="D101" s="44" t="s">
        <v>640</v>
      </c>
      <c r="E101" s="45">
        <f>Source!AQ33</f>
        <v>26.97</v>
      </c>
      <c r="F101" s="46"/>
      <c r="G101" s="47" t="str">
        <f>Source!DI33</f>
        <v>)*1,15</v>
      </c>
      <c r="H101" s="48"/>
      <c r="I101" s="47"/>
      <c r="J101" s="47"/>
      <c r="K101" s="48"/>
      <c r="L101" s="49">
        <f>Source!U33</f>
        <v>27.913949999999996</v>
      </c>
    </row>
    <row r="102" spans="1:26" ht="15">
      <c r="G102" s="61">
        <f>H95+H96+H98+H99+H100</f>
        <v>1649.12</v>
      </c>
      <c r="H102" s="61"/>
      <c r="J102" s="61">
        <f>K95+K96+K98+K99+K100</f>
        <v>36729.170000000006</v>
      </c>
      <c r="K102" s="61"/>
      <c r="L102" s="50">
        <f>Source!U33</f>
        <v>27.913949999999996</v>
      </c>
      <c r="O102" s="31">
        <f>G102</f>
        <v>1649.12</v>
      </c>
      <c r="P102" s="31">
        <f>J102</f>
        <v>36729.170000000006</v>
      </c>
      <c r="Q102" s="31">
        <f>L102</f>
        <v>27.913949999999996</v>
      </c>
      <c r="W102">
        <f>IF(Source!BI33&lt;=1,H95+H96+H98+H99+H100, 0)</f>
        <v>1649.12</v>
      </c>
      <c r="X102">
        <f>IF(Source!BI33=2,H95+H96+H98+H99+H100, 0)</f>
        <v>0</v>
      </c>
      <c r="Y102">
        <f>IF(Source!BI33=3,H95+H96+H98+H99+H100, 0)</f>
        <v>0</v>
      </c>
      <c r="Z102">
        <f>IF(Source!BI33=4,H95+H96+H98+H99+H100, 0)</f>
        <v>0</v>
      </c>
    </row>
    <row r="103" spans="1:26" ht="79.5">
      <c r="A103" s="23" t="str">
        <f>Source!E34</f>
        <v>7</v>
      </c>
      <c r="B103" s="55" t="s">
        <v>646</v>
      </c>
      <c r="C103" s="55" t="str">
        <f>Source!G34</f>
        <v>Устройство гидроизоляции обмазочной на каждый последующий слой толщиной 1 мм добавлять к расценке 11-01-004-05</v>
      </c>
      <c r="D103" s="37" t="str">
        <f>Source!H34</f>
        <v>100 м2 изолируемой поверхности</v>
      </c>
      <c r="E103" s="10">
        <f>Source!I34</f>
        <v>0.9</v>
      </c>
      <c r="F103" s="38">
        <f>Source!AL34+Source!AM34+Source!AO34</f>
        <v>339.46999999999997</v>
      </c>
      <c r="G103" s="39"/>
      <c r="H103" s="40"/>
      <c r="I103" s="39" t="str">
        <f>Source!BO34</f>
        <v>11-01-004-6</v>
      </c>
      <c r="J103" s="39"/>
      <c r="K103" s="40"/>
      <c r="L103" s="41"/>
      <c r="S103">
        <f>ROUND((Source!FX34/100)*((ROUND(Source!AF34*Source!I34, 2)+ROUND(Source!AE34*Source!I34, 2))), 2)</f>
        <v>115.74</v>
      </c>
      <c r="T103">
        <f>Source!X34</f>
        <v>3835.57</v>
      </c>
      <c r="U103">
        <f>ROUND((Source!FY34/100)*((ROUND(Source!AF34*Source!I34, 2)+ROUND(Source!AE34*Source!I34, 2))), 2)</f>
        <v>66.650000000000006</v>
      </c>
      <c r="V103">
        <f>Source!Y34</f>
        <v>2211.5</v>
      </c>
    </row>
    <row r="104" spans="1:26">
      <c r="C104" s="33" t="str">
        <f>"Объем: "&amp;Source!I34&amp;"=90/"&amp;"100"</f>
        <v>Объем: 0,9=90/100</v>
      </c>
    </row>
    <row r="105" spans="1:26" ht="14.25">
      <c r="A105" s="23"/>
      <c r="B105" s="55"/>
      <c r="C105" s="55" t="s">
        <v>633</v>
      </c>
      <c r="D105" s="37"/>
      <c r="E105" s="10"/>
      <c r="F105" s="38">
        <f>Source!AO34</f>
        <v>99.55</v>
      </c>
      <c r="G105" s="39" t="str">
        <f>Source!DG34</f>
        <v>)*1,15</v>
      </c>
      <c r="H105" s="40">
        <f>ROUND(Source!AF34*Source!I34, 2)</f>
        <v>103.03</v>
      </c>
      <c r="I105" s="39"/>
      <c r="J105" s="39">
        <f>IF(Source!BA34&lt;&gt; 0, Source!BA34, 1)</f>
        <v>33.049999999999997</v>
      </c>
      <c r="K105" s="40">
        <f>Source!S34</f>
        <v>3405.28</v>
      </c>
      <c r="L105" s="41"/>
      <c r="R105">
        <f>H105</f>
        <v>103.03</v>
      </c>
    </row>
    <row r="106" spans="1:26" ht="14.25">
      <c r="A106" s="23"/>
      <c r="B106" s="55"/>
      <c r="C106" s="55" t="s">
        <v>83</v>
      </c>
      <c r="D106" s="37"/>
      <c r="E106" s="10"/>
      <c r="F106" s="38">
        <f>Source!AM34</f>
        <v>84</v>
      </c>
      <c r="G106" s="39" t="str">
        <f>Source!DE34</f>
        <v>)*1,25</v>
      </c>
      <c r="H106" s="40">
        <f>ROUND(Source!AD34*Source!I34, 2)</f>
        <v>94.5</v>
      </c>
      <c r="I106" s="39"/>
      <c r="J106" s="39">
        <f>IF(Source!BB34&lt;&gt; 0, Source!BB34, 1)</f>
        <v>5.54</v>
      </c>
      <c r="K106" s="40">
        <f>Source!Q34</f>
        <v>523.53</v>
      </c>
      <c r="L106" s="41"/>
    </row>
    <row r="107" spans="1:26" ht="14.25">
      <c r="A107" s="23"/>
      <c r="B107" s="55"/>
      <c r="C107" s="55" t="s">
        <v>634</v>
      </c>
      <c r="D107" s="37"/>
      <c r="E107" s="10"/>
      <c r="F107" s="38">
        <f>Source!AN34</f>
        <v>1.35</v>
      </c>
      <c r="G107" s="39" t="str">
        <f>Source!DF34</f>
        <v>)*1,25</v>
      </c>
      <c r="H107" s="42">
        <f>ROUND(Source!AE34*Source!I34, 2)</f>
        <v>1.52</v>
      </c>
      <c r="I107" s="39"/>
      <c r="J107" s="39">
        <f>IF(Source!BS34&lt;&gt; 0, Source!BS34, 1)</f>
        <v>33.049999999999997</v>
      </c>
      <c r="K107" s="42">
        <f>Source!R34</f>
        <v>50.19</v>
      </c>
      <c r="L107" s="41"/>
      <c r="R107">
        <f>H107</f>
        <v>1.52</v>
      </c>
    </row>
    <row r="108" spans="1:26" ht="14.25">
      <c r="A108" s="23"/>
      <c r="B108" s="55"/>
      <c r="C108" s="55" t="s">
        <v>635</v>
      </c>
      <c r="D108" s="37"/>
      <c r="E108" s="10"/>
      <c r="F108" s="38">
        <f>Source!AL34</f>
        <v>155.91999999999999</v>
      </c>
      <c r="G108" s="39" t="str">
        <f>Source!DD34</f>
        <v/>
      </c>
      <c r="H108" s="40">
        <f>ROUND(Source!AC34*Source!I34, 2)</f>
        <v>140.33000000000001</v>
      </c>
      <c r="I108" s="39"/>
      <c r="J108" s="39">
        <f>IF(Source!BC34&lt;&gt; 0, Source!BC34, 1)</f>
        <v>13.58</v>
      </c>
      <c r="K108" s="40">
        <f>Source!P34</f>
        <v>1905.65</v>
      </c>
      <c r="L108" s="41"/>
    </row>
    <row r="109" spans="1:26" ht="14.25">
      <c r="A109" s="23"/>
      <c r="B109" s="55"/>
      <c r="C109" s="55" t="s">
        <v>636</v>
      </c>
      <c r="D109" s="37" t="s">
        <v>637</v>
      </c>
      <c r="E109" s="10">
        <f>Source!BZ34</f>
        <v>123</v>
      </c>
      <c r="F109" s="62" t="str">
        <f>CONCATENATE(" )", Source!DL34, Source!FT34, "=", Source!FX34)</f>
        <v xml:space="preserve"> )*0,9=110,7</v>
      </c>
      <c r="G109" s="63"/>
      <c r="H109" s="40">
        <f>SUM(S103:S111)</f>
        <v>115.74</v>
      </c>
      <c r="I109" s="43"/>
      <c r="J109" s="36">
        <f>Source!AT34</f>
        <v>111</v>
      </c>
      <c r="K109" s="40">
        <f>SUM(T103:T111)</f>
        <v>3835.57</v>
      </c>
      <c r="L109" s="41"/>
    </row>
    <row r="110" spans="1:26" ht="14.25">
      <c r="A110" s="23"/>
      <c r="B110" s="55"/>
      <c r="C110" s="55" t="s">
        <v>638</v>
      </c>
      <c r="D110" s="37" t="s">
        <v>637</v>
      </c>
      <c r="E110" s="10">
        <f>Source!CA34</f>
        <v>75</v>
      </c>
      <c r="F110" s="62" t="str">
        <f>CONCATENATE(" )", Source!DM34, Source!FU34, "=", Source!FY34)</f>
        <v xml:space="preserve"> )*0,85=63,75</v>
      </c>
      <c r="G110" s="63"/>
      <c r="H110" s="40">
        <f>SUM(U103:U111)</f>
        <v>66.650000000000006</v>
      </c>
      <c r="I110" s="43"/>
      <c r="J110" s="36">
        <f>Source!AU34</f>
        <v>64</v>
      </c>
      <c r="K110" s="40">
        <f>SUM(V103:V111)</f>
        <v>2211.5</v>
      </c>
      <c r="L110" s="41"/>
    </row>
    <row r="111" spans="1:26" ht="14.25">
      <c r="A111" s="56"/>
      <c r="B111" s="57"/>
      <c r="C111" s="57" t="s">
        <v>639</v>
      </c>
      <c r="D111" s="44" t="s">
        <v>640</v>
      </c>
      <c r="E111" s="45">
        <f>Source!AQ34</f>
        <v>9.1</v>
      </c>
      <c r="F111" s="46"/>
      <c r="G111" s="47" t="str">
        <f>Source!DI34</f>
        <v>)*1,15</v>
      </c>
      <c r="H111" s="48"/>
      <c r="I111" s="47"/>
      <c r="J111" s="47"/>
      <c r="K111" s="48"/>
      <c r="L111" s="49">
        <f>Source!U34</f>
        <v>9.4184999999999981</v>
      </c>
    </row>
    <row r="112" spans="1:26" ht="15">
      <c r="G112" s="61">
        <f>H105+H106+H108+H109+H110</f>
        <v>520.25</v>
      </c>
      <c r="H112" s="61"/>
      <c r="J112" s="61">
        <f>K105+K106+K108+K109+K110</f>
        <v>11881.53</v>
      </c>
      <c r="K112" s="61"/>
      <c r="L112" s="50">
        <f>Source!U34</f>
        <v>9.4184999999999981</v>
      </c>
      <c r="O112" s="31">
        <f>G112</f>
        <v>520.25</v>
      </c>
      <c r="P112" s="31">
        <f>J112</f>
        <v>11881.53</v>
      </c>
      <c r="Q112" s="31">
        <f>L112</f>
        <v>9.4184999999999981</v>
      </c>
      <c r="W112">
        <f>IF(Source!BI34&lt;=1,H105+H106+H108+H109+H110, 0)</f>
        <v>520.25</v>
      </c>
      <c r="X112">
        <f>IF(Source!BI34=2,H105+H106+H108+H109+H110, 0)</f>
        <v>0</v>
      </c>
      <c r="Y112">
        <f>IF(Source!BI34=3,H105+H106+H108+H109+H110, 0)</f>
        <v>0</v>
      </c>
      <c r="Z112">
        <f>IF(Source!BI34=4,H105+H106+H108+H109+H110, 0)</f>
        <v>0</v>
      </c>
    </row>
    <row r="113" spans="1:26" ht="79.5">
      <c r="A113" s="23" t="str">
        <f>Source!E35</f>
        <v>8</v>
      </c>
      <c r="B113" s="55" t="s">
        <v>647</v>
      </c>
      <c r="C113" s="55" t="str">
        <f>Source!G35</f>
        <v>Устройство покрытий из керамогранитных плиток размером 30х30 см</v>
      </c>
      <c r="D113" s="37" t="str">
        <f>Source!H35</f>
        <v>100 м2</v>
      </c>
      <c r="E113" s="10">
        <f>Source!I35</f>
        <v>0.9</v>
      </c>
      <c r="F113" s="38">
        <f>Source!AL35+Source!AM35+Source!AO35</f>
        <v>9873.01</v>
      </c>
      <c r="G113" s="39"/>
      <c r="H113" s="40"/>
      <c r="I113" s="39" t="str">
        <f>Source!BO35</f>
        <v>11-01-300-1</v>
      </c>
      <c r="J113" s="39"/>
      <c r="K113" s="40"/>
      <c r="L113" s="41"/>
      <c r="S113">
        <f>ROUND((Source!FX35/100)*((ROUND(Source!AF35*Source!I35, 2)+ROUND(Source!AE35*Source!I35, 2))), 2)</f>
        <v>824.65</v>
      </c>
      <c r="T113">
        <f>Source!X35</f>
        <v>27328.54</v>
      </c>
      <c r="U113">
        <f>ROUND((Source!FY35/100)*((ROUND(Source!AF35*Source!I35, 2)+ROUND(Source!AE35*Source!I35, 2))), 2)</f>
        <v>474.9</v>
      </c>
      <c r="V113">
        <f>Source!Y35</f>
        <v>15757</v>
      </c>
    </row>
    <row r="114" spans="1:26">
      <c r="C114" s="33" t="str">
        <f>"Объем: "&amp;Source!I35&amp;"=90/"&amp;"100"</f>
        <v>Объем: 0,9=90/100</v>
      </c>
    </row>
    <row r="115" spans="1:26" ht="14.25">
      <c r="A115" s="23"/>
      <c r="B115" s="55"/>
      <c r="C115" s="55" t="s">
        <v>633</v>
      </c>
      <c r="D115" s="37"/>
      <c r="E115" s="10"/>
      <c r="F115" s="38">
        <f>Source!AO35</f>
        <v>669.75</v>
      </c>
      <c r="G115" s="39" t="str">
        <f>Source!DG35</f>
        <v>)*1,15</v>
      </c>
      <c r="H115" s="40">
        <f>ROUND(Source!AF35*Source!I35, 2)</f>
        <v>693.19</v>
      </c>
      <c r="I115" s="39"/>
      <c r="J115" s="39">
        <f>IF(Source!BA35&lt;&gt; 0, Source!BA35, 1)</f>
        <v>33.049999999999997</v>
      </c>
      <c r="K115" s="40">
        <f>Source!S35</f>
        <v>22909.97</v>
      </c>
      <c r="L115" s="41"/>
      <c r="R115">
        <f>H115</f>
        <v>693.19</v>
      </c>
    </row>
    <row r="116" spans="1:26" ht="14.25">
      <c r="A116" s="23"/>
      <c r="B116" s="55"/>
      <c r="C116" s="55" t="s">
        <v>83</v>
      </c>
      <c r="D116" s="37"/>
      <c r="E116" s="10"/>
      <c r="F116" s="38">
        <f>Source!AM35</f>
        <v>147.97</v>
      </c>
      <c r="G116" s="39" t="str">
        <f>Source!DE35</f>
        <v>)*1,25</v>
      </c>
      <c r="H116" s="40">
        <f>ROUND(Source!AD35*Source!I35, 2)</f>
        <v>166.47</v>
      </c>
      <c r="I116" s="39"/>
      <c r="J116" s="39">
        <f>IF(Source!BB35&lt;&gt; 0, Source!BB35, 1)</f>
        <v>14.59</v>
      </c>
      <c r="K116" s="40">
        <f>Source!Q35</f>
        <v>2428.7399999999998</v>
      </c>
      <c r="L116" s="41"/>
    </row>
    <row r="117" spans="1:26" ht="14.25">
      <c r="A117" s="23"/>
      <c r="B117" s="55"/>
      <c r="C117" s="55" t="s">
        <v>634</v>
      </c>
      <c r="D117" s="37"/>
      <c r="E117" s="10"/>
      <c r="F117" s="38">
        <f>Source!AN35</f>
        <v>46</v>
      </c>
      <c r="G117" s="39" t="str">
        <f>Source!DF35</f>
        <v>)*1,25</v>
      </c>
      <c r="H117" s="42">
        <f>ROUND(Source!AE35*Source!I35, 2)</f>
        <v>51.75</v>
      </c>
      <c r="I117" s="39"/>
      <c r="J117" s="39">
        <f>IF(Source!BS35&lt;&gt; 0, Source!BS35, 1)</f>
        <v>33.049999999999997</v>
      </c>
      <c r="K117" s="42">
        <f>Source!R35</f>
        <v>1710.34</v>
      </c>
      <c r="L117" s="41"/>
      <c r="R117">
        <f>H117</f>
        <v>51.75</v>
      </c>
    </row>
    <row r="118" spans="1:26" ht="14.25">
      <c r="A118" s="23"/>
      <c r="B118" s="55"/>
      <c r="C118" s="55" t="s">
        <v>635</v>
      </c>
      <c r="D118" s="37"/>
      <c r="E118" s="10"/>
      <c r="F118" s="38">
        <f>Source!AL35</f>
        <v>9055.2900000000009</v>
      </c>
      <c r="G118" s="39" t="str">
        <f>Source!DD35</f>
        <v/>
      </c>
      <c r="H118" s="40">
        <f>ROUND(Source!AC35*Source!I35, 2)</f>
        <v>8149.76</v>
      </c>
      <c r="I118" s="39"/>
      <c r="J118" s="39">
        <f>IF(Source!BC35&lt;&gt; 0, Source!BC35, 1)</f>
        <v>4.6100000000000003</v>
      </c>
      <c r="K118" s="40">
        <f>Source!P35</f>
        <v>37570.400000000001</v>
      </c>
      <c r="L118" s="41"/>
    </row>
    <row r="119" spans="1:26" ht="14.25">
      <c r="A119" s="23"/>
      <c r="B119" s="55"/>
      <c r="C119" s="55" t="s">
        <v>636</v>
      </c>
      <c r="D119" s="37" t="s">
        <v>637</v>
      </c>
      <c r="E119" s="10">
        <f>Source!BZ35</f>
        <v>123</v>
      </c>
      <c r="F119" s="62" t="str">
        <f>CONCATENATE(" )", Source!DL35, Source!FT35, "=", Source!FX35)</f>
        <v xml:space="preserve"> )*0,9=110,7</v>
      </c>
      <c r="G119" s="63"/>
      <c r="H119" s="40">
        <f>SUM(S113:S121)</f>
        <v>824.65</v>
      </c>
      <c r="I119" s="43"/>
      <c r="J119" s="36">
        <f>Source!AT35</f>
        <v>111</v>
      </c>
      <c r="K119" s="40">
        <f>SUM(T113:T121)</f>
        <v>27328.54</v>
      </c>
      <c r="L119" s="41"/>
    </row>
    <row r="120" spans="1:26" ht="14.25">
      <c r="A120" s="23"/>
      <c r="B120" s="55"/>
      <c r="C120" s="55" t="s">
        <v>638</v>
      </c>
      <c r="D120" s="37" t="s">
        <v>637</v>
      </c>
      <c r="E120" s="10">
        <f>Source!CA35</f>
        <v>75</v>
      </c>
      <c r="F120" s="62" t="str">
        <f>CONCATENATE(" )", Source!DM35, Source!FU35, "=", Source!FY35)</f>
        <v xml:space="preserve"> )*0,85=63,75</v>
      </c>
      <c r="G120" s="63"/>
      <c r="H120" s="40">
        <f>SUM(U113:U121)</f>
        <v>474.9</v>
      </c>
      <c r="I120" s="43"/>
      <c r="J120" s="36">
        <f>Source!AU35</f>
        <v>64</v>
      </c>
      <c r="K120" s="40">
        <f>SUM(V113:V121)</f>
        <v>15757</v>
      </c>
      <c r="L120" s="41"/>
    </row>
    <row r="121" spans="1:26" ht="14.25">
      <c r="A121" s="56"/>
      <c r="B121" s="57"/>
      <c r="C121" s="57" t="s">
        <v>639</v>
      </c>
      <c r="D121" s="44" t="s">
        <v>640</v>
      </c>
      <c r="E121" s="45">
        <f>Source!AQ35</f>
        <v>76.63</v>
      </c>
      <c r="F121" s="46"/>
      <c r="G121" s="47" t="str">
        <f>Source!DI35</f>
        <v>)*1,15</v>
      </c>
      <c r="H121" s="48"/>
      <c r="I121" s="47"/>
      <c r="J121" s="47"/>
      <c r="K121" s="48"/>
      <c r="L121" s="49">
        <f>Source!U35</f>
        <v>79.312049999999985</v>
      </c>
    </row>
    <row r="122" spans="1:26" ht="15">
      <c r="G122" s="61">
        <f>H115+H116+H118+H119+H120</f>
        <v>10308.969999999999</v>
      </c>
      <c r="H122" s="61"/>
      <c r="J122" s="61">
        <f>K115+K116+K118+K119+K120</f>
        <v>105994.65</v>
      </c>
      <c r="K122" s="61"/>
      <c r="L122" s="50">
        <f>Source!U35</f>
        <v>79.312049999999985</v>
      </c>
      <c r="O122" s="31">
        <f>G122</f>
        <v>10308.969999999999</v>
      </c>
      <c r="P122" s="31">
        <f>J122</f>
        <v>105994.65</v>
      </c>
      <c r="Q122" s="31">
        <f>L122</f>
        <v>79.312049999999985</v>
      </c>
      <c r="W122">
        <f>IF(Source!BI35&lt;=1,H115+H116+H118+H119+H120, 0)</f>
        <v>10308.969999999999</v>
      </c>
      <c r="X122">
        <f>IF(Source!BI35=2,H115+H116+H118+H119+H120, 0)</f>
        <v>0</v>
      </c>
      <c r="Y122">
        <f>IF(Source!BI35=3,H115+H116+H118+H119+H120, 0)</f>
        <v>0</v>
      </c>
      <c r="Z122">
        <f>IF(Source!BI35=4,H115+H116+H118+H119+H120, 0)</f>
        <v>0</v>
      </c>
    </row>
    <row r="124" spans="1:26" ht="15">
      <c r="A124" s="60" t="str">
        <f>CONCATENATE("Итого по разделу: ",IF(Source!G37&lt;&gt;"Новый раздел", Source!G37, ""))</f>
        <v>Итого по разделу: Пол</v>
      </c>
      <c r="B124" s="60"/>
      <c r="C124" s="60"/>
      <c r="D124" s="60"/>
      <c r="E124" s="60"/>
      <c r="F124" s="60"/>
      <c r="G124" s="64">
        <f>SUM(O44:O123)</f>
        <v>21806.059999999998</v>
      </c>
      <c r="H124" s="64"/>
      <c r="I124" s="35"/>
      <c r="J124" s="64">
        <f>SUM(P44:P123)</f>
        <v>273945.78999999998</v>
      </c>
      <c r="K124" s="64"/>
      <c r="L124" s="50">
        <f>SUM(Q44:Q123)</f>
        <v>201.31784999999996</v>
      </c>
    </row>
    <row r="128" spans="1:26" ht="16.5">
      <c r="A128" s="65" t="str">
        <f>CONCATENATE("Раздел: ",IF(Source!G67&lt;&gt;"Новый раздел", Source!G67, ""))</f>
        <v>Раздел: Мотаж</v>
      </c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</row>
    <row r="129" spans="1:26" ht="42.75">
      <c r="A129" s="23" t="str">
        <f>Source!E71</f>
        <v>2</v>
      </c>
      <c r="B129" s="55" t="str">
        <f>Source!F71</f>
        <v>м08-02-413-1</v>
      </c>
      <c r="C129" s="55" t="str">
        <f>Source!G71</f>
        <v>Провод, количество проводов в резинобитумной трубке до 2, сечение провода до 6 мм2</v>
      </c>
      <c r="D129" s="37" t="str">
        <f>Source!H71</f>
        <v>100 М ТРУБОК</v>
      </c>
      <c r="E129" s="10">
        <f>Source!I71</f>
        <v>1</v>
      </c>
      <c r="F129" s="38">
        <f>Source!AL71+Source!AM71+Source!AO71</f>
        <v>256.45000000000005</v>
      </c>
      <c r="G129" s="39"/>
      <c r="H129" s="40"/>
      <c r="I129" s="39" t="str">
        <f>Source!BO71</f>
        <v>м08-02-413-1</v>
      </c>
      <c r="J129" s="39"/>
      <c r="K129" s="40"/>
      <c r="L129" s="41"/>
      <c r="S129">
        <f>ROUND((Source!FX71/100)*((ROUND(Source!AF71*Source!I71, 2)+ROUND(Source!AE71*Source!I71, 2))), 2)</f>
        <v>146.61000000000001</v>
      </c>
      <c r="T129">
        <f>Source!X71</f>
        <v>4845.58</v>
      </c>
      <c r="U129">
        <f>ROUND((Source!FY71/100)*((ROUND(Source!AF71*Source!I71, 2)+ROUND(Source!AE71*Source!I71, 2))), 2)</f>
        <v>100.31</v>
      </c>
      <c r="V129">
        <f>Source!Y71</f>
        <v>3315.4</v>
      </c>
    </row>
    <row r="130" spans="1:26">
      <c r="C130" s="33" t="str">
        <f>"Объем: "&amp;Source!I71&amp;"=100/"&amp;"100"</f>
        <v>Объем: 1=100/100</v>
      </c>
    </row>
    <row r="131" spans="1:26" ht="14.25">
      <c r="A131" s="23"/>
      <c r="B131" s="55"/>
      <c r="C131" s="55" t="s">
        <v>633</v>
      </c>
      <c r="D131" s="37"/>
      <c r="E131" s="10"/>
      <c r="F131" s="38">
        <f>Source!AO71</f>
        <v>151.9</v>
      </c>
      <c r="G131" s="39" t="str">
        <f>Source!DG71</f>
        <v/>
      </c>
      <c r="H131" s="40">
        <f>ROUND(Source!AF71*Source!I71, 2)</f>
        <v>151.9</v>
      </c>
      <c r="I131" s="39"/>
      <c r="J131" s="39">
        <f>IF(Source!BA71&lt;&gt; 0, Source!BA71, 1)</f>
        <v>33.049999999999997</v>
      </c>
      <c r="K131" s="40">
        <f>Source!S71</f>
        <v>5020.3</v>
      </c>
      <c r="L131" s="41"/>
      <c r="R131">
        <f>H131</f>
        <v>151.9</v>
      </c>
    </row>
    <row r="132" spans="1:26" ht="14.25">
      <c r="A132" s="23"/>
      <c r="B132" s="55"/>
      <c r="C132" s="55" t="s">
        <v>83</v>
      </c>
      <c r="D132" s="37"/>
      <c r="E132" s="10"/>
      <c r="F132" s="38">
        <f>Source!AM71</f>
        <v>39.93</v>
      </c>
      <c r="G132" s="39" t="str">
        <f>Source!DE71</f>
        <v/>
      </c>
      <c r="H132" s="40">
        <f>ROUND(Source!AD71*Source!I71, 2)</f>
        <v>39.93</v>
      </c>
      <c r="I132" s="39"/>
      <c r="J132" s="39">
        <f>IF(Source!BB71&lt;&gt; 0, Source!BB71, 1)</f>
        <v>9.23</v>
      </c>
      <c r="K132" s="40">
        <f>Source!Q71</f>
        <v>368.55</v>
      </c>
      <c r="L132" s="41"/>
    </row>
    <row r="133" spans="1:26" ht="14.25">
      <c r="A133" s="23"/>
      <c r="B133" s="55"/>
      <c r="C133" s="55" t="s">
        <v>634</v>
      </c>
      <c r="D133" s="37"/>
      <c r="E133" s="10"/>
      <c r="F133" s="38">
        <f>Source!AN71</f>
        <v>2.4300000000000002</v>
      </c>
      <c r="G133" s="39" t="str">
        <f>Source!DF71</f>
        <v/>
      </c>
      <c r="H133" s="42">
        <f>ROUND(Source!AE71*Source!I71, 2)</f>
        <v>2.4300000000000002</v>
      </c>
      <c r="I133" s="39"/>
      <c r="J133" s="39">
        <f>IF(Source!BS71&lt;&gt; 0, Source!BS71, 1)</f>
        <v>33.049999999999997</v>
      </c>
      <c r="K133" s="42">
        <f>Source!R71</f>
        <v>80.31</v>
      </c>
      <c r="L133" s="41"/>
      <c r="R133">
        <f>H133</f>
        <v>2.4300000000000002</v>
      </c>
    </row>
    <row r="134" spans="1:26" ht="14.25">
      <c r="A134" s="23"/>
      <c r="B134" s="55"/>
      <c r="C134" s="55" t="s">
        <v>635</v>
      </c>
      <c r="D134" s="37"/>
      <c r="E134" s="10"/>
      <c r="F134" s="38">
        <f>Source!AL71</f>
        <v>64.62</v>
      </c>
      <c r="G134" s="39" t="str">
        <f>Source!DD71</f>
        <v/>
      </c>
      <c r="H134" s="40">
        <f>ROUND(Source!AC71*Source!I71, 2)</f>
        <v>64.62</v>
      </c>
      <c r="I134" s="39"/>
      <c r="J134" s="39">
        <f>IF(Source!BC71&lt;&gt; 0, Source!BC71, 1)</f>
        <v>5.34</v>
      </c>
      <c r="K134" s="40">
        <f>Source!P71</f>
        <v>345.07</v>
      </c>
      <c r="L134" s="41"/>
    </row>
    <row r="135" spans="1:26" ht="14.25">
      <c r="A135" s="23"/>
      <c r="B135" s="55"/>
      <c r="C135" s="55" t="s">
        <v>636</v>
      </c>
      <c r="D135" s="37" t="s">
        <v>637</v>
      </c>
      <c r="E135" s="10">
        <f>Source!BZ71</f>
        <v>95</v>
      </c>
      <c r="F135" s="58"/>
      <c r="G135" s="39"/>
      <c r="H135" s="40">
        <f>SUM(S129:S139)</f>
        <v>146.61000000000001</v>
      </c>
      <c r="I135" s="43"/>
      <c r="J135" s="36">
        <f>Source!AT71</f>
        <v>95</v>
      </c>
      <c r="K135" s="40">
        <f>SUM(T129:T139)</f>
        <v>4845.58</v>
      </c>
      <c r="L135" s="41"/>
    </row>
    <row r="136" spans="1:26" ht="14.25">
      <c r="A136" s="23"/>
      <c r="B136" s="55"/>
      <c r="C136" s="55" t="s">
        <v>638</v>
      </c>
      <c r="D136" s="37" t="s">
        <v>637</v>
      </c>
      <c r="E136" s="10">
        <f>Source!CA71</f>
        <v>65</v>
      </c>
      <c r="F136" s="58"/>
      <c r="G136" s="39"/>
      <c r="H136" s="40">
        <f>SUM(U129:U139)</f>
        <v>100.31</v>
      </c>
      <c r="I136" s="43"/>
      <c r="J136" s="36">
        <f>Source!AU71</f>
        <v>65</v>
      </c>
      <c r="K136" s="40">
        <f>SUM(V129:V139)</f>
        <v>3315.4</v>
      </c>
      <c r="L136" s="41"/>
    </row>
    <row r="137" spans="1:26" ht="14.25">
      <c r="A137" s="23"/>
      <c r="B137" s="55"/>
      <c r="C137" s="55" t="s">
        <v>639</v>
      </c>
      <c r="D137" s="37" t="s">
        <v>640</v>
      </c>
      <c r="E137" s="10">
        <f>Source!AQ71</f>
        <v>16.16</v>
      </c>
      <c r="F137" s="38"/>
      <c r="G137" s="39" t="str">
        <f>Source!DI71</f>
        <v/>
      </c>
      <c r="H137" s="40"/>
      <c r="I137" s="39"/>
      <c r="J137" s="39"/>
      <c r="K137" s="40"/>
      <c r="L137" s="51">
        <f>Source!U71</f>
        <v>16.16</v>
      </c>
    </row>
    <row r="138" spans="1:26" ht="42.75">
      <c r="A138" s="23" t="str">
        <f>Source!E72</f>
        <v>2,1</v>
      </c>
      <c r="B138" s="55" t="str">
        <f>Source!F72</f>
        <v>103-2412</v>
      </c>
      <c r="C138" s="55" t="str">
        <f>Source!G72</f>
        <v>Трубы гибкие гофрированные легкие из самозатухающего ПВХ (IP55) серии FL, с зондом, диаметром 16 мм</v>
      </c>
      <c r="D138" s="37" t="str">
        <f>Source!H72</f>
        <v>10 м</v>
      </c>
      <c r="E138" s="10">
        <f>Source!I72</f>
        <v>10</v>
      </c>
      <c r="F138" s="38">
        <f>Source!AL72+Source!AM72+Source!AO72</f>
        <v>16.82</v>
      </c>
      <c r="G138" s="52" t="s">
        <v>3</v>
      </c>
      <c r="H138" s="40">
        <f>ROUND(Source!AC72*Source!I72, 2)+ROUND(Source!AD72*Source!I72, 2)+ROUND(Source!AF72*Source!I72, 2)</f>
        <v>168.2</v>
      </c>
      <c r="I138" s="39"/>
      <c r="J138" s="39">
        <f>IF(Source!BC72&lt;&gt; 0, Source!BC72, 1)</f>
        <v>3.73</v>
      </c>
      <c r="K138" s="40">
        <f>Source!O72</f>
        <v>627.39</v>
      </c>
      <c r="L138" s="41"/>
      <c r="S138">
        <f>ROUND((Source!FX72/100)*((ROUND(Source!AF72*Source!I72, 2)+ROUND(Source!AE72*Source!I72, 2))), 2)</f>
        <v>0</v>
      </c>
      <c r="T138">
        <f>Source!X72</f>
        <v>0</v>
      </c>
      <c r="U138">
        <f>ROUND((Source!FY72/100)*((ROUND(Source!AF72*Source!I72, 2)+ROUND(Source!AE72*Source!I72, 2))), 2)</f>
        <v>0</v>
      </c>
      <c r="V138">
        <f>Source!Y72</f>
        <v>0</v>
      </c>
      <c r="W138">
        <f>IF(Source!BI72&lt;=1,H138, 0)</f>
        <v>0</v>
      </c>
      <c r="X138">
        <f>IF(Source!BI72=2,H138, 0)</f>
        <v>168.2</v>
      </c>
      <c r="Y138">
        <f>IF(Source!BI72=3,H138, 0)</f>
        <v>0</v>
      </c>
      <c r="Z138">
        <f>IF(Source!BI72=4,H138, 0)</f>
        <v>0</v>
      </c>
    </row>
    <row r="139" spans="1:26" ht="85.5">
      <c r="A139" s="56" t="str">
        <f>Source!E73</f>
        <v>2,2</v>
      </c>
      <c r="B139" s="57" t="str">
        <f>Source!F73</f>
        <v>501-8442</v>
      </c>
      <c r="C139" s="57" t="str">
        <f>Source!G73</f>
        <v>Кабель силовой с медными жилами с поливинилхлоридной изоляцией и оболочкой, не распространяющий горение марки ВВГнг, напряжением 0,66 кВ, с числом жил - 3 и сечением 1,5 мм2</v>
      </c>
      <c r="D139" s="44" t="str">
        <f>Source!H73</f>
        <v>1000 м</v>
      </c>
      <c r="E139" s="45">
        <f>Source!I73</f>
        <v>0.1</v>
      </c>
      <c r="F139" s="46">
        <f>Source!AL73+Source!AM73+Source!AO73</f>
        <v>3090.95</v>
      </c>
      <c r="G139" s="53" t="s">
        <v>3</v>
      </c>
      <c r="H139" s="48">
        <f>ROUND(Source!AC73*Source!I73, 2)+ROUND(Source!AD73*Source!I73, 2)+ROUND(Source!AF73*Source!I73, 2)</f>
        <v>309.10000000000002</v>
      </c>
      <c r="I139" s="47"/>
      <c r="J139" s="47">
        <f>IF(Source!BC73&lt;&gt; 0, Source!BC73, 1)</f>
        <v>10.35</v>
      </c>
      <c r="K139" s="48">
        <f>Source!O73</f>
        <v>3199.13</v>
      </c>
      <c r="L139" s="54"/>
      <c r="S139">
        <f>ROUND((Source!FX73/100)*((ROUND(Source!AF73*Source!I73, 2)+ROUND(Source!AE73*Source!I73, 2))), 2)</f>
        <v>0</v>
      </c>
      <c r="T139">
        <f>Source!X73</f>
        <v>0</v>
      </c>
      <c r="U139">
        <f>ROUND((Source!FY73/100)*((ROUND(Source!AF73*Source!I73, 2)+ROUND(Source!AE73*Source!I73, 2))), 2)</f>
        <v>0</v>
      </c>
      <c r="V139">
        <f>Source!Y73</f>
        <v>0</v>
      </c>
      <c r="W139">
        <f>IF(Source!BI73&lt;=1,H139, 0)</f>
        <v>0</v>
      </c>
      <c r="X139">
        <f>IF(Source!BI73=2,H139, 0)</f>
        <v>309.10000000000002</v>
      </c>
      <c r="Y139">
        <f>IF(Source!BI73=3,H139, 0)</f>
        <v>0</v>
      </c>
      <c r="Z139">
        <f>IF(Source!BI73=4,H139, 0)</f>
        <v>0</v>
      </c>
    </row>
    <row r="140" spans="1:26" ht="15">
      <c r="G140" s="61">
        <f>H131+H132+H134+H135+H136+SUM(H138:H139)</f>
        <v>980.67000000000007</v>
      </c>
      <c r="H140" s="61"/>
      <c r="J140" s="61">
        <f>K131+K132+K134+K135+K136+SUM(K138:K139)</f>
        <v>17721.419999999998</v>
      </c>
      <c r="K140" s="61"/>
      <c r="L140" s="50">
        <f>Source!U71</f>
        <v>16.16</v>
      </c>
      <c r="O140" s="31">
        <f>G140</f>
        <v>980.67000000000007</v>
      </c>
      <c r="P140" s="31">
        <f>J140</f>
        <v>17721.419999999998</v>
      </c>
      <c r="Q140" s="31">
        <f>L140</f>
        <v>16.16</v>
      </c>
      <c r="W140">
        <f>IF(Source!BI71&lt;=1,H131+H132+H134+H135+H136, 0)</f>
        <v>0</v>
      </c>
      <c r="X140">
        <f>IF(Source!BI71=2,H131+H132+H134+H135+H136, 0)</f>
        <v>503.37000000000006</v>
      </c>
      <c r="Y140">
        <f>IF(Source!BI71=3,H131+H132+H134+H135+H136, 0)</f>
        <v>0</v>
      </c>
      <c r="Z140">
        <f>IF(Source!BI71=4,H131+H132+H134+H135+H136, 0)</f>
        <v>0</v>
      </c>
    </row>
    <row r="141" spans="1:26" ht="42.75">
      <c r="A141" s="23" t="str">
        <f>Source!E74</f>
        <v>3</v>
      </c>
      <c r="B141" s="55" t="str">
        <f>Source!F74</f>
        <v>м08-03-591-5</v>
      </c>
      <c r="C141" s="55" t="str">
        <f>Source!G74</f>
        <v>Выключатель двухклавишный утопленного типа при скрытой проводке</v>
      </c>
      <c r="D141" s="37" t="str">
        <f>Source!H74</f>
        <v>100 шт.</v>
      </c>
      <c r="E141" s="10">
        <f>Source!I74</f>
        <v>0.01</v>
      </c>
      <c r="F141" s="38">
        <f>Source!AL74+Source!AM74+Source!AO74</f>
        <v>302.15000000000003</v>
      </c>
      <c r="G141" s="39"/>
      <c r="H141" s="40"/>
      <c r="I141" s="39" t="str">
        <f>Source!BO74</f>
        <v>м08-03-591-5</v>
      </c>
      <c r="J141" s="39"/>
      <c r="K141" s="40"/>
      <c r="L141" s="41"/>
      <c r="S141">
        <f>ROUND((Source!FX74/100)*((ROUND(Source!AF74*Source!I74, 2)+ROUND(Source!AE74*Source!I74, 2))), 2)</f>
        <v>2.4700000000000002</v>
      </c>
      <c r="T141">
        <f>Source!X74</f>
        <v>81.86</v>
      </c>
      <c r="U141">
        <f>ROUND((Source!FY74/100)*((ROUND(Source!AF74*Source!I74, 2)+ROUND(Source!AE74*Source!I74, 2))), 2)</f>
        <v>1.69</v>
      </c>
      <c r="V141">
        <f>Source!Y74</f>
        <v>56.01</v>
      </c>
    </row>
    <row r="142" spans="1:26">
      <c r="C142" s="33" t="str">
        <f>"Объем: "&amp;Source!I74&amp;"=1/"&amp;"100"</f>
        <v>Объем: 0,01=1/100</v>
      </c>
    </row>
    <row r="143" spans="1:26" ht="14.25">
      <c r="A143" s="23"/>
      <c r="B143" s="55"/>
      <c r="C143" s="55" t="s">
        <v>633</v>
      </c>
      <c r="D143" s="37"/>
      <c r="E143" s="10"/>
      <c r="F143" s="38">
        <f>Source!AO74</f>
        <v>260.3</v>
      </c>
      <c r="G143" s="39" t="str">
        <f>Source!DG74</f>
        <v/>
      </c>
      <c r="H143" s="40">
        <f>ROUND(Source!AF74*Source!I74, 2)</f>
        <v>2.6</v>
      </c>
      <c r="I143" s="39"/>
      <c r="J143" s="39">
        <f>IF(Source!BA74&lt;&gt; 0, Source!BA74, 1)</f>
        <v>33.049999999999997</v>
      </c>
      <c r="K143" s="40">
        <f>Source!S74</f>
        <v>86.03</v>
      </c>
      <c r="L143" s="41"/>
      <c r="R143">
        <f>H143</f>
        <v>2.6</v>
      </c>
    </row>
    <row r="144" spans="1:26" ht="14.25">
      <c r="A144" s="23"/>
      <c r="B144" s="55"/>
      <c r="C144" s="55" t="s">
        <v>83</v>
      </c>
      <c r="D144" s="37"/>
      <c r="E144" s="10"/>
      <c r="F144" s="38">
        <f>Source!AM74</f>
        <v>5.78</v>
      </c>
      <c r="G144" s="39" t="str">
        <f>Source!DE74</f>
        <v/>
      </c>
      <c r="H144" s="40">
        <f>ROUND(Source!AD74*Source!I74, 2)</f>
        <v>0.06</v>
      </c>
      <c r="I144" s="39"/>
      <c r="J144" s="39">
        <f>IF(Source!BB74&lt;&gt; 0, Source!BB74, 1)</f>
        <v>9.01</v>
      </c>
      <c r="K144" s="40">
        <f>Source!Q74</f>
        <v>0.52</v>
      </c>
      <c r="L144" s="41"/>
    </row>
    <row r="145" spans="1:26" ht="14.25">
      <c r="A145" s="23"/>
      <c r="B145" s="55"/>
      <c r="C145" s="55" t="s">
        <v>634</v>
      </c>
      <c r="D145" s="37"/>
      <c r="E145" s="10"/>
      <c r="F145" s="38">
        <f>Source!AN74</f>
        <v>0.41</v>
      </c>
      <c r="G145" s="39" t="str">
        <f>Source!DF74</f>
        <v/>
      </c>
      <c r="H145" s="42">
        <f>ROUND(Source!AE74*Source!I74, 2)</f>
        <v>0</v>
      </c>
      <c r="I145" s="39"/>
      <c r="J145" s="39">
        <f>IF(Source!BS74&lt;&gt; 0, Source!BS74, 1)</f>
        <v>33.049999999999997</v>
      </c>
      <c r="K145" s="42">
        <f>Source!R74</f>
        <v>0.14000000000000001</v>
      </c>
      <c r="L145" s="41"/>
      <c r="R145">
        <f>H145</f>
        <v>0</v>
      </c>
    </row>
    <row r="146" spans="1:26" ht="14.25">
      <c r="A146" s="23"/>
      <c r="B146" s="55"/>
      <c r="C146" s="55" t="s">
        <v>635</v>
      </c>
      <c r="D146" s="37"/>
      <c r="E146" s="10"/>
      <c r="F146" s="38">
        <f>Source!AL74</f>
        <v>36.07</v>
      </c>
      <c r="G146" s="39" t="str">
        <f>Source!DD74</f>
        <v/>
      </c>
      <c r="H146" s="40">
        <f>ROUND(Source!AC74*Source!I74, 2)</f>
        <v>0.36</v>
      </c>
      <c r="I146" s="39"/>
      <c r="J146" s="39">
        <f>IF(Source!BC74&lt;&gt; 0, Source!BC74, 1)</f>
        <v>7.15</v>
      </c>
      <c r="K146" s="40">
        <f>Source!P74</f>
        <v>2.58</v>
      </c>
      <c r="L146" s="41"/>
    </row>
    <row r="147" spans="1:26" ht="14.25">
      <c r="A147" s="23"/>
      <c r="B147" s="55"/>
      <c r="C147" s="55" t="s">
        <v>636</v>
      </c>
      <c r="D147" s="37" t="s">
        <v>637</v>
      </c>
      <c r="E147" s="10">
        <f>Source!BZ74</f>
        <v>95</v>
      </c>
      <c r="F147" s="58"/>
      <c r="G147" s="39"/>
      <c r="H147" s="40">
        <f>SUM(S141:S151)</f>
        <v>2.4700000000000002</v>
      </c>
      <c r="I147" s="43"/>
      <c r="J147" s="36">
        <f>Source!AT74</f>
        <v>95</v>
      </c>
      <c r="K147" s="40">
        <f>SUM(T141:T151)</f>
        <v>81.86</v>
      </c>
      <c r="L147" s="41"/>
    </row>
    <row r="148" spans="1:26" ht="14.25">
      <c r="A148" s="23"/>
      <c r="B148" s="55"/>
      <c r="C148" s="55" t="s">
        <v>638</v>
      </c>
      <c r="D148" s="37" t="s">
        <v>637</v>
      </c>
      <c r="E148" s="10">
        <f>Source!CA74</f>
        <v>65</v>
      </c>
      <c r="F148" s="58"/>
      <c r="G148" s="39"/>
      <c r="H148" s="40">
        <f>SUM(U141:U151)</f>
        <v>1.69</v>
      </c>
      <c r="I148" s="43"/>
      <c r="J148" s="36">
        <f>Source!AU74</f>
        <v>65</v>
      </c>
      <c r="K148" s="40">
        <f>SUM(V141:V151)</f>
        <v>56.01</v>
      </c>
      <c r="L148" s="41"/>
    </row>
    <row r="149" spans="1:26" ht="14.25">
      <c r="A149" s="23"/>
      <c r="B149" s="55"/>
      <c r="C149" s="55" t="s">
        <v>639</v>
      </c>
      <c r="D149" s="37" t="s">
        <v>640</v>
      </c>
      <c r="E149" s="10">
        <f>Source!AQ74</f>
        <v>26.24</v>
      </c>
      <c r="F149" s="38"/>
      <c r="G149" s="39" t="str">
        <f>Source!DI74</f>
        <v/>
      </c>
      <c r="H149" s="40"/>
      <c r="I149" s="39"/>
      <c r="J149" s="39"/>
      <c r="K149" s="40"/>
      <c r="L149" s="51">
        <f>Source!U74</f>
        <v>0.26239999999999997</v>
      </c>
    </row>
    <row r="150" spans="1:26" ht="57">
      <c r="A150" s="23" t="str">
        <f>Source!E75</f>
        <v>3,1</v>
      </c>
      <c r="B150" s="55" t="str">
        <f>Source!F75</f>
        <v>509-4600</v>
      </c>
      <c r="C150" s="55" t="str">
        <f>Source!G75</f>
        <v>Выключатель двухклавишный для скрытой проводки серии "Прима", марка С56-039 с подсветкой, цвет бежевый</v>
      </c>
      <c r="D150" s="37" t="str">
        <f>Source!H75</f>
        <v>шт.</v>
      </c>
      <c r="E150" s="10">
        <f>Source!I75</f>
        <v>1</v>
      </c>
      <c r="F150" s="38">
        <f>Source!AL75+Source!AM75+Source!AO75</f>
        <v>8.81</v>
      </c>
      <c r="G150" s="52" t="s">
        <v>3</v>
      </c>
      <c r="H150" s="40">
        <f>ROUND(Source!AC75*Source!I75, 2)+ROUND(Source!AD75*Source!I75, 2)+ROUND(Source!AF75*Source!I75, 2)</f>
        <v>8.81</v>
      </c>
      <c r="I150" s="39"/>
      <c r="J150" s="39">
        <f>IF(Source!BC75&lt;&gt; 0, Source!BC75, 1)</f>
        <v>8.68</v>
      </c>
      <c r="K150" s="40">
        <f>Source!O75</f>
        <v>76.47</v>
      </c>
      <c r="L150" s="41"/>
      <c r="S150">
        <f>ROUND((Source!FX75/100)*((ROUND(Source!AF75*Source!I75, 2)+ROUND(Source!AE75*Source!I75, 2))), 2)</f>
        <v>0</v>
      </c>
      <c r="T150">
        <f>Source!X75</f>
        <v>0</v>
      </c>
      <c r="U150">
        <f>ROUND((Source!FY75/100)*((ROUND(Source!AF75*Source!I75, 2)+ROUND(Source!AE75*Source!I75, 2))), 2)</f>
        <v>0</v>
      </c>
      <c r="V150">
        <f>Source!Y75</f>
        <v>0</v>
      </c>
      <c r="W150">
        <f>IF(Source!BI75&lt;=1,H150, 0)</f>
        <v>0</v>
      </c>
      <c r="X150">
        <f>IF(Source!BI75=2,H150, 0)</f>
        <v>8.81</v>
      </c>
      <c r="Y150">
        <f>IF(Source!BI75=3,H150, 0)</f>
        <v>0</v>
      </c>
      <c r="Z150">
        <f>IF(Source!BI75=4,H150, 0)</f>
        <v>0</v>
      </c>
    </row>
    <row r="151" spans="1:26" ht="28.5">
      <c r="A151" s="56" t="str">
        <f>Source!E76</f>
        <v>3,2</v>
      </c>
      <c r="B151" s="57" t="str">
        <f>Source!F76</f>
        <v>503-0606</v>
      </c>
      <c r="C151" s="57" t="str">
        <f>Source!G76</f>
        <v>Коробка для установки розеток и выключателей скрытой проводки</v>
      </c>
      <c r="D151" s="44" t="str">
        <f>Source!H76</f>
        <v>1000 шт.</v>
      </c>
      <c r="E151" s="45">
        <f>Source!I76</f>
        <v>1E-3</v>
      </c>
      <c r="F151" s="46">
        <f>Source!AL76+Source!AM76+Source!AO76</f>
        <v>1998.42</v>
      </c>
      <c r="G151" s="53" t="s">
        <v>3</v>
      </c>
      <c r="H151" s="48">
        <f>ROUND(Source!AC76*Source!I76, 2)+ROUND(Source!AD76*Source!I76, 2)+ROUND(Source!AF76*Source!I76, 2)</f>
        <v>2</v>
      </c>
      <c r="I151" s="47"/>
      <c r="J151" s="47">
        <f>IF(Source!BC76&lt;&gt; 0, Source!BC76, 1)</f>
        <v>2.56</v>
      </c>
      <c r="K151" s="48">
        <f>Source!O76</f>
        <v>5.12</v>
      </c>
      <c r="L151" s="54"/>
      <c r="S151">
        <f>ROUND((Source!FX76/100)*((ROUND(Source!AF76*Source!I76, 2)+ROUND(Source!AE76*Source!I76, 2))), 2)</f>
        <v>0</v>
      </c>
      <c r="T151">
        <f>Source!X76</f>
        <v>0</v>
      </c>
      <c r="U151">
        <f>ROUND((Source!FY76/100)*((ROUND(Source!AF76*Source!I76, 2)+ROUND(Source!AE76*Source!I76, 2))), 2)</f>
        <v>0</v>
      </c>
      <c r="V151">
        <f>Source!Y76</f>
        <v>0</v>
      </c>
      <c r="W151">
        <f>IF(Source!BI76&lt;=1,H151, 0)</f>
        <v>0</v>
      </c>
      <c r="X151">
        <f>IF(Source!BI76=2,H151, 0)</f>
        <v>2</v>
      </c>
      <c r="Y151">
        <f>IF(Source!BI76=3,H151, 0)</f>
        <v>0</v>
      </c>
      <c r="Z151">
        <f>IF(Source!BI76=4,H151, 0)</f>
        <v>0</v>
      </c>
    </row>
    <row r="152" spans="1:26" ht="15">
      <c r="G152" s="61">
        <f>H143+H144+H146+H147+H148+SUM(H150:H151)</f>
        <v>17.990000000000002</v>
      </c>
      <c r="H152" s="61"/>
      <c r="J152" s="61">
        <f>K143+K144+K146+K147+K148+SUM(K150:K151)</f>
        <v>308.59000000000003</v>
      </c>
      <c r="K152" s="61"/>
      <c r="L152" s="50">
        <f>Source!U74</f>
        <v>0.26239999999999997</v>
      </c>
      <c r="O152" s="31">
        <f>G152</f>
        <v>17.990000000000002</v>
      </c>
      <c r="P152" s="31">
        <f>J152</f>
        <v>308.59000000000003</v>
      </c>
      <c r="Q152" s="31">
        <f>L152</f>
        <v>0.26239999999999997</v>
      </c>
      <c r="W152">
        <f>IF(Source!BI74&lt;=1,H143+H144+H146+H147+H148, 0)</f>
        <v>0</v>
      </c>
      <c r="X152">
        <f>IF(Source!BI74=2,H143+H144+H146+H147+H148, 0)</f>
        <v>7.18</v>
      </c>
      <c r="Y152">
        <f>IF(Source!BI74=3,H143+H144+H146+H147+H148, 0)</f>
        <v>0</v>
      </c>
      <c r="Z152">
        <f>IF(Source!BI74=4,H143+H144+H146+H147+H148, 0)</f>
        <v>0</v>
      </c>
    </row>
    <row r="153" spans="1:26" ht="28.5">
      <c r="A153" s="23" t="str">
        <f>Source!E77</f>
        <v>4</v>
      </c>
      <c r="B153" s="55" t="str">
        <f>Source!F77</f>
        <v>м08-03-591-9</v>
      </c>
      <c r="C153" s="55" t="str">
        <f>Source!G77</f>
        <v>Розетка штепсельная утопленного типа при скрытой проводке</v>
      </c>
      <c r="D153" s="37" t="str">
        <f>Source!H77</f>
        <v>100 шт.</v>
      </c>
      <c r="E153" s="10">
        <f>Source!I77</f>
        <v>0.08</v>
      </c>
      <c r="F153" s="38">
        <f>Source!AL77+Source!AM77+Source!AO77</f>
        <v>371.42</v>
      </c>
      <c r="G153" s="39"/>
      <c r="H153" s="40"/>
      <c r="I153" s="39" t="str">
        <f>Source!BO77</f>
        <v>м08-03-591-9</v>
      </c>
      <c r="J153" s="39"/>
      <c r="K153" s="40"/>
      <c r="L153" s="41"/>
      <c r="S153">
        <f>ROUND((Source!FX77/100)*((ROUND(Source!AF77*Source!I77, 2)+ROUND(Source!AE77*Source!I77, 2))), 2)</f>
        <v>23.01</v>
      </c>
      <c r="T153">
        <f>Source!X77</f>
        <v>760.49</v>
      </c>
      <c r="U153">
        <f>ROUND((Source!FY77/100)*((ROUND(Source!AF77*Source!I77, 2)+ROUND(Source!AE77*Source!I77, 2))), 2)</f>
        <v>15.74</v>
      </c>
      <c r="V153">
        <f>Source!Y77</f>
        <v>520.34</v>
      </c>
    </row>
    <row r="154" spans="1:26">
      <c r="C154" s="33" t="str">
        <f>"Объем: "&amp;Source!I77&amp;"=8/"&amp;"100"</f>
        <v>Объем: 0,08=8/100</v>
      </c>
    </row>
    <row r="155" spans="1:26" ht="14.25">
      <c r="A155" s="23"/>
      <c r="B155" s="55"/>
      <c r="C155" s="55" t="s">
        <v>633</v>
      </c>
      <c r="D155" s="37"/>
      <c r="E155" s="10"/>
      <c r="F155" s="38">
        <f>Source!AO77</f>
        <v>302.36</v>
      </c>
      <c r="G155" s="39" t="str">
        <f>Source!DG77</f>
        <v/>
      </c>
      <c r="H155" s="40">
        <f>ROUND(Source!AF77*Source!I77, 2)</f>
        <v>24.19</v>
      </c>
      <c r="I155" s="39"/>
      <c r="J155" s="39">
        <f>IF(Source!BA77&lt;&gt; 0, Source!BA77, 1)</f>
        <v>33.049999999999997</v>
      </c>
      <c r="K155" s="40">
        <f>Source!S77</f>
        <v>799.44</v>
      </c>
      <c r="L155" s="41"/>
      <c r="R155">
        <f>H155</f>
        <v>24.19</v>
      </c>
    </row>
    <row r="156" spans="1:26" ht="14.25">
      <c r="A156" s="23"/>
      <c r="B156" s="55"/>
      <c r="C156" s="55" t="s">
        <v>83</v>
      </c>
      <c r="D156" s="37"/>
      <c r="E156" s="10"/>
      <c r="F156" s="38">
        <f>Source!AM77</f>
        <v>5.78</v>
      </c>
      <c r="G156" s="39" t="str">
        <f>Source!DE77</f>
        <v/>
      </c>
      <c r="H156" s="40">
        <f>ROUND(Source!AD77*Source!I77, 2)</f>
        <v>0.46</v>
      </c>
      <c r="I156" s="39"/>
      <c r="J156" s="39">
        <f>IF(Source!BB77&lt;&gt; 0, Source!BB77, 1)</f>
        <v>9.01</v>
      </c>
      <c r="K156" s="40">
        <f>Source!Q77</f>
        <v>4.17</v>
      </c>
      <c r="L156" s="41"/>
    </row>
    <row r="157" spans="1:26" ht="14.25">
      <c r="A157" s="23"/>
      <c r="B157" s="55"/>
      <c r="C157" s="55" t="s">
        <v>634</v>
      </c>
      <c r="D157" s="37"/>
      <c r="E157" s="10"/>
      <c r="F157" s="38">
        <f>Source!AN77</f>
        <v>0.41</v>
      </c>
      <c r="G157" s="39" t="str">
        <f>Source!DF77</f>
        <v/>
      </c>
      <c r="H157" s="42">
        <f>ROUND(Source!AE77*Source!I77, 2)</f>
        <v>0.03</v>
      </c>
      <c r="I157" s="39"/>
      <c r="J157" s="39">
        <f>IF(Source!BS77&lt;&gt; 0, Source!BS77, 1)</f>
        <v>33.049999999999997</v>
      </c>
      <c r="K157" s="42">
        <f>Source!R77</f>
        <v>1.08</v>
      </c>
      <c r="L157" s="41"/>
      <c r="R157">
        <f>H157</f>
        <v>0.03</v>
      </c>
    </row>
    <row r="158" spans="1:26" ht="14.25">
      <c r="A158" s="23"/>
      <c r="B158" s="55"/>
      <c r="C158" s="55" t="s">
        <v>635</v>
      </c>
      <c r="D158" s="37"/>
      <c r="E158" s="10"/>
      <c r="F158" s="38">
        <f>Source!AL77</f>
        <v>63.28</v>
      </c>
      <c r="G158" s="39" t="str">
        <f>Source!DD77</f>
        <v/>
      </c>
      <c r="H158" s="40">
        <f>ROUND(Source!AC77*Source!I77, 2)</f>
        <v>5.0599999999999996</v>
      </c>
      <c r="I158" s="39"/>
      <c r="J158" s="39">
        <f>IF(Source!BC77&lt;&gt; 0, Source!BC77, 1)</f>
        <v>7.15</v>
      </c>
      <c r="K158" s="40">
        <f>Source!P77</f>
        <v>36.200000000000003</v>
      </c>
      <c r="L158" s="41"/>
    </row>
    <row r="159" spans="1:26" ht="14.25">
      <c r="A159" s="23"/>
      <c r="B159" s="55"/>
      <c r="C159" s="55" t="s">
        <v>636</v>
      </c>
      <c r="D159" s="37" t="s">
        <v>637</v>
      </c>
      <c r="E159" s="10">
        <f>Source!BZ77</f>
        <v>95</v>
      </c>
      <c r="F159" s="58"/>
      <c r="G159" s="39"/>
      <c r="H159" s="40">
        <f>SUM(S153:S163)</f>
        <v>23.01</v>
      </c>
      <c r="I159" s="43"/>
      <c r="J159" s="36">
        <f>Source!AT77</f>
        <v>95</v>
      </c>
      <c r="K159" s="40">
        <f>SUM(T153:T163)</f>
        <v>760.49</v>
      </c>
      <c r="L159" s="41"/>
    </row>
    <row r="160" spans="1:26" ht="14.25">
      <c r="A160" s="23"/>
      <c r="B160" s="55"/>
      <c r="C160" s="55" t="s">
        <v>638</v>
      </c>
      <c r="D160" s="37" t="s">
        <v>637</v>
      </c>
      <c r="E160" s="10">
        <f>Source!CA77</f>
        <v>65</v>
      </c>
      <c r="F160" s="58"/>
      <c r="G160" s="39"/>
      <c r="H160" s="40">
        <f>SUM(U153:U163)</f>
        <v>15.74</v>
      </c>
      <c r="I160" s="43"/>
      <c r="J160" s="36">
        <f>Source!AU77</f>
        <v>65</v>
      </c>
      <c r="K160" s="40">
        <f>SUM(V153:V163)</f>
        <v>520.34</v>
      </c>
      <c r="L160" s="41"/>
    </row>
    <row r="161" spans="1:26" ht="14.25">
      <c r="A161" s="23"/>
      <c r="B161" s="55"/>
      <c r="C161" s="55" t="s">
        <v>639</v>
      </c>
      <c r="D161" s="37" t="s">
        <v>640</v>
      </c>
      <c r="E161" s="10">
        <f>Source!AQ77</f>
        <v>30.48</v>
      </c>
      <c r="F161" s="38"/>
      <c r="G161" s="39" t="str">
        <f>Source!DI77</f>
        <v/>
      </c>
      <c r="H161" s="40"/>
      <c r="I161" s="39"/>
      <c r="J161" s="39"/>
      <c r="K161" s="40"/>
      <c r="L161" s="51">
        <f>Source!U77</f>
        <v>2.4384000000000001</v>
      </c>
    </row>
    <row r="162" spans="1:26" ht="28.5">
      <c r="A162" s="23" t="str">
        <f>Source!E78</f>
        <v>4,1</v>
      </c>
      <c r="B162" s="55" t="str">
        <f>Source!F78</f>
        <v>503-0606</v>
      </c>
      <c r="C162" s="55" t="str">
        <f>Source!G78</f>
        <v>Коробка для установки розеток и выключателей скрытой проводки</v>
      </c>
      <c r="D162" s="37" t="str">
        <f>Source!H78</f>
        <v>1000 шт.</v>
      </c>
      <c r="E162" s="10">
        <f>Source!I78</f>
        <v>8.0000000000000002E-3</v>
      </c>
      <c r="F162" s="38">
        <f>Source!AL78+Source!AM78+Source!AO78</f>
        <v>1998.42</v>
      </c>
      <c r="G162" s="52" t="s">
        <v>3</v>
      </c>
      <c r="H162" s="40">
        <f>ROUND(Source!AC78*Source!I78, 2)+ROUND(Source!AD78*Source!I78, 2)+ROUND(Source!AF78*Source!I78, 2)</f>
        <v>15.99</v>
      </c>
      <c r="I162" s="39"/>
      <c r="J162" s="39">
        <f>IF(Source!BC78&lt;&gt; 0, Source!BC78, 1)</f>
        <v>2.56</v>
      </c>
      <c r="K162" s="40">
        <f>Source!O78</f>
        <v>40.93</v>
      </c>
      <c r="L162" s="41"/>
      <c r="S162">
        <f>ROUND((Source!FX78/100)*((ROUND(Source!AF78*Source!I78, 2)+ROUND(Source!AE78*Source!I78, 2))), 2)</f>
        <v>0</v>
      </c>
      <c r="T162">
        <f>Source!X78</f>
        <v>0</v>
      </c>
      <c r="U162">
        <f>ROUND((Source!FY78/100)*((ROUND(Source!AF78*Source!I78, 2)+ROUND(Source!AE78*Source!I78, 2))), 2)</f>
        <v>0</v>
      </c>
      <c r="V162">
        <f>Source!Y78</f>
        <v>0</v>
      </c>
      <c r="W162">
        <f>IF(Source!BI78&lt;=1,H162, 0)</f>
        <v>0</v>
      </c>
      <c r="X162">
        <f>IF(Source!BI78=2,H162, 0)</f>
        <v>15.99</v>
      </c>
      <c r="Y162">
        <f>IF(Source!BI78=3,H162, 0)</f>
        <v>0</v>
      </c>
      <c r="Z162">
        <f>IF(Source!BI78=4,H162, 0)</f>
        <v>0</v>
      </c>
    </row>
    <row r="163" spans="1:26" ht="28.5">
      <c r="A163" s="56" t="str">
        <f>Source!E79</f>
        <v>4,2</v>
      </c>
      <c r="B163" s="57" t="str">
        <f>Source!F79</f>
        <v>503-0475</v>
      </c>
      <c r="C163" s="57" t="str">
        <f>Source!G79</f>
        <v>Розетка скрытой проводки с заземлением</v>
      </c>
      <c r="D163" s="44" t="str">
        <f>Source!H79</f>
        <v>шт.</v>
      </c>
      <c r="E163" s="45">
        <f>Source!I79</f>
        <v>8</v>
      </c>
      <c r="F163" s="46">
        <f>Source!AL79+Source!AM79+Source!AO79</f>
        <v>7.62</v>
      </c>
      <c r="G163" s="53" t="s">
        <v>3</v>
      </c>
      <c r="H163" s="48">
        <f>ROUND(Source!AC79*Source!I79, 2)+ROUND(Source!AD79*Source!I79, 2)+ROUND(Source!AF79*Source!I79, 2)</f>
        <v>60.96</v>
      </c>
      <c r="I163" s="47"/>
      <c r="J163" s="47">
        <f>IF(Source!BC79&lt;&gt; 0, Source!BC79, 1)</f>
        <v>6.89</v>
      </c>
      <c r="K163" s="48">
        <f>Source!O79</f>
        <v>420.01</v>
      </c>
      <c r="L163" s="54"/>
      <c r="S163">
        <f>ROUND((Source!FX79/100)*((ROUND(Source!AF79*Source!I79, 2)+ROUND(Source!AE79*Source!I79, 2))), 2)</f>
        <v>0</v>
      </c>
      <c r="T163">
        <f>Source!X79</f>
        <v>0</v>
      </c>
      <c r="U163">
        <f>ROUND((Source!FY79/100)*((ROUND(Source!AF79*Source!I79, 2)+ROUND(Source!AE79*Source!I79, 2))), 2)</f>
        <v>0</v>
      </c>
      <c r="V163">
        <f>Source!Y79</f>
        <v>0</v>
      </c>
      <c r="W163">
        <f>IF(Source!BI79&lt;=1,H163, 0)</f>
        <v>0</v>
      </c>
      <c r="X163">
        <f>IF(Source!BI79=2,H163, 0)</f>
        <v>60.96</v>
      </c>
      <c r="Y163">
        <f>IF(Source!BI79=3,H163, 0)</f>
        <v>0</v>
      </c>
      <c r="Z163">
        <f>IF(Source!BI79=4,H163, 0)</f>
        <v>0</v>
      </c>
    </row>
    <row r="164" spans="1:26" ht="15">
      <c r="G164" s="61">
        <f>H155+H156+H158+H159+H160+SUM(H162:H163)</f>
        <v>145.41</v>
      </c>
      <c r="H164" s="61"/>
      <c r="J164" s="61">
        <f>K155+K156+K158+K159+K160+SUM(K162:K163)</f>
        <v>2581.5800000000004</v>
      </c>
      <c r="K164" s="61"/>
      <c r="L164" s="50">
        <f>Source!U77</f>
        <v>2.4384000000000001</v>
      </c>
      <c r="O164" s="31">
        <f>G164</f>
        <v>145.41</v>
      </c>
      <c r="P164" s="31">
        <f>J164</f>
        <v>2581.5800000000004</v>
      </c>
      <c r="Q164" s="31">
        <f>L164</f>
        <v>2.4384000000000001</v>
      </c>
      <c r="W164">
        <f>IF(Source!BI77&lt;=1,H155+H156+H158+H159+H160, 0)</f>
        <v>0</v>
      </c>
      <c r="X164">
        <f>IF(Source!BI77=2,H155+H156+H158+H159+H160, 0)</f>
        <v>68.459999999999994</v>
      </c>
      <c r="Y164">
        <f>IF(Source!BI77=3,H155+H156+H158+H159+H160, 0)</f>
        <v>0</v>
      </c>
      <c r="Z164">
        <f>IF(Source!BI77=4,H155+H156+H158+H159+H160, 0)</f>
        <v>0</v>
      </c>
    </row>
    <row r="166" spans="1:26" ht="15">
      <c r="A166" s="60" t="str">
        <f>CONCATENATE("Итого по разделу: ",IF(Source!G81&lt;&gt;"Новый раздел", Source!G81, ""))</f>
        <v>Итого по разделу: Мотаж</v>
      </c>
      <c r="B166" s="60"/>
      <c r="C166" s="60"/>
      <c r="D166" s="60"/>
      <c r="E166" s="60"/>
      <c r="F166" s="60"/>
      <c r="G166" s="64">
        <f>SUM(O128:O165)</f>
        <v>1144.0700000000002</v>
      </c>
      <c r="H166" s="64"/>
      <c r="I166" s="35"/>
      <c r="J166" s="64">
        <f>SUM(P128:P165)</f>
        <v>20611.59</v>
      </c>
      <c r="K166" s="64"/>
      <c r="L166" s="50">
        <f>SUM(Q128:Q165)</f>
        <v>18.860800000000001</v>
      </c>
    </row>
    <row r="170" spans="1:26" ht="16.5">
      <c r="A170" s="65" t="str">
        <f>CONCATENATE("Раздел: ",IF(Source!G111&lt;&gt;"Новый раздел", Source!G111, ""))</f>
        <v>Раздел: Стены</v>
      </c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</row>
    <row r="171" spans="1:26" ht="85.5">
      <c r="A171" s="23" t="str">
        <f>Source!E115</f>
        <v>1</v>
      </c>
      <c r="B171" s="55" t="str">
        <f>Source!F115</f>
        <v>15-02-031-8</v>
      </c>
      <c r="C171" s="55" t="str">
        <f>Source!G115</f>
        <v>Насечка поверхности стен</v>
      </c>
      <c r="D171" s="37" t="str">
        <f>Source!H115</f>
        <v>100 м2 оштукатуриваемой поверхности</v>
      </c>
      <c r="E171" s="10">
        <f>Source!I115</f>
        <v>2.4</v>
      </c>
      <c r="F171" s="38">
        <f>Source!AL115+Source!AM115+Source!AO115</f>
        <v>315.61</v>
      </c>
      <c r="G171" s="39"/>
      <c r="H171" s="40"/>
      <c r="I171" s="39" t="str">
        <f>Source!BO115</f>
        <v>15-02-031-8</v>
      </c>
      <c r="J171" s="39"/>
      <c r="K171" s="40"/>
      <c r="L171" s="41"/>
      <c r="S171">
        <f>ROUND((Source!FX115/100)*((ROUND(Source!AF115*Source!I115, 2)+ROUND(Source!AE115*Source!I115, 2))), 2)</f>
        <v>715.8</v>
      </c>
      <c r="T171">
        <f>Source!X115</f>
        <v>23782.48</v>
      </c>
      <c r="U171">
        <f>ROUND((Source!FY115/100)*((ROUND(Source!AF115*Source!I115, 2)+ROUND(Source!AE115*Source!I115, 2))), 2)</f>
        <v>354.11</v>
      </c>
      <c r="V171">
        <f>Source!Y115</f>
        <v>11766.07</v>
      </c>
    </row>
    <row r="172" spans="1:26">
      <c r="C172" s="33" t="str">
        <f>"Объем: "&amp;Source!I115&amp;"=240/"&amp;"100"</f>
        <v>Объем: 2,4=240/100</v>
      </c>
    </row>
    <row r="173" spans="1:26" ht="14.25">
      <c r="A173" s="23"/>
      <c r="B173" s="55"/>
      <c r="C173" s="55" t="s">
        <v>633</v>
      </c>
      <c r="D173" s="37"/>
      <c r="E173" s="10"/>
      <c r="F173" s="38">
        <f>Source!AO115</f>
        <v>315.61</v>
      </c>
      <c r="G173" s="39" t="str">
        <f>Source!DG115</f>
        <v/>
      </c>
      <c r="H173" s="40">
        <f>ROUND(Source!AF115*Source!I115, 2)</f>
        <v>757.46</v>
      </c>
      <c r="I173" s="39"/>
      <c r="J173" s="39">
        <f>IF(Source!BA115&lt;&gt; 0, Source!BA115, 1)</f>
        <v>33.049999999999997</v>
      </c>
      <c r="K173" s="40">
        <f>Source!S115</f>
        <v>25034.19</v>
      </c>
      <c r="L173" s="41"/>
      <c r="R173">
        <f>H173</f>
        <v>757.46</v>
      </c>
    </row>
    <row r="174" spans="1:26" ht="14.25">
      <c r="A174" s="23"/>
      <c r="B174" s="55"/>
      <c r="C174" s="55" t="s">
        <v>636</v>
      </c>
      <c r="D174" s="37" t="s">
        <v>637</v>
      </c>
      <c r="E174" s="10">
        <f>Source!BZ115</f>
        <v>105</v>
      </c>
      <c r="F174" s="62" t="str">
        <f>CONCATENATE(" )", Source!DL115, Source!FT115, "=", Source!FX115)</f>
        <v xml:space="preserve"> )*0,9=94,5</v>
      </c>
      <c r="G174" s="63"/>
      <c r="H174" s="40">
        <f>SUM(S171:S176)</f>
        <v>715.8</v>
      </c>
      <c r="I174" s="43"/>
      <c r="J174" s="36">
        <f>Source!AT115</f>
        <v>95</v>
      </c>
      <c r="K174" s="40">
        <f>SUM(T171:T176)</f>
        <v>23782.48</v>
      </c>
      <c r="L174" s="41"/>
    </row>
    <row r="175" spans="1:26" ht="14.25">
      <c r="A175" s="23"/>
      <c r="B175" s="55"/>
      <c r="C175" s="55" t="s">
        <v>638</v>
      </c>
      <c r="D175" s="37" t="s">
        <v>637</v>
      </c>
      <c r="E175" s="10">
        <f>Source!CA115</f>
        <v>55</v>
      </c>
      <c r="F175" s="62" t="str">
        <f>CONCATENATE(" )", Source!DM115, Source!FU115, "=", Source!FY115)</f>
        <v xml:space="preserve"> )*0,85=46,75</v>
      </c>
      <c r="G175" s="63"/>
      <c r="H175" s="40">
        <f>SUM(U171:U176)</f>
        <v>354.11</v>
      </c>
      <c r="I175" s="43"/>
      <c r="J175" s="36">
        <f>Source!AU115</f>
        <v>47</v>
      </c>
      <c r="K175" s="40">
        <f>SUM(V171:V176)</f>
        <v>11766.07</v>
      </c>
      <c r="L175" s="41"/>
    </row>
    <row r="176" spans="1:26" ht="14.25">
      <c r="A176" s="56"/>
      <c r="B176" s="57"/>
      <c r="C176" s="57" t="s">
        <v>639</v>
      </c>
      <c r="D176" s="44" t="s">
        <v>640</v>
      </c>
      <c r="E176" s="45">
        <f>Source!AQ115</f>
        <v>37</v>
      </c>
      <c r="F176" s="46"/>
      <c r="G176" s="47" t="str">
        <f>Source!DI115</f>
        <v/>
      </c>
      <c r="H176" s="48"/>
      <c r="I176" s="47"/>
      <c r="J176" s="47"/>
      <c r="K176" s="48"/>
      <c r="L176" s="49">
        <f>Source!U115</f>
        <v>88.8</v>
      </c>
    </row>
    <row r="177" spans="1:26" ht="15">
      <c r="G177" s="61">
        <f>H173+H174+H175</f>
        <v>1827.37</v>
      </c>
      <c r="H177" s="61"/>
      <c r="J177" s="61">
        <f>K173+K174+K175</f>
        <v>60582.74</v>
      </c>
      <c r="K177" s="61"/>
      <c r="L177" s="50">
        <f>Source!U115</f>
        <v>88.8</v>
      </c>
      <c r="O177" s="31">
        <f>G177</f>
        <v>1827.37</v>
      </c>
      <c r="P177" s="31">
        <f>J177</f>
        <v>60582.74</v>
      </c>
      <c r="Q177" s="31">
        <f>L177</f>
        <v>88.8</v>
      </c>
      <c r="W177">
        <f>IF(Source!BI115&lt;=1,H173+H174+H175, 0)</f>
        <v>1827.37</v>
      </c>
      <c r="X177">
        <f>IF(Source!BI115=2,H173+H174+H175, 0)</f>
        <v>0</v>
      </c>
      <c r="Y177">
        <f>IF(Source!BI115=3,H173+H174+H175, 0)</f>
        <v>0</v>
      </c>
      <c r="Z177">
        <f>IF(Source!BI115=4,H173+H174+H175, 0)</f>
        <v>0</v>
      </c>
    </row>
    <row r="178" spans="1:26" ht="79.5">
      <c r="A178" s="23" t="str">
        <f>Source!E116</f>
        <v>8</v>
      </c>
      <c r="B178" s="55" t="s">
        <v>648</v>
      </c>
      <c r="C178" s="55" t="str">
        <f>Source!G116</f>
        <v>Покрытие поверхностей грунтовкой глубокого проникновения за 2 раза стен</v>
      </c>
      <c r="D178" s="37" t="str">
        <f>Source!H116</f>
        <v>100 м2 покрытия</v>
      </c>
      <c r="E178" s="10">
        <f>Source!I116</f>
        <v>2.4</v>
      </c>
      <c r="F178" s="38">
        <f>Source!AL116+Source!AM116+Source!AO116</f>
        <v>159.41999999999999</v>
      </c>
      <c r="G178" s="39"/>
      <c r="H178" s="40"/>
      <c r="I178" s="39" t="str">
        <f>Source!BO116</f>
        <v>15-04-006-4</v>
      </c>
      <c r="J178" s="39"/>
      <c r="K178" s="40"/>
      <c r="L178" s="41"/>
      <c r="S178">
        <f>ROUND((Source!FX116/100)*((ROUND(Source!AF116*Source!I116, 2)+ROUND(Source!AE116*Source!I116, 2))), 2)</f>
        <v>409.88</v>
      </c>
      <c r="T178">
        <f>Source!X116</f>
        <v>13618.35</v>
      </c>
      <c r="U178">
        <f>ROUND((Source!FY116/100)*((ROUND(Source!AF116*Source!I116, 2)+ROUND(Source!AE116*Source!I116, 2))), 2)</f>
        <v>202.77</v>
      </c>
      <c r="V178">
        <f>Source!Y116</f>
        <v>6737.5</v>
      </c>
    </row>
    <row r="179" spans="1:26">
      <c r="C179" s="33" t="str">
        <f>"Объем: "&amp;Source!I116&amp;"=240/"&amp;"100"</f>
        <v>Объем: 2,4=240/100</v>
      </c>
    </row>
    <row r="180" spans="1:26" ht="14.25">
      <c r="A180" s="23"/>
      <c r="B180" s="55"/>
      <c r="C180" s="55" t="s">
        <v>633</v>
      </c>
      <c r="D180" s="37"/>
      <c r="E180" s="10"/>
      <c r="F180" s="38">
        <f>Source!AO116</f>
        <v>157</v>
      </c>
      <c r="G180" s="39" t="str">
        <f>Source!DG116</f>
        <v>)*1,15</v>
      </c>
      <c r="H180" s="40">
        <f>ROUND(Source!AF116*Source!I116, 2)</f>
        <v>433.32</v>
      </c>
      <c r="I180" s="39"/>
      <c r="J180" s="39">
        <f>IF(Source!BA116&lt;&gt; 0, Source!BA116, 1)</f>
        <v>33.049999999999997</v>
      </c>
      <c r="K180" s="40">
        <f>Source!S116</f>
        <v>14321.23</v>
      </c>
      <c r="L180" s="41"/>
      <c r="R180">
        <f>H180</f>
        <v>433.32</v>
      </c>
    </row>
    <row r="181" spans="1:26" ht="14.25">
      <c r="A181" s="23"/>
      <c r="B181" s="55"/>
      <c r="C181" s="55" t="s">
        <v>83</v>
      </c>
      <c r="D181" s="37"/>
      <c r="E181" s="10"/>
      <c r="F181" s="38">
        <f>Source!AM116</f>
        <v>2.06</v>
      </c>
      <c r="G181" s="39" t="str">
        <f>Source!DE116</f>
        <v>)*1,25</v>
      </c>
      <c r="H181" s="40">
        <f>ROUND(Source!AD116*Source!I116, 2)</f>
        <v>6.18</v>
      </c>
      <c r="I181" s="39"/>
      <c r="J181" s="39">
        <f>IF(Source!BB116&lt;&gt; 0, Source!BB116, 1)</f>
        <v>11.32</v>
      </c>
      <c r="K181" s="40">
        <f>Source!Q116</f>
        <v>69.959999999999994</v>
      </c>
      <c r="L181" s="41"/>
    </row>
    <row r="182" spans="1:26" ht="14.25">
      <c r="A182" s="23"/>
      <c r="B182" s="55"/>
      <c r="C182" s="55" t="s">
        <v>634</v>
      </c>
      <c r="D182" s="37"/>
      <c r="E182" s="10"/>
      <c r="F182" s="38">
        <f>Source!AN116</f>
        <v>0.14000000000000001</v>
      </c>
      <c r="G182" s="39" t="str">
        <f>Source!DF116</f>
        <v>)*1,25</v>
      </c>
      <c r="H182" s="42">
        <f>ROUND(Source!AE116*Source!I116, 2)</f>
        <v>0.42</v>
      </c>
      <c r="I182" s="39"/>
      <c r="J182" s="39">
        <f>IF(Source!BS116&lt;&gt; 0, Source!BS116, 1)</f>
        <v>33.049999999999997</v>
      </c>
      <c r="K182" s="42">
        <f>Source!R116</f>
        <v>13.88</v>
      </c>
      <c r="L182" s="41"/>
      <c r="R182">
        <f>H182</f>
        <v>0.42</v>
      </c>
    </row>
    <row r="183" spans="1:26" ht="14.25">
      <c r="A183" s="23"/>
      <c r="B183" s="55"/>
      <c r="C183" s="55" t="s">
        <v>635</v>
      </c>
      <c r="D183" s="37"/>
      <c r="E183" s="10"/>
      <c r="F183" s="38">
        <f>Source!AL116</f>
        <v>0.36</v>
      </c>
      <c r="G183" s="39" t="str">
        <f>Source!DD116</f>
        <v/>
      </c>
      <c r="H183" s="40">
        <f>ROUND(Source!AC116*Source!I116, 2)</f>
        <v>0.86</v>
      </c>
      <c r="I183" s="39"/>
      <c r="J183" s="39">
        <f>IF(Source!BC116&lt;&gt; 0, Source!BC116, 1)</f>
        <v>25.89</v>
      </c>
      <c r="K183" s="40">
        <f>Source!P116</f>
        <v>22.37</v>
      </c>
      <c r="L183" s="41"/>
    </row>
    <row r="184" spans="1:26" ht="14.25">
      <c r="A184" s="23"/>
      <c r="B184" s="55"/>
      <c r="C184" s="55" t="s">
        <v>636</v>
      </c>
      <c r="D184" s="37" t="s">
        <v>637</v>
      </c>
      <c r="E184" s="10">
        <f>Source!BZ116</f>
        <v>105</v>
      </c>
      <c r="F184" s="62" t="str">
        <f>CONCATENATE(" )", Source!DL116, Source!FT116, "=", Source!FX116)</f>
        <v xml:space="preserve"> )*0,9=94,5</v>
      </c>
      <c r="G184" s="63"/>
      <c r="H184" s="40">
        <f>SUM(S178:S187)</f>
        <v>409.88</v>
      </c>
      <c r="I184" s="43"/>
      <c r="J184" s="36">
        <f>Source!AT116</f>
        <v>95</v>
      </c>
      <c r="K184" s="40">
        <f>SUM(T178:T187)</f>
        <v>13618.35</v>
      </c>
      <c r="L184" s="41"/>
    </row>
    <row r="185" spans="1:26" ht="14.25">
      <c r="A185" s="23"/>
      <c r="B185" s="55"/>
      <c r="C185" s="55" t="s">
        <v>638</v>
      </c>
      <c r="D185" s="37" t="s">
        <v>637</v>
      </c>
      <c r="E185" s="10">
        <f>Source!CA116</f>
        <v>55</v>
      </c>
      <c r="F185" s="62" t="str">
        <f>CONCATENATE(" )", Source!DM116, Source!FU116, "=", Source!FY116)</f>
        <v xml:space="preserve"> )*0,85=46,75</v>
      </c>
      <c r="G185" s="63"/>
      <c r="H185" s="40">
        <f>SUM(U178:U187)</f>
        <v>202.77</v>
      </c>
      <c r="I185" s="43"/>
      <c r="J185" s="36">
        <f>Source!AU116</f>
        <v>47</v>
      </c>
      <c r="K185" s="40">
        <f>SUM(V178:V187)</f>
        <v>6737.5</v>
      </c>
      <c r="L185" s="41"/>
    </row>
    <row r="186" spans="1:26" ht="14.25">
      <c r="A186" s="23"/>
      <c r="B186" s="55"/>
      <c r="C186" s="55" t="s">
        <v>639</v>
      </c>
      <c r="D186" s="37" t="s">
        <v>640</v>
      </c>
      <c r="E186" s="10">
        <f>Source!AQ116</f>
        <v>16.32</v>
      </c>
      <c r="F186" s="38"/>
      <c r="G186" s="39" t="str">
        <f>Source!DI116</f>
        <v>)*1,15</v>
      </c>
      <c r="H186" s="40"/>
      <c r="I186" s="39"/>
      <c r="J186" s="39"/>
      <c r="K186" s="40"/>
      <c r="L186" s="51">
        <f>Source!U116</f>
        <v>45.043199999999992</v>
      </c>
    </row>
    <row r="187" spans="1:26" ht="14.25">
      <c r="A187" s="56" t="str">
        <f>Source!E117</f>
        <v>8,1</v>
      </c>
      <c r="B187" s="57" t="str">
        <f>Source!F117</f>
        <v>101-9732</v>
      </c>
      <c r="C187" s="57" t="str">
        <f>Source!G117</f>
        <v>Грунтовка</v>
      </c>
      <c r="D187" s="44" t="str">
        <f>Source!H117</f>
        <v>т</v>
      </c>
      <c r="E187" s="45">
        <f>Source!I117</f>
        <v>4.8000000000000001E-2</v>
      </c>
      <c r="F187" s="46">
        <f>Source!AL117+Source!AM117+Source!AO117</f>
        <v>0</v>
      </c>
      <c r="G187" s="53" t="s">
        <v>3</v>
      </c>
      <c r="H187" s="48">
        <f>ROUND(Source!AC117*Source!I117, 2)+ROUND(Source!AD117*Source!I117, 2)+ROUND(Source!AF117*Source!I117, 2)</f>
        <v>0</v>
      </c>
      <c r="I187" s="47"/>
      <c r="J187" s="47">
        <f>IF(Source!BC117&lt;&gt; 0, Source!BC117, 1)</f>
        <v>1</v>
      </c>
      <c r="K187" s="48">
        <f>Source!O117</f>
        <v>0</v>
      </c>
      <c r="L187" s="54"/>
      <c r="S187">
        <f>ROUND((Source!FX117/100)*((ROUND(Source!AF117*Source!I117, 2)+ROUND(Source!AE117*Source!I117, 2))), 2)</f>
        <v>0</v>
      </c>
      <c r="T187">
        <f>Source!X117</f>
        <v>0</v>
      </c>
      <c r="U187">
        <f>ROUND((Source!FY117/100)*((ROUND(Source!AF117*Source!I117, 2)+ROUND(Source!AE117*Source!I117, 2))), 2)</f>
        <v>0</v>
      </c>
      <c r="V187">
        <f>Source!Y117</f>
        <v>0</v>
      </c>
      <c r="W187">
        <f>IF(Source!BI117&lt;=1,H187, 0)</f>
        <v>0</v>
      </c>
      <c r="X187">
        <f>IF(Source!BI117=2,H187, 0)</f>
        <v>0</v>
      </c>
      <c r="Y187">
        <f>IF(Source!BI117=3,H187, 0)</f>
        <v>0</v>
      </c>
      <c r="Z187">
        <f>IF(Source!BI117=4,H187, 0)</f>
        <v>0</v>
      </c>
    </row>
    <row r="188" spans="1:26" ht="15">
      <c r="G188" s="61">
        <f>H180+H181+H183+H184+H185+SUM(H187:H187)</f>
        <v>1053.01</v>
      </c>
      <c r="H188" s="61"/>
      <c r="J188" s="61">
        <f>K180+K181+K183+K184+K185+SUM(K187:K187)</f>
        <v>34769.410000000003</v>
      </c>
      <c r="K188" s="61"/>
      <c r="L188" s="50">
        <f>Source!U116</f>
        <v>45.043199999999992</v>
      </c>
      <c r="O188" s="31">
        <f>G188</f>
        <v>1053.01</v>
      </c>
      <c r="P188" s="31">
        <f>J188</f>
        <v>34769.410000000003</v>
      </c>
      <c r="Q188" s="31">
        <f>L188</f>
        <v>45.043199999999992</v>
      </c>
      <c r="W188">
        <f>IF(Source!BI116&lt;=1,H180+H181+H183+H184+H185, 0)</f>
        <v>1053.01</v>
      </c>
      <c r="X188">
        <f>IF(Source!BI116=2,H180+H181+H183+H184+H185, 0)</f>
        <v>0</v>
      </c>
      <c r="Y188">
        <f>IF(Source!BI116=3,H180+H181+H183+H184+H185, 0)</f>
        <v>0</v>
      </c>
      <c r="Z188">
        <f>IF(Source!BI116=4,H180+H181+H183+H184+H185, 0)</f>
        <v>0</v>
      </c>
    </row>
    <row r="189" spans="1:26" ht="14.25">
      <c r="A189" s="56" t="str">
        <f>Source!E118</f>
        <v>9</v>
      </c>
      <c r="B189" s="57" t="str">
        <f>Source!F118</f>
        <v>101-2416</v>
      </c>
      <c r="C189" s="57" t="str">
        <f>Source!G118</f>
        <v>Грунтовка «Бетоконтакт», КНАУФ</v>
      </c>
      <c r="D189" s="44" t="str">
        <f>Source!H118</f>
        <v>кг</v>
      </c>
      <c r="E189" s="45">
        <f>Source!I118</f>
        <v>48</v>
      </c>
      <c r="F189" s="46">
        <f>Source!AL118</f>
        <v>22.91</v>
      </c>
      <c r="G189" s="47" t="str">
        <f>Source!DD118</f>
        <v/>
      </c>
      <c r="H189" s="48">
        <f>ROUND(Source!AC118*Source!I118, 2)</f>
        <v>1099.68</v>
      </c>
      <c r="I189" s="47" t="str">
        <f>Source!BO118</f>
        <v>101-2416</v>
      </c>
      <c r="J189" s="47">
        <f>IF(Source!BC118&lt;&gt; 0, Source!BC118, 1)</f>
        <v>5.85</v>
      </c>
      <c r="K189" s="48">
        <f>Source!P118</f>
        <v>6433.13</v>
      </c>
      <c r="L189" s="54"/>
      <c r="S189">
        <f>ROUND((Source!FX118/100)*((ROUND(Source!AF118*Source!I118, 2)+ROUND(Source!AE118*Source!I118, 2))), 2)</f>
        <v>0</v>
      </c>
      <c r="T189">
        <f>Source!X118</f>
        <v>0</v>
      </c>
      <c r="U189">
        <f>ROUND((Source!FY118/100)*((ROUND(Source!AF118*Source!I118, 2)+ROUND(Source!AE118*Source!I118, 2))), 2)</f>
        <v>0</v>
      </c>
      <c r="V189">
        <f>Source!Y118</f>
        <v>0</v>
      </c>
    </row>
    <row r="190" spans="1:26" ht="15">
      <c r="G190" s="61">
        <f>H189</f>
        <v>1099.68</v>
      </c>
      <c r="H190" s="61"/>
      <c r="J190" s="61">
        <f>K189</f>
        <v>6433.13</v>
      </c>
      <c r="K190" s="61"/>
      <c r="L190" s="50">
        <f>Source!U118</f>
        <v>0</v>
      </c>
      <c r="O190" s="31">
        <f>G190</f>
        <v>1099.68</v>
      </c>
      <c r="P190" s="31">
        <f>J190</f>
        <v>6433.13</v>
      </c>
      <c r="Q190" s="31">
        <f>L190</f>
        <v>0</v>
      </c>
      <c r="W190">
        <f>IF(Source!BI118&lt;=1,H189, 0)</f>
        <v>1099.68</v>
      </c>
      <c r="X190">
        <f>IF(Source!BI118=2,H189, 0)</f>
        <v>0</v>
      </c>
      <c r="Y190">
        <f>IF(Source!BI118=3,H189, 0)</f>
        <v>0</v>
      </c>
      <c r="Z190">
        <f>IF(Source!BI118=4,H189, 0)</f>
        <v>0</v>
      </c>
    </row>
    <row r="191" spans="1:26" ht="85.5">
      <c r="A191" s="23" t="str">
        <f>Source!E119</f>
        <v>10</v>
      </c>
      <c r="B191" s="55" t="s">
        <v>649</v>
      </c>
      <c r="C191" s="55" t="str">
        <f>Source!G119</f>
        <v>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 по кирпичу и бетону</v>
      </c>
      <c r="D191" s="37" t="str">
        <f>Source!H119</f>
        <v>100 м2 поверхности облицовки</v>
      </c>
      <c r="E191" s="10">
        <f>Source!I119</f>
        <v>2.4</v>
      </c>
      <c r="F191" s="38">
        <f>Source!AL119+Source!AM119+Source!AO119</f>
        <v>10702.91</v>
      </c>
      <c r="G191" s="39"/>
      <c r="H191" s="40"/>
      <c r="I191" s="39" t="str">
        <f>Source!BO119</f>
        <v>15-01-019-5</v>
      </c>
      <c r="J191" s="39"/>
      <c r="K191" s="40"/>
      <c r="L191" s="41"/>
      <c r="S191">
        <f>ROUND((Source!FX119/100)*((ROUND(Source!AF119*Source!I119, 2)+ROUND(Source!AE119*Source!I119, 2))), 2)</f>
        <v>3872.7</v>
      </c>
      <c r="T191">
        <f>Source!X119</f>
        <v>128669.63</v>
      </c>
      <c r="U191">
        <f>ROUND((Source!FY119/100)*((ROUND(Source!AF119*Source!I119, 2)+ROUND(Source!AE119*Source!I119, 2))), 2)</f>
        <v>1915.86</v>
      </c>
      <c r="V191">
        <f>Source!Y119</f>
        <v>63657.61</v>
      </c>
    </row>
    <row r="192" spans="1:26">
      <c r="C192" s="33" t="str">
        <f>"Объем: "&amp;Source!I119&amp;"=240/"&amp;"100"</f>
        <v>Объем: 2,4=240/100</v>
      </c>
    </row>
    <row r="193" spans="1:26" ht="14.25">
      <c r="A193" s="23"/>
      <c r="B193" s="55"/>
      <c r="C193" s="55" t="s">
        <v>633</v>
      </c>
      <c r="D193" s="37"/>
      <c r="E193" s="10"/>
      <c r="F193" s="38">
        <f>Source!AO119</f>
        <v>1465.77</v>
      </c>
      <c r="G193" s="39" t="str">
        <f>Source!DG119</f>
        <v>)*1,15</v>
      </c>
      <c r="H193" s="40">
        <f>ROUND(Source!AF119*Source!I119, 2)</f>
        <v>4045.53</v>
      </c>
      <c r="I193" s="39"/>
      <c r="J193" s="39">
        <f>IF(Source!BA119&lt;&gt; 0, Source!BA119, 1)</f>
        <v>33.049999999999997</v>
      </c>
      <c r="K193" s="40">
        <f>Source!S119</f>
        <v>133704.60999999999</v>
      </c>
      <c r="L193" s="41"/>
      <c r="R193">
        <f>H193</f>
        <v>4045.53</v>
      </c>
    </row>
    <row r="194" spans="1:26" ht="14.25">
      <c r="A194" s="23"/>
      <c r="B194" s="55"/>
      <c r="C194" s="55" t="s">
        <v>83</v>
      </c>
      <c r="D194" s="37"/>
      <c r="E194" s="10"/>
      <c r="F194" s="38">
        <f>Source!AM119</f>
        <v>32.549999999999997</v>
      </c>
      <c r="G194" s="39" t="str">
        <f>Source!DE119</f>
        <v>)*1,25</v>
      </c>
      <c r="H194" s="40">
        <f>ROUND(Source!AD119*Source!I119, 2)</f>
        <v>97.65</v>
      </c>
      <c r="I194" s="39"/>
      <c r="J194" s="39">
        <f>IF(Source!BB119&lt;&gt; 0, Source!BB119, 1)</f>
        <v>20.65</v>
      </c>
      <c r="K194" s="40">
        <f>Source!Q119</f>
        <v>2016.47</v>
      </c>
      <c r="L194" s="41"/>
    </row>
    <row r="195" spans="1:26" ht="14.25">
      <c r="A195" s="23"/>
      <c r="B195" s="55"/>
      <c r="C195" s="55" t="s">
        <v>634</v>
      </c>
      <c r="D195" s="37"/>
      <c r="E195" s="10"/>
      <c r="F195" s="38">
        <f>Source!AN119</f>
        <v>17.52</v>
      </c>
      <c r="G195" s="39" t="str">
        <f>Source!DF119</f>
        <v>)*1,25</v>
      </c>
      <c r="H195" s="42">
        <f>ROUND(Source!AE119*Source!I119, 2)</f>
        <v>52.56</v>
      </c>
      <c r="I195" s="39"/>
      <c r="J195" s="39">
        <f>IF(Source!BS119&lt;&gt; 0, Source!BS119, 1)</f>
        <v>33.049999999999997</v>
      </c>
      <c r="K195" s="42">
        <f>Source!R119</f>
        <v>1737.11</v>
      </c>
      <c r="L195" s="41"/>
      <c r="R195">
        <f>H195</f>
        <v>52.56</v>
      </c>
    </row>
    <row r="196" spans="1:26" ht="14.25">
      <c r="A196" s="23"/>
      <c r="B196" s="55"/>
      <c r="C196" s="55" t="s">
        <v>635</v>
      </c>
      <c r="D196" s="37"/>
      <c r="E196" s="10"/>
      <c r="F196" s="38">
        <f>Source!AL119</f>
        <v>9204.59</v>
      </c>
      <c r="G196" s="39" t="str">
        <f>Source!DD119</f>
        <v/>
      </c>
      <c r="H196" s="40">
        <f>ROUND(Source!AC119*Source!I119, 2)</f>
        <v>22091.02</v>
      </c>
      <c r="I196" s="39"/>
      <c r="J196" s="39">
        <f>IF(Source!BC119&lt;&gt; 0, Source!BC119, 1)</f>
        <v>4.7</v>
      </c>
      <c r="K196" s="40">
        <f>Source!P119</f>
        <v>103827.78</v>
      </c>
      <c r="L196" s="41"/>
    </row>
    <row r="197" spans="1:26" ht="14.25">
      <c r="A197" s="23"/>
      <c r="B197" s="55"/>
      <c r="C197" s="55" t="s">
        <v>636</v>
      </c>
      <c r="D197" s="37" t="s">
        <v>637</v>
      </c>
      <c r="E197" s="10">
        <f>Source!BZ119</f>
        <v>105</v>
      </c>
      <c r="F197" s="62" t="str">
        <f>CONCATENATE(" )", Source!DL119, Source!FT119, "=", Source!FX119)</f>
        <v xml:space="preserve"> )*0,9=94,5</v>
      </c>
      <c r="G197" s="63"/>
      <c r="H197" s="40">
        <f>SUM(S191:S199)</f>
        <v>3872.7</v>
      </c>
      <c r="I197" s="43"/>
      <c r="J197" s="36">
        <f>Source!AT119</f>
        <v>95</v>
      </c>
      <c r="K197" s="40">
        <f>SUM(T191:T199)</f>
        <v>128669.63</v>
      </c>
      <c r="L197" s="41"/>
    </row>
    <row r="198" spans="1:26" ht="14.25">
      <c r="A198" s="23"/>
      <c r="B198" s="55"/>
      <c r="C198" s="55" t="s">
        <v>638</v>
      </c>
      <c r="D198" s="37" t="s">
        <v>637</v>
      </c>
      <c r="E198" s="10">
        <f>Source!CA119</f>
        <v>55</v>
      </c>
      <c r="F198" s="62" t="str">
        <f>CONCATENATE(" )", Source!DM119, Source!FU119, "=", Source!FY119)</f>
        <v xml:space="preserve"> )*0,85=46,75</v>
      </c>
      <c r="G198" s="63"/>
      <c r="H198" s="40">
        <f>SUM(U191:U199)</f>
        <v>1915.86</v>
      </c>
      <c r="I198" s="43"/>
      <c r="J198" s="36">
        <f>Source!AU119</f>
        <v>47</v>
      </c>
      <c r="K198" s="40">
        <f>SUM(V191:V199)</f>
        <v>63657.61</v>
      </c>
      <c r="L198" s="41"/>
    </row>
    <row r="199" spans="1:26" ht="14.25">
      <c r="A199" s="56"/>
      <c r="B199" s="57"/>
      <c r="C199" s="57" t="s">
        <v>639</v>
      </c>
      <c r="D199" s="44" t="s">
        <v>640</v>
      </c>
      <c r="E199" s="45">
        <f>Source!AQ119</f>
        <v>159.66999999999999</v>
      </c>
      <c r="F199" s="46"/>
      <c r="G199" s="47" t="str">
        <f>Source!DI119</f>
        <v>)*1,15</v>
      </c>
      <c r="H199" s="48"/>
      <c r="I199" s="47"/>
      <c r="J199" s="47"/>
      <c r="K199" s="48"/>
      <c r="L199" s="49">
        <f>Source!U119</f>
        <v>440.68919999999991</v>
      </c>
    </row>
    <row r="200" spans="1:26" ht="15">
      <c r="G200" s="61">
        <f>H193+H194+H196+H197+H198</f>
        <v>32022.760000000002</v>
      </c>
      <c r="H200" s="61"/>
      <c r="J200" s="61">
        <f>K193+K194+K196+K197+K198</f>
        <v>431876.1</v>
      </c>
      <c r="K200" s="61"/>
      <c r="L200" s="50">
        <f>Source!U119</f>
        <v>440.68919999999991</v>
      </c>
      <c r="O200" s="31">
        <f>G200</f>
        <v>32022.760000000002</v>
      </c>
      <c r="P200" s="31">
        <f>J200</f>
        <v>431876.1</v>
      </c>
      <c r="Q200" s="31">
        <f>L200</f>
        <v>440.68919999999991</v>
      </c>
      <c r="W200">
        <f>IF(Source!BI119&lt;=1,H193+H194+H196+H197+H198, 0)</f>
        <v>32022.760000000002</v>
      </c>
      <c r="X200">
        <f>IF(Source!BI119=2,H193+H194+H196+H197+H198, 0)</f>
        <v>0</v>
      </c>
      <c r="Y200">
        <f>IF(Source!BI119=3,H193+H194+H196+H197+H198, 0)</f>
        <v>0</v>
      </c>
      <c r="Z200">
        <f>IF(Source!BI119=4,H193+H194+H196+H197+H198, 0)</f>
        <v>0</v>
      </c>
    </row>
    <row r="201" spans="1:26" ht="65.25">
      <c r="A201" s="23" t="str">
        <f>Source!E120</f>
        <v>12</v>
      </c>
      <c r="B201" s="55" t="s">
        <v>650</v>
      </c>
      <c r="C201" s="55" t="str">
        <f>Source!G120</f>
        <v>Смена обделок из листовой стали (поясков, сандриков, отливов, карнизов) шириной до 0,4 м</v>
      </c>
      <c r="D201" s="37" t="str">
        <f>Source!H120</f>
        <v>100 м</v>
      </c>
      <c r="E201" s="10">
        <f>Source!I120</f>
        <v>0.02</v>
      </c>
      <c r="F201" s="38">
        <f>Source!AL120+Source!AM120+Source!AO120</f>
        <v>2516.0699999999997</v>
      </c>
      <c r="G201" s="39"/>
      <c r="H201" s="40"/>
      <c r="I201" s="39" t="str">
        <f>Source!BO120</f>
        <v>58-20-1</v>
      </c>
      <c r="J201" s="39"/>
      <c r="K201" s="40"/>
      <c r="L201" s="41"/>
      <c r="S201">
        <f>ROUND((Source!FX120/100)*((ROUND(Source!AF120*Source!I120, 2)+ROUND(Source!AE120*Source!I120, 2))), 2)</f>
        <v>6.76</v>
      </c>
      <c r="T201">
        <f>Source!X120</f>
        <v>223.45</v>
      </c>
      <c r="U201">
        <f>ROUND((Source!FY120/100)*((ROUND(Source!AF120*Source!I120, 2)+ROUND(Source!AE120*Source!I120, 2))), 2)</f>
        <v>5.29</v>
      </c>
      <c r="V201">
        <f>Source!Y120</f>
        <v>174.99</v>
      </c>
    </row>
    <row r="202" spans="1:26">
      <c r="C202" s="33" t="str">
        <f>"Объем: "&amp;Source!I120&amp;"=2/"&amp;"100"</f>
        <v>Объем: 0,02=2/100</v>
      </c>
    </row>
    <row r="203" spans="1:26" ht="14.25">
      <c r="A203" s="23"/>
      <c r="B203" s="55"/>
      <c r="C203" s="55" t="s">
        <v>633</v>
      </c>
      <c r="D203" s="37"/>
      <c r="E203" s="10"/>
      <c r="F203" s="38">
        <f>Source!AO120</f>
        <v>353.23</v>
      </c>
      <c r="G203" s="39" t="str">
        <f>Source!DG120</f>
        <v>)*1,15</v>
      </c>
      <c r="H203" s="40">
        <f>ROUND(Source!AF120*Source!I120, 2)</f>
        <v>8.1199999999999992</v>
      </c>
      <c r="I203" s="39"/>
      <c r="J203" s="39">
        <f>IF(Source!BA120&lt;&gt; 0, Source!BA120, 1)</f>
        <v>33.049999999999997</v>
      </c>
      <c r="K203" s="40">
        <f>Source!S120</f>
        <v>268.51</v>
      </c>
      <c r="L203" s="41"/>
      <c r="R203">
        <f>H203</f>
        <v>8.1199999999999992</v>
      </c>
    </row>
    <row r="204" spans="1:26" ht="14.25">
      <c r="A204" s="23"/>
      <c r="B204" s="55"/>
      <c r="C204" s="55" t="s">
        <v>83</v>
      </c>
      <c r="D204" s="37"/>
      <c r="E204" s="10"/>
      <c r="F204" s="38">
        <f>Source!AM120</f>
        <v>5.99</v>
      </c>
      <c r="G204" s="39" t="str">
        <f>Source!DE120</f>
        <v/>
      </c>
      <c r="H204" s="40">
        <f>ROUND(Source!AD120*Source!I120, 2)</f>
        <v>0.12</v>
      </c>
      <c r="I204" s="39"/>
      <c r="J204" s="39">
        <f>IF(Source!BB120&lt;&gt; 0, Source!BB120, 1)</f>
        <v>12.46</v>
      </c>
      <c r="K204" s="40">
        <f>Source!Q120</f>
        <v>1.49</v>
      </c>
      <c r="L204" s="41"/>
    </row>
    <row r="205" spans="1:26" ht="14.25">
      <c r="A205" s="23"/>
      <c r="B205" s="55"/>
      <c r="C205" s="55" t="s">
        <v>634</v>
      </c>
      <c r="D205" s="37"/>
      <c r="E205" s="10"/>
      <c r="F205" s="38">
        <f>Source!AN120</f>
        <v>1.08</v>
      </c>
      <c r="G205" s="39" t="str">
        <f>Source!DF120</f>
        <v/>
      </c>
      <c r="H205" s="42">
        <f>ROUND(Source!AE120*Source!I120, 2)</f>
        <v>0.02</v>
      </c>
      <c r="I205" s="39"/>
      <c r="J205" s="39">
        <f>IF(Source!BS120&lt;&gt; 0, Source!BS120, 1)</f>
        <v>33.049999999999997</v>
      </c>
      <c r="K205" s="42">
        <f>Source!R120</f>
        <v>0.71</v>
      </c>
      <c r="L205" s="41"/>
      <c r="R205">
        <f>H205</f>
        <v>0.02</v>
      </c>
    </row>
    <row r="206" spans="1:26" ht="14.25">
      <c r="A206" s="23"/>
      <c r="B206" s="55"/>
      <c r="C206" s="55" t="s">
        <v>635</v>
      </c>
      <c r="D206" s="37"/>
      <c r="E206" s="10"/>
      <c r="F206" s="38">
        <f>Source!AL120</f>
        <v>2156.85</v>
      </c>
      <c r="G206" s="39" t="str">
        <f>Source!DD120</f>
        <v/>
      </c>
      <c r="H206" s="40">
        <f>ROUND(Source!AC120*Source!I120, 2)</f>
        <v>43.14</v>
      </c>
      <c r="I206" s="39"/>
      <c r="J206" s="39">
        <f>IF(Source!BC120&lt;&gt; 0, Source!BC120, 1)</f>
        <v>8</v>
      </c>
      <c r="K206" s="40">
        <f>Source!P120</f>
        <v>345.1</v>
      </c>
      <c r="L206" s="41"/>
    </row>
    <row r="207" spans="1:26" ht="14.25">
      <c r="A207" s="23"/>
      <c r="B207" s="55"/>
      <c r="C207" s="55" t="s">
        <v>636</v>
      </c>
      <c r="D207" s="37" t="s">
        <v>637</v>
      </c>
      <c r="E207" s="10">
        <f>Source!BZ120</f>
        <v>83</v>
      </c>
      <c r="F207" s="58"/>
      <c r="G207" s="39"/>
      <c r="H207" s="40">
        <f>SUM(S201:S210)</f>
        <v>6.76</v>
      </c>
      <c r="I207" s="43"/>
      <c r="J207" s="36">
        <f>Source!AT120</f>
        <v>83</v>
      </c>
      <c r="K207" s="40">
        <f>SUM(T201:T210)</f>
        <v>223.45</v>
      </c>
      <c r="L207" s="41"/>
    </row>
    <row r="208" spans="1:26" ht="14.25">
      <c r="A208" s="23"/>
      <c r="B208" s="55"/>
      <c r="C208" s="55" t="s">
        <v>638</v>
      </c>
      <c r="D208" s="37" t="s">
        <v>637</v>
      </c>
      <c r="E208" s="10">
        <f>Source!CA120</f>
        <v>65</v>
      </c>
      <c r="F208" s="58"/>
      <c r="G208" s="39"/>
      <c r="H208" s="40">
        <f>SUM(U201:U210)</f>
        <v>5.29</v>
      </c>
      <c r="I208" s="43"/>
      <c r="J208" s="36">
        <f>Source!AU120</f>
        <v>65</v>
      </c>
      <c r="K208" s="40">
        <f>SUM(V201:V210)</f>
        <v>174.99</v>
      </c>
      <c r="L208" s="41"/>
    </row>
    <row r="209" spans="1:26" ht="14.25">
      <c r="A209" s="23"/>
      <c r="B209" s="55"/>
      <c r="C209" s="55" t="s">
        <v>639</v>
      </c>
      <c r="D209" s="37" t="s">
        <v>640</v>
      </c>
      <c r="E209" s="10">
        <f>Source!AQ120</f>
        <v>41.41</v>
      </c>
      <c r="F209" s="38"/>
      <c r="G209" s="39" t="str">
        <f>Source!DI120</f>
        <v>)*1,15</v>
      </c>
      <c r="H209" s="40"/>
      <c r="I209" s="39"/>
      <c r="J209" s="39"/>
      <c r="K209" s="40"/>
      <c r="L209" s="51">
        <f>Source!U120</f>
        <v>0.95242999999999978</v>
      </c>
    </row>
    <row r="210" spans="1:26" ht="14.25">
      <c r="A210" s="56" t="str">
        <f>Source!E121</f>
        <v>12,1</v>
      </c>
      <c r="B210" s="57" t="str">
        <f>Source!F121</f>
        <v>509-9900</v>
      </c>
      <c r="C210" s="57" t="str">
        <f>Source!G121</f>
        <v>Строительный мусор</v>
      </c>
      <c r="D210" s="44" t="str">
        <f>Source!H121</f>
        <v>т</v>
      </c>
      <c r="E210" s="45">
        <f>Source!I121</f>
        <v>4.4799999999999996E-3</v>
      </c>
      <c r="F210" s="46">
        <f>Source!AL121+Source!AM121+Source!AO121</f>
        <v>0</v>
      </c>
      <c r="G210" s="53" t="s">
        <v>3</v>
      </c>
      <c r="H210" s="48">
        <f>ROUND(Source!AC121*Source!I121, 2)+ROUND(Source!AD121*Source!I121, 2)+ROUND(Source!AF121*Source!I121, 2)</f>
        <v>0</v>
      </c>
      <c r="I210" s="47"/>
      <c r="J210" s="47">
        <f>IF(Source!BC121&lt;&gt; 0, Source!BC121, 1)</f>
        <v>1</v>
      </c>
      <c r="K210" s="48">
        <f>Source!O121</f>
        <v>0</v>
      </c>
      <c r="L210" s="54"/>
      <c r="S210">
        <f>ROUND((Source!FX121/100)*((ROUND(Source!AF121*Source!I121, 2)+ROUND(Source!AE121*Source!I121, 2))), 2)</f>
        <v>0</v>
      </c>
      <c r="T210">
        <f>Source!X121</f>
        <v>0</v>
      </c>
      <c r="U210">
        <f>ROUND((Source!FY121/100)*((ROUND(Source!AF121*Source!I121, 2)+ROUND(Source!AE121*Source!I121, 2))), 2)</f>
        <v>0</v>
      </c>
      <c r="V210">
        <f>Source!Y121</f>
        <v>0</v>
      </c>
      <c r="W210">
        <f>IF(Source!BI121&lt;=1,H210, 0)</f>
        <v>0</v>
      </c>
      <c r="X210">
        <f>IF(Source!BI121=2,H210, 0)</f>
        <v>0</v>
      </c>
      <c r="Y210">
        <f>IF(Source!BI121=3,H210, 0)</f>
        <v>0</v>
      </c>
      <c r="Z210">
        <f>IF(Source!BI121=4,H210, 0)</f>
        <v>0</v>
      </c>
    </row>
    <row r="211" spans="1:26" ht="15">
      <c r="G211" s="61">
        <f>H203+H204+H206+H207+H208+SUM(H210:H210)</f>
        <v>63.429999999999993</v>
      </c>
      <c r="H211" s="61"/>
      <c r="J211" s="61">
        <f>K203+K204+K206+K207+K208+SUM(K210:K210)</f>
        <v>1013.54</v>
      </c>
      <c r="K211" s="61"/>
      <c r="L211" s="50">
        <f>Source!U120</f>
        <v>0.95242999999999978</v>
      </c>
      <c r="O211" s="31">
        <f>G211</f>
        <v>63.429999999999993</v>
      </c>
      <c r="P211" s="31">
        <f>J211</f>
        <v>1013.54</v>
      </c>
      <c r="Q211" s="31">
        <f>L211</f>
        <v>0.95242999999999978</v>
      </c>
      <c r="W211">
        <f>IF(Source!BI120&lt;=1,H203+H204+H206+H207+H208, 0)</f>
        <v>63.429999999999993</v>
      </c>
      <c r="X211">
        <f>IF(Source!BI120=2,H203+H204+H206+H207+H208, 0)</f>
        <v>0</v>
      </c>
      <c r="Y211">
        <f>IF(Source!BI120=3,H203+H204+H206+H207+H208, 0)</f>
        <v>0</v>
      </c>
      <c r="Z211">
        <f>IF(Source!BI120=4,H203+H204+H206+H207+H208, 0)</f>
        <v>0</v>
      </c>
    </row>
    <row r="212" spans="1:26" ht="79.5">
      <c r="A212" s="23" t="str">
        <f>Source!E122</f>
        <v>13</v>
      </c>
      <c r="B212" s="55" t="s">
        <v>651</v>
      </c>
      <c r="C212" s="55" t="str">
        <f>Source!G122</f>
        <v>Установка подоконных досок из ПВХ в каменных стенах толщиной до 0,51 м</v>
      </c>
      <c r="D212" s="37" t="str">
        <f>Source!H122</f>
        <v>100 п. м</v>
      </c>
      <c r="E212" s="10">
        <f>Source!I122</f>
        <v>0.05</v>
      </c>
      <c r="F212" s="38">
        <f>Source!AL122+Source!AM122+Source!AO122</f>
        <v>4199.17</v>
      </c>
      <c r="G212" s="39"/>
      <c r="H212" s="40"/>
      <c r="I212" s="39" t="str">
        <f>Source!BO122</f>
        <v>10-01-035-1</v>
      </c>
      <c r="J212" s="39"/>
      <c r="K212" s="40"/>
      <c r="L212" s="41"/>
      <c r="S212">
        <f>ROUND((Source!FX122/100)*((ROUND(Source!AF122*Source!I122, 2)+ROUND(Source!AE122*Source!I122, 2))), 2)</f>
        <v>11.07</v>
      </c>
      <c r="T212">
        <f>Source!X122</f>
        <v>365.29</v>
      </c>
      <c r="U212">
        <f>ROUND((Source!FY122/100)*((ROUND(Source!AF122*Source!I122, 2)+ROUND(Source!AE122*Source!I122, 2))), 2)</f>
        <v>5.58</v>
      </c>
      <c r="V212">
        <f>Source!Y122</f>
        <v>186.09</v>
      </c>
    </row>
    <row r="213" spans="1:26">
      <c r="C213" s="33" t="str">
        <f>"Объем: "&amp;Source!I122&amp;"=5/"&amp;"100"</f>
        <v>Объем: 0,05=5/100</v>
      </c>
    </row>
    <row r="214" spans="1:26" ht="14.25">
      <c r="A214" s="23"/>
      <c r="B214" s="55"/>
      <c r="C214" s="55" t="s">
        <v>633</v>
      </c>
      <c r="D214" s="37"/>
      <c r="E214" s="10"/>
      <c r="F214" s="38">
        <f>Source!AO122</f>
        <v>180.75</v>
      </c>
      <c r="G214" s="39" t="str">
        <f>Source!DG122</f>
        <v>)*1,15</v>
      </c>
      <c r="H214" s="40">
        <f>ROUND(Source!AF122*Source!I122, 2)</f>
        <v>10.39</v>
      </c>
      <c r="I214" s="39"/>
      <c r="J214" s="39">
        <f>IF(Source!BA122&lt;&gt; 0, Source!BA122, 1)</f>
        <v>33.049999999999997</v>
      </c>
      <c r="K214" s="40">
        <f>Source!S122</f>
        <v>343.49</v>
      </c>
      <c r="L214" s="41"/>
      <c r="R214">
        <f>H214</f>
        <v>10.39</v>
      </c>
    </row>
    <row r="215" spans="1:26" ht="14.25">
      <c r="A215" s="23"/>
      <c r="B215" s="55"/>
      <c r="C215" s="55" t="s">
        <v>83</v>
      </c>
      <c r="D215" s="37"/>
      <c r="E215" s="10"/>
      <c r="F215" s="38">
        <f>Source!AM122</f>
        <v>14.33</v>
      </c>
      <c r="G215" s="39" t="str">
        <f>Source!DE122</f>
        <v>)*1,25</v>
      </c>
      <c r="H215" s="40">
        <f>ROUND(Source!AD122*Source!I122, 2)</f>
        <v>0.9</v>
      </c>
      <c r="I215" s="39"/>
      <c r="J215" s="39">
        <f>IF(Source!BB122&lt;&gt; 0, Source!BB122, 1)</f>
        <v>11.06</v>
      </c>
      <c r="K215" s="40">
        <f>Source!Q122</f>
        <v>9.91</v>
      </c>
      <c r="L215" s="41"/>
    </row>
    <row r="216" spans="1:26" ht="14.25">
      <c r="A216" s="23"/>
      <c r="B216" s="55"/>
      <c r="C216" s="55" t="s">
        <v>634</v>
      </c>
      <c r="D216" s="37"/>
      <c r="E216" s="10"/>
      <c r="F216" s="38">
        <f>Source!AN122</f>
        <v>0.54</v>
      </c>
      <c r="G216" s="39" t="str">
        <f>Source!DF122</f>
        <v>)*1,25</v>
      </c>
      <c r="H216" s="42">
        <f>ROUND(Source!AE122*Source!I122, 2)</f>
        <v>0.03</v>
      </c>
      <c r="I216" s="39"/>
      <c r="J216" s="39">
        <f>IF(Source!BS122&lt;&gt; 0, Source!BS122, 1)</f>
        <v>33.049999999999997</v>
      </c>
      <c r="K216" s="42">
        <f>Source!R122</f>
        <v>1.1200000000000001</v>
      </c>
      <c r="L216" s="41"/>
      <c r="R216">
        <f>H216</f>
        <v>0.03</v>
      </c>
    </row>
    <row r="217" spans="1:26" ht="14.25">
      <c r="A217" s="23"/>
      <c r="B217" s="55"/>
      <c r="C217" s="55" t="s">
        <v>635</v>
      </c>
      <c r="D217" s="37"/>
      <c r="E217" s="10"/>
      <c r="F217" s="38">
        <f>Source!AL122</f>
        <v>4004.09</v>
      </c>
      <c r="G217" s="39" t="str">
        <f>Source!DD122</f>
        <v/>
      </c>
      <c r="H217" s="40">
        <f>ROUND(Source!AC122*Source!I122, 2)</f>
        <v>200.2</v>
      </c>
      <c r="I217" s="39"/>
      <c r="J217" s="39">
        <f>IF(Source!BC122&lt;&gt; 0, Source!BC122, 1)</f>
        <v>4.76</v>
      </c>
      <c r="K217" s="40">
        <f>Source!P122</f>
        <v>952.97</v>
      </c>
      <c r="L217" s="41"/>
    </row>
    <row r="218" spans="1:26" ht="14.25">
      <c r="A218" s="23"/>
      <c r="B218" s="55"/>
      <c r="C218" s="55" t="s">
        <v>636</v>
      </c>
      <c r="D218" s="37" t="s">
        <v>637</v>
      </c>
      <c r="E218" s="10">
        <f>Source!BZ122</f>
        <v>118</v>
      </c>
      <c r="F218" s="62" t="str">
        <f>CONCATENATE(" )", Source!DL122, Source!FT122, "=", Source!FX122)</f>
        <v xml:space="preserve"> )*0,9=106,2</v>
      </c>
      <c r="G218" s="63"/>
      <c r="H218" s="40">
        <f>SUM(S212:S221)</f>
        <v>11.07</v>
      </c>
      <c r="I218" s="43"/>
      <c r="J218" s="36">
        <f>Source!AT122</f>
        <v>106</v>
      </c>
      <c r="K218" s="40">
        <f>SUM(T212:T221)</f>
        <v>365.29</v>
      </c>
      <c r="L218" s="41"/>
    </row>
    <row r="219" spans="1:26" ht="14.25">
      <c r="A219" s="23"/>
      <c r="B219" s="55"/>
      <c r="C219" s="55" t="s">
        <v>638</v>
      </c>
      <c r="D219" s="37" t="s">
        <v>637</v>
      </c>
      <c r="E219" s="10">
        <f>Source!CA122</f>
        <v>63</v>
      </c>
      <c r="F219" s="62" t="str">
        <f>CONCATENATE(" )", Source!DM122, Source!FU122, "=", Source!FY122)</f>
        <v xml:space="preserve"> )*0,85=53,55</v>
      </c>
      <c r="G219" s="63"/>
      <c r="H219" s="40">
        <f>SUM(U212:U221)</f>
        <v>5.58</v>
      </c>
      <c r="I219" s="43"/>
      <c r="J219" s="36">
        <f>Source!AU122</f>
        <v>54</v>
      </c>
      <c r="K219" s="40">
        <f>SUM(V212:V221)</f>
        <v>186.09</v>
      </c>
      <c r="L219" s="41"/>
    </row>
    <row r="220" spans="1:26" ht="14.25">
      <c r="A220" s="23"/>
      <c r="B220" s="55"/>
      <c r="C220" s="55" t="s">
        <v>639</v>
      </c>
      <c r="D220" s="37" t="s">
        <v>640</v>
      </c>
      <c r="E220" s="10">
        <f>Source!AQ122</f>
        <v>21.19</v>
      </c>
      <c r="F220" s="38"/>
      <c r="G220" s="39" t="str">
        <f>Source!DI122</f>
        <v>)*1,15</v>
      </c>
      <c r="H220" s="40"/>
      <c r="I220" s="39"/>
      <c r="J220" s="39"/>
      <c r="K220" s="40"/>
      <c r="L220" s="51">
        <f>Source!U122</f>
        <v>1.2184250000000001</v>
      </c>
    </row>
    <row r="221" spans="1:26" ht="28.5">
      <c r="A221" s="56" t="str">
        <f>Source!E123</f>
        <v>13,1</v>
      </c>
      <c r="B221" s="57" t="str">
        <f>Source!F123</f>
        <v>101-2906</v>
      </c>
      <c r="C221" s="57" t="str">
        <f>Source!G123</f>
        <v>Доски подоконные ПВХ, шириной 300 мм</v>
      </c>
      <c r="D221" s="44" t="str">
        <f>Source!H123</f>
        <v>м</v>
      </c>
      <c r="E221" s="45">
        <f>Source!I123</f>
        <v>5</v>
      </c>
      <c r="F221" s="46">
        <f>Source!AL123+Source!AM123+Source!AO123</f>
        <v>189.64</v>
      </c>
      <c r="G221" s="53" t="s">
        <v>3</v>
      </c>
      <c r="H221" s="48">
        <f>ROUND(Source!AC123*Source!I123, 2)+ROUND(Source!AD123*Source!I123, 2)+ROUND(Source!AF123*Source!I123, 2)</f>
        <v>948.2</v>
      </c>
      <c r="I221" s="47"/>
      <c r="J221" s="47">
        <f>IF(Source!BC123&lt;&gt; 0, Source!BC123, 1)</f>
        <v>0.95</v>
      </c>
      <c r="K221" s="48">
        <f>Source!O123</f>
        <v>900.79</v>
      </c>
      <c r="L221" s="54"/>
      <c r="S221">
        <f>ROUND((Source!FX123/100)*((ROUND(Source!AF123*Source!I123, 2)+ROUND(Source!AE123*Source!I123, 2))), 2)</f>
        <v>0</v>
      </c>
      <c r="T221">
        <f>Source!X123</f>
        <v>0</v>
      </c>
      <c r="U221">
        <f>ROUND((Source!FY123/100)*((ROUND(Source!AF123*Source!I123, 2)+ROUND(Source!AE123*Source!I123, 2))), 2)</f>
        <v>0</v>
      </c>
      <c r="V221">
        <f>Source!Y123</f>
        <v>0</v>
      </c>
      <c r="W221">
        <f>IF(Source!BI123&lt;=1,H221, 0)</f>
        <v>948.2</v>
      </c>
      <c r="X221">
        <f>IF(Source!BI123=2,H221, 0)</f>
        <v>0</v>
      </c>
      <c r="Y221">
        <f>IF(Source!BI123=3,H221, 0)</f>
        <v>0</v>
      </c>
      <c r="Z221">
        <f>IF(Source!BI123=4,H221, 0)</f>
        <v>0</v>
      </c>
    </row>
    <row r="222" spans="1:26" ht="15">
      <c r="G222" s="61">
        <f>H214+H215+H217+H218+H219+SUM(H221:H221)</f>
        <v>1176.3400000000001</v>
      </c>
      <c r="H222" s="61"/>
      <c r="J222" s="61">
        <f>K214+K215+K217+K218+K219+SUM(K221:K221)</f>
        <v>2758.54</v>
      </c>
      <c r="K222" s="61"/>
      <c r="L222" s="50">
        <f>Source!U122</f>
        <v>1.2184250000000001</v>
      </c>
      <c r="O222" s="31">
        <f>G222</f>
        <v>1176.3400000000001</v>
      </c>
      <c r="P222" s="31">
        <f>J222</f>
        <v>2758.54</v>
      </c>
      <c r="Q222" s="31">
        <f>L222</f>
        <v>1.2184250000000001</v>
      </c>
      <c r="W222">
        <f>IF(Source!BI122&lt;=1,H214+H215+H217+H218+H219, 0)</f>
        <v>228.14</v>
      </c>
      <c r="X222">
        <f>IF(Source!BI122=2,H214+H215+H217+H218+H219, 0)</f>
        <v>0</v>
      </c>
      <c r="Y222">
        <f>IF(Source!BI122=3,H214+H215+H217+H218+H219, 0)</f>
        <v>0</v>
      </c>
      <c r="Z222">
        <f>IF(Source!BI122=4,H214+H215+H217+H218+H219, 0)</f>
        <v>0</v>
      </c>
    </row>
    <row r="223" spans="1:26" ht="79.5">
      <c r="A223" s="23" t="str">
        <f>Source!E125</f>
        <v>14</v>
      </c>
      <c r="B223" s="55" t="s">
        <v>652</v>
      </c>
      <c r="C223" s="55" t="str">
        <f>Source!G125</f>
        <v>Установка металлических дверных блоков в готовые проемы</v>
      </c>
      <c r="D223" s="37" t="str">
        <f>Source!H125</f>
        <v>1 м2 проема</v>
      </c>
      <c r="E223" s="10">
        <f>Source!I125</f>
        <v>1.8</v>
      </c>
      <c r="F223" s="38">
        <f>Source!AL125+Source!AM125+Source!AO125</f>
        <v>68.55</v>
      </c>
      <c r="G223" s="39"/>
      <c r="H223" s="40"/>
      <c r="I223" s="39" t="str">
        <f>Source!BO125</f>
        <v>09-04-012-1</v>
      </c>
      <c r="J223" s="39"/>
      <c r="K223" s="40"/>
      <c r="L223" s="41"/>
      <c r="S223">
        <f>ROUND((Source!FX125/100)*((ROUND(Source!AF125*Source!I125, 2)+ROUND(Source!AE125*Source!I125, 2))), 2)</f>
        <v>39.92</v>
      </c>
      <c r="T223">
        <f>Source!X125</f>
        <v>1319.43</v>
      </c>
      <c r="U223">
        <f>ROUND((Source!FY125/100)*((ROUND(Source!AF125*Source!I125, 2)+ROUND(Source!AE125*Source!I125, 2))), 2)</f>
        <v>35.61</v>
      </c>
      <c r="V223">
        <f>Source!Y125</f>
        <v>1172.83</v>
      </c>
    </row>
    <row r="224" spans="1:26" ht="14.25">
      <c r="A224" s="23"/>
      <c r="B224" s="55"/>
      <c r="C224" s="55" t="s">
        <v>633</v>
      </c>
      <c r="D224" s="37"/>
      <c r="E224" s="10"/>
      <c r="F224" s="38">
        <f>Source!AO125</f>
        <v>23.81</v>
      </c>
      <c r="G224" s="39" t="str">
        <f>Source!DG125</f>
        <v>)*1,15</v>
      </c>
      <c r="H224" s="40">
        <f>ROUND(Source!AF125*Source!I125, 2)</f>
        <v>49.29</v>
      </c>
      <c r="I224" s="39"/>
      <c r="J224" s="39">
        <f>IF(Source!BA125&lt;&gt; 0, Source!BA125, 1)</f>
        <v>33.049999999999997</v>
      </c>
      <c r="K224" s="40">
        <f>Source!S125</f>
        <v>1628.93</v>
      </c>
      <c r="L224" s="41"/>
      <c r="R224">
        <f>H224</f>
        <v>49.29</v>
      </c>
    </row>
    <row r="225" spans="1:26" ht="14.25">
      <c r="A225" s="23"/>
      <c r="B225" s="55"/>
      <c r="C225" s="55" t="s">
        <v>83</v>
      </c>
      <c r="D225" s="37"/>
      <c r="E225" s="10"/>
      <c r="F225" s="38">
        <f>Source!AM125</f>
        <v>19.07</v>
      </c>
      <c r="G225" s="39" t="str">
        <f>Source!DE125</f>
        <v>)*1,25</v>
      </c>
      <c r="H225" s="40">
        <f>ROUND(Source!AD125*Source!I125, 2)</f>
        <v>42.91</v>
      </c>
      <c r="I225" s="39"/>
      <c r="J225" s="39">
        <f>IF(Source!BB125&lt;&gt; 0, Source!BB125, 1)</f>
        <v>10.01</v>
      </c>
      <c r="K225" s="40">
        <f>Source!Q125</f>
        <v>429.5</v>
      </c>
      <c r="L225" s="41"/>
    </row>
    <row r="226" spans="1:26" ht="14.25">
      <c r="A226" s="23"/>
      <c r="B226" s="55"/>
      <c r="C226" s="55" t="s">
        <v>635</v>
      </c>
      <c r="D226" s="37"/>
      <c r="E226" s="10"/>
      <c r="F226" s="38">
        <f>Source!AL125</f>
        <v>25.67</v>
      </c>
      <c r="G226" s="39" t="str">
        <f>Source!DD125</f>
        <v/>
      </c>
      <c r="H226" s="40">
        <f>ROUND(Source!AC125*Source!I125, 2)</f>
        <v>46.21</v>
      </c>
      <c r="I226" s="39"/>
      <c r="J226" s="39">
        <f>IF(Source!BC125&lt;&gt; 0, Source!BC125, 1)</f>
        <v>6.1</v>
      </c>
      <c r="K226" s="40">
        <f>Source!P125</f>
        <v>281.86</v>
      </c>
      <c r="L226" s="41"/>
    </row>
    <row r="227" spans="1:26" ht="14.25">
      <c r="A227" s="23"/>
      <c r="B227" s="55"/>
      <c r="C227" s="55" t="s">
        <v>636</v>
      </c>
      <c r="D227" s="37" t="s">
        <v>637</v>
      </c>
      <c r="E227" s="10">
        <f>Source!BZ125</f>
        <v>90</v>
      </c>
      <c r="F227" s="62" t="str">
        <f>CONCATENATE(" )", Source!DL125, Source!FT125, "=", Source!FX125)</f>
        <v xml:space="preserve"> )*0,9=81</v>
      </c>
      <c r="G227" s="63"/>
      <c r="H227" s="40">
        <f>SUM(S223:S230)</f>
        <v>39.92</v>
      </c>
      <c r="I227" s="43"/>
      <c r="J227" s="36">
        <f>Source!AT125</f>
        <v>81</v>
      </c>
      <c r="K227" s="40">
        <f>SUM(T223:T230)</f>
        <v>1319.43</v>
      </c>
      <c r="L227" s="41"/>
    </row>
    <row r="228" spans="1:26" ht="14.25">
      <c r="A228" s="23"/>
      <c r="B228" s="55"/>
      <c r="C228" s="55" t="s">
        <v>638</v>
      </c>
      <c r="D228" s="37" t="s">
        <v>637</v>
      </c>
      <c r="E228" s="10">
        <f>Source!CA125</f>
        <v>85</v>
      </c>
      <c r="F228" s="62" t="str">
        <f>CONCATENATE(" )", Source!DM125, Source!FU125, "=", Source!FY125)</f>
        <v xml:space="preserve"> )*0,85=72,25</v>
      </c>
      <c r="G228" s="63"/>
      <c r="H228" s="40">
        <f>SUM(U223:U230)</f>
        <v>35.61</v>
      </c>
      <c r="I228" s="43"/>
      <c r="J228" s="36">
        <f>Source!AU125</f>
        <v>72</v>
      </c>
      <c r="K228" s="40">
        <f>SUM(V223:V230)</f>
        <v>1172.83</v>
      </c>
      <c r="L228" s="41"/>
    </row>
    <row r="229" spans="1:26" ht="14.25">
      <c r="A229" s="23"/>
      <c r="B229" s="55"/>
      <c r="C229" s="55" t="s">
        <v>639</v>
      </c>
      <c r="D229" s="37" t="s">
        <v>640</v>
      </c>
      <c r="E229" s="10">
        <f>Source!AQ125</f>
        <v>2.4</v>
      </c>
      <c r="F229" s="38"/>
      <c r="G229" s="39" t="str">
        <f>Source!DI125</f>
        <v>)*1,15</v>
      </c>
      <c r="H229" s="40"/>
      <c r="I229" s="39"/>
      <c r="J229" s="39"/>
      <c r="K229" s="40"/>
      <c r="L229" s="51">
        <f>Source!U125</f>
        <v>4.968</v>
      </c>
    </row>
    <row r="230" spans="1:26" ht="14.25">
      <c r="A230" s="56" t="str">
        <f>Source!E126</f>
        <v>14,3</v>
      </c>
      <c r="B230" s="57" t="str">
        <f>Source!F126</f>
        <v>203-9066</v>
      </c>
      <c r="C230" s="57" t="str">
        <f>Source!G126</f>
        <v>Блоки дверные металлические</v>
      </c>
      <c r="D230" s="44" t="str">
        <f>Source!H126</f>
        <v>м2</v>
      </c>
      <c r="E230" s="45">
        <f>Source!I126</f>
        <v>1.8</v>
      </c>
      <c r="F230" s="46">
        <f>Source!AL126+Source!AM126+Source!AO126</f>
        <v>0</v>
      </c>
      <c r="G230" s="53" t="s">
        <v>3</v>
      </c>
      <c r="H230" s="48">
        <f>ROUND(Source!AC126*Source!I126, 2)+ROUND(Source!AD126*Source!I126, 2)+ROUND(Source!AF126*Source!I126, 2)</f>
        <v>0</v>
      </c>
      <c r="I230" s="47"/>
      <c r="J230" s="47">
        <f>IF(Source!BC126&lt;&gt; 0, Source!BC126, 1)</f>
        <v>1</v>
      </c>
      <c r="K230" s="48">
        <f>Source!O126</f>
        <v>0</v>
      </c>
      <c r="L230" s="54"/>
      <c r="S230">
        <f>ROUND((Source!FX126/100)*((ROUND(Source!AF126*Source!I126, 2)+ROUND(Source!AE126*Source!I126, 2))), 2)</f>
        <v>0</v>
      </c>
      <c r="T230">
        <f>Source!X126</f>
        <v>0</v>
      </c>
      <c r="U230">
        <f>ROUND((Source!FY126/100)*((ROUND(Source!AF126*Source!I126, 2)+ROUND(Source!AE126*Source!I126, 2))), 2)</f>
        <v>0</v>
      </c>
      <c r="V230">
        <f>Source!Y126</f>
        <v>0</v>
      </c>
      <c r="W230">
        <f>IF(Source!BI126&lt;=1,H230, 0)</f>
        <v>0</v>
      </c>
      <c r="X230">
        <f>IF(Source!BI126=2,H230, 0)</f>
        <v>0</v>
      </c>
      <c r="Y230">
        <f>IF(Source!BI126=3,H230, 0)</f>
        <v>0</v>
      </c>
      <c r="Z230">
        <f>IF(Source!BI126=4,H230, 0)</f>
        <v>0</v>
      </c>
    </row>
    <row r="231" spans="1:26" ht="15">
      <c r="G231" s="61">
        <f>H224+H225+H226+H227+H228+SUM(H230:H230)</f>
        <v>213.94</v>
      </c>
      <c r="H231" s="61"/>
      <c r="J231" s="61">
        <f>K224+K225+K226+K227+K228+SUM(K230:K230)</f>
        <v>4832.55</v>
      </c>
      <c r="K231" s="61"/>
      <c r="L231" s="50">
        <f>Source!U125</f>
        <v>4.968</v>
      </c>
      <c r="O231" s="31">
        <f>G231</f>
        <v>213.94</v>
      </c>
      <c r="P231" s="31">
        <f>J231</f>
        <v>4832.55</v>
      </c>
      <c r="Q231" s="31">
        <f>L231</f>
        <v>4.968</v>
      </c>
      <c r="W231">
        <f>IF(Source!BI125&lt;=1,H224+H225+H226+H227+H228, 0)</f>
        <v>213.94</v>
      </c>
      <c r="X231">
        <f>IF(Source!BI125=2,H224+H225+H226+H227+H228, 0)</f>
        <v>0</v>
      </c>
      <c r="Y231">
        <f>IF(Source!BI125=3,H224+H225+H226+H227+H228, 0)</f>
        <v>0</v>
      </c>
      <c r="Z231">
        <f>IF(Source!BI125=4,H224+H225+H226+H227+H228, 0)</f>
        <v>0</v>
      </c>
    </row>
    <row r="232" spans="1:26" ht="42.75">
      <c r="A232" s="56" t="str">
        <f>Source!E127</f>
        <v>15</v>
      </c>
      <c r="B232" s="57" t="str">
        <f>Source!F127</f>
        <v>203-8122</v>
      </c>
      <c r="C232" s="57" t="str">
        <f>Source!G127</f>
        <v>Дверь противопожарная металлическая однопольная ДПМ-01/60, размером 900х2100 мм</v>
      </c>
      <c r="D232" s="44" t="str">
        <f>Source!H127</f>
        <v>шт.</v>
      </c>
      <c r="E232" s="45">
        <f>Source!I127</f>
        <v>1</v>
      </c>
      <c r="F232" s="46">
        <f>Source!AL127</f>
        <v>2795.74</v>
      </c>
      <c r="G232" s="47" t="str">
        <f>Source!DD127</f>
        <v/>
      </c>
      <c r="H232" s="48">
        <f>ROUND(Source!AC127*Source!I127, 2)</f>
        <v>2795.74</v>
      </c>
      <c r="I232" s="47" t="str">
        <f>Source!BO127</f>
        <v>203-8122</v>
      </c>
      <c r="J232" s="47">
        <f>IF(Source!BC127&lt;&gt; 0, Source!BC127, 1)</f>
        <v>3.99</v>
      </c>
      <c r="K232" s="48">
        <f>Source!P127</f>
        <v>11155</v>
      </c>
      <c r="L232" s="54"/>
      <c r="S232">
        <f>ROUND((Source!FX127/100)*((ROUND(Source!AF127*Source!I127, 2)+ROUND(Source!AE127*Source!I127, 2))), 2)</f>
        <v>0</v>
      </c>
      <c r="T232">
        <f>Source!X127</f>
        <v>0</v>
      </c>
      <c r="U232">
        <f>ROUND((Source!FY127/100)*((ROUND(Source!AF127*Source!I127, 2)+ROUND(Source!AE127*Source!I127, 2))), 2)</f>
        <v>0</v>
      </c>
      <c r="V232">
        <f>Source!Y127</f>
        <v>0</v>
      </c>
    </row>
    <row r="233" spans="1:26" ht="15">
      <c r="G233" s="61">
        <f>H232</f>
        <v>2795.74</v>
      </c>
      <c r="H233" s="61"/>
      <c r="J233" s="61">
        <f>K232</f>
        <v>11155</v>
      </c>
      <c r="K233" s="61"/>
      <c r="L233" s="50">
        <f>Source!U127</f>
        <v>0</v>
      </c>
      <c r="O233" s="31">
        <f>G233</f>
        <v>2795.74</v>
      </c>
      <c r="P233" s="31">
        <f>J233</f>
        <v>11155</v>
      </c>
      <c r="Q233" s="31">
        <f>L233</f>
        <v>0</v>
      </c>
      <c r="W233">
        <f>IF(Source!BI127&lt;=1,H232, 0)</f>
        <v>2795.74</v>
      </c>
      <c r="X233">
        <f>IF(Source!BI127=2,H232, 0)</f>
        <v>0</v>
      </c>
      <c r="Y233">
        <f>IF(Source!BI127=3,H232, 0)</f>
        <v>0</v>
      </c>
      <c r="Z233">
        <f>IF(Source!BI127=4,H232, 0)</f>
        <v>0</v>
      </c>
    </row>
    <row r="234" spans="1:26" ht="57">
      <c r="A234" s="23" t="str">
        <f>Source!E128</f>
        <v>16</v>
      </c>
      <c r="B234" s="55" t="str">
        <f>Source!F128</f>
        <v>10-01-039-1</v>
      </c>
      <c r="C234" s="55" t="str">
        <f>Source!G128</f>
        <v>Установка блоков в наружных и внутренних дверных проемах в каменных стенах, площадь проема до 3 м2</v>
      </c>
      <c r="D234" s="37" t="str">
        <f>Source!H128</f>
        <v>100 м2 проемов</v>
      </c>
      <c r="E234" s="10">
        <f>Source!I128</f>
        <v>2.8000000000000001E-2</v>
      </c>
      <c r="F234" s="38">
        <f>Source!AL128+Source!AM128+Source!AO128</f>
        <v>25578.37</v>
      </c>
      <c r="G234" s="39"/>
      <c r="H234" s="40"/>
      <c r="I234" s="39" t="str">
        <f>Source!BO128</f>
        <v>10-01-039-1</v>
      </c>
      <c r="J234" s="39"/>
      <c r="K234" s="40"/>
      <c r="L234" s="41"/>
      <c r="S234">
        <f>ROUND((Source!FX128/100)*((ROUND(Source!AF128*Source!I128, 2)+ROUND(Source!AE128*Source!I128, 2))), 2)</f>
        <v>33.020000000000003</v>
      </c>
      <c r="T234">
        <f>Source!X128</f>
        <v>1089.3399999999999</v>
      </c>
      <c r="U234">
        <f>ROUND((Source!FY128/100)*((ROUND(Source!AF128*Source!I128, 2)+ROUND(Source!AE128*Source!I128, 2))), 2)</f>
        <v>16.649999999999999</v>
      </c>
      <c r="V234">
        <f>Source!Y128</f>
        <v>554.95000000000005</v>
      </c>
    </row>
    <row r="235" spans="1:26">
      <c r="C235" s="33" t="str">
        <f>"Объем: "&amp;Source!I128&amp;"=2,8/"&amp;"100"</f>
        <v>Объем: 0,028=2,8/100</v>
      </c>
    </row>
    <row r="236" spans="1:26" ht="14.25">
      <c r="A236" s="23"/>
      <c r="B236" s="55"/>
      <c r="C236" s="55" t="s">
        <v>633</v>
      </c>
      <c r="D236" s="37"/>
      <c r="E236" s="10"/>
      <c r="F236" s="38">
        <f>Source!AO128</f>
        <v>957.29</v>
      </c>
      <c r="G236" s="39" t="str">
        <f>Source!DG128</f>
        <v/>
      </c>
      <c r="H236" s="40">
        <f>ROUND(Source!AF128*Source!I128, 2)</f>
        <v>26.8</v>
      </c>
      <c r="I236" s="39"/>
      <c r="J236" s="39">
        <f>IF(Source!BA128&lt;&gt; 0, Source!BA128, 1)</f>
        <v>33.049999999999997</v>
      </c>
      <c r="K236" s="40">
        <v>1018.76</v>
      </c>
      <c r="L236" s="41"/>
      <c r="R236">
        <f>H236</f>
        <v>26.8</v>
      </c>
    </row>
    <row r="237" spans="1:26" ht="14.25">
      <c r="A237" s="23"/>
      <c r="B237" s="55"/>
      <c r="C237" s="55" t="s">
        <v>83</v>
      </c>
      <c r="D237" s="37"/>
      <c r="E237" s="10"/>
      <c r="F237" s="38">
        <f>Source!AM128</f>
        <v>1250.3</v>
      </c>
      <c r="G237" s="39" t="str">
        <f>Source!DE128</f>
        <v/>
      </c>
      <c r="H237" s="40">
        <f>ROUND(Source!AD128*Source!I128, 2)</f>
        <v>35.01</v>
      </c>
      <c r="I237" s="39"/>
      <c r="J237" s="39">
        <f>IF(Source!BB128&lt;&gt; 0, Source!BB128, 1)</f>
        <v>10.36</v>
      </c>
      <c r="K237" s="40">
        <v>453.36</v>
      </c>
      <c r="L237" s="41"/>
    </row>
    <row r="238" spans="1:26" ht="14.25">
      <c r="A238" s="23"/>
      <c r="B238" s="55"/>
      <c r="C238" s="55" t="s">
        <v>634</v>
      </c>
      <c r="D238" s="37"/>
      <c r="E238" s="10"/>
      <c r="F238" s="38">
        <f>Source!AN128</f>
        <v>153.22999999999999</v>
      </c>
      <c r="G238" s="39" t="str">
        <f>Source!DF128</f>
        <v/>
      </c>
      <c r="H238" s="42">
        <f>ROUND(Source!AE128*Source!I128, 2)</f>
        <v>4.29</v>
      </c>
      <c r="I238" s="39"/>
      <c r="J238" s="39">
        <f>IF(Source!BS128&lt;&gt; 0, Source!BS128, 1)</f>
        <v>33.049999999999997</v>
      </c>
      <c r="K238" s="42">
        <v>177.25</v>
      </c>
      <c r="L238" s="41"/>
      <c r="R238">
        <f>H238</f>
        <v>4.29</v>
      </c>
    </row>
    <row r="239" spans="1:26" ht="14.25">
      <c r="A239" s="23"/>
      <c r="B239" s="55"/>
      <c r="C239" s="55" t="s">
        <v>635</v>
      </c>
      <c r="D239" s="37"/>
      <c r="E239" s="10"/>
      <c r="F239" s="38">
        <f>Source!AL128</f>
        <v>23370.78</v>
      </c>
      <c r="G239" s="39" t="str">
        <f>Source!DD128</f>
        <v/>
      </c>
      <c r="H239" s="40">
        <f>ROUND(Source!AC128*Source!I128, 2)</f>
        <v>654.38</v>
      </c>
      <c r="I239" s="39"/>
      <c r="J239" s="39">
        <f>IF(Source!BC128&lt;&gt; 0, Source!BC128, 1)</f>
        <v>4.95</v>
      </c>
      <c r="K239" s="40">
        <v>2902</v>
      </c>
      <c r="L239" s="41"/>
    </row>
    <row r="240" spans="1:26" ht="14.25">
      <c r="A240" s="23"/>
      <c r="B240" s="55"/>
      <c r="C240" s="55" t="s">
        <v>636</v>
      </c>
      <c r="D240" s="37" t="s">
        <v>637</v>
      </c>
      <c r="E240" s="10">
        <f>Source!BZ128</f>
        <v>118</v>
      </c>
      <c r="F240" s="62" t="str">
        <f>CONCATENATE(" )", Source!DL128, Source!FT128, "=", Source!FX128)</f>
        <v xml:space="preserve"> )*0,9=106,2</v>
      </c>
      <c r="G240" s="63"/>
      <c r="H240" s="40">
        <f>SUM(S234:S244)</f>
        <v>33.020000000000003</v>
      </c>
      <c r="I240" s="43"/>
      <c r="J240" s="36">
        <f>Source!AT128</f>
        <v>106</v>
      </c>
      <c r="K240" s="40">
        <v>1267.77</v>
      </c>
      <c r="L240" s="41"/>
    </row>
    <row r="241" spans="1:26" ht="14.25">
      <c r="A241" s="23"/>
      <c r="B241" s="55"/>
      <c r="C241" s="55" t="s">
        <v>638</v>
      </c>
      <c r="D241" s="37" t="s">
        <v>637</v>
      </c>
      <c r="E241" s="10">
        <f>Source!CA128</f>
        <v>63</v>
      </c>
      <c r="F241" s="62" t="str">
        <f>CONCATENATE(" )", Source!DM128, Source!FU128, "=", Source!FY128)</f>
        <v xml:space="preserve"> )*0,85=53,55</v>
      </c>
      <c r="G241" s="63"/>
      <c r="H241" s="40">
        <f>SUM(U234:U244)</f>
        <v>16.649999999999999</v>
      </c>
      <c r="I241" s="43"/>
      <c r="J241" s="36">
        <f>Source!AU128</f>
        <v>54</v>
      </c>
      <c r="K241" s="40">
        <v>645.85</v>
      </c>
      <c r="L241" s="41"/>
    </row>
    <row r="242" spans="1:26" ht="14.25">
      <c r="A242" s="23"/>
      <c r="B242" s="55"/>
      <c r="C242" s="55" t="s">
        <v>639</v>
      </c>
      <c r="D242" s="37" t="s">
        <v>640</v>
      </c>
      <c r="E242" s="10">
        <f>Source!AQ128</f>
        <v>104.28</v>
      </c>
      <c r="F242" s="38"/>
      <c r="G242" s="39" t="str">
        <f>Source!DI128</f>
        <v/>
      </c>
      <c r="H242" s="40"/>
      <c r="I242" s="39"/>
      <c r="J242" s="39"/>
      <c r="K242" s="40"/>
      <c r="L242" s="51">
        <f>Source!U128</f>
        <v>2.9198400000000002</v>
      </c>
    </row>
    <row r="243" spans="1:26" ht="42.75">
      <c r="A243" s="23" t="str">
        <f>Source!E129</f>
        <v>16,1</v>
      </c>
      <c r="B243" s="55" t="str">
        <f>Source!F129</f>
        <v>203-8101</v>
      </c>
      <c r="C243" s="55" t="str">
        <f>Source!G129</f>
        <v>Блоки дверные внутренние однопольные глухие, фанерованные шпоном дуба</v>
      </c>
      <c r="D243" s="37" t="str">
        <f>Source!H129</f>
        <v>м2</v>
      </c>
      <c r="E243" s="10">
        <f>Source!I129</f>
        <v>2.8</v>
      </c>
      <c r="F243" s="38">
        <f>Source!AL129+Source!AM129+Source!AO129</f>
        <v>1331.01</v>
      </c>
      <c r="G243" s="52" t="s">
        <v>3</v>
      </c>
      <c r="H243" s="40">
        <f>ROUND(Source!AC129*Source!I129, 2)+ROUND(Source!AD129*Source!I129, 2)+ROUND(Source!AF129*Source!I129, 2)</f>
        <v>3726.83</v>
      </c>
      <c r="I243" s="39"/>
      <c r="J243" s="39">
        <f>IF(Source!BC129&lt;&gt; 0, Source!BC129, 1)</f>
        <v>3.21</v>
      </c>
      <c r="K243" s="40">
        <f>Source!O129</f>
        <v>11963.12</v>
      </c>
      <c r="L243" s="41"/>
      <c r="S243">
        <f>ROUND((Source!FX129/100)*((ROUND(Source!AF129*Source!I129, 2)+ROUND(Source!AE129*Source!I129, 2))), 2)</f>
        <v>0</v>
      </c>
      <c r="T243">
        <f>Source!X129</f>
        <v>0</v>
      </c>
      <c r="U243">
        <f>ROUND((Source!FY129/100)*((ROUND(Source!AF129*Source!I129, 2)+ROUND(Source!AE129*Source!I129, 2))), 2)</f>
        <v>0</v>
      </c>
      <c r="V243">
        <f>Source!Y129</f>
        <v>0</v>
      </c>
      <c r="W243">
        <f>IF(Source!BI129&lt;=1,H243, 0)</f>
        <v>3726.83</v>
      </c>
      <c r="X243">
        <f>IF(Source!BI129=2,H243, 0)</f>
        <v>0</v>
      </c>
      <c r="Y243">
        <f>IF(Source!BI129=3,H243, 0)</f>
        <v>0</v>
      </c>
      <c r="Z243">
        <f>IF(Source!BI129=4,H243, 0)</f>
        <v>0</v>
      </c>
    </row>
    <row r="244" spans="1:26" ht="28.5">
      <c r="A244" s="23" t="str">
        <f>Source!E130</f>
        <v>16,2</v>
      </c>
      <c r="B244" s="55" t="str">
        <f>Source!F130</f>
        <v>101-0887</v>
      </c>
      <c r="C244" s="55" t="str">
        <f>Source!G130</f>
        <v>Скобяные изделия для блоков входных однопольных</v>
      </c>
      <c r="D244" s="37" t="str">
        <f>Source!H130</f>
        <v>компл.</v>
      </c>
      <c r="E244" s="10">
        <f>Source!I130</f>
        <v>1</v>
      </c>
      <c r="F244" s="38">
        <f>Source!AL130+Source!AM130+Source!AO130</f>
        <v>94.69</v>
      </c>
      <c r="G244" s="52" t="s">
        <v>3</v>
      </c>
      <c r="H244" s="40">
        <f>ROUND(Source!AC130*Source!I130, 2)+ROUND(Source!AD130*Source!I130, 2)+ROUND(Source!AF130*Source!I130, 2)</f>
        <v>94.69</v>
      </c>
      <c r="I244" s="39"/>
      <c r="J244" s="39">
        <f>IF(Source!BC130&lt;&gt; 0, Source!BC130, 1)</f>
        <v>4.28</v>
      </c>
      <c r="K244" s="40">
        <v>810.55</v>
      </c>
      <c r="L244" s="41"/>
      <c r="S244">
        <f>ROUND((Source!FX130/100)*((ROUND(Source!AF130*Source!I130, 2)+ROUND(Source!AE130*Source!I130, 2))), 2)</f>
        <v>0</v>
      </c>
      <c r="T244">
        <f>Source!X130</f>
        <v>0</v>
      </c>
      <c r="U244">
        <f>ROUND((Source!FY130/100)*((ROUND(Source!AF130*Source!I130, 2)+ROUND(Source!AE130*Source!I130, 2))), 2)</f>
        <v>0</v>
      </c>
      <c r="V244">
        <f>Source!Y130</f>
        <v>0</v>
      </c>
      <c r="W244">
        <f>IF(Source!BI130&lt;=1,H244, 0)</f>
        <v>94.69</v>
      </c>
      <c r="X244">
        <f>IF(Source!BI130=2,H244, 0)</f>
        <v>0</v>
      </c>
      <c r="Y244">
        <f>IF(Source!BI130=3,H244, 0)</f>
        <v>0</v>
      </c>
      <c r="Z244">
        <f>IF(Source!BI130=4,H244, 0)</f>
        <v>0</v>
      </c>
    </row>
    <row r="245" spans="1:26" ht="15">
      <c r="G245" s="61">
        <v>4702.96</v>
      </c>
      <c r="H245" s="61"/>
      <c r="J245" s="61">
        <v>15905.92</v>
      </c>
      <c r="K245" s="61"/>
      <c r="L245" s="50">
        <f>Source!U128</f>
        <v>2.9198400000000002</v>
      </c>
      <c r="O245" s="31">
        <f>G245</f>
        <v>4702.96</v>
      </c>
      <c r="P245" s="31">
        <f>J245</f>
        <v>15905.92</v>
      </c>
      <c r="Q245" s="31">
        <f>L245</f>
        <v>2.9198400000000002</v>
      </c>
      <c r="W245">
        <f>IF(Source!BI128&lt;=1,H236+H237+H239+H240+H241, 0)</f>
        <v>765.86</v>
      </c>
      <c r="X245">
        <f>IF(Source!BI128=2,H236+H237+H239+H240+H241, 0)</f>
        <v>0</v>
      </c>
      <c r="Y245">
        <f>IF(Source!BI128=3,H236+H237+H239+H240+H241, 0)</f>
        <v>0</v>
      </c>
      <c r="Z245">
        <f>IF(Source!BI128=4,H236+H237+H239+H240+H241, 0)</f>
        <v>0</v>
      </c>
    </row>
    <row r="247" spans="1:26" ht="15">
      <c r="A247" s="60" t="str">
        <f>CONCATENATE("Итого по разделу: ",IF(Source!G133&lt;&gt;"Новый раздел", Source!G133, ""))</f>
        <v>Итого по разделу: Стены</v>
      </c>
      <c r="B247" s="60"/>
      <c r="C247" s="60"/>
      <c r="D247" s="60"/>
      <c r="E247" s="60"/>
      <c r="F247" s="60"/>
      <c r="G247" s="64">
        <f>SUM(O170:O246)</f>
        <v>44955.229999999996</v>
      </c>
      <c r="H247" s="64"/>
      <c r="I247" s="35"/>
      <c r="J247" s="64">
        <f>SUM(P170:P246)</f>
        <v>569326.93000000017</v>
      </c>
      <c r="K247" s="64"/>
      <c r="L247" s="50">
        <f>SUM(Q170:Q246)</f>
        <v>584.591095</v>
      </c>
    </row>
    <row r="251" spans="1:26" ht="16.5">
      <c r="A251" s="65" t="str">
        <f>CONCATENATE("Раздел: ",IF(Source!G163&lt;&gt;"Новый раздел", Source!G163, ""))</f>
        <v>Раздел: Потолок</v>
      </c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</row>
    <row r="252" spans="1:26" ht="71.25">
      <c r="A252" s="23" t="str">
        <f>Source!E167</f>
        <v>1</v>
      </c>
      <c r="B252" s="55" t="str">
        <f>Source!F167</f>
        <v>15-01-047-16</v>
      </c>
      <c r="C252" s="55" t="str">
        <f>Source!G167</f>
        <v>Устройство потолков реечных алюминиевых</v>
      </c>
      <c r="D252" s="37" t="str">
        <f>Source!H167</f>
        <v>100 м2 поверхности облицовки</v>
      </c>
      <c r="E252" s="10">
        <f>Source!I167</f>
        <v>0.9</v>
      </c>
      <c r="F252" s="38">
        <f>Source!AL167+Source!AM167+Source!AO167</f>
        <v>29871.170000000002</v>
      </c>
      <c r="G252" s="39"/>
      <c r="H252" s="40"/>
      <c r="I252" s="39" t="str">
        <f>Source!BO167</f>
        <v>15-01-047-16</v>
      </c>
      <c r="J252" s="39"/>
      <c r="K252" s="40"/>
      <c r="L252" s="41"/>
      <c r="S252">
        <f>ROUND((Source!FX167/100)*((ROUND(Source!AF167*Source!I167, 2)+ROUND(Source!AE167*Source!I167, 2))), 2)</f>
        <v>869.17</v>
      </c>
      <c r="T252">
        <f>Source!X167</f>
        <v>28878.29</v>
      </c>
      <c r="U252">
        <f>ROUND((Source!FY167/100)*((ROUND(Source!AF167*Source!I167, 2)+ROUND(Source!AE167*Source!I167, 2))), 2)</f>
        <v>429.99</v>
      </c>
      <c r="V252">
        <f>Source!Y167</f>
        <v>14287.15</v>
      </c>
    </row>
    <row r="253" spans="1:26">
      <c r="C253" s="33" t="str">
        <f>"Объем: "&amp;Source!I167&amp;"=90/"&amp;"100"</f>
        <v>Объем: 0,9=90/100</v>
      </c>
    </row>
    <row r="254" spans="1:26" ht="14.25">
      <c r="A254" s="23"/>
      <c r="B254" s="55"/>
      <c r="C254" s="55" t="s">
        <v>633</v>
      </c>
      <c r="D254" s="37"/>
      <c r="E254" s="10"/>
      <c r="F254" s="38">
        <f>Source!AO167</f>
        <v>1018.58</v>
      </c>
      <c r="G254" s="39" t="str">
        <f>Source!DG167</f>
        <v/>
      </c>
      <c r="H254" s="40">
        <f>ROUND(Source!AF167*Source!I167, 2)</f>
        <v>916.72</v>
      </c>
      <c r="I254" s="39"/>
      <c r="J254" s="39">
        <f>IF(Source!BA167&lt;&gt; 0, Source!BA167, 1)</f>
        <v>33.049999999999997</v>
      </c>
      <c r="K254" s="40">
        <f>Source!S167</f>
        <v>30297.66</v>
      </c>
      <c r="L254" s="41"/>
      <c r="R254">
        <f>H254</f>
        <v>916.72</v>
      </c>
    </row>
    <row r="255" spans="1:26" ht="14.25">
      <c r="A255" s="23"/>
      <c r="B255" s="55"/>
      <c r="C255" s="55" t="s">
        <v>83</v>
      </c>
      <c r="D255" s="37"/>
      <c r="E255" s="10"/>
      <c r="F255" s="38">
        <f>Source!AM167</f>
        <v>158.88999999999999</v>
      </c>
      <c r="G255" s="39" t="str">
        <f>Source!DE167</f>
        <v/>
      </c>
      <c r="H255" s="40">
        <f>ROUND(Source!AD167*Source!I167, 2)</f>
        <v>143</v>
      </c>
      <c r="I255" s="39"/>
      <c r="J255" s="39">
        <f>IF(Source!BB167&lt;&gt; 0, Source!BB167, 1)</f>
        <v>10.11</v>
      </c>
      <c r="K255" s="40">
        <f>Source!Q167</f>
        <v>1445.74</v>
      </c>
      <c r="L255" s="41"/>
    </row>
    <row r="256" spans="1:26" ht="14.25">
      <c r="A256" s="23"/>
      <c r="B256" s="55"/>
      <c r="C256" s="55" t="s">
        <v>634</v>
      </c>
      <c r="D256" s="37"/>
      <c r="E256" s="10"/>
      <c r="F256" s="38">
        <f>Source!AN167</f>
        <v>3.38</v>
      </c>
      <c r="G256" s="39" t="str">
        <f>Source!DF167</f>
        <v/>
      </c>
      <c r="H256" s="42">
        <f>ROUND(Source!AE167*Source!I167, 2)</f>
        <v>3.04</v>
      </c>
      <c r="I256" s="39"/>
      <c r="J256" s="39">
        <f>IF(Source!BS167&lt;&gt; 0, Source!BS167, 1)</f>
        <v>33.049999999999997</v>
      </c>
      <c r="K256" s="42">
        <f>Source!R167</f>
        <v>100.54</v>
      </c>
      <c r="L256" s="41"/>
      <c r="R256">
        <f>H256</f>
        <v>3.04</v>
      </c>
    </row>
    <row r="257" spans="1:26" ht="14.25">
      <c r="A257" s="23"/>
      <c r="B257" s="55"/>
      <c r="C257" s="55" t="s">
        <v>635</v>
      </c>
      <c r="D257" s="37"/>
      <c r="E257" s="10"/>
      <c r="F257" s="38">
        <f>Source!AL167</f>
        <v>28693.7</v>
      </c>
      <c r="G257" s="39" t="str">
        <f>Source!DD167</f>
        <v/>
      </c>
      <c r="H257" s="40">
        <f>ROUND(Source!AC167*Source!I167, 2)</f>
        <v>25824.33</v>
      </c>
      <c r="I257" s="39"/>
      <c r="J257" s="39">
        <f>IF(Source!BC167&lt;&gt; 0, Source!BC167, 1)</f>
        <v>2.65</v>
      </c>
      <c r="K257" s="40">
        <f>Source!P167</f>
        <v>68434.47</v>
      </c>
      <c r="L257" s="41"/>
    </row>
    <row r="258" spans="1:26" ht="14.25">
      <c r="A258" s="23"/>
      <c r="B258" s="55"/>
      <c r="C258" s="55" t="s">
        <v>636</v>
      </c>
      <c r="D258" s="37" t="s">
        <v>637</v>
      </c>
      <c r="E258" s="10">
        <f>Source!BZ167</f>
        <v>105</v>
      </c>
      <c r="F258" s="62" t="str">
        <f>CONCATENATE(" )", Source!DL167, Source!FT167, "=", Source!FX167)</f>
        <v xml:space="preserve"> )*0,9=94,5</v>
      </c>
      <c r="G258" s="63"/>
      <c r="H258" s="40">
        <f>SUM(S252:S261)</f>
        <v>869.17</v>
      </c>
      <c r="I258" s="43"/>
      <c r="J258" s="36">
        <f>Source!AT167</f>
        <v>95</v>
      </c>
      <c r="K258" s="40">
        <f>SUM(T252:T261)</f>
        <v>28878.29</v>
      </c>
      <c r="L258" s="41"/>
    </row>
    <row r="259" spans="1:26" ht="14.25">
      <c r="A259" s="23"/>
      <c r="B259" s="55"/>
      <c r="C259" s="55" t="s">
        <v>638</v>
      </c>
      <c r="D259" s="37" t="s">
        <v>637</v>
      </c>
      <c r="E259" s="10">
        <f>Source!CA167</f>
        <v>55</v>
      </c>
      <c r="F259" s="62" t="str">
        <f>CONCATENATE(" )", Source!DM167, Source!FU167, "=", Source!FY167)</f>
        <v xml:space="preserve"> )*0,85=46,75</v>
      </c>
      <c r="G259" s="63"/>
      <c r="H259" s="40">
        <f>SUM(U252:U261)</f>
        <v>429.99</v>
      </c>
      <c r="I259" s="43"/>
      <c r="J259" s="36">
        <f>Source!AU167</f>
        <v>47</v>
      </c>
      <c r="K259" s="40">
        <f>SUM(V252:V261)</f>
        <v>14287.15</v>
      </c>
      <c r="L259" s="41"/>
    </row>
    <row r="260" spans="1:26" ht="14.25">
      <c r="A260" s="23"/>
      <c r="B260" s="55"/>
      <c r="C260" s="55" t="s">
        <v>639</v>
      </c>
      <c r="D260" s="37" t="s">
        <v>640</v>
      </c>
      <c r="E260" s="10">
        <f>Source!AQ167</f>
        <v>108.36</v>
      </c>
      <c r="F260" s="38"/>
      <c r="G260" s="39" t="str">
        <f>Source!DI167</f>
        <v/>
      </c>
      <c r="H260" s="40"/>
      <c r="I260" s="39"/>
      <c r="J260" s="39"/>
      <c r="K260" s="40"/>
      <c r="L260" s="51">
        <f>Source!U167</f>
        <v>97.524000000000001</v>
      </c>
    </row>
    <row r="261" spans="1:26" ht="14.25">
      <c r="A261" s="56" t="str">
        <f>Source!E168</f>
        <v>1,1</v>
      </c>
      <c r="B261" s="57" t="str">
        <f>Source!F168</f>
        <v>206-1338</v>
      </c>
      <c r="C261" s="57" t="str">
        <f>Source!G168</f>
        <v>Уголок декоративный (пристенный)</v>
      </c>
      <c r="D261" s="44" t="str">
        <f>Source!H168</f>
        <v>м</v>
      </c>
      <c r="E261" s="45">
        <f>Source!I168</f>
        <v>80</v>
      </c>
      <c r="F261" s="46">
        <f>Source!AL168+Source!AM168+Source!AO168</f>
        <v>6.36</v>
      </c>
      <c r="G261" s="53" t="s">
        <v>3</v>
      </c>
      <c r="H261" s="48">
        <f>ROUND(Source!AC168*Source!I168, 2)+ROUND(Source!AD168*Source!I168, 2)+ROUND(Source!AF168*Source!I168, 2)</f>
        <v>508.8</v>
      </c>
      <c r="I261" s="47"/>
      <c r="J261" s="47">
        <f>IF(Source!BC168&lt;&gt; 0, Source!BC168, 1)</f>
        <v>5.62</v>
      </c>
      <c r="K261" s="48">
        <f>Source!O168</f>
        <v>2859.46</v>
      </c>
      <c r="L261" s="54"/>
      <c r="S261">
        <f>ROUND((Source!FX168/100)*((ROUND(Source!AF168*Source!I168, 2)+ROUND(Source!AE168*Source!I168, 2))), 2)</f>
        <v>0</v>
      </c>
      <c r="T261">
        <f>Source!X168</f>
        <v>0</v>
      </c>
      <c r="U261">
        <f>ROUND((Source!FY168/100)*((ROUND(Source!AF168*Source!I168, 2)+ROUND(Source!AE168*Source!I168, 2))), 2)</f>
        <v>0</v>
      </c>
      <c r="V261">
        <f>Source!Y168</f>
        <v>0</v>
      </c>
      <c r="W261">
        <f>IF(Source!BI168&lt;=1,H261, 0)</f>
        <v>508.8</v>
      </c>
      <c r="X261">
        <f>IF(Source!BI168=2,H261, 0)</f>
        <v>0</v>
      </c>
      <c r="Y261">
        <f>IF(Source!BI168=3,H261, 0)</f>
        <v>0</v>
      </c>
      <c r="Z261">
        <f>IF(Source!BI168=4,H261, 0)</f>
        <v>0</v>
      </c>
    </row>
    <row r="262" spans="1:26" ht="15">
      <c r="G262" s="61">
        <f>H254+H255+H257+H258+H259+SUM(H261:H261)</f>
        <v>28692.010000000002</v>
      </c>
      <c r="H262" s="61"/>
      <c r="J262" s="61">
        <f>K254+K255+K257+K258+K259+SUM(K261:K261)</f>
        <v>146202.76999999999</v>
      </c>
      <c r="K262" s="61"/>
      <c r="L262" s="50">
        <f>Source!U167</f>
        <v>97.524000000000001</v>
      </c>
      <c r="O262" s="31">
        <f>G262</f>
        <v>28692.010000000002</v>
      </c>
      <c r="P262" s="31">
        <f>J262</f>
        <v>146202.76999999999</v>
      </c>
      <c r="Q262" s="31">
        <f>L262</f>
        <v>97.524000000000001</v>
      </c>
      <c r="W262">
        <f>IF(Source!BI167&lt;=1,H254+H255+H257+H258+H259, 0)</f>
        <v>28183.210000000003</v>
      </c>
      <c r="X262">
        <f>IF(Source!BI167=2,H254+H255+H257+H258+H259, 0)</f>
        <v>0</v>
      </c>
      <c r="Y262">
        <f>IF(Source!BI167=3,H254+H255+H257+H258+H259, 0)</f>
        <v>0</v>
      </c>
      <c r="Z262">
        <f>IF(Source!BI167=4,H254+H255+H257+H258+H259, 0)</f>
        <v>0</v>
      </c>
    </row>
    <row r="263" spans="1:26" ht="28.5">
      <c r="A263" s="23" t="str">
        <f>Source!E169</f>
        <v>3</v>
      </c>
      <c r="B263" s="55" t="str">
        <f>Source!F169</f>
        <v>м08-03-593-19</v>
      </c>
      <c r="C263" s="55" t="str">
        <f>Source!G169</f>
        <v>Светильник в подвесных потолках</v>
      </c>
      <c r="D263" s="37" t="str">
        <f>Source!H169</f>
        <v>100 шт.</v>
      </c>
      <c r="E263" s="10">
        <f>Source!I169</f>
        <v>0.2</v>
      </c>
      <c r="F263" s="38">
        <f>Source!AL169+Source!AM169+Source!AO169</f>
        <v>1101.54</v>
      </c>
      <c r="G263" s="39"/>
      <c r="H263" s="40"/>
      <c r="I263" s="39" t="str">
        <f>Source!BO169</f>
        <v>м08-03-593-19</v>
      </c>
      <c r="J263" s="39"/>
      <c r="K263" s="40"/>
      <c r="L263" s="41"/>
      <c r="S263">
        <f>ROUND((Source!FX169/100)*((ROUND(Source!AF169*Source!I169, 2)+ROUND(Source!AE169*Source!I169, 2))), 2)</f>
        <v>178.44</v>
      </c>
      <c r="T263">
        <f>Source!X169</f>
        <v>5897.39</v>
      </c>
      <c r="U263">
        <f>ROUND((Source!FY169/100)*((ROUND(Source!AF169*Source!I169, 2)+ROUND(Source!AE169*Source!I169, 2))), 2)</f>
        <v>122.09</v>
      </c>
      <c r="V263">
        <f>Source!Y169</f>
        <v>4035.06</v>
      </c>
    </row>
    <row r="264" spans="1:26">
      <c r="C264" s="33" t="str">
        <f>"Объем: "&amp;Source!I169&amp;"=20/"&amp;"100"</f>
        <v>Объем: 0,2=20/100</v>
      </c>
    </row>
    <row r="265" spans="1:26" ht="14.25">
      <c r="A265" s="23"/>
      <c r="B265" s="55"/>
      <c r="C265" s="55" t="s">
        <v>633</v>
      </c>
      <c r="D265" s="37"/>
      <c r="E265" s="10"/>
      <c r="F265" s="38">
        <f>Source!AO169</f>
        <v>936.45</v>
      </c>
      <c r="G265" s="39" t="str">
        <f>Source!DG169</f>
        <v/>
      </c>
      <c r="H265" s="40">
        <f>ROUND(Source!AF169*Source!I169, 2)</f>
        <v>187.29</v>
      </c>
      <c r="I265" s="39"/>
      <c r="J265" s="39">
        <f>IF(Source!BA169&lt;&gt; 0, Source!BA169, 1)</f>
        <v>33.049999999999997</v>
      </c>
      <c r="K265" s="40">
        <f>Source!S169</f>
        <v>6189.93</v>
      </c>
      <c r="L265" s="41"/>
      <c r="R265">
        <f>H265</f>
        <v>187.29</v>
      </c>
    </row>
    <row r="266" spans="1:26" ht="14.25">
      <c r="A266" s="23"/>
      <c r="B266" s="55"/>
      <c r="C266" s="55" t="s">
        <v>83</v>
      </c>
      <c r="D266" s="37"/>
      <c r="E266" s="10"/>
      <c r="F266" s="38">
        <f>Source!AM169</f>
        <v>44.36</v>
      </c>
      <c r="G266" s="39" t="str">
        <f>Source!DE169</f>
        <v/>
      </c>
      <c r="H266" s="40">
        <f>ROUND(Source!AD169*Source!I169, 2)</f>
        <v>8.8699999999999992</v>
      </c>
      <c r="I266" s="39"/>
      <c r="J266" s="39">
        <f>IF(Source!BB169&lt;&gt; 0, Source!BB169, 1)</f>
        <v>9.23</v>
      </c>
      <c r="K266" s="40">
        <f>Source!Q169</f>
        <v>81.89</v>
      </c>
      <c r="L266" s="41"/>
    </row>
    <row r="267" spans="1:26" ht="14.25">
      <c r="A267" s="23"/>
      <c r="B267" s="55"/>
      <c r="C267" s="55" t="s">
        <v>634</v>
      </c>
      <c r="D267" s="37"/>
      <c r="E267" s="10"/>
      <c r="F267" s="38">
        <f>Source!AN169</f>
        <v>2.7</v>
      </c>
      <c r="G267" s="39" t="str">
        <f>Source!DF169</f>
        <v/>
      </c>
      <c r="H267" s="42">
        <f>ROUND(Source!AE169*Source!I169, 2)</f>
        <v>0.54</v>
      </c>
      <c r="I267" s="39"/>
      <c r="J267" s="39">
        <f>IF(Source!BS169&lt;&gt; 0, Source!BS169, 1)</f>
        <v>33.049999999999997</v>
      </c>
      <c r="K267" s="42">
        <f>Source!R169</f>
        <v>17.850000000000001</v>
      </c>
      <c r="L267" s="41"/>
      <c r="R267">
        <f>H267</f>
        <v>0.54</v>
      </c>
    </row>
    <row r="268" spans="1:26" ht="14.25">
      <c r="A268" s="23"/>
      <c r="B268" s="55"/>
      <c r="C268" s="55" t="s">
        <v>635</v>
      </c>
      <c r="D268" s="37"/>
      <c r="E268" s="10"/>
      <c r="F268" s="38">
        <f>Source!AL169</f>
        <v>120.73</v>
      </c>
      <c r="G268" s="39" t="str">
        <f>Source!DD169</f>
        <v/>
      </c>
      <c r="H268" s="40">
        <f>ROUND(Source!AC169*Source!I169, 2)</f>
        <v>24.15</v>
      </c>
      <c r="I268" s="39"/>
      <c r="J268" s="39">
        <f>IF(Source!BC169&lt;&gt; 0, Source!BC169, 1)</f>
        <v>11.74</v>
      </c>
      <c r="K268" s="40">
        <f>Source!P169</f>
        <v>283.47000000000003</v>
      </c>
      <c r="L268" s="41"/>
    </row>
    <row r="269" spans="1:26" ht="14.25">
      <c r="A269" s="23"/>
      <c r="B269" s="55"/>
      <c r="C269" s="55" t="s">
        <v>636</v>
      </c>
      <c r="D269" s="37" t="s">
        <v>637</v>
      </c>
      <c r="E269" s="10">
        <f>Source!BZ169</f>
        <v>95</v>
      </c>
      <c r="F269" s="58"/>
      <c r="G269" s="39"/>
      <c r="H269" s="40">
        <f>SUM(S263:S271)</f>
        <v>178.44</v>
      </c>
      <c r="I269" s="43"/>
      <c r="J269" s="36">
        <f>Source!AT169</f>
        <v>95</v>
      </c>
      <c r="K269" s="40">
        <f>SUM(T263:T271)</f>
        <v>5897.39</v>
      </c>
      <c r="L269" s="41"/>
    </row>
    <row r="270" spans="1:26" ht="14.25">
      <c r="A270" s="23"/>
      <c r="B270" s="55"/>
      <c r="C270" s="55" t="s">
        <v>638</v>
      </c>
      <c r="D270" s="37" t="s">
        <v>637</v>
      </c>
      <c r="E270" s="10">
        <f>Source!CA169</f>
        <v>65</v>
      </c>
      <c r="F270" s="58"/>
      <c r="G270" s="39"/>
      <c r="H270" s="40">
        <f>SUM(U263:U271)</f>
        <v>122.09</v>
      </c>
      <c r="I270" s="43"/>
      <c r="J270" s="36">
        <f>Source!AU169</f>
        <v>65</v>
      </c>
      <c r="K270" s="40">
        <f>SUM(V263:V271)</f>
        <v>4035.06</v>
      </c>
      <c r="L270" s="41"/>
    </row>
    <row r="271" spans="1:26" ht="14.25">
      <c r="A271" s="56"/>
      <c r="B271" s="57"/>
      <c r="C271" s="57" t="s">
        <v>639</v>
      </c>
      <c r="D271" s="44" t="s">
        <v>640</v>
      </c>
      <c r="E271" s="45">
        <f>Source!AQ169</f>
        <v>94.4</v>
      </c>
      <c r="F271" s="46"/>
      <c r="G271" s="47" t="str">
        <f>Source!DI169</f>
        <v/>
      </c>
      <c r="H271" s="48"/>
      <c r="I271" s="47"/>
      <c r="J271" s="47"/>
      <c r="K271" s="48"/>
      <c r="L271" s="49">
        <f>Source!U169</f>
        <v>18.880000000000003</v>
      </c>
    </row>
    <row r="272" spans="1:26" ht="15">
      <c r="G272" s="61">
        <f>H265+H266+H268+H269+H270</f>
        <v>520.84</v>
      </c>
      <c r="H272" s="61"/>
      <c r="J272" s="61">
        <f>K265+K266+K268+K269+K270</f>
        <v>16487.740000000002</v>
      </c>
      <c r="K272" s="61"/>
      <c r="L272" s="50">
        <f>Source!U169</f>
        <v>18.880000000000003</v>
      </c>
      <c r="O272" s="31">
        <f>G272</f>
        <v>520.84</v>
      </c>
      <c r="P272" s="31">
        <f>J272</f>
        <v>16487.740000000002</v>
      </c>
      <c r="Q272" s="31">
        <f>L272</f>
        <v>18.880000000000003</v>
      </c>
      <c r="W272">
        <f>IF(Source!BI169&lt;=1,H265+H266+H268+H269+H270, 0)</f>
        <v>0</v>
      </c>
      <c r="X272">
        <f>IF(Source!BI169=2,H265+H266+H268+H269+H270, 0)</f>
        <v>520.84</v>
      </c>
      <c r="Y272">
        <f>IF(Source!BI169=3,H265+H266+H268+H269+H270, 0)</f>
        <v>0</v>
      </c>
      <c r="Z272">
        <f>IF(Source!BI169=4,H265+H266+H268+H269+H270, 0)</f>
        <v>0</v>
      </c>
    </row>
    <row r="273" spans="1:26" ht="57">
      <c r="A273" s="23" t="str">
        <f>Source!E170</f>
        <v>4</v>
      </c>
      <c r="B273" s="55" t="str">
        <f>Source!F170</f>
        <v>509-6751</v>
      </c>
      <c r="C273" s="55" t="str">
        <f>Source!G170</f>
        <v>Светильники потолочные встраиваемые направленного света с матовым стеклянным плафоном RG100 IP54</v>
      </c>
      <c r="D273" s="37" t="str">
        <f>Source!H170</f>
        <v>шт.</v>
      </c>
      <c r="E273" s="10">
        <f>Source!I170</f>
        <v>20</v>
      </c>
      <c r="F273" s="38">
        <f>Source!AL170+Source!AM170+Source!AO170</f>
        <v>199.36</v>
      </c>
      <c r="G273" s="39"/>
      <c r="H273" s="40"/>
      <c r="I273" s="39" t="str">
        <f>Source!BO170</f>
        <v>509-6751</v>
      </c>
      <c r="J273" s="39"/>
      <c r="K273" s="40"/>
      <c r="L273" s="41"/>
      <c r="S273">
        <f>ROUND((Source!FX170/100)*((ROUND(Source!AF170*Source!I170, 2)+ROUND(Source!AE170*Source!I170, 2))), 2)</f>
        <v>0</v>
      </c>
      <c r="T273">
        <f>Source!X170</f>
        <v>0</v>
      </c>
      <c r="U273">
        <f>ROUND((Source!FY170/100)*((ROUND(Source!AF170*Source!I170, 2)+ROUND(Source!AE170*Source!I170, 2))), 2)</f>
        <v>0</v>
      </c>
      <c r="V273">
        <f>Source!Y170</f>
        <v>0</v>
      </c>
    </row>
    <row r="274" spans="1:26" ht="14.25">
      <c r="A274" s="56"/>
      <c r="B274" s="57"/>
      <c r="C274" s="57" t="s">
        <v>635</v>
      </c>
      <c r="D274" s="44"/>
      <c r="E274" s="45"/>
      <c r="F274" s="46">
        <f>Source!AL170</f>
        <v>199.36</v>
      </c>
      <c r="G274" s="47" t="str">
        <f>Source!DD170</f>
        <v/>
      </c>
      <c r="H274" s="48">
        <f>ROUND(Source!AC170*Source!I170, 2)</f>
        <v>3987.2</v>
      </c>
      <c r="I274" s="47"/>
      <c r="J274" s="47">
        <f>IF(Source!BC170&lt;&gt; 0, Source!BC170, 1)</f>
        <v>5.32</v>
      </c>
      <c r="K274" s="48">
        <f>Source!P170</f>
        <v>21211.9</v>
      </c>
      <c r="L274" s="54"/>
    </row>
    <row r="275" spans="1:26" ht="15">
      <c r="G275" s="61">
        <f>H274</f>
        <v>3987.2</v>
      </c>
      <c r="H275" s="61"/>
      <c r="J275" s="61">
        <f>K274</f>
        <v>21211.9</v>
      </c>
      <c r="K275" s="61"/>
      <c r="L275" s="50">
        <f>Source!U170</f>
        <v>0</v>
      </c>
      <c r="O275" s="31">
        <f>G275</f>
        <v>3987.2</v>
      </c>
      <c r="P275" s="31">
        <f>J275</f>
        <v>21211.9</v>
      </c>
      <c r="Q275" s="31">
        <f>L275</f>
        <v>0</v>
      </c>
      <c r="W275">
        <f>IF(Source!BI170&lt;=1,H274, 0)</f>
        <v>0</v>
      </c>
      <c r="X275">
        <f>IF(Source!BI170=2,H274, 0)</f>
        <v>3987.2</v>
      </c>
      <c r="Y275">
        <f>IF(Source!BI170=3,H274, 0)</f>
        <v>0</v>
      </c>
      <c r="Z275">
        <f>IF(Source!BI170=4,H274, 0)</f>
        <v>0</v>
      </c>
    </row>
    <row r="276" spans="1:26" ht="42.75">
      <c r="A276" s="23" t="str">
        <f>Source!E171</f>
        <v>5</v>
      </c>
      <c r="B276" s="55" t="str">
        <f>Source!F171</f>
        <v>т01-01-01-041</v>
      </c>
      <c r="C276" s="55" t="str">
        <f>Source!G171</f>
        <v>Погрузка при автомобильных перевозках мусора строительного с погрузкой вручную</v>
      </c>
      <c r="D276" s="37" t="str">
        <f>Source!H171</f>
        <v>1 Т ГРУЗА</v>
      </c>
      <c r="E276" s="10">
        <f>Source!I171</f>
        <v>0.3</v>
      </c>
      <c r="F276" s="38">
        <f>Source!AL171+Source!AM171+Source!AO171</f>
        <v>42.98</v>
      </c>
      <c r="G276" s="39"/>
      <c r="H276" s="40"/>
      <c r="I276" s="39" t="str">
        <f>Source!BO171</f>
        <v/>
      </c>
      <c r="J276" s="39"/>
      <c r="K276" s="40"/>
      <c r="L276" s="41"/>
      <c r="S276">
        <f>ROUND((Source!FX171/100)*((ROUND(Source!AF171*Source!I171, 2)+ROUND(Source!AE171*Source!I171, 2))), 2)</f>
        <v>0</v>
      </c>
      <c r="T276">
        <f>Source!X171</f>
        <v>0</v>
      </c>
      <c r="U276">
        <f>ROUND((Source!FY171/100)*((ROUND(Source!AF171*Source!I171, 2)+ROUND(Source!AE171*Source!I171, 2))), 2)</f>
        <v>0</v>
      </c>
      <c r="V276">
        <f>Source!Y171</f>
        <v>0</v>
      </c>
    </row>
    <row r="277" spans="1:26" ht="14.25">
      <c r="A277" s="56"/>
      <c r="B277" s="57"/>
      <c r="C277" s="57" t="s">
        <v>83</v>
      </c>
      <c r="D277" s="44"/>
      <c r="E277" s="45"/>
      <c r="F277" s="46">
        <f>Source!AM171</f>
        <v>42.98</v>
      </c>
      <c r="G277" s="47" t="str">
        <f>Source!DE171</f>
        <v/>
      </c>
      <c r="H277" s="48">
        <f>ROUND(Source!AD171*Source!I171, 2)</f>
        <v>12.89</v>
      </c>
      <c r="I277" s="47"/>
      <c r="J277" s="47">
        <f>IF(Source!BB171&lt;&gt; 0, Source!BB171, 1)</f>
        <v>14.43</v>
      </c>
      <c r="K277" s="48">
        <f>Source!Q171</f>
        <v>186.06</v>
      </c>
      <c r="L277" s="54"/>
    </row>
    <row r="278" spans="1:26" ht="15">
      <c r="G278" s="61">
        <f>H277</f>
        <v>12.89</v>
      </c>
      <c r="H278" s="61"/>
      <c r="J278" s="61">
        <f>K277</f>
        <v>186.06</v>
      </c>
      <c r="K278" s="61"/>
      <c r="L278" s="50">
        <f>Source!U171</f>
        <v>0</v>
      </c>
      <c r="O278" s="31">
        <f>G278</f>
        <v>12.89</v>
      </c>
      <c r="P278" s="31">
        <f>J278</f>
        <v>186.06</v>
      </c>
      <c r="Q278" s="31">
        <f>L278</f>
        <v>0</v>
      </c>
      <c r="W278">
        <f>IF(Source!BI171&lt;=1,H277, 0)</f>
        <v>12.89</v>
      </c>
      <c r="X278">
        <f>IF(Source!BI171=2,H277, 0)</f>
        <v>0</v>
      </c>
      <c r="Y278">
        <f>IF(Source!BI171=3,H277, 0)</f>
        <v>0</v>
      </c>
      <c r="Z278">
        <f>IF(Source!BI171=4,H277, 0)</f>
        <v>0</v>
      </c>
    </row>
    <row r="279" spans="1:26" ht="57">
      <c r="A279" s="23" t="str">
        <f>Source!E172</f>
        <v>7</v>
      </c>
      <c r="B279" s="55" t="str">
        <f>Source!F172</f>
        <v>т03-21-01-030</v>
      </c>
      <c r="C279" s="55" t="str">
        <f>Source!G172</f>
        <v>Перевозка грузов I класса автомобилями-самосвалами грузоподъемностью 10 т работающих вне карьера на расстояние до 30 км</v>
      </c>
      <c r="D279" s="37" t="str">
        <f>Source!H172</f>
        <v>1 Т ГРУЗА</v>
      </c>
      <c r="E279" s="10">
        <f>Source!I172</f>
        <v>0.3</v>
      </c>
      <c r="F279" s="38">
        <f>Source!AL172+Source!AM172+Source!AO172</f>
        <v>19.29</v>
      </c>
      <c r="G279" s="39"/>
      <c r="H279" s="40"/>
      <c r="I279" s="39" t="str">
        <f>Source!BO172</f>
        <v/>
      </c>
      <c r="J279" s="39"/>
      <c r="K279" s="40"/>
      <c r="L279" s="41"/>
      <c r="S279">
        <f>ROUND((Source!FX172/100)*((ROUND(Source!AF172*Source!I172, 2)+ROUND(Source!AE172*Source!I172, 2))), 2)</f>
        <v>0</v>
      </c>
      <c r="T279">
        <f>Source!X172</f>
        <v>0</v>
      </c>
      <c r="U279">
        <f>ROUND((Source!FY172/100)*((ROUND(Source!AF172*Source!I172, 2)+ROUND(Source!AE172*Source!I172, 2))), 2)</f>
        <v>0</v>
      </c>
      <c r="V279">
        <f>Source!Y172</f>
        <v>0</v>
      </c>
    </row>
    <row r="280" spans="1:26" ht="14.25">
      <c r="A280" s="56"/>
      <c r="B280" s="57"/>
      <c r="C280" s="57" t="s">
        <v>83</v>
      </c>
      <c r="D280" s="44"/>
      <c r="E280" s="45"/>
      <c r="F280" s="46">
        <f>Source!AM172</f>
        <v>19.29</v>
      </c>
      <c r="G280" s="47" t="str">
        <f>Source!DE172</f>
        <v/>
      </c>
      <c r="H280" s="48">
        <f>ROUND(Source!AD172*Source!I172, 2)</f>
        <v>5.79</v>
      </c>
      <c r="I280" s="47"/>
      <c r="J280" s="47">
        <f>IF(Source!BB172&lt;&gt; 0, Source!BB172, 1)</f>
        <v>8.9600000000000009</v>
      </c>
      <c r="K280" s="48">
        <f>Source!Q172</f>
        <v>51.85</v>
      </c>
      <c r="L280" s="54"/>
    </row>
    <row r="281" spans="1:26" ht="15">
      <c r="G281" s="61">
        <f>H280</f>
        <v>5.79</v>
      </c>
      <c r="H281" s="61"/>
      <c r="J281" s="61">
        <f>K280</f>
        <v>51.85</v>
      </c>
      <c r="K281" s="61"/>
      <c r="L281" s="50">
        <f>Source!U172</f>
        <v>0</v>
      </c>
      <c r="O281" s="31">
        <f>G281</f>
        <v>5.79</v>
      </c>
      <c r="P281" s="31">
        <f>J281</f>
        <v>51.85</v>
      </c>
      <c r="Q281" s="31">
        <f>L281</f>
        <v>0</v>
      </c>
      <c r="W281">
        <f>IF(Source!BI172&lt;=1,H280, 0)</f>
        <v>5.79</v>
      </c>
      <c r="X281">
        <f>IF(Source!BI172=2,H280, 0)</f>
        <v>0</v>
      </c>
      <c r="Y281">
        <f>IF(Source!BI172=3,H280, 0)</f>
        <v>0</v>
      </c>
      <c r="Z281">
        <f>IF(Source!BI172=4,H280, 0)</f>
        <v>0</v>
      </c>
    </row>
    <row r="283" spans="1:26" ht="15">
      <c r="A283" s="60" t="str">
        <f>CONCATENATE("Итого по разделу: ",IF(Source!G174&lt;&gt;"Новый раздел", Source!G174, ""))</f>
        <v>Итого по разделу: Потолок</v>
      </c>
      <c r="B283" s="60"/>
      <c r="C283" s="60"/>
      <c r="D283" s="60"/>
      <c r="E283" s="60"/>
      <c r="F283" s="60"/>
      <c r="G283" s="64">
        <f>SUM(O251:O282)</f>
        <v>33218.730000000003</v>
      </c>
      <c r="H283" s="64"/>
      <c r="I283" s="35"/>
      <c r="J283" s="64">
        <f>SUM(P251:P282)</f>
        <v>184140.31999999998</v>
      </c>
      <c r="K283" s="64"/>
      <c r="L283" s="50">
        <f>SUM(Q251:Q282)</f>
        <v>116.404</v>
      </c>
    </row>
    <row r="287" spans="1:26" ht="15">
      <c r="A287" s="60" t="str">
        <f>CONCATENATE("Итого по локальной смете: ",IF(Source!G204&lt;&gt;"Новая локальная смета", Source!G204, ""))</f>
        <v xml:space="preserve">Итого по локальной смете: </v>
      </c>
      <c r="B287" s="60"/>
      <c r="C287" s="60"/>
      <c r="D287" s="60"/>
      <c r="E287" s="60"/>
      <c r="F287" s="60"/>
      <c r="G287" s="64">
        <f>SUM(O42:O286)</f>
        <v>101124.08999999998</v>
      </c>
      <c r="H287" s="64"/>
      <c r="I287" s="35"/>
      <c r="J287" s="64">
        <f>SUM(P42:P286)</f>
        <v>1048024.6300000002</v>
      </c>
      <c r="K287" s="64"/>
      <c r="L287" s="50">
        <f>SUM(Q42:Q286)</f>
        <v>921.17374499999994</v>
      </c>
    </row>
    <row r="291" spans="1:32" ht="15">
      <c r="A291" s="60" t="str">
        <f>CONCATENATE("Итого по смете: ",IF(Source!G234&lt;&gt;"Новый объект", Source!G234, ""))</f>
        <v>Итого по смете: Ильинский Погост прачечная 2021</v>
      </c>
      <c r="B291" s="60"/>
      <c r="C291" s="60"/>
      <c r="D291" s="60"/>
      <c r="E291" s="60"/>
      <c r="F291" s="60"/>
      <c r="G291" s="64">
        <f>SUM(O1:O290)</f>
        <v>101124.08999999998</v>
      </c>
      <c r="H291" s="64"/>
      <c r="I291" s="35"/>
      <c r="J291" s="64">
        <f>SUM(P1:P290)</f>
        <v>1048024.6300000002</v>
      </c>
      <c r="K291" s="64"/>
      <c r="L291" s="50">
        <f>SUM(Q1:Q290)</f>
        <v>921.17374499999994</v>
      </c>
      <c r="AF291" s="59" t="str">
        <f>CONCATENATE("Итого по смете: ",IF(Source!G234&lt;&gt;"Новый объект", Source!G234, ""))</f>
        <v>Итого по смете: Ильинский Погост прачечная 2021</v>
      </c>
    </row>
    <row r="293" spans="1:32" ht="14.25">
      <c r="C293" s="68" t="str">
        <f>Source!H263</f>
        <v>НДС 20%</v>
      </c>
      <c r="D293" s="68"/>
      <c r="E293" s="68"/>
      <c r="F293" s="68"/>
      <c r="G293" s="68"/>
      <c r="H293" s="68"/>
      <c r="I293" s="68"/>
      <c r="J293" s="69">
        <v>209604.93</v>
      </c>
      <c r="K293" s="69"/>
    </row>
    <row r="294" spans="1:32" ht="14.25">
      <c r="C294" s="68" t="str">
        <f>Source!H264</f>
        <v>всего с НДС</v>
      </c>
      <c r="D294" s="68"/>
      <c r="E294" s="68"/>
      <c r="F294" s="68"/>
      <c r="G294" s="68"/>
      <c r="H294" s="68"/>
      <c r="I294" s="68"/>
      <c r="J294" s="82">
        <v>1257629.56</v>
      </c>
      <c r="K294" s="82"/>
    </row>
    <row r="297" spans="1:32" ht="14.25">
      <c r="A297" s="34" t="s">
        <v>653</v>
      </c>
      <c r="B297" s="34"/>
      <c r="C297" s="10" t="s">
        <v>654</v>
      </c>
      <c r="D297" s="32" t="str">
        <f>IF(Source!CP12&lt;&gt;"", Source!CP12," ")</f>
        <v xml:space="preserve"> </v>
      </c>
      <c r="E297" s="32"/>
      <c r="F297" s="32"/>
      <c r="G297" s="32"/>
      <c r="H297" s="32"/>
      <c r="I297" s="11" t="str">
        <f>IF(Source!CO12&lt;&gt;"", Source!CO12," ")</f>
        <v xml:space="preserve"> </v>
      </c>
      <c r="J297" s="10"/>
      <c r="K297" s="11"/>
      <c r="L297" s="11"/>
    </row>
    <row r="298" spans="1:32" ht="14.25">
      <c r="A298" s="11"/>
      <c r="B298" s="11"/>
      <c r="C298" s="10"/>
      <c r="D298" s="66" t="s">
        <v>655</v>
      </c>
      <c r="E298" s="66"/>
      <c r="F298" s="66"/>
      <c r="G298" s="66"/>
      <c r="H298" s="66"/>
      <c r="I298" s="11"/>
      <c r="J298" s="10"/>
      <c r="K298" s="11"/>
      <c r="L298" s="11"/>
    </row>
    <row r="299" spans="1:32" ht="14.25">
      <c r="A299" s="11"/>
      <c r="B299" s="11"/>
      <c r="C299" s="10"/>
      <c r="D299" s="11"/>
      <c r="E299" s="11"/>
      <c r="F299" s="11"/>
      <c r="G299" s="11"/>
      <c r="H299" s="11"/>
      <c r="I299" s="11"/>
      <c r="J299" s="10"/>
      <c r="K299" s="11"/>
      <c r="L299" s="11"/>
    </row>
    <row r="300" spans="1:32" ht="14.25">
      <c r="A300" s="34" t="s">
        <v>653</v>
      </c>
      <c r="B300" s="34"/>
      <c r="C300" s="10" t="s">
        <v>656</v>
      </c>
      <c r="D300" s="32" t="str">
        <f>IF(Source!AC12&lt;&gt;"", Source!AC12," ")</f>
        <v xml:space="preserve"> </v>
      </c>
      <c r="E300" s="32"/>
      <c r="F300" s="32"/>
      <c r="G300" s="32"/>
      <c r="H300" s="32"/>
      <c r="I300" s="11" t="str">
        <f>IF(Source!AB12&lt;&gt;"", Source!AB12," ")</f>
        <v xml:space="preserve"> </v>
      </c>
      <c r="J300" s="10"/>
      <c r="K300" s="11"/>
      <c r="L300" s="11"/>
    </row>
    <row r="301" spans="1:32" ht="14.25">
      <c r="A301" s="11"/>
      <c r="B301" s="11"/>
      <c r="C301" s="11"/>
      <c r="D301" s="66" t="s">
        <v>655</v>
      </c>
      <c r="E301" s="66"/>
      <c r="F301" s="66"/>
      <c r="G301" s="66"/>
      <c r="H301" s="66"/>
      <c r="I301" s="11"/>
      <c r="J301" s="11"/>
      <c r="K301" s="11"/>
      <c r="L301" s="11"/>
    </row>
    <row r="302" spans="1:32" ht="14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</row>
    <row r="303" spans="1:32" ht="14.25">
      <c r="A303" s="11"/>
      <c r="B303" s="11"/>
      <c r="C303" s="10" t="s">
        <v>657</v>
      </c>
      <c r="D303" s="32" t="str">
        <f>IF(Source!AE12&lt;&gt;"", Source!AE12," ")</f>
        <v xml:space="preserve"> </v>
      </c>
      <c r="E303" s="32"/>
      <c r="F303" s="32"/>
      <c r="G303" s="32"/>
      <c r="H303" s="32"/>
      <c r="I303" s="11" t="str">
        <f>IF(Source!AD12&lt;&gt;"", Source!AD12," ")</f>
        <v xml:space="preserve"> </v>
      </c>
      <c r="J303" s="10"/>
      <c r="K303" s="11"/>
      <c r="L303" s="11"/>
    </row>
    <row r="304" spans="1:32" ht="14.25">
      <c r="A304" s="11"/>
      <c r="B304" s="11"/>
      <c r="C304" s="11"/>
      <c r="D304" s="66" t="s">
        <v>655</v>
      </c>
      <c r="E304" s="66"/>
      <c r="F304" s="66"/>
      <c r="G304" s="66"/>
      <c r="H304" s="66"/>
      <c r="I304" s="11"/>
      <c r="J304" s="11"/>
      <c r="K304" s="11"/>
      <c r="L304" s="11"/>
    </row>
  </sheetData>
  <mergeCells count="161">
    <mergeCell ref="B3:E3"/>
    <mergeCell ref="H3:L3"/>
    <mergeCell ref="B4:E4"/>
    <mergeCell ref="H4:L4"/>
    <mergeCell ref="B6:E6"/>
    <mergeCell ref="H6:L6"/>
    <mergeCell ref="B15:K15"/>
    <mergeCell ref="B17:K17"/>
    <mergeCell ref="B19:K19"/>
    <mergeCell ref="B20:K20"/>
    <mergeCell ref="A22:L22"/>
    <mergeCell ref="G25:H25"/>
    <mergeCell ref="I25:J25"/>
    <mergeCell ref="B7:E7"/>
    <mergeCell ref="H7:L7"/>
    <mergeCell ref="B10:K10"/>
    <mergeCell ref="B11:K11"/>
    <mergeCell ref="F13:G13"/>
    <mergeCell ref="H13:K13"/>
    <mergeCell ref="C28:F28"/>
    <mergeCell ref="G28:H28"/>
    <mergeCell ref="I28:J28"/>
    <mergeCell ref="K28:L28"/>
    <mergeCell ref="C29:F29"/>
    <mergeCell ref="G29:H29"/>
    <mergeCell ref="I29:J29"/>
    <mergeCell ref="K29:L29"/>
    <mergeCell ref="C26:F26"/>
    <mergeCell ref="G26:H26"/>
    <mergeCell ref="I26:J26"/>
    <mergeCell ref="K26:L26"/>
    <mergeCell ref="C27:F27"/>
    <mergeCell ref="G27:H27"/>
    <mergeCell ref="I27:J27"/>
    <mergeCell ref="K27:L27"/>
    <mergeCell ref="C32:F32"/>
    <mergeCell ref="G32:H32"/>
    <mergeCell ref="I32:J32"/>
    <mergeCell ref="K32:L32"/>
    <mergeCell ref="C33:F33"/>
    <mergeCell ref="G33:H33"/>
    <mergeCell ref="I33:J33"/>
    <mergeCell ref="C30:F30"/>
    <mergeCell ref="G30:H30"/>
    <mergeCell ref="I30:J30"/>
    <mergeCell ref="K30:L30"/>
    <mergeCell ref="C31:F31"/>
    <mergeCell ref="G31:H31"/>
    <mergeCell ref="I31:J31"/>
    <mergeCell ref="K31:L31"/>
    <mergeCell ref="A38:L38"/>
    <mergeCell ref="C293:I293"/>
    <mergeCell ref="J293:K293"/>
    <mergeCell ref="C294:I294"/>
    <mergeCell ref="J294:K294"/>
    <mergeCell ref="D298:H298"/>
    <mergeCell ref="J92:K92"/>
    <mergeCell ref="G92:H92"/>
    <mergeCell ref="F90:G90"/>
    <mergeCell ref="F89:G89"/>
    <mergeCell ref="D301:H301"/>
    <mergeCell ref="D304:H304"/>
    <mergeCell ref="J102:K102"/>
    <mergeCell ref="G102:H102"/>
    <mergeCell ref="F100:G100"/>
    <mergeCell ref="F99:G99"/>
    <mergeCell ref="G166:H166"/>
    <mergeCell ref="J166:K166"/>
    <mergeCell ref="A166:F166"/>
    <mergeCell ref="J164:K164"/>
    <mergeCell ref="A128:L128"/>
    <mergeCell ref="J53:K53"/>
    <mergeCell ref="G53:H53"/>
    <mergeCell ref="F51:G51"/>
    <mergeCell ref="F50:G50"/>
    <mergeCell ref="A44:L44"/>
    <mergeCell ref="A42:L42"/>
    <mergeCell ref="F70:G70"/>
    <mergeCell ref="F69:G69"/>
    <mergeCell ref="J62:K62"/>
    <mergeCell ref="G62:H62"/>
    <mergeCell ref="F60:G60"/>
    <mergeCell ref="F59:G59"/>
    <mergeCell ref="J82:K82"/>
    <mergeCell ref="G82:H82"/>
    <mergeCell ref="F80:G80"/>
    <mergeCell ref="F79:G79"/>
    <mergeCell ref="J72:K72"/>
    <mergeCell ref="G72:H72"/>
    <mergeCell ref="F197:G197"/>
    <mergeCell ref="J190:K190"/>
    <mergeCell ref="G190:H190"/>
    <mergeCell ref="F119:G119"/>
    <mergeCell ref="J112:K112"/>
    <mergeCell ref="G112:H112"/>
    <mergeCell ref="F110:G110"/>
    <mergeCell ref="F109:G109"/>
    <mergeCell ref="J222:K222"/>
    <mergeCell ref="G222:H222"/>
    <mergeCell ref="F219:G219"/>
    <mergeCell ref="F218:G218"/>
    <mergeCell ref="J211:K211"/>
    <mergeCell ref="G124:H124"/>
    <mergeCell ref="J124:K124"/>
    <mergeCell ref="A124:F124"/>
    <mergeCell ref="J122:K122"/>
    <mergeCell ref="G122:H122"/>
    <mergeCell ref="F120:G120"/>
    <mergeCell ref="G164:H164"/>
    <mergeCell ref="J152:K152"/>
    <mergeCell ref="G152:H152"/>
    <mergeCell ref="J140:K140"/>
    <mergeCell ref="G140:H140"/>
    <mergeCell ref="J247:K247"/>
    <mergeCell ref="A247:F247"/>
    <mergeCell ref="J245:K245"/>
    <mergeCell ref="G245:H245"/>
    <mergeCell ref="F175:G175"/>
    <mergeCell ref="F174:G174"/>
    <mergeCell ref="A170:L170"/>
    <mergeCell ref="G275:H275"/>
    <mergeCell ref="J272:K272"/>
    <mergeCell ref="G272:H272"/>
    <mergeCell ref="J262:K262"/>
    <mergeCell ref="G262:H262"/>
    <mergeCell ref="F259:G259"/>
    <mergeCell ref="F258:G258"/>
    <mergeCell ref="J188:K188"/>
    <mergeCell ref="G188:H188"/>
    <mergeCell ref="F185:G185"/>
    <mergeCell ref="F184:G184"/>
    <mergeCell ref="J177:K177"/>
    <mergeCell ref="G177:H177"/>
    <mergeCell ref="G211:H211"/>
    <mergeCell ref="J200:K200"/>
    <mergeCell ref="G200:H200"/>
    <mergeCell ref="F198:G198"/>
    <mergeCell ref="A283:F283"/>
    <mergeCell ref="J281:K281"/>
    <mergeCell ref="G281:H281"/>
    <mergeCell ref="J278:K278"/>
    <mergeCell ref="G278:H278"/>
    <mergeCell ref="J275:K275"/>
    <mergeCell ref="F228:G228"/>
    <mergeCell ref="F227:G227"/>
    <mergeCell ref="G291:H291"/>
    <mergeCell ref="J291:K291"/>
    <mergeCell ref="A291:F291"/>
    <mergeCell ref="G287:H287"/>
    <mergeCell ref="J287:K287"/>
    <mergeCell ref="A287:F287"/>
    <mergeCell ref="G283:H283"/>
    <mergeCell ref="J283:K283"/>
    <mergeCell ref="F241:G241"/>
    <mergeCell ref="F240:G240"/>
    <mergeCell ref="J233:K233"/>
    <mergeCell ref="G233:H233"/>
    <mergeCell ref="J231:K231"/>
    <mergeCell ref="G231:H231"/>
    <mergeCell ref="A251:L251"/>
    <mergeCell ref="G247:H247"/>
  </mergeCells>
  <pageMargins left="0.4" right="0.2" top="0.2" bottom="0.4" header="0.2" footer="0.2"/>
  <pageSetup paperSize="9" scale="58" fitToHeight="0" orientation="portrait" horizontalDpi="360" verticalDpi="36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K301"/>
  <sheetViews>
    <sheetView workbookViewId="0">
      <selection activeCell="A297" sqref="A297:AN297"/>
    </sheetView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295</v>
      </c>
      <c r="C12" s="1">
        <v>0</v>
      </c>
      <c r="D12" s="1">
        <f>ROW(A234)</f>
        <v>234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B234</f>
        <v>295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Ильинский Погост прачечная 2021</v>
      </c>
      <c r="H18" s="2"/>
      <c r="I18" s="2"/>
      <c r="J18" s="2"/>
      <c r="K18" s="2"/>
      <c r="L18" s="2"/>
      <c r="M18" s="2"/>
      <c r="N18" s="2"/>
      <c r="O18" s="2">
        <f t="shared" ref="O18:AT18" si="1">O234</f>
        <v>621556.66</v>
      </c>
      <c r="P18" s="2">
        <f t="shared" si="1"/>
        <v>330162.77</v>
      </c>
      <c r="Q18" s="2">
        <f t="shared" si="1"/>
        <v>13608.77</v>
      </c>
      <c r="R18" s="2">
        <f t="shared" si="1"/>
        <v>6651.83</v>
      </c>
      <c r="S18" s="2">
        <f t="shared" si="1"/>
        <v>277785.12</v>
      </c>
      <c r="T18" s="2">
        <f t="shared" si="1"/>
        <v>0</v>
      </c>
      <c r="U18" s="2">
        <f t="shared" si="1"/>
        <v>921.17374499999994</v>
      </c>
      <c r="V18" s="2">
        <f t="shared" si="1"/>
        <v>17.689600000000002</v>
      </c>
      <c r="W18" s="2">
        <f t="shared" si="1"/>
        <v>487.9</v>
      </c>
      <c r="X18" s="2">
        <f t="shared" si="1"/>
        <v>279394.64</v>
      </c>
      <c r="Y18" s="2">
        <f t="shared" si="1"/>
        <v>146758.26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1047709.56</v>
      </c>
      <c r="AS18" s="2">
        <f t="shared" si="1"/>
        <v>989398.33</v>
      </c>
      <c r="AT18" s="2">
        <f t="shared" si="1"/>
        <v>58311.23</v>
      </c>
      <c r="AU18" s="2">
        <f t="shared" ref="AU18:BZ18" si="2">AU234</f>
        <v>0</v>
      </c>
      <c r="AV18" s="2">
        <f t="shared" si="2"/>
        <v>330162.77</v>
      </c>
      <c r="AW18" s="2">
        <f t="shared" si="2"/>
        <v>330162.77</v>
      </c>
      <c r="AX18" s="2">
        <f t="shared" si="2"/>
        <v>0</v>
      </c>
      <c r="AY18" s="2">
        <f t="shared" si="2"/>
        <v>330162.77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237.91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CA234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DG234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EM234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FS234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ROW(A204)</f>
        <v>204</v>
      </c>
      <c r="E20" s="1"/>
      <c r="F20" s="1" t="s">
        <v>12</v>
      </c>
      <c r="G20" s="1" t="s">
        <v>12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>
      <c r="A22" s="2">
        <v>52</v>
      </c>
      <c r="B22" s="2">
        <f t="shared" ref="B22:G22" si="7">B204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O204</f>
        <v>621556.66</v>
      </c>
      <c r="P22" s="2">
        <f t="shared" si="8"/>
        <v>330162.77</v>
      </c>
      <c r="Q22" s="2">
        <f t="shared" si="8"/>
        <v>13608.77</v>
      </c>
      <c r="R22" s="2">
        <f t="shared" si="8"/>
        <v>6651.83</v>
      </c>
      <c r="S22" s="2">
        <f t="shared" si="8"/>
        <v>277785.12</v>
      </c>
      <c r="T22" s="2">
        <f t="shared" si="8"/>
        <v>0</v>
      </c>
      <c r="U22" s="2">
        <f t="shared" si="8"/>
        <v>921.17374499999994</v>
      </c>
      <c r="V22" s="2">
        <f t="shared" si="8"/>
        <v>17.689600000000002</v>
      </c>
      <c r="W22" s="2">
        <f t="shared" si="8"/>
        <v>487.9</v>
      </c>
      <c r="X22" s="2">
        <f t="shared" si="8"/>
        <v>279394.64</v>
      </c>
      <c r="Y22" s="2">
        <f t="shared" si="8"/>
        <v>146758.26</v>
      </c>
      <c r="Z22" s="2">
        <f t="shared" si="8"/>
        <v>0</v>
      </c>
      <c r="AA22" s="2">
        <f t="shared" si="8"/>
        <v>0</v>
      </c>
      <c r="AB22" s="2">
        <f t="shared" si="8"/>
        <v>0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0</v>
      </c>
      <c r="AG22" s="2">
        <f t="shared" si="8"/>
        <v>0</v>
      </c>
      <c r="AH22" s="2">
        <f t="shared" si="8"/>
        <v>0</v>
      </c>
      <c r="AI22" s="2">
        <f t="shared" si="8"/>
        <v>0</v>
      </c>
      <c r="AJ22" s="2">
        <f t="shared" si="8"/>
        <v>0</v>
      </c>
      <c r="AK22" s="2">
        <f t="shared" si="8"/>
        <v>0</v>
      </c>
      <c r="AL22" s="2">
        <f t="shared" si="8"/>
        <v>0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1047709.56</v>
      </c>
      <c r="AS22" s="2">
        <f t="shared" si="8"/>
        <v>989398.33</v>
      </c>
      <c r="AT22" s="2">
        <f t="shared" si="8"/>
        <v>58311.23</v>
      </c>
      <c r="AU22" s="2">
        <f t="shared" ref="AU22:BZ22" si="9">AU204</f>
        <v>0</v>
      </c>
      <c r="AV22" s="2">
        <f t="shared" si="9"/>
        <v>330162.77</v>
      </c>
      <c r="AW22" s="2">
        <f t="shared" si="9"/>
        <v>330162.77</v>
      </c>
      <c r="AX22" s="2">
        <f t="shared" si="9"/>
        <v>0</v>
      </c>
      <c r="AY22" s="2">
        <f t="shared" si="9"/>
        <v>330162.77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237.91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CA204</f>
        <v>0</v>
      </c>
      <c r="CB22" s="2">
        <f t="shared" si="10"/>
        <v>0</v>
      </c>
      <c r="CC22" s="2">
        <f t="shared" si="10"/>
        <v>0</v>
      </c>
      <c r="CD22" s="2">
        <f t="shared" si="10"/>
        <v>0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DG204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EM204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FS204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 s="1">
        <v>4</v>
      </c>
      <c r="B24" s="1">
        <v>1</v>
      </c>
      <c r="C24" s="1"/>
      <c r="D24" s="1">
        <f>ROW(A37)</f>
        <v>37</v>
      </c>
      <c r="E24" s="1"/>
      <c r="F24" s="1" t="s">
        <v>13</v>
      </c>
      <c r="G24" s="1" t="s">
        <v>14</v>
      </c>
      <c r="H24" s="1" t="s">
        <v>3</v>
      </c>
      <c r="I24" s="1">
        <v>0</v>
      </c>
      <c r="J24" s="1"/>
      <c r="K24" s="1">
        <v>0</v>
      </c>
      <c r="L24" s="1"/>
      <c r="M24" s="1" t="s">
        <v>3</v>
      </c>
      <c r="N24" s="1"/>
      <c r="O24" s="1"/>
      <c r="P24" s="1"/>
      <c r="Q24" s="1"/>
      <c r="R24" s="1"/>
      <c r="S24" s="1">
        <v>0</v>
      </c>
      <c r="T24" s="1"/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45">
      <c r="A26" s="2">
        <v>52</v>
      </c>
      <c r="B26" s="2">
        <f t="shared" ref="B26:G26" si="14">B37</f>
        <v>1</v>
      </c>
      <c r="C26" s="2">
        <f t="shared" si="14"/>
        <v>4</v>
      </c>
      <c r="D26" s="2">
        <f t="shared" si="14"/>
        <v>24</v>
      </c>
      <c r="E26" s="2">
        <f t="shared" si="14"/>
        <v>0</v>
      </c>
      <c r="F26" s="2" t="str">
        <f t="shared" si="14"/>
        <v>Новый раздел</v>
      </c>
      <c r="G26" s="2" t="str">
        <f t="shared" si="14"/>
        <v>Пол</v>
      </c>
      <c r="H26" s="2"/>
      <c r="I26" s="2"/>
      <c r="J26" s="2"/>
      <c r="K26" s="2"/>
      <c r="L26" s="2"/>
      <c r="M26" s="2"/>
      <c r="N26" s="2"/>
      <c r="O26" s="2">
        <f t="shared" ref="O26:AT26" si="15">O37</f>
        <v>163788.47</v>
      </c>
      <c r="P26" s="2">
        <f t="shared" si="15"/>
        <v>96003.58</v>
      </c>
      <c r="Q26" s="2">
        <f t="shared" si="15"/>
        <v>8579.9699999999993</v>
      </c>
      <c r="R26" s="2">
        <f t="shared" si="15"/>
        <v>4557.29</v>
      </c>
      <c r="S26" s="2">
        <f t="shared" si="15"/>
        <v>59204.92</v>
      </c>
      <c r="T26" s="2">
        <f t="shared" si="15"/>
        <v>0</v>
      </c>
      <c r="U26" s="2">
        <f t="shared" si="15"/>
        <v>201.31784999999996</v>
      </c>
      <c r="V26" s="2">
        <f t="shared" si="15"/>
        <v>11.94</v>
      </c>
      <c r="W26" s="2">
        <f t="shared" si="15"/>
        <v>0</v>
      </c>
      <c r="X26" s="2">
        <f t="shared" si="15"/>
        <v>69863.06</v>
      </c>
      <c r="Y26" s="2">
        <f t="shared" si="15"/>
        <v>40294.26</v>
      </c>
      <c r="Z26" s="2">
        <f t="shared" si="15"/>
        <v>0</v>
      </c>
      <c r="AA26" s="2">
        <f t="shared" si="15"/>
        <v>0</v>
      </c>
      <c r="AB26" s="2">
        <f t="shared" si="15"/>
        <v>163788.47</v>
      </c>
      <c r="AC26" s="2">
        <f t="shared" si="15"/>
        <v>96003.58</v>
      </c>
      <c r="AD26" s="2">
        <f t="shared" si="15"/>
        <v>8579.9699999999993</v>
      </c>
      <c r="AE26" s="2">
        <f t="shared" si="15"/>
        <v>4557.29</v>
      </c>
      <c r="AF26" s="2">
        <f t="shared" si="15"/>
        <v>59204.92</v>
      </c>
      <c r="AG26" s="2">
        <f t="shared" si="15"/>
        <v>0</v>
      </c>
      <c r="AH26" s="2">
        <f t="shared" si="15"/>
        <v>201.31784999999996</v>
      </c>
      <c r="AI26" s="2">
        <f t="shared" si="15"/>
        <v>11.94</v>
      </c>
      <c r="AJ26" s="2">
        <f t="shared" si="15"/>
        <v>0</v>
      </c>
      <c r="AK26" s="2">
        <f t="shared" si="15"/>
        <v>69863.06</v>
      </c>
      <c r="AL26" s="2">
        <f t="shared" si="15"/>
        <v>40294.26</v>
      </c>
      <c r="AM26" s="2">
        <f t="shared" si="15"/>
        <v>0</v>
      </c>
      <c r="AN26" s="2">
        <f t="shared" si="15"/>
        <v>0</v>
      </c>
      <c r="AO26" s="2">
        <f t="shared" si="15"/>
        <v>0</v>
      </c>
      <c r="AP26" s="2">
        <f t="shared" si="15"/>
        <v>0</v>
      </c>
      <c r="AQ26" s="2">
        <f t="shared" si="15"/>
        <v>0</v>
      </c>
      <c r="AR26" s="2">
        <f t="shared" si="15"/>
        <v>273945.78999999998</v>
      </c>
      <c r="AS26" s="2">
        <f t="shared" si="15"/>
        <v>273945.78999999998</v>
      </c>
      <c r="AT26" s="2">
        <f t="shared" si="15"/>
        <v>0</v>
      </c>
      <c r="AU26" s="2">
        <f t="shared" ref="AU26:BZ26" si="16">AU37</f>
        <v>0</v>
      </c>
      <c r="AV26" s="2">
        <f t="shared" si="16"/>
        <v>96003.58</v>
      </c>
      <c r="AW26" s="2">
        <f t="shared" si="16"/>
        <v>96003.58</v>
      </c>
      <c r="AX26" s="2">
        <f t="shared" si="16"/>
        <v>0</v>
      </c>
      <c r="AY26" s="2">
        <f t="shared" si="16"/>
        <v>96003.58</v>
      </c>
      <c r="AZ26" s="2">
        <f t="shared" si="16"/>
        <v>0</v>
      </c>
      <c r="BA26" s="2">
        <f t="shared" si="16"/>
        <v>0</v>
      </c>
      <c r="BB26" s="2">
        <f t="shared" si="16"/>
        <v>0</v>
      </c>
      <c r="BC26" s="2">
        <f t="shared" si="16"/>
        <v>0</v>
      </c>
      <c r="BD26" s="2">
        <f t="shared" si="16"/>
        <v>0</v>
      </c>
      <c r="BE26" s="2">
        <f t="shared" si="16"/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 t="shared" si="16"/>
        <v>0</v>
      </c>
      <c r="BJ26" s="2">
        <f t="shared" si="16"/>
        <v>0</v>
      </c>
      <c r="BK26" s="2">
        <f t="shared" si="16"/>
        <v>0</v>
      </c>
      <c r="BL26" s="2">
        <f t="shared" si="16"/>
        <v>0</v>
      </c>
      <c r="BM26" s="2">
        <f t="shared" si="16"/>
        <v>0</v>
      </c>
      <c r="BN26" s="2">
        <f t="shared" si="16"/>
        <v>0</v>
      </c>
      <c r="BO26" s="2">
        <f t="shared" si="16"/>
        <v>0</v>
      </c>
      <c r="BP26" s="2">
        <f t="shared" si="16"/>
        <v>0</v>
      </c>
      <c r="BQ26" s="2">
        <f t="shared" si="16"/>
        <v>0</v>
      </c>
      <c r="BR26" s="2">
        <f t="shared" si="16"/>
        <v>0</v>
      </c>
      <c r="BS26" s="2">
        <f t="shared" si="16"/>
        <v>0</v>
      </c>
      <c r="BT26" s="2">
        <f t="shared" si="16"/>
        <v>0</v>
      </c>
      <c r="BU26" s="2">
        <f t="shared" si="16"/>
        <v>0</v>
      </c>
      <c r="BV26" s="2">
        <f t="shared" si="16"/>
        <v>0</v>
      </c>
      <c r="BW26" s="2">
        <f t="shared" si="16"/>
        <v>0</v>
      </c>
      <c r="BX26" s="2">
        <f t="shared" si="16"/>
        <v>0</v>
      </c>
      <c r="BY26" s="2">
        <f t="shared" si="16"/>
        <v>0</v>
      </c>
      <c r="BZ26" s="2">
        <f t="shared" si="16"/>
        <v>0</v>
      </c>
      <c r="CA26" s="2">
        <f t="shared" ref="CA26:DF26" si="17">CA37</f>
        <v>273945.78999999998</v>
      </c>
      <c r="CB26" s="2">
        <f t="shared" si="17"/>
        <v>273945.78999999998</v>
      </c>
      <c r="CC26" s="2">
        <f t="shared" si="17"/>
        <v>0</v>
      </c>
      <c r="CD26" s="2">
        <f t="shared" si="17"/>
        <v>0</v>
      </c>
      <c r="CE26" s="2">
        <f t="shared" si="17"/>
        <v>96003.58</v>
      </c>
      <c r="CF26" s="2">
        <f t="shared" si="17"/>
        <v>96003.58</v>
      </c>
      <c r="CG26" s="2">
        <f t="shared" si="17"/>
        <v>0</v>
      </c>
      <c r="CH26" s="2">
        <f t="shared" si="17"/>
        <v>96003.58</v>
      </c>
      <c r="CI26" s="2">
        <f t="shared" si="17"/>
        <v>0</v>
      </c>
      <c r="CJ26" s="2">
        <f t="shared" si="17"/>
        <v>0</v>
      </c>
      <c r="CK26" s="2">
        <f t="shared" si="17"/>
        <v>0</v>
      </c>
      <c r="CL26" s="2">
        <f t="shared" si="17"/>
        <v>0</v>
      </c>
      <c r="CM26" s="2">
        <f t="shared" si="17"/>
        <v>0</v>
      </c>
      <c r="CN26" s="2">
        <f t="shared" si="17"/>
        <v>0</v>
      </c>
      <c r="CO26" s="2">
        <f t="shared" si="17"/>
        <v>0</v>
      </c>
      <c r="CP26" s="2">
        <f t="shared" si="17"/>
        <v>0</v>
      </c>
      <c r="CQ26" s="2">
        <f t="shared" si="17"/>
        <v>0</v>
      </c>
      <c r="CR26" s="2">
        <f t="shared" si="17"/>
        <v>0</v>
      </c>
      <c r="CS26" s="2">
        <f t="shared" si="17"/>
        <v>0</v>
      </c>
      <c r="CT26" s="2">
        <f t="shared" si="17"/>
        <v>0</v>
      </c>
      <c r="CU26" s="2">
        <f t="shared" si="17"/>
        <v>0</v>
      </c>
      <c r="CV26" s="2">
        <f t="shared" si="17"/>
        <v>0</v>
      </c>
      <c r="CW26" s="2">
        <f t="shared" si="17"/>
        <v>0</v>
      </c>
      <c r="CX26" s="2">
        <f t="shared" si="17"/>
        <v>0</v>
      </c>
      <c r="CY26" s="2">
        <f t="shared" si="17"/>
        <v>0</v>
      </c>
      <c r="CZ26" s="2">
        <f t="shared" si="17"/>
        <v>0</v>
      </c>
      <c r="DA26" s="2">
        <f t="shared" si="17"/>
        <v>0</v>
      </c>
      <c r="DB26" s="2">
        <f t="shared" si="17"/>
        <v>0</v>
      </c>
      <c r="DC26" s="2">
        <f t="shared" si="17"/>
        <v>0</v>
      </c>
      <c r="DD26" s="2">
        <f t="shared" si="17"/>
        <v>0</v>
      </c>
      <c r="DE26" s="2">
        <f t="shared" si="17"/>
        <v>0</v>
      </c>
      <c r="DF26" s="2">
        <f t="shared" si="17"/>
        <v>0</v>
      </c>
      <c r="DG26" s="3">
        <f t="shared" ref="DG26:EL26" si="18">DG37</f>
        <v>0</v>
      </c>
      <c r="DH26" s="3">
        <f t="shared" si="18"/>
        <v>0</v>
      </c>
      <c r="DI26" s="3">
        <f t="shared" si="18"/>
        <v>0</v>
      </c>
      <c r="DJ26" s="3">
        <f t="shared" si="18"/>
        <v>0</v>
      </c>
      <c r="DK26" s="3">
        <f t="shared" si="18"/>
        <v>0</v>
      </c>
      <c r="DL26" s="3">
        <f t="shared" si="18"/>
        <v>0</v>
      </c>
      <c r="DM26" s="3">
        <f t="shared" si="18"/>
        <v>0</v>
      </c>
      <c r="DN26" s="3">
        <f t="shared" si="18"/>
        <v>0</v>
      </c>
      <c r="DO26" s="3">
        <f t="shared" si="18"/>
        <v>0</v>
      </c>
      <c r="DP26" s="3">
        <f t="shared" si="18"/>
        <v>0</v>
      </c>
      <c r="DQ26" s="3">
        <f t="shared" si="18"/>
        <v>0</v>
      </c>
      <c r="DR26" s="3">
        <f t="shared" si="18"/>
        <v>0</v>
      </c>
      <c r="DS26" s="3">
        <f t="shared" si="18"/>
        <v>0</v>
      </c>
      <c r="DT26" s="3">
        <f t="shared" si="18"/>
        <v>0</v>
      </c>
      <c r="DU26" s="3">
        <f t="shared" si="18"/>
        <v>0</v>
      </c>
      <c r="DV26" s="3">
        <f t="shared" si="18"/>
        <v>0</v>
      </c>
      <c r="DW26" s="3">
        <f t="shared" si="18"/>
        <v>0</v>
      </c>
      <c r="DX26" s="3">
        <f t="shared" si="18"/>
        <v>0</v>
      </c>
      <c r="DY26" s="3">
        <f t="shared" si="18"/>
        <v>0</v>
      </c>
      <c r="DZ26" s="3">
        <f t="shared" si="18"/>
        <v>0</v>
      </c>
      <c r="EA26" s="3">
        <f t="shared" si="18"/>
        <v>0</v>
      </c>
      <c r="EB26" s="3">
        <f t="shared" si="18"/>
        <v>0</v>
      </c>
      <c r="EC26" s="3">
        <f t="shared" si="18"/>
        <v>0</v>
      </c>
      <c r="ED26" s="3">
        <f t="shared" si="18"/>
        <v>0</v>
      </c>
      <c r="EE26" s="3">
        <f t="shared" si="18"/>
        <v>0</v>
      </c>
      <c r="EF26" s="3">
        <f t="shared" si="18"/>
        <v>0</v>
      </c>
      <c r="EG26" s="3">
        <f t="shared" si="18"/>
        <v>0</v>
      </c>
      <c r="EH26" s="3">
        <f t="shared" si="18"/>
        <v>0</v>
      </c>
      <c r="EI26" s="3">
        <f t="shared" si="18"/>
        <v>0</v>
      </c>
      <c r="EJ26" s="3">
        <f t="shared" si="18"/>
        <v>0</v>
      </c>
      <c r="EK26" s="3">
        <f t="shared" si="18"/>
        <v>0</v>
      </c>
      <c r="EL26" s="3">
        <f t="shared" si="18"/>
        <v>0</v>
      </c>
      <c r="EM26" s="3">
        <f t="shared" ref="EM26:FR26" si="19">EM37</f>
        <v>0</v>
      </c>
      <c r="EN26" s="3">
        <f t="shared" si="19"/>
        <v>0</v>
      </c>
      <c r="EO26" s="3">
        <f t="shared" si="19"/>
        <v>0</v>
      </c>
      <c r="EP26" s="3">
        <f t="shared" si="19"/>
        <v>0</v>
      </c>
      <c r="EQ26" s="3">
        <f t="shared" si="19"/>
        <v>0</v>
      </c>
      <c r="ER26" s="3">
        <f t="shared" si="19"/>
        <v>0</v>
      </c>
      <c r="ES26" s="3">
        <f t="shared" si="19"/>
        <v>0</v>
      </c>
      <c r="ET26" s="3">
        <f t="shared" si="19"/>
        <v>0</v>
      </c>
      <c r="EU26" s="3">
        <f t="shared" si="19"/>
        <v>0</v>
      </c>
      <c r="EV26" s="3">
        <f t="shared" si="19"/>
        <v>0</v>
      </c>
      <c r="EW26" s="3">
        <f t="shared" si="19"/>
        <v>0</v>
      </c>
      <c r="EX26" s="3">
        <f t="shared" si="19"/>
        <v>0</v>
      </c>
      <c r="EY26" s="3">
        <f t="shared" si="19"/>
        <v>0</v>
      </c>
      <c r="EZ26" s="3">
        <f t="shared" si="19"/>
        <v>0</v>
      </c>
      <c r="FA26" s="3">
        <f t="shared" si="19"/>
        <v>0</v>
      </c>
      <c r="FB26" s="3">
        <f t="shared" si="19"/>
        <v>0</v>
      </c>
      <c r="FC26" s="3">
        <f t="shared" si="19"/>
        <v>0</v>
      </c>
      <c r="FD26" s="3">
        <f t="shared" si="19"/>
        <v>0</v>
      </c>
      <c r="FE26" s="3">
        <f t="shared" si="19"/>
        <v>0</v>
      </c>
      <c r="FF26" s="3">
        <f t="shared" si="19"/>
        <v>0</v>
      </c>
      <c r="FG26" s="3">
        <f t="shared" si="19"/>
        <v>0</v>
      </c>
      <c r="FH26" s="3">
        <f t="shared" si="19"/>
        <v>0</v>
      </c>
      <c r="FI26" s="3">
        <f t="shared" si="19"/>
        <v>0</v>
      </c>
      <c r="FJ26" s="3">
        <f t="shared" si="19"/>
        <v>0</v>
      </c>
      <c r="FK26" s="3">
        <f t="shared" si="19"/>
        <v>0</v>
      </c>
      <c r="FL26" s="3">
        <f t="shared" si="19"/>
        <v>0</v>
      </c>
      <c r="FM26" s="3">
        <f t="shared" si="19"/>
        <v>0</v>
      </c>
      <c r="FN26" s="3">
        <f t="shared" si="19"/>
        <v>0</v>
      </c>
      <c r="FO26" s="3">
        <f t="shared" si="19"/>
        <v>0</v>
      </c>
      <c r="FP26" s="3">
        <f t="shared" si="19"/>
        <v>0</v>
      </c>
      <c r="FQ26" s="3">
        <f t="shared" si="19"/>
        <v>0</v>
      </c>
      <c r="FR26" s="3">
        <f t="shared" si="19"/>
        <v>0</v>
      </c>
      <c r="FS26" s="3">
        <f t="shared" ref="FS26:GX26" si="20">FS37</f>
        <v>0</v>
      </c>
      <c r="FT26" s="3">
        <f t="shared" si="20"/>
        <v>0</v>
      </c>
      <c r="FU26" s="3">
        <f t="shared" si="20"/>
        <v>0</v>
      </c>
      <c r="FV26" s="3">
        <f t="shared" si="20"/>
        <v>0</v>
      </c>
      <c r="FW26" s="3">
        <f t="shared" si="20"/>
        <v>0</v>
      </c>
      <c r="FX26" s="3">
        <f t="shared" si="20"/>
        <v>0</v>
      </c>
      <c r="FY26" s="3">
        <f t="shared" si="20"/>
        <v>0</v>
      </c>
      <c r="FZ26" s="3">
        <f t="shared" si="20"/>
        <v>0</v>
      </c>
      <c r="GA26" s="3">
        <f t="shared" si="20"/>
        <v>0</v>
      </c>
      <c r="GB26" s="3">
        <f t="shared" si="20"/>
        <v>0</v>
      </c>
      <c r="GC26" s="3">
        <f t="shared" si="20"/>
        <v>0</v>
      </c>
      <c r="GD26" s="3">
        <f t="shared" si="20"/>
        <v>0</v>
      </c>
      <c r="GE26" s="3">
        <f t="shared" si="20"/>
        <v>0</v>
      </c>
      <c r="GF26" s="3">
        <f t="shared" si="20"/>
        <v>0</v>
      </c>
      <c r="GG26" s="3">
        <f t="shared" si="20"/>
        <v>0</v>
      </c>
      <c r="GH26" s="3">
        <f t="shared" si="20"/>
        <v>0</v>
      </c>
      <c r="GI26" s="3">
        <f t="shared" si="20"/>
        <v>0</v>
      </c>
      <c r="GJ26" s="3">
        <f t="shared" si="20"/>
        <v>0</v>
      </c>
      <c r="GK26" s="3">
        <f t="shared" si="20"/>
        <v>0</v>
      </c>
      <c r="GL26" s="3">
        <f t="shared" si="20"/>
        <v>0</v>
      </c>
      <c r="GM26" s="3">
        <f t="shared" si="20"/>
        <v>0</v>
      </c>
      <c r="GN26" s="3">
        <f t="shared" si="20"/>
        <v>0</v>
      </c>
      <c r="GO26" s="3">
        <f t="shared" si="20"/>
        <v>0</v>
      </c>
      <c r="GP26" s="3">
        <f t="shared" si="20"/>
        <v>0</v>
      </c>
      <c r="GQ26" s="3">
        <f t="shared" si="20"/>
        <v>0</v>
      </c>
      <c r="GR26" s="3">
        <f t="shared" si="20"/>
        <v>0</v>
      </c>
      <c r="GS26" s="3">
        <f t="shared" si="20"/>
        <v>0</v>
      </c>
      <c r="GT26" s="3">
        <f t="shared" si="20"/>
        <v>0</v>
      </c>
      <c r="GU26" s="3">
        <f t="shared" si="20"/>
        <v>0</v>
      </c>
      <c r="GV26" s="3">
        <f t="shared" si="20"/>
        <v>0</v>
      </c>
      <c r="GW26" s="3">
        <f t="shared" si="20"/>
        <v>0</v>
      </c>
      <c r="GX26" s="3">
        <f t="shared" si="20"/>
        <v>0</v>
      </c>
    </row>
    <row r="28" spans="1:245">
      <c r="A28">
        <v>17</v>
      </c>
      <c r="B28">
        <v>1</v>
      </c>
      <c r="C28">
        <f>ROW(SmtRes!A7)</f>
        <v>7</v>
      </c>
      <c r="D28">
        <f>ROW(EtalonRes!A7)</f>
        <v>7</v>
      </c>
      <c r="E28" t="s">
        <v>15</v>
      </c>
      <c r="F28" t="s">
        <v>16</v>
      </c>
      <c r="G28" t="s">
        <v>17</v>
      </c>
      <c r="H28" t="s">
        <v>18</v>
      </c>
      <c r="I28">
        <v>3</v>
      </c>
      <c r="J28">
        <v>0</v>
      </c>
      <c r="O28">
        <f t="shared" ref="O28:O35" si="21">ROUND(CP28,2)</f>
        <v>6112.92</v>
      </c>
      <c r="P28">
        <f t="shared" ref="P28:P35" si="22">ROUND(CQ28*I28,2)</f>
        <v>2032.41</v>
      </c>
      <c r="Q28">
        <f t="shared" ref="Q28:Q35" si="23">ROUND(CR28*I28,2)</f>
        <v>721.41</v>
      </c>
      <c r="R28">
        <f t="shared" ref="R28:R35" si="24">ROUND(CS28*I28,2)</f>
        <v>374.29</v>
      </c>
      <c r="S28">
        <f t="shared" ref="S28:S35" si="25">ROUND(CT28*I28,2)</f>
        <v>3359.1</v>
      </c>
      <c r="T28">
        <f t="shared" ref="T28:T35" si="26">ROUND(CU28*I28,2)</f>
        <v>0</v>
      </c>
      <c r="U28">
        <f t="shared" ref="U28:U35" si="27">CV28*I28</f>
        <v>11.7645</v>
      </c>
      <c r="V28">
        <f t="shared" ref="V28:V35" si="28">CW28*I28</f>
        <v>1.125</v>
      </c>
      <c r="W28">
        <f t="shared" ref="W28:W35" si="29">ROUND(CX28*I28,2)</f>
        <v>0</v>
      </c>
      <c r="X28">
        <f t="shared" ref="X28:Y35" si="30">ROUND(CY28,2)</f>
        <v>4144.0600000000004</v>
      </c>
      <c r="Y28">
        <f t="shared" si="30"/>
        <v>2389.37</v>
      </c>
      <c r="AA28">
        <v>35502784</v>
      </c>
      <c r="AB28">
        <f t="shared" ref="AB28:AB35" si="31">ROUND((AC28+AD28+AF28),6)</f>
        <v>123.65900000000001</v>
      </c>
      <c r="AC28">
        <f t="shared" ref="AC28:AC35" si="32">ROUND((ES28),6)</f>
        <v>66.680000000000007</v>
      </c>
      <c r="AD28">
        <f t="shared" ref="AD28:AD35" si="33">ROUND(((((ET28*1.25))-((EU28*1.25)))+AE28),6)</f>
        <v>23.1</v>
      </c>
      <c r="AE28">
        <f t="shared" ref="AE28:AE35" si="34">ROUND(((EU28*1.25)),6)</f>
        <v>3.7749999999999999</v>
      </c>
      <c r="AF28">
        <f t="shared" ref="AF28:AF35" si="35">ROUND(((EV28*1.15)),6)</f>
        <v>33.878999999999998</v>
      </c>
      <c r="AG28">
        <f t="shared" ref="AG28:AG35" si="36">ROUND((AP28),6)</f>
        <v>0</v>
      </c>
      <c r="AH28">
        <f t="shared" ref="AH28:AH35" si="37">((EW28*1.15))</f>
        <v>3.9215</v>
      </c>
      <c r="AI28">
        <f t="shared" ref="AI28:AI35" si="38">((EX28*1.25))</f>
        <v>0.375</v>
      </c>
      <c r="AJ28">
        <f t="shared" ref="AJ28:AJ35" si="39">(AS28)</f>
        <v>0</v>
      </c>
      <c r="AK28">
        <v>114.62</v>
      </c>
      <c r="AL28">
        <v>66.680000000000007</v>
      </c>
      <c r="AM28">
        <v>18.48</v>
      </c>
      <c r="AN28">
        <v>3.02</v>
      </c>
      <c r="AO28">
        <v>29.46</v>
      </c>
      <c r="AP28">
        <v>0</v>
      </c>
      <c r="AQ28">
        <v>3.41</v>
      </c>
      <c r="AR28">
        <v>0.3</v>
      </c>
      <c r="AS28">
        <v>0</v>
      </c>
      <c r="AT28">
        <v>111</v>
      </c>
      <c r="AU28">
        <v>64</v>
      </c>
      <c r="AV28">
        <v>1</v>
      </c>
      <c r="AW28">
        <v>1</v>
      </c>
      <c r="AZ28">
        <v>1</v>
      </c>
      <c r="BA28">
        <v>33.049999999999997</v>
      </c>
      <c r="BB28">
        <v>10.41</v>
      </c>
      <c r="BC28">
        <v>10.16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1</v>
      </c>
      <c r="BJ28" t="s">
        <v>19</v>
      </c>
      <c r="BM28">
        <v>11001</v>
      </c>
      <c r="BN28">
        <v>0</v>
      </c>
      <c r="BO28" t="s">
        <v>16</v>
      </c>
      <c r="BP28">
        <v>1</v>
      </c>
      <c r="BQ28">
        <v>2</v>
      </c>
      <c r="BR28">
        <v>0</v>
      </c>
      <c r="BS28">
        <v>33.049999999999997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123</v>
      </c>
      <c r="CA28">
        <v>75</v>
      </c>
      <c r="CE28">
        <v>0</v>
      </c>
      <c r="CF28">
        <v>0</v>
      </c>
      <c r="CG28">
        <v>0</v>
      </c>
      <c r="CM28">
        <v>0</v>
      </c>
      <c r="CN28" t="s">
        <v>598</v>
      </c>
      <c r="CO28">
        <v>0</v>
      </c>
      <c r="CP28">
        <f t="shared" ref="CP28:CP35" si="40">(P28+Q28+S28)</f>
        <v>6112.92</v>
      </c>
      <c r="CQ28">
        <f t="shared" ref="CQ28:CQ35" si="41">AC28*BC28</f>
        <v>677.4688000000001</v>
      </c>
      <c r="CR28">
        <f t="shared" ref="CR28:CR35" si="42">AD28*BB28</f>
        <v>240.47100000000003</v>
      </c>
      <c r="CS28">
        <f t="shared" ref="CS28:CS35" si="43">AE28*BS28</f>
        <v>124.76374999999999</v>
      </c>
      <c r="CT28">
        <f t="shared" ref="CT28:CT35" si="44">AF28*BA28</f>
        <v>1119.7009499999999</v>
      </c>
      <c r="CU28">
        <f t="shared" ref="CU28:CX35" si="45">AG28</f>
        <v>0</v>
      </c>
      <c r="CV28">
        <f t="shared" si="45"/>
        <v>3.9215</v>
      </c>
      <c r="CW28">
        <f t="shared" si="45"/>
        <v>0.375</v>
      </c>
      <c r="CX28">
        <f t="shared" si="45"/>
        <v>0</v>
      </c>
      <c r="CY28">
        <f t="shared" ref="CY28:CY35" si="46">(((S28+R28)*AT28)/100)</f>
        <v>4144.0628999999999</v>
      </c>
      <c r="CZ28">
        <f t="shared" ref="CZ28:CZ35" si="47">(((S28+R28)*AU28)/100)</f>
        <v>2389.3696</v>
      </c>
      <c r="DC28" t="s">
        <v>3</v>
      </c>
      <c r="DD28" t="s">
        <v>3</v>
      </c>
      <c r="DE28" t="s">
        <v>20</v>
      </c>
      <c r="DF28" t="s">
        <v>20</v>
      </c>
      <c r="DG28" t="s">
        <v>21</v>
      </c>
      <c r="DH28" t="s">
        <v>3</v>
      </c>
      <c r="DI28" t="s">
        <v>21</v>
      </c>
      <c r="DJ28" t="s">
        <v>20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1013</v>
      </c>
      <c r="DV28" t="s">
        <v>18</v>
      </c>
      <c r="DW28" t="s">
        <v>18</v>
      </c>
      <c r="DX28">
        <v>1</v>
      </c>
      <c r="DZ28" t="s">
        <v>3</v>
      </c>
      <c r="EA28" t="s">
        <v>3</v>
      </c>
      <c r="EB28" t="s">
        <v>3</v>
      </c>
      <c r="EC28" t="s">
        <v>3</v>
      </c>
      <c r="EE28">
        <v>35526080</v>
      </c>
      <c r="EF28">
        <v>2</v>
      </c>
      <c r="EG28" t="s">
        <v>22</v>
      </c>
      <c r="EH28">
        <v>0</v>
      </c>
      <c r="EI28" t="s">
        <v>3</v>
      </c>
      <c r="EJ28">
        <v>1</v>
      </c>
      <c r="EK28">
        <v>11001</v>
      </c>
      <c r="EL28" t="s">
        <v>23</v>
      </c>
      <c r="EM28" t="s">
        <v>24</v>
      </c>
      <c r="EO28" t="s">
        <v>25</v>
      </c>
      <c r="EQ28">
        <v>0</v>
      </c>
      <c r="ER28">
        <v>114.62</v>
      </c>
      <c r="ES28">
        <v>66.680000000000007</v>
      </c>
      <c r="ET28">
        <v>18.48</v>
      </c>
      <c r="EU28">
        <v>3.02</v>
      </c>
      <c r="EV28">
        <v>29.46</v>
      </c>
      <c r="EW28">
        <v>3.41</v>
      </c>
      <c r="EX28">
        <v>0.3</v>
      </c>
      <c r="EY28">
        <v>0</v>
      </c>
      <c r="FQ28">
        <v>0</v>
      </c>
      <c r="FR28">
        <f t="shared" ref="FR28:FR35" si="48">ROUND(IF(AND(BH28=3,BI28=3),P28,0),2)</f>
        <v>0</v>
      </c>
      <c r="FS28">
        <v>0</v>
      </c>
      <c r="FT28" t="s">
        <v>26</v>
      </c>
      <c r="FU28" t="s">
        <v>27</v>
      </c>
      <c r="FX28">
        <v>110.7</v>
      </c>
      <c r="FY28">
        <v>63.75</v>
      </c>
      <c r="GA28" t="s">
        <v>3</v>
      </c>
      <c r="GD28">
        <v>1</v>
      </c>
      <c r="GF28">
        <v>-1012701595</v>
      </c>
      <c r="GG28">
        <v>2</v>
      </c>
      <c r="GH28">
        <v>1</v>
      </c>
      <c r="GI28">
        <v>2</v>
      </c>
      <c r="GJ28">
        <v>0</v>
      </c>
      <c r="GK28">
        <v>0</v>
      </c>
      <c r="GL28">
        <f t="shared" ref="GL28:GL35" si="49">ROUND(IF(AND(BH28=3,BI28=3,FS28&lt;&gt;0),P28,0),2)</f>
        <v>0</v>
      </c>
      <c r="GM28">
        <f t="shared" ref="GM28:GM35" si="50">ROUND(O28+X28+Y28,2)+GX28</f>
        <v>12646.35</v>
      </c>
      <c r="GN28">
        <f t="shared" ref="GN28:GN35" si="51">IF(OR(BI28=0,BI28=1),ROUND(O28+X28+Y28,2),0)</f>
        <v>12646.35</v>
      </c>
      <c r="GO28">
        <f t="shared" ref="GO28:GO35" si="52">IF(BI28=2,ROUND(O28+X28+Y28,2),0)</f>
        <v>0</v>
      </c>
      <c r="GP28">
        <f t="shared" ref="GP28:GP35" si="53">IF(BI28=4,ROUND(O28+X28+Y28,2)+GX28,0)</f>
        <v>0</v>
      </c>
      <c r="GR28">
        <v>0</v>
      </c>
      <c r="GS28">
        <v>3</v>
      </c>
      <c r="GT28">
        <v>0</v>
      </c>
      <c r="GU28" t="s">
        <v>3</v>
      </c>
      <c r="GV28">
        <f t="shared" ref="GV28:GV35" si="54">ROUND((GT28),6)</f>
        <v>0</v>
      </c>
      <c r="GW28">
        <v>1</v>
      </c>
      <c r="GX28">
        <f t="shared" ref="GX28:GX35" si="55">ROUND(HC28*I28,2)</f>
        <v>0</v>
      </c>
      <c r="HA28">
        <v>0</v>
      </c>
      <c r="HB28">
        <v>0</v>
      </c>
      <c r="HC28">
        <f t="shared" ref="HC28:HC35" si="56">GV28*GW28</f>
        <v>0</v>
      </c>
      <c r="HE28" t="s">
        <v>3</v>
      </c>
      <c r="HF28" t="s">
        <v>3</v>
      </c>
      <c r="IK28">
        <v>0</v>
      </c>
    </row>
    <row r="29" spans="1:245">
      <c r="A29">
        <v>17</v>
      </c>
      <c r="B29">
        <v>1</v>
      </c>
      <c r="C29">
        <f>ROW(SmtRes!A17)</f>
        <v>17</v>
      </c>
      <c r="D29">
        <f>ROW(EtalonRes!A17)</f>
        <v>17</v>
      </c>
      <c r="E29" t="s">
        <v>28</v>
      </c>
      <c r="F29" t="s">
        <v>29</v>
      </c>
      <c r="G29" t="s">
        <v>30</v>
      </c>
      <c r="H29" t="s">
        <v>18</v>
      </c>
      <c r="I29">
        <v>3</v>
      </c>
      <c r="J29">
        <v>0</v>
      </c>
      <c r="O29">
        <f t="shared" si="21"/>
        <v>11588.08</v>
      </c>
      <c r="P29">
        <f t="shared" si="22"/>
        <v>6572.02</v>
      </c>
      <c r="Q29">
        <f t="shared" si="23"/>
        <v>1247.6199999999999</v>
      </c>
      <c r="R29">
        <f t="shared" si="24"/>
        <v>685.37</v>
      </c>
      <c r="S29">
        <f t="shared" si="25"/>
        <v>3768.44</v>
      </c>
      <c r="T29">
        <f t="shared" si="26"/>
        <v>0</v>
      </c>
      <c r="U29">
        <f t="shared" si="27"/>
        <v>12.868499999999997</v>
      </c>
      <c r="V29">
        <f t="shared" si="28"/>
        <v>2.0625</v>
      </c>
      <c r="W29">
        <f t="shared" si="29"/>
        <v>0</v>
      </c>
      <c r="X29">
        <f t="shared" si="30"/>
        <v>4943.7299999999996</v>
      </c>
      <c r="Y29">
        <f t="shared" si="30"/>
        <v>2850.44</v>
      </c>
      <c r="AA29">
        <v>35502784</v>
      </c>
      <c r="AB29">
        <f t="shared" si="31"/>
        <v>224.17750000000001</v>
      </c>
      <c r="AC29">
        <f t="shared" si="32"/>
        <v>147.52000000000001</v>
      </c>
      <c r="AD29">
        <f t="shared" si="33"/>
        <v>38.65</v>
      </c>
      <c r="AE29">
        <f t="shared" si="34"/>
        <v>6.9124999999999996</v>
      </c>
      <c r="AF29">
        <f t="shared" si="35"/>
        <v>38.0075</v>
      </c>
      <c r="AG29">
        <f t="shared" si="36"/>
        <v>0</v>
      </c>
      <c r="AH29">
        <f t="shared" si="37"/>
        <v>4.2894999999999994</v>
      </c>
      <c r="AI29">
        <f t="shared" si="38"/>
        <v>0.6875</v>
      </c>
      <c r="AJ29">
        <f t="shared" si="39"/>
        <v>0</v>
      </c>
      <c r="AK29">
        <v>211.49</v>
      </c>
      <c r="AL29">
        <v>147.52000000000001</v>
      </c>
      <c r="AM29">
        <v>30.92</v>
      </c>
      <c r="AN29">
        <v>5.53</v>
      </c>
      <c r="AO29">
        <v>33.049999999999997</v>
      </c>
      <c r="AP29">
        <v>0</v>
      </c>
      <c r="AQ29">
        <v>3.73</v>
      </c>
      <c r="AR29">
        <v>0.55000000000000004</v>
      </c>
      <c r="AS29">
        <v>0</v>
      </c>
      <c r="AT29">
        <v>111</v>
      </c>
      <c r="AU29">
        <v>64</v>
      </c>
      <c r="AV29">
        <v>1</v>
      </c>
      <c r="AW29">
        <v>1</v>
      </c>
      <c r="AZ29">
        <v>1</v>
      </c>
      <c r="BA29">
        <v>33.049999999999997</v>
      </c>
      <c r="BB29">
        <v>10.76</v>
      </c>
      <c r="BC29">
        <v>14.85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1</v>
      </c>
      <c r="BJ29" t="s">
        <v>31</v>
      </c>
      <c r="BM29">
        <v>11001</v>
      </c>
      <c r="BN29">
        <v>0</v>
      </c>
      <c r="BO29" t="s">
        <v>29</v>
      </c>
      <c r="BP29">
        <v>1</v>
      </c>
      <c r="BQ29">
        <v>2</v>
      </c>
      <c r="BR29">
        <v>0</v>
      </c>
      <c r="BS29">
        <v>33.049999999999997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123</v>
      </c>
      <c r="CA29">
        <v>75</v>
      </c>
      <c r="CE29">
        <v>0</v>
      </c>
      <c r="CF29">
        <v>0</v>
      </c>
      <c r="CG29">
        <v>0</v>
      </c>
      <c r="CM29">
        <v>0</v>
      </c>
      <c r="CN29" t="s">
        <v>598</v>
      </c>
      <c r="CO29">
        <v>0</v>
      </c>
      <c r="CP29">
        <f t="shared" si="40"/>
        <v>11588.08</v>
      </c>
      <c r="CQ29">
        <f t="shared" si="41"/>
        <v>2190.672</v>
      </c>
      <c r="CR29">
        <f t="shared" si="42"/>
        <v>415.87399999999997</v>
      </c>
      <c r="CS29">
        <f t="shared" si="43"/>
        <v>228.45812499999997</v>
      </c>
      <c r="CT29">
        <f t="shared" si="44"/>
        <v>1256.1478749999999</v>
      </c>
      <c r="CU29">
        <f t="shared" si="45"/>
        <v>0</v>
      </c>
      <c r="CV29">
        <f t="shared" si="45"/>
        <v>4.2894999999999994</v>
      </c>
      <c r="CW29">
        <f t="shared" si="45"/>
        <v>0.6875</v>
      </c>
      <c r="CX29">
        <f t="shared" si="45"/>
        <v>0</v>
      </c>
      <c r="CY29">
        <f t="shared" si="46"/>
        <v>4943.7291000000005</v>
      </c>
      <c r="CZ29">
        <f t="shared" si="47"/>
        <v>2850.4384000000005</v>
      </c>
      <c r="DC29" t="s">
        <v>3</v>
      </c>
      <c r="DD29" t="s">
        <v>3</v>
      </c>
      <c r="DE29" t="s">
        <v>20</v>
      </c>
      <c r="DF29" t="s">
        <v>20</v>
      </c>
      <c r="DG29" t="s">
        <v>21</v>
      </c>
      <c r="DH29" t="s">
        <v>3</v>
      </c>
      <c r="DI29" t="s">
        <v>21</v>
      </c>
      <c r="DJ29" t="s">
        <v>20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1013</v>
      </c>
      <c r="DV29" t="s">
        <v>18</v>
      </c>
      <c r="DW29" t="s">
        <v>18</v>
      </c>
      <c r="DX29">
        <v>1</v>
      </c>
      <c r="DZ29" t="s">
        <v>3</v>
      </c>
      <c r="EA29" t="s">
        <v>3</v>
      </c>
      <c r="EB29" t="s">
        <v>3</v>
      </c>
      <c r="EC29" t="s">
        <v>3</v>
      </c>
      <c r="EE29">
        <v>35526080</v>
      </c>
      <c r="EF29">
        <v>2</v>
      </c>
      <c r="EG29" t="s">
        <v>22</v>
      </c>
      <c r="EH29">
        <v>0</v>
      </c>
      <c r="EI29" t="s">
        <v>3</v>
      </c>
      <c r="EJ29">
        <v>1</v>
      </c>
      <c r="EK29">
        <v>11001</v>
      </c>
      <c r="EL29" t="s">
        <v>23</v>
      </c>
      <c r="EM29" t="s">
        <v>24</v>
      </c>
      <c r="EO29" t="s">
        <v>25</v>
      </c>
      <c r="EQ29">
        <v>0</v>
      </c>
      <c r="ER29">
        <v>211.49</v>
      </c>
      <c r="ES29">
        <v>147.52000000000001</v>
      </c>
      <c r="ET29">
        <v>30.92</v>
      </c>
      <c r="EU29">
        <v>5.53</v>
      </c>
      <c r="EV29">
        <v>33.049999999999997</v>
      </c>
      <c r="EW29">
        <v>3.73</v>
      </c>
      <c r="EX29">
        <v>0.55000000000000004</v>
      </c>
      <c r="EY29">
        <v>0</v>
      </c>
      <c r="FQ29">
        <v>0</v>
      </c>
      <c r="FR29">
        <f t="shared" si="48"/>
        <v>0</v>
      </c>
      <c r="FS29">
        <v>0</v>
      </c>
      <c r="FT29" t="s">
        <v>26</v>
      </c>
      <c r="FU29" t="s">
        <v>27</v>
      </c>
      <c r="FX29">
        <v>110.7</v>
      </c>
      <c r="FY29">
        <v>63.75</v>
      </c>
      <c r="GA29" t="s">
        <v>3</v>
      </c>
      <c r="GD29">
        <v>1</v>
      </c>
      <c r="GF29">
        <v>-141678452</v>
      </c>
      <c r="GG29">
        <v>2</v>
      </c>
      <c r="GH29">
        <v>1</v>
      </c>
      <c r="GI29">
        <v>2</v>
      </c>
      <c r="GJ29">
        <v>0</v>
      </c>
      <c r="GK29">
        <v>0</v>
      </c>
      <c r="GL29">
        <f t="shared" si="49"/>
        <v>0</v>
      </c>
      <c r="GM29">
        <f t="shared" si="50"/>
        <v>19382.25</v>
      </c>
      <c r="GN29">
        <f t="shared" si="51"/>
        <v>19382.25</v>
      </c>
      <c r="GO29">
        <f t="shared" si="52"/>
        <v>0</v>
      </c>
      <c r="GP29">
        <f t="shared" si="53"/>
        <v>0</v>
      </c>
      <c r="GR29">
        <v>0</v>
      </c>
      <c r="GS29">
        <v>3</v>
      </c>
      <c r="GT29">
        <v>0</v>
      </c>
      <c r="GU29" t="s">
        <v>3</v>
      </c>
      <c r="GV29">
        <f t="shared" si="54"/>
        <v>0</v>
      </c>
      <c r="GW29">
        <v>1</v>
      </c>
      <c r="GX29">
        <f t="shared" si="55"/>
        <v>0</v>
      </c>
      <c r="HA29">
        <v>0</v>
      </c>
      <c r="HB29">
        <v>0</v>
      </c>
      <c r="HC29">
        <f t="shared" si="56"/>
        <v>0</v>
      </c>
      <c r="HE29" t="s">
        <v>3</v>
      </c>
      <c r="HF29" t="s">
        <v>3</v>
      </c>
      <c r="IK29">
        <v>0</v>
      </c>
    </row>
    <row r="30" spans="1:245">
      <c r="A30">
        <v>17</v>
      </c>
      <c r="B30">
        <v>1</v>
      </c>
      <c r="C30">
        <f>ROW(SmtRes!A25)</f>
        <v>25</v>
      </c>
      <c r="D30">
        <f>ROW(EtalonRes!A25)</f>
        <v>25</v>
      </c>
      <c r="E30" t="s">
        <v>32</v>
      </c>
      <c r="F30" t="s">
        <v>33</v>
      </c>
      <c r="G30" t="s">
        <v>34</v>
      </c>
      <c r="H30" t="s">
        <v>35</v>
      </c>
      <c r="I30">
        <f>ROUND(9/100,9)</f>
        <v>0.09</v>
      </c>
      <c r="J30">
        <v>0</v>
      </c>
      <c r="O30">
        <f t="shared" si="21"/>
        <v>38858.75</v>
      </c>
      <c r="P30">
        <f t="shared" si="22"/>
        <v>32220.25</v>
      </c>
      <c r="Q30">
        <f t="shared" si="23"/>
        <v>1835.87</v>
      </c>
      <c r="R30">
        <f t="shared" si="24"/>
        <v>903.5</v>
      </c>
      <c r="S30">
        <f t="shared" si="25"/>
        <v>4802.63</v>
      </c>
      <c r="T30">
        <f t="shared" si="26"/>
        <v>0</v>
      </c>
      <c r="U30">
        <f t="shared" si="27"/>
        <v>18.629999999999995</v>
      </c>
      <c r="V30">
        <f t="shared" si="28"/>
        <v>2.0249999999999999</v>
      </c>
      <c r="W30">
        <f t="shared" si="29"/>
        <v>0</v>
      </c>
      <c r="X30">
        <f t="shared" si="30"/>
        <v>5420.82</v>
      </c>
      <c r="Y30">
        <f t="shared" si="30"/>
        <v>3138.37</v>
      </c>
      <c r="AA30">
        <v>35502784</v>
      </c>
      <c r="AB30">
        <f t="shared" si="31"/>
        <v>59193.252500000002</v>
      </c>
      <c r="AC30">
        <f t="shared" si="32"/>
        <v>55590.49</v>
      </c>
      <c r="AD30">
        <f t="shared" si="33"/>
        <v>1988.1624999999999</v>
      </c>
      <c r="AE30">
        <f t="shared" si="34"/>
        <v>303.75</v>
      </c>
      <c r="AF30">
        <f t="shared" si="35"/>
        <v>1614.6</v>
      </c>
      <c r="AG30">
        <f t="shared" si="36"/>
        <v>0</v>
      </c>
      <c r="AH30">
        <f t="shared" si="37"/>
        <v>206.99999999999997</v>
      </c>
      <c r="AI30">
        <f t="shared" si="38"/>
        <v>22.5</v>
      </c>
      <c r="AJ30">
        <f t="shared" si="39"/>
        <v>0</v>
      </c>
      <c r="AK30">
        <v>58585.02</v>
      </c>
      <c r="AL30">
        <v>55590.49</v>
      </c>
      <c r="AM30">
        <v>1590.53</v>
      </c>
      <c r="AN30">
        <v>243</v>
      </c>
      <c r="AO30">
        <v>1404</v>
      </c>
      <c r="AP30">
        <v>0</v>
      </c>
      <c r="AQ30">
        <v>180</v>
      </c>
      <c r="AR30">
        <v>18</v>
      </c>
      <c r="AS30">
        <v>0</v>
      </c>
      <c r="AT30">
        <v>95</v>
      </c>
      <c r="AU30">
        <v>55</v>
      </c>
      <c r="AV30">
        <v>1</v>
      </c>
      <c r="AW30">
        <v>1</v>
      </c>
      <c r="AZ30">
        <v>1</v>
      </c>
      <c r="BA30">
        <v>33.049999999999997</v>
      </c>
      <c r="BB30">
        <v>10.26</v>
      </c>
      <c r="BC30">
        <v>6.44</v>
      </c>
      <c r="BD30" t="s">
        <v>3</v>
      </c>
      <c r="BE30" t="s">
        <v>3</v>
      </c>
      <c r="BF30" t="s">
        <v>3</v>
      </c>
      <c r="BG30" t="s">
        <v>3</v>
      </c>
      <c r="BH30">
        <v>0</v>
      </c>
      <c r="BI30">
        <v>1</v>
      </c>
      <c r="BJ30" t="s">
        <v>36</v>
      </c>
      <c r="BM30">
        <v>6001</v>
      </c>
      <c r="BN30">
        <v>0</v>
      </c>
      <c r="BO30" t="s">
        <v>33</v>
      </c>
      <c r="BP30">
        <v>1</v>
      </c>
      <c r="BQ30">
        <v>2</v>
      </c>
      <c r="BR30">
        <v>0</v>
      </c>
      <c r="BS30">
        <v>33.049999999999997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105</v>
      </c>
      <c r="CA30">
        <v>65</v>
      </c>
      <c r="CE30">
        <v>0</v>
      </c>
      <c r="CF30">
        <v>0</v>
      </c>
      <c r="CG30">
        <v>0</v>
      </c>
      <c r="CM30">
        <v>0</v>
      </c>
      <c r="CN30" t="s">
        <v>598</v>
      </c>
      <c r="CO30">
        <v>0</v>
      </c>
      <c r="CP30">
        <f t="shared" si="40"/>
        <v>38858.75</v>
      </c>
      <c r="CQ30">
        <f t="shared" si="41"/>
        <v>358002.75560000003</v>
      </c>
      <c r="CR30">
        <f t="shared" si="42"/>
        <v>20398.54725</v>
      </c>
      <c r="CS30">
        <f t="shared" si="43"/>
        <v>10038.9375</v>
      </c>
      <c r="CT30">
        <f t="shared" si="44"/>
        <v>53362.529999999992</v>
      </c>
      <c r="CU30">
        <f t="shared" si="45"/>
        <v>0</v>
      </c>
      <c r="CV30">
        <f t="shared" si="45"/>
        <v>206.99999999999997</v>
      </c>
      <c r="CW30">
        <f t="shared" si="45"/>
        <v>22.5</v>
      </c>
      <c r="CX30">
        <f t="shared" si="45"/>
        <v>0</v>
      </c>
      <c r="CY30">
        <f t="shared" si="46"/>
        <v>5420.8234999999995</v>
      </c>
      <c r="CZ30">
        <f t="shared" si="47"/>
        <v>3138.3715000000002</v>
      </c>
      <c r="DC30" t="s">
        <v>3</v>
      </c>
      <c r="DD30" t="s">
        <v>3</v>
      </c>
      <c r="DE30" t="s">
        <v>20</v>
      </c>
      <c r="DF30" t="s">
        <v>20</v>
      </c>
      <c r="DG30" t="s">
        <v>21</v>
      </c>
      <c r="DH30" t="s">
        <v>3</v>
      </c>
      <c r="DI30" t="s">
        <v>21</v>
      </c>
      <c r="DJ30" t="s">
        <v>20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1013</v>
      </c>
      <c r="DV30" t="s">
        <v>35</v>
      </c>
      <c r="DW30" t="s">
        <v>35</v>
      </c>
      <c r="DX30">
        <v>1</v>
      </c>
      <c r="DZ30" t="s">
        <v>3</v>
      </c>
      <c r="EA30" t="s">
        <v>3</v>
      </c>
      <c r="EB30" t="s">
        <v>3</v>
      </c>
      <c r="EC30" t="s">
        <v>3</v>
      </c>
      <c r="EE30">
        <v>35526066</v>
      </c>
      <c r="EF30">
        <v>2</v>
      </c>
      <c r="EG30" t="s">
        <v>22</v>
      </c>
      <c r="EH30">
        <v>0</v>
      </c>
      <c r="EI30" t="s">
        <v>3</v>
      </c>
      <c r="EJ30">
        <v>1</v>
      </c>
      <c r="EK30">
        <v>6001</v>
      </c>
      <c r="EL30" t="s">
        <v>37</v>
      </c>
      <c r="EM30" t="s">
        <v>38</v>
      </c>
      <c r="EO30" t="s">
        <v>25</v>
      </c>
      <c r="EQ30">
        <v>0</v>
      </c>
      <c r="ER30">
        <v>58585.02</v>
      </c>
      <c r="ES30">
        <v>55590.49</v>
      </c>
      <c r="ET30">
        <v>1590.53</v>
      </c>
      <c r="EU30">
        <v>243</v>
      </c>
      <c r="EV30">
        <v>1404</v>
      </c>
      <c r="EW30">
        <v>180</v>
      </c>
      <c r="EX30">
        <v>18</v>
      </c>
      <c r="EY30">
        <v>0</v>
      </c>
      <c r="FQ30">
        <v>0</v>
      </c>
      <c r="FR30">
        <f t="shared" si="48"/>
        <v>0</v>
      </c>
      <c r="FS30">
        <v>0</v>
      </c>
      <c r="FT30" t="s">
        <v>26</v>
      </c>
      <c r="FU30" t="s">
        <v>27</v>
      </c>
      <c r="FX30">
        <v>94.5</v>
      </c>
      <c r="FY30">
        <v>55.25</v>
      </c>
      <c r="GA30" t="s">
        <v>3</v>
      </c>
      <c r="GD30">
        <v>1</v>
      </c>
      <c r="GF30">
        <v>-1810988108</v>
      </c>
      <c r="GG30">
        <v>2</v>
      </c>
      <c r="GH30">
        <v>1</v>
      </c>
      <c r="GI30">
        <v>2</v>
      </c>
      <c r="GJ30">
        <v>0</v>
      </c>
      <c r="GK30">
        <v>0</v>
      </c>
      <c r="GL30">
        <f t="shared" si="49"/>
        <v>0</v>
      </c>
      <c r="GM30">
        <f t="shared" si="50"/>
        <v>47417.94</v>
      </c>
      <c r="GN30">
        <f t="shared" si="51"/>
        <v>47417.94</v>
      </c>
      <c r="GO30">
        <f t="shared" si="52"/>
        <v>0</v>
      </c>
      <c r="GP30">
        <f t="shared" si="53"/>
        <v>0</v>
      </c>
      <c r="GR30">
        <v>0</v>
      </c>
      <c r="GS30">
        <v>3</v>
      </c>
      <c r="GT30">
        <v>0</v>
      </c>
      <c r="GU30" t="s">
        <v>3</v>
      </c>
      <c r="GV30">
        <f t="shared" si="54"/>
        <v>0</v>
      </c>
      <c r="GW30">
        <v>1</v>
      </c>
      <c r="GX30">
        <f t="shared" si="55"/>
        <v>0</v>
      </c>
      <c r="HA30">
        <v>0</v>
      </c>
      <c r="HB30">
        <v>0</v>
      </c>
      <c r="HC30">
        <f t="shared" si="56"/>
        <v>0</v>
      </c>
      <c r="HE30" t="s">
        <v>3</v>
      </c>
      <c r="HF30" t="s">
        <v>3</v>
      </c>
      <c r="IK30">
        <v>0</v>
      </c>
    </row>
    <row r="31" spans="1:245">
      <c r="A31">
        <v>17</v>
      </c>
      <c r="B31">
        <v>1</v>
      </c>
      <c r="C31">
        <f>ROW(SmtRes!A31)</f>
        <v>31</v>
      </c>
      <c r="D31">
        <f>ROW(EtalonRes!A31)</f>
        <v>31</v>
      </c>
      <c r="E31" t="s">
        <v>39</v>
      </c>
      <c r="F31" t="s">
        <v>40</v>
      </c>
      <c r="G31" t="s">
        <v>41</v>
      </c>
      <c r="H31" t="s">
        <v>42</v>
      </c>
      <c r="I31">
        <f>ROUND(90/100,9)</f>
        <v>0.9</v>
      </c>
      <c r="J31">
        <v>0</v>
      </c>
      <c r="O31">
        <f t="shared" si="21"/>
        <v>17759.2</v>
      </c>
      <c r="P31">
        <f t="shared" si="22"/>
        <v>6319.48</v>
      </c>
      <c r="Q31">
        <f t="shared" si="23"/>
        <v>708.72</v>
      </c>
      <c r="R31">
        <f t="shared" si="24"/>
        <v>637.66</v>
      </c>
      <c r="S31">
        <f t="shared" si="25"/>
        <v>10731</v>
      </c>
      <c r="T31">
        <f t="shared" si="26"/>
        <v>0</v>
      </c>
      <c r="U31">
        <f t="shared" si="27"/>
        <v>40.892849999999996</v>
      </c>
      <c r="V31">
        <f t="shared" si="28"/>
        <v>1.42875</v>
      </c>
      <c r="W31">
        <f t="shared" si="29"/>
        <v>0</v>
      </c>
      <c r="X31">
        <f t="shared" si="30"/>
        <v>12619.21</v>
      </c>
      <c r="Y31">
        <f t="shared" si="30"/>
        <v>7275.94</v>
      </c>
      <c r="AA31">
        <v>35502784</v>
      </c>
      <c r="AB31">
        <f t="shared" si="31"/>
        <v>1543.1365000000001</v>
      </c>
      <c r="AC31">
        <f t="shared" si="32"/>
        <v>1127.07</v>
      </c>
      <c r="AD31">
        <f t="shared" si="33"/>
        <v>55.3</v>
      </c>
      <c r="AE31">
        <f t="shared" si="34"/>
        <v>21.4375</v>
      </c>
      <c r="AF31">
        <f t="shared" si="35"/>
        <v>360.76650000000001</v>
      </c>
      <c r="AG31">
        <f t="shared" si="36"/>
        <v>0</v>
      </c>
      <c r="AH31">
        <f t="shared" si="37"/>
        <v>45.436499999999995</v>
      </c>
      <c r="AI31">
        <f t="shared" si="38"/>
        <v>1.5874999999999999</v>
      </c>
      <c r="AJ31">
        <f t="shared" si="39"/>
        <v>0</v>
      </c>
      <c r="AK31">
        <v>1485.02</v>
      </c>
      <c r="AL31">
        <v>1127.07</v>
      </c>
      <c r="AM31">
        <v>44.24</v>
      </c>
      <c r="AN31">
        <v>17.149999999999999</v>
      </c>
      <c r="AO31">
        <v>313.70999999999998</v>
      </c>
      <c r="AP31">
        <v>0</v>
      </c>
      <c r="AQ31">
        <v>39.51</v>
      </c>
      <c r="AR31">
        <v>1.27</v>
      </c>
      <c r="AS31">
        <v>0</v>
      </c>
      <c r="AT31">
        <v>111</v>
      </c>
      <c r="AU31">
        <v>64</v>
      </c>
      <c r="AV31">
        <v>1</v>
      </c>
      <c r="AW31">
        <v>1</v>
      </c>
      <c r="AZ31">
        <v>1</v>
      </c>
      <c r="BA31">
        <v>33.049999999999997</v>
      </c>
      <c r="BB31">
        <v>14.24</v>
      </c>
      <c r="BC31">
        <v>6.23</v>
      </c>
      <c r="BD31" t="s">
        <v>3</v>
      </c>
      <c r="BE31" t="s">
        <v>3</v>
      </c>
      <c r="BF31" t="s">
        <v>3</v>
      </c>
      <c r="BG31" t="s">
        <v>3</v>
      </c>
      <c r="BH31">
        <v>0</v>
      </c>
      <c r="BI31">
        <v>1</v>
      </c>
      <c r="BJ31" t="s">
        <v>43</v>
      </c>
      <c r="BM31">
        <v>11001</v>
      </c>
      <c r="BN31">
        <v>0</v>
      </c>
      <c r="BO31" t="s">
        <v>40</v>
      </c>
      <c r="BP31">
        <v>1</v>
      </c>
      <c r="BQ31">
        <v>2</v>
      </c>
      <c r="BR31">
        <v>0</v>
      </c>
      <c r="BS31">
        <v>33.049999999999997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123</v>
      </c>
      <c r="CA31">
        <v>75</v>
      </c>
      <c r="CE31">
        <v>0</v>
      </c>
      <c r="CF31">
        <v>0</v>
      </c>
      <c r="CG31">
        <v>0</v>
      </c>
      <c r="CM31">
        <v>0</v>
      </c>
      <c r="CN31" t="s">
        <v>598</v>
      </c>
      <c r="CO31">
        <v>0</v>
      </c>
      <c r="CP31">
        <f t="shared" si="40"/>
        <v>17759.2</v>
      </c>
      <c r="CQ31">
        <f t="shared" si="41"/>
        <v>7021.6460999999999</v>
      </c>
      <c r="CR31">
        <f t="shared" si="42"/>
        <v>787.47199999999998</v>
      </c>
      <c r="CS31">
        <f t="shared" si="43"/>
        <v>708.50937499999998</v>
      </c>
      <c r="CT31">
        <f t="shared" si="44"/>
        <v>11923.332825</v>
      </c>
      <c r="CU31">
        <f t="shared" si="45"/>
        <v>0</v>
      </c>
      <c r="CV31">
        <f t="shared" si="45"/>
        <v>45.436499999999995</v>
      </c>
      <c r="CW31">
        <f t="shared" si="45"/>
        <v>1.5874999999999999</v>
      </c>
      <c r="CX31">
        <f t="shared" si="45"/>
        <v>0</v>
      </c>
      <c r="CY31">
        <f t="shared" si="46"/>
        <v>12619.212600000001</v>
      </c>
      <c r="CZ31">
        <f t="shared" si="47"/>
        <v>7275.9423999999999</v>
      </c>
      <c r="DC31" t="s">
        <v>3</v>
      </c>
      <c r="DD31" t="s">
        <v>3</v>
      </c>
      <c r="DE31" t="s">
        <v>20</v>
      </c>
      <c r="DF31" t="s">
        <v>20</v>
      </c>
      <c r="DG31" t="s">
        <v>21</v>
      </c>
      <c r="DH31" t="s">
        <v>3</v>
      </c>
      <c r="DI31" t="s">
        <v>21</v>
      </c>
      <c r="DJ31" t="s">
        <v>20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1013</v>
      </c>
      <c r="DV31" t="s">
        <v>42</v>
      </c>
      <c r="DW31" t="s">
        <v>42</v>
      </c>
      <c r="DX31">
        <v>1</v>
      </c>
      <c r="DZ31" t="s">
        <v>3</v>
      </c>
      <c r="EA31" t="s">
        <v>3</v>
      </c>
      <c r="EB31" t="s">
        <v>3</v>
      </c>
      <c r="EC31" t="s">
        <v>3</v>
      </c>
      <c r="EE31">
        <v>35526080</v>
      </c>
      <c r="EF31">
        <v>2</v>
      </c>
      <c r="EG31" t="s">
        <v>22</v>
      </c>
      <c r="EH31">
        <v>0</v>
      </c>
      <c r="EI31" t="s">
        <v>3</v>
      </c>
      <c r="EJ31">
        <v>1</v>
      </c>
      <c r="EK31">
        <v>11001</v>
      </c>
      <c r="EL31" t="s">
        <v>23</v>
      </c>
      <c r="EM31" t="s">
        <v>24</v>
      </c>
      <c r="EO31" t="s">
        <v>25</v>
      </c>
      <c r="EQ31">
        <v>0</v>
      </c>
      <c r="ER31">
        <v>1485.02</v>
      </c>
      <c r="ES31">
        <v>1127.07</v>
      </c>
      <c r="ET31">
        <v>44.24</v>
      </c>
      <c r="EU31">
        <v>17.149999999999999</v>
      </c>
      <c r="EV31">
        <v>313.70999999999998</v>
      </c>
      <c r="EW31">
        <v>39.51</v>
      </c>
      <c r="EX31">
        <v>1.27</v>
      </c>
      <c r="EY31">
        <v>0</v>
      </c>
      <c r="FQ31">
        <v>0</v>
      </c>
      <c r="FR31">
        <f t="shared" si="48"/>
        <v>0</v>
      </c>
      <c r="FS31">
        <v>0</v>
      </c>
      <c r="FT31" t="s">
        <v>26</v>
      </c>
      <c r="FU31" t="s">
        <v>27</v>
      </c>
      <c r="FX31">
        <v>110.7</v>
      </c>
      <c r="FY31">
        <v>63.75</v>
      </c>
      <c r="GA31" t="s">
        <v>3</v>
      </c>
      <c r="GD31">
        <v>1</v>
      </c>
      <c r="GF31">
        <v>1508705477</v>
      </c>
      <c r="GG31">
        <v>2</v>
      </c>
      <c r="GH31">
        <v>1</v>
      </c>
      <c r="GI31">
        <v>2</v>
      </c>
      <c r="GJ31">
        <v>0</v>
      </c>
      <c r="GK31">
        <v>0</v>
      </c>
      <c r="GL31">
        <f t="shared" si="49"/>
        <v>0</v>
      </c>
      <c r="GM31">
        <f t="shared" si="50"/>
        <v>37654.35</v>
      </c>
      <c r="GN31">
        <f t="shared" si="51"/>
        <v>37654.35</v>
      </c>
      <c r="GO31">
        <f t="shared" si="52"/>
        <v>0</v>
      </c>
      <c r="GP31">
        <f t="shared" si="53"/>
        <v>0</v>
      </c>
      <c r="GR31">
        <v>0</v>
      </c>
      <c r="GS31">
        <v>3</v>
      </c>
      <c r="GT31">
        <v>0</v>
      </c>
      <c r="GU31" t="s">
        <v>3</v>
      </c>
      <c r="GV31">
        <f t="shared" si="54"/>
        <v>0</v>
      </c>
      <c r="GW31">
        <v>1</v>
      </c>
      <c r="GX31">
        <f t="shared" si="55"/>
        <v>0</v>
      </c>
      <c r="HA31">
        <v>0</v>
      </c>
      <c r="HB31">
        <v>0</v>
      </c>
      <c r="HC31">
        <f t="shared" si="56"/>
        <v>0</v>
      </c>
      <c r="HE31" t="s">
        <v>3</v>
      </c>
      <c r="HF31" t="s">
        <v>3</v>
      </c>
      <c r="IK31">
        <v>0</v>
      </c>
    </row>
    <row r="32" spans="1:245">
      <c r="A32">
        <v>17</v>
      </c>
      <c r="B32">
        <v>1</v>
      </c>
      <c r="C32">
        <f>ROW(SmtRes!A36)</f>
        <v>36</v>
      </c>
      <c r="D32">
        <f>ROW(EtalonRes!A36)</f>
        <v>36</v>
      </c>
      <c r="E32" t="s">
        <v>44</v>
      </c>
      <c r="F32" t="s">
        <v>45</v>
      </c>
      <c r="G32" t="s">
        <v>46</v>
      </c>
      <c r="H32" t="s">
        <v>42</v>
      </c>
      <c r="I32">
        <f>ROUND(90/100,9)</f>
        <v>0.9</v>
      </c>
      <c r="J32">
        <v>0</v>
      </c>
      <c r="O32">
        <f t="shared" si="21"/>
        <v>1817.12</v>
      </c>
      <c r="P32">
        <f t="shared" si="22"/>
        <v>1560.34</v>
      </c>
      <c r="Q32">
        <f t="shared" si="23"/>
        <v>120.98</v>
      </c>
      <c r="R32">
        <f t="shared" si="24"/>
        <v>105.59</v>
      </c>
      <c r="S32">
        <f t="shared" si="25"/>
        <v>135.80000000000001</v>
      </c>
      <c r="T32">
        <f t="shared" si="26"/>
        <v>0</v>
      </c>
      <c r="U32">
        <f t="shared" si="27"/>
        <v>0.51749999999999996</v>
      </c>
      <c r="V32">
        <f t="shared" si="28"/>
        <v>0.23625000000000002</v>
      </c>
      <c r="W32">
        <f t="shared" si="29"/>
        <v>0</v>
      </c>
      <c r="X32">
        <f t="shared" si="30"/>
        <v>267.94</v>
      </c>
      <c r="Y32">
        <f t="shared" si="30"/>
        <v>154.49</v>
      </c>
      <c r="AA32">
        <v>35502784</v>
      </c>
      <c r="AB32">
        <f t="shared" si="31"/>
        <v>293.84550000000002</v>
      </c>
      <c r="AC32">
        <f t="shared" si="32"/>
        <v>279.63</v>
      </c>
      <c r="AD32">
        <f t="shared" si="33"/>
        <v>9.65</v>
      </c>
      <c r="AE32">
        <f t="shared" si="34"/>
        <v>3.55</v>
      </c>
      <c r="AF32">
        <f t="shared" si="35"/>
        <v>4.5655000000000001</v>
      </c>
      <c r="AG32">
        <f t="shared" si="36"/>
        <v>0</v>
      </c>
      <c r="AH32">
        <f t="shared" si="37"/>
        <v>0.57499999999999996</v>
      </c>
      <c r="AI32">
        <f t="shared" si="38"/>
        <v>0.26250000000000001</v>
      </c>
      <c r="AJ32">
        <f t="shared" si="39"/>
        <v>0</v>
      </c>
      <c r="AK32">
        <v>291.32</v>
      </c>
      <c r="AL32">
        <v>279.63</v>
      </c>
      <c r="AM32">
        <v>7.72</v>
      </c>
      <c r="AN32">
        <v>2.84</v>
      </c>
      <c r="AO32">
        <v>3.97</v>
      </c>
      <c r="AP32">
        <v>0</v>
      </c>
      <c r="AQ32">
        <v>0.5</v>
      </c>
      <c r="AR32">
        <v>0.21</v>
      </c>
      <c r="AS32">
        <v>0</v>
      </c>
      <c r="AT32">
        <v>111</v>
      </c>
      <c r="AU32">
        <v>64</v>
      </c>
      <c r="AV32">
        <v>1</v>
      </c>
      <c r="AW32">
        <v>1</v>
      </c>
      <c r="AZ32">
        <v>1</v>
      </c>
      <c r="BA32">
        <v>33.049999999999997</v>
      </c>
      <c r="BB32">
        <v>13.93</v>
      </c>
      <c r="BC32">
        <v>6.2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1</v>
      </c>
      <c r="BJ32" t="s">
        <v>47</v>
      </c>
      <c r="BM32">
        <v>11001</v>
      </c>
      <c r="BN32">
        <v>0</v>
      </c>
      <c r="BO32" t="s">
        <v>45</v>
      </c>
      <c r="BP32">
        <v>1</v>
      </c>
      <c r="BQ32">
        <v>2</v>
      </c>
      <c r="BR32">
        <v>0</v>
      </c>
      <c r="BS32">
        <v>33.049999999999997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123</v>
      </c>
      <c r="CA32">
        <v>75</v>
      </c>
      <c r="CE32">
        <v>0</v>
      </c>
      <c r="CF32">
        <v>0</v>
      </c>
      <c r="CG32">
        <v>0</v>
      </c>
      <c r="CM32">
        <v>0</v>
      </c>
      <c r="CN32" t="s">
        <v>598</v>
      </c>
      <c r="CO32">
        <v>0</v>
      </c>
      <c r="CP32">
        <f t="shared" si="40"/>
        <v>1817.12</v>
      </c>
      <c r="CQ32">
        <f t="shared" si="41"/>
        <v>1733.7060000000001</v>
      </c>
      <c r="CR32">
        <f t="shared" si="42"/>
        <v>134.42449999999999</v>
      </c>
      <c r="CS32">
        <f t="shared" si="43"/>
        <v>117.32749999999999</v>
      </c>
      <c r="CT32">
        <f t="shared" si="44"/>
        <v>150.88977499999999</v>
      </c>
      <c r="CU32">
        <f t="shared" si="45"/>
        <v>0</v>
      </c>
      <c r="CV32">
        <f t="shared" si="45"/>
        <v>0.57499999999999996</v>
      </c>
      <c r="CW32">
        <f t="shared" si="45"/>
        <v>0.26250000000000001</v>
      </c>
      <c r="CX32">
        <f t="shared" si="45"/>
        <v>0</v>
      </c>
      <c r="CY32">
        <f t="shared" si="46"/>
        <v>267.94290000000001</v>
      </c>
      <c r="CZ32">
        <f t="shared" si="47"/>
        <v>154.4896</v>
      </c>
      <c r="DC32" t="s">
        <v>3</v>
      </c>
      <c r="DD32" t="s">
        <v>3</v>
      </c>
      <c r="DE32" t="s">
        <v>20</v>
      </c>
      <c r="DF32" t="s">
        <v>20</v>
      </c>
      <c r="DG32" t="s">
        <v>21</v>
      </c>
      <c r="DH32" t="s">
        <v>3</v>
      </c>
      <c r="DI32" t="s">
        <v>21</v>
      </c>
      <c r="DJ32" t="s">
        <v>20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1013</v>
      </c>
      <c r="DV32" t="s">
        <v>42</v>
      </c>
      <c r="DW32" t="s">
        <v>42</v>
      </c>
      <c r="DX32">
        <v>1</v>
      </c>
      <c r="DZ32" t="s">
        <v>3</v>
      </c>
      <c r="EA32" t="s">
        <v>3</v>
      </c>
      <c r="EB32" t="s">
        <v>3</v>
      </c>
      <c r="EC32" t="s">
        <v>3</v>
      </c>
      <c r="EE32">
        <v>35526080</v>
      </c>
      <c r="EF32">
        <v>2</v>
      </c>
      <c r="EG32" t="s">
        <v>22</v>
      </c>
      <c r="EH32">
        <v>0</v>
      </c>
      <c r="EI32" t="s">
        <v>3</v>
      </c>
      <c r="EJ32">
        <v>1</v>
      </c>
      <c r="EK32">
        <v>11001</v>
      </c>
      <c r="EL32" t="s">
        <v>23</v>
      </c>
      <c r="EM32" t="s">
        <v>24</v>
      </c>
      <c r="EO32" t="s">
        <v>25</v>
      </c>
      <c r="EQ32">
        <v>0</v>
      </c>
      <c r="ER32">
        <v>291.32</v>
      </c>
      <c r="ES32">
        <v>279.63</v>
      </c>
      <c r="ET32">
        <v>7.72</v>
      </c>
      <c r="EU32">
        <v>2.84</v>
      </c>
      <c r="EV32">
        <v>3.97</v>
      </c>
      <c r="EW32">
        <v>0.5</v>
      </c>
      <c r="EX32">
        <v>0.21</v>
      </c>
      <c r="EY32">
        <v>0</v>
      </c>
      <c r="FQ32">
        <v>0</v>
      </c>
      <c r="FR32">
        <f t="shared" si="48"/>
        <v>0</v>
      </c>
      <c r="FS32">
        <v>0</v>
      </c>
      <c r="FT32" t="s">
        <v>26</v>
      </c>
      <c r="FU32" t="s">
        <v>27</v>
      </c>
      <c r="FX32">
        <v>110.7</v>
      </c>
      <c r="FY32">
        <v>63.75</v>
      </c>
      <c r="GA32" t="s">
        <v>3</v>
      </c>
      <c r="GD32">
        <v>1</v>
      </c>
      <c r="GF32">
        <v>-187078821</v>
      </c>
      <c r="GG32">
        <v>2</v>
      </c>
      <c r="GH32">
        <v>1</v>
      </c>
      <c r="GI32">
        <v>2</v>
      </c>
      <c r="GJ32">
        <v>0</v>
      </c>
      <c r="GK32">
        <v>0</v>
      </c>
      <c r="GL32">
        <f t="shared" si="49"/>
        <v>0</v>
      </c>
      <c r="GM32">
        <f t="shared" si="50"/>
        <v>2239.5500000000002</v>
      </c>
      <c r="GN32">
        <f t="shared" si="51"/>
        <v>2239.5500000000002</v>
      </c>
      <c r="GO32">
        <f t="shared" si="52"/>
        <v>0</v>
      </c>
      <c r="GP32">
        <f t="shared" si="53"/>
        <v>0</v>
      </c>
      <c r="GR32">
        <v>0</v>
      </c>
      <c r="GS32">
        <v>3</v>
      </c>
      <c r="GT32">
        <v>0</v>
      </c>
      <c r="GU32" t="s">
        <v>3</v>
      </c>
      <c r="GV32">
        <f t="shared" si="54"/>
        <v>0</v>
      </c>
      <c r="GW32">
        <v>1</v>
      </c>
      <c r="GX32">
        <f t="shared" si="55"/>
        <v>0</v>
      </c>
      <c r="HA32">
        <v>0</v>
      </c>
      <c r="HB32">
        <v>0</v>
      </c>
      <c r="HC32">
        <f t="shared" si="56"/>
        <v>0</v>
      </c>
      <c r="HE32" t="s">
        <v>3</v>
      </c>
      <c r="HF32" t="s">
        <v>3</v>
      </c>
      <c r="IK32">
        <v>0</v>
      </c>
    </row>
    <row r="33" spans="1:245">
      <c r="A33">
        <v>17</v>
      </c>
      <c r="B33">
        <v>1</v>
      </c>
      <c r="C33">
        <f>ROW(SmtRes!A48)</f>
        <v>48</v>
      </c>
      <c r="D33">
        <f>ROW(EtalonRes!A48)</f>
        <v>48</v>
      </c>
      <c r="E33" t="s">
        <v>48</v>
      </c>
      <c r="F33" t="s">
        <v>49</v>
      </c>
      <c r="G33" t="s">
        <v>50</v>
      </c>
      <c r="H33" t="s">
        <v>51</v>
      </c>
      <c r="I33">
        <f>ROUND(90/100,9)</f>
        <v>0.9</v>
      </c>
      <c r="J33">
        <v>0</v>
      </c>
      <c r="O33">
        <f t="shared" si="21"/>
        <v>18908.830000000002</v>
      </c>
      <c r="P33">
        <f t="shared" si="22"/>
        <v>7823.03</v>
      </c>
      <c r="Q33">
        <f t="shared" si="23"/>
        <v>993.1</v>
      </c>
      <c r="R33">
        <f t="shared" si="24"/>
        <v>90.35</v>
      </c>
      <c r="S33">
        <f t="shared" si="25"/>
        <v>10092.700000000001</v>
      </c>
      <c r="T33">
        <f t="shared" si="26"/>
        <v>0</v>
      </c>
      <c r="U33">
        <f t="shared" si="27"/>
        <v>27.913949999999996</v>
      </c>
      <c r="V33">
        <f t="shared" si="28"/>
        <v>0.20249999999999999</v>
      </c>
      <c r="W33">
        <f t="shared" si="29"/>
        <v>0</v>
      </c>
      <c r="X33">
        <f t="shared" si="30"/>
        <v>11303.19</v>
      </c>
      <c r="Y33">
        <f t="shared" si="30"/>
        <v>6517.15</v>
      </c>
      <c r="AA33">
        <v>35502784</v>
      </c>
      <c r="AB33">
        <f t="shared" si="31"/>
        <v>1235.1300000000001</v>
      </c>
      <c r="AC33">
        <f t="shared" si="32"/>
        <v>692.61</v>
      </c>
      <c r="AD33">
        <f t="shared" si="33"/>
        <v>203.21250000000001</v>
      </c>
      <c r="AE33">
        <f t="shared" si="34"/>
        <v>3.0375000000000001</v>
      </c>
      <c r="AF33">
        <f t="shared" si="35"/>
        <v>339.3075</v>
      </c>
      <c r="AG33">
        <f t="shared" si="36"/>
        <v>0</v>
      </c>
      <c r="AH33">
        <f t="shared" si="37"/>
        <v>31.015499999999996</v>
      </c>
      <c r="AI33">
        <f t="shared" si="38"/>
        <v>0.22499999999999998</v>
      </c>
      <c r="AJ33">
        <f t="shared" si="39"/>
        <v>0</v>
      </c>
      <c r="AK33">
        <v>1150.23</v>
      </c>
      <c r="AL33">
        <v>692.61</v>
      </c>
      <c r="AM33">
        <v>162.57</v>
      </c>
      <c r="AN33">
        <v>2.4300000000000002</v>
      </c>
      <c r="AO33">
        <v>295.05</v>
      </c>
      <c r="AP33">
        <v>0</v>
      </c>
      <c r="AQ33">
        <v>26.97</v>
      </c>
      <c r="AR33">
        <v>0.18</v>
      </c>
      <c r="AS33">
        <v>0</v>
      </c>
      <c r="AT33">
        <v>111</v>
      </c>
      <c r="AU33">
        <v>64</v>
      </c>
      <c r="AV33">
        <v>1</v>
      </c>
      <c r="AW33">
        <v>1</v>
      </c>
      <c r="AZ33">
        <v>1</v>
      </c>
      <c r="BA33">
        <v>33.049999999999997</v>
      </c>
      <c r="BB33">
        <v>5.43</v>
      </c>
      <c r="BC33">
        <v>12.55</v>
      </c>
      <c r="BD33" t="s">
        <v>3</v>
      </c>
      <c r="BE33" t="s">
        <v>3</v>
      </c>
      <c r="BF33" t="s">
        <v>3</v>
      </c>
      <c r="BG33" t="s">
        <v>3</v>
      </c>
      <c r="BH33">
        <v>0</v>
      </c>
      <c r="BI33">
        <v>1</v>
      </c>
      <c r="BJ33" t="s">
        <v>52</v>
      </c>
      <c r="BM33">
        <v>11001</v>
      </c>
      <c r="BN33">
        <v>0</v>
      </c>
      <c r="BO33" t="s">
        <v>49</v>
      </c>
      <c r="BP33">
        <v>1</v>
      </c>
      <c r="BQ33">
        <v>2</v>
      </c>
      <c r="BR33">
        <v>0</v>
      </c>
      <c r="BS33">
        <v>33.049999999999997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123</v>
      </c>
      <c r="CA33">
        <v>75</v>
      </c>
      <c r="CE33">
        <v>0</v>
      </c>
      <c r="CF33">
        <v>0</v>
      </c>
      <c r="CG33">
        <v>0</v>
      </c>
      <c r="CM33">
        <v>0</v>
      </c>
      <c r="CN33" t="s">
        <v>598</v>
      </c>
      <c r="CO33">
        <v>0</v>
      </c>
      <c r="CP33">
        <f t="shared" si="40"/>
        <v>18908.830000000002</v>
      </c>
      <c r="CQ33">
        <f t="shared" si="41"/>
        <v>8692.2555000000011</v>
      </c>
      <c r="CR33">
        <f t="shared" si="42"/>
        <v>1103.4438749999999</v>
      </c>
      <c r="CS33">
        <f t="shared" si="43"/>
        <v>100.389375</v>
      </c>
      <c r="CT33">
        <f t="shared" si="44"/>
        <v>11214.112874999999</v>
      </c>
      <c r="CU33">
        <f t="shared" si="45"/>
        <v>0</v>
      </c>
      <c r="CV33">
        <f t="shared" si="45"/>
        <v>31.015499999999996</v>
      </c>
      <c r="CW33">
        <f t="shared" si="45"/>
        <v>0.22499999999999998</v>
      </c>
      <c r="CX33">
        <f t="shared" si="45"/>
        <v>0</v>
      </c>
      <c r="CY33">
        <f t="shared" si="46"/>
        <v>11303.1855</v>
      </c>
      <c r="CZ33">
        <f t="shared" si="47"/>
        <v>6517.152000000001</v>
      </c>
      <c r="DC33" t="s">
        <v>3</v>
      </c>
      <c r="DD33" t="s">
        <v>3</v>
      </c>
      <c r="DE33" t="s">
        <v>20</v>
      </c>
      <c r="DF33" t="s">
        <v>20</v>
      </c>
      <c r="DG33" t="s">
        <v>21</v>
      </c>
      <c r="DH33" t="s">
        <v>3</v>
      </c>
      <c r="DI33" t="s">
        <v>21</v>
      </c>
      <c r="DJ33" t="s">
        <v>20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1005</v>
      </c>
      <c r="DV33" t="s">
        <v>51</v>
      </c>
      <c r="DW33" t="s">
        <v>51</v>
      </c>
      <c r="DX33">
        <v>100</v>
      </c>
      <c r="DZ33" t="s">
        <v>3</v>
      </c>
      <c r="EA33" t="s">
        <v>3</v>
      </c>
      <c r="EB33" t="s">
        <v>3</v>
      </c>
      <c r="EC33" t="s">
        <v>3</v>
      </c>
      <c r="EE33">
        <v>35526080</v>
      </c>
      <c r="EF33">
        <v>2</v>
      </c>
      <c r="EG33" t="s">
        <v>22</v>
      </c>
      <c r="EH33">
        <v>0</v>
      </c>
      <c r="EI33" t="s">
        <v>3</v>
      </c>
      <c r="EJ33">
        <v>1</v>
      </c>
      <c r="EK33">
        <v>11001</v>
      </c>
      <c r="EL33" t="s">
        <v>23</v>
      </c>
      <c r="EM33" t="s">
        <v>24</v>
      </c>
      <c r="EO33" t="s">
        <v>25</v>
      </c>
      <c r="EQ33">
        <v>0</v>
      </c>
      <c r="ER33">
        <v>1150.23</v>
      </c>
      <c r="ES33">
        <v>692.61</v>
      </c>
      <c r="ET33">
        <v>162.57</v>
      </c>
      <c r="EU33">
        <v>2.4300000000000002</v>
      </c>
      <c r="EV33">
        <v>295.05</v>
      </c>
      <c r="EW33">
        <v>26.97</v>
      </c>
      <c r="EX33">
        <v>0.18</v>
      </c>
      <c r="EY33">
        <v>0</v>
      </c>
      <c r="FQ33">
        <v>0</v>
      </c>
      <c r="FR33">
        <f t="shared" si="48"/>
        <v>0</v>
      </c>
      <c r="FS33">
        <v>0</v>
      </c>
      <c r="FT33" t="s">
        <v>26</v>
      </c>
      <c r="FU33" t="s">
        <v>27</v>
      </c>
      <c r="FX33">
        <v>110.7</v>
      </c>
      <c r="FY33">
        <v>63.75</v>
      </c>
      <c r="GA33" t="s">
        <v>3</v>
      </c>
      <c r="GD33">
        <v>1</v>
      </c>
      <c r="GF33">
        <v>587228938</v>
      </c>
      <c r="GG33">
        <v>2</v>
      </c>
      <c r="GH33">
        <v>1</v>
      </c>
      <c r="GI33">
        <v>2</v>
      </c>
      <c r="GJ33">
        <v>0</v>
      </c>
      <c r="GK33">
        <v>0</v>
      </c>
      <c r="GL33">
        <f t="shared" si="49"/>
        <v>0</v>
      </c>
      <c r="GM33">
        <f t="shared" si="50"/>
        <v>36729.17</v>
      </c>
      <c r="GN33">
        <f t="shared" si="51"/>
        <v>36729.17</v>
      </c>
      <c r="GO33">
        <f t="shared" si="52"/>
        <v>0</v>
      </c>
      <c r="GP33">
        <f t="shared" si="53"/>
        <v>0</v>
      </c>
      <c r="GR33">
        <v>0</v>
      </c>
      <c r="GS33">
        <v>3</v>
      </c>
      <c r="GT33">
        <v>0</v>
      </c>
      <c r="GU33" t="s">
        <v>3</v>
      </c>
      <c r="GV33">
        <f t="shared" si="54"/>
        <v>0</v>
      </c>
      <c r="GW33">
        <v>1</v>
      </c>
      <c r="GX33">
        <f t="shared" si="55"/>
        <v>0</v>
      </c>
      <c r="HA33">
        <v>0</v>
      </c>
      <c r="HB33">
        <v>0</v>
      </c>
      <c r="HC33">
        <f t="shared" si="56"/>
        <v>0</v>
      </c>
      <c r="HE33" t="s">
        <v>3</v>
      </c>
      <c r="HF33" t="s">
        <v>3</v>
      </c>
      <c r="IK33">
        <v>0</v>
      </c>
    </row>
    <row r="34" spans="1:245">
      <c r="A34">
        <v>17</v>
      </c>
      <c r="B34">
        <v>1</v>
      </c>
      <c r="C34">
        <f>ROW(SmtRes!A57)</f>
        <v>57</v>
      </c>
      <c r="D34">
        <f>ROW(EtalonRes!A57)</f>
        <v>57</v>
      </c>
      <c r="E34" t="s">
        <v>53</v>
      </c>
      <c r="F34" t="s">
        <v>54</v>
      </c>
      <c r="G34" t="s">
        <v>55</v>
      </c>
      <c r="H34" t="s">
        <v>51</v>
      </c>
      <c r="I34">
        <f>ROUND(90/100,9)</f>
        <v>0.9</v>
      </c>
      <c r="J34">
        <v>0</v>
      </c>
      <c r="O34">
        <f t="shared" si="21"/>
        <v>5834.46</v>
      </c>
      <c r="P34">
        <f t="shared" si="22"/>
        <v>1905.65</v>
      </c>
      <c r="Q34">
        <f t="shared" si="23"/>
        <v>523.53</v>
      </c>
      <c r="R34">
        <f t="shared" si="24"/>
        <v>50.19</v>
      </c>
      <c r="S34">
        <f t="shared" si="25"/>
        <v>3405.28</v>
      </c>
      <c r="T34">
        <f t="shared" si="26"/>
        <v>0</v>
      </c>
      <c r="U34">
        <f t="shared" si="27"/>
        <v>9.4184999999999981</v>
      </c>
      <c r="V34">
        <f t="shared" si="28"/>
        <v>0.1125</v>
      </c>
      <c r="W34">
        <f t="shared" si="29"/>
        <v>0</v>
      </c>
      <c r="X34">
        <f t="shared" si="30"/>
        <v>3835.57</v>
      </c>
      <c r="Y34">
        <f t="shared" si="30"/>
        <v>2211.5</v>
      </c>
      <c r="AA34">
        <v>35502784</v>
      </c>
      <c r="AB34">
        <f t="shared" si="31"/>
        <v>375.40249999999997</v>
      </c>
      <c r="AC34">
        <f t="shared" si="32"/>
        <v>155.91999999999999</v>
      </c>
      <c r="AD34">
        <f t="shared" si="33"/>
        <v>105</v>
      </c>
      <c r="AE34">
        <f t="shared" si="34"/>
        <v>1.6875</v>
      </c>
      <c r="AF34">
        <f t="shared" si="35"/>
        <v>114.4825</v>
      </c>
      <c r="AG34">
        <f t="shared" si="36"/>
        <v>0</v>
      </c>
      <c r="AH34">
        <f t="shared" si="37"/>
        <v>10.464999999999998</v>
      </c>
      <c r="AI34">
        <f t="shared" si="38"/>
        <v>0.125</v>
      </c>
      <c r="AJ34">
        <f t="shared" si="39"/>
        <v>0</v>
      </c>
      <c r="AK34">
        <v>339.47</v>
      </c>
      <c r="AL34">
        <v>155.91999999999999</v>
      </c>
      <c r="AM34">
        <v>84</v>
      </c>
      <c r="AN34">
        <v>1.35</v>
      </c>
      <c r="AO34">
        <v>99.55</v>
      </c>
      <c r="AP34">
        <v>0</v>
      </c>
      <c r="AQ34">
        <v>9.1</v>
      </c>
      <c r="AR34">
        <v>0.1</v>
      </c>
      <c r="AS34">
        <v>0</v>
      </c>
      <c r="AT34">
        <v>111</v>
      </c>
      <c r="AU34">
        <v>64</v>
      </c>
      <c r="AV34">
        <v>1</v>
      </c>
      <c r="AW34">
        <v>1</v>
      </c>
      <c r="AZ34">
        <v>1</v>
      </c>
      <c r="BA34">
        <v>33.049999999999997</v>
      </c>
      <c r="BB34">
        <v>5.54</v>
      </c>
      <c r="BC34">
        <v>13.58</v>
      </c>
      <c r="BD34" t="s">
        <v>3</v>
      </c>
      <c r="BE34" t="s">
        <v>3</v>
      </c>
      <c r="BF34" t="s">
        <v>3</v>
      </c>
      <c r="BG34" t="s">
        <v>3</v>
      </c>
      <c r="BH34">
        <v>0</v>
      </c>
      <c r="BI34">
        <v>1</v>
      </c>
      <c r="BJ34" t="s">
        <v>56</v>
      </c>
      <c r="BM34">
        <v>11001</v>
      </c>
      <c r="BN34">
        <v>0</v>
      </c>
      <c r="BO34" t="s">
        <v>54</v>
      </c>
      <c r="BP34">
        <v>1</v>
      </c>
      <c r="BQ34">
        <v>2</v>
      </c>
      <c r="BR34">
        <v>0</v>
      </c>
      <c r="BS34">
        <v>33.049999999999997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123</v>
      </c>
      <c r="CA34">
        <v>75</v>
      </c>
      <c r="CE34">
        <v>0</v>
      </c>
      <c r="CF34">
        <v>0</v>
      </c>
      <c r="CG34">
        <v>0</v>
      </c>
      <c r="CM34">
        <v>0</v>
      </c>
      <c r="CN34" t="s">
        <v>598</v>
      </c>
      <c r="CO34">
        <v>0</v>
      </c>
      <c r="CP34">
        <f t="shared" si="40"/>
        <v>5834.4600000000009</v>
      </c>
      <c r="CQ34">
        <f t="shared" si="41"/>
        <v>2117.3935999999999</v>
      </c>
      <c r="CR34">
        <f t="shared" si="42"/>
        <v>581.70000000000005</v>
      </c>
      <c r="CS34">
        <f t="shared" si="43"/>
        <v>55.771874999999994</v>
      </c>
      <c r="CT34">
        <f t="shared" si="44"/>
        <v>3783.6466249999999</v>
      </c>
      <c r="CU34">
        <f t="shared" si="45"/>
        <v>0</v>
      </c>
      <c r="CV34">
        <f t="shared" si="45"/>
        <v>10.464999999999998</v>
      </c>
      <c r="CW34">
        <f t="shared" si="45"/>
        <v>0.125</v>
      </c>
      <c r="CX34">
        <f t="shared" si="45"/>
        <v>0</v>
      </c>
      <c r="CY34">
        <f t="shared" si="46"/>
        <v>3835.5717000000004</v>
      </c>
      <c r="CZ34">
        <f t="shared" si="47"/>
        <v>2211.5008000000003</v>
      </c>
      <c r="DC34" t="s">
        <v>3</v>
      </c>
      <c r="DD34" t="s">
        <v>3</v>
      </c>
      <c r="DE34" t="s">
        <v>20</v>
      </c>
      <c r="DF34" t="s">
        <v>20</v>
      </c>
      <c r="DG34" t="s">
        <v>21</v>
      </c>
      <c r="DH34" t="s">
        <v>3</v>
      </c>
      <c r="DI34" t="s">
        <v>21</v>
      </c>
      <c r="DJ34" t="s">
        <v>20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1005</v>
      </c>
      <c r="DV34" t="s">
        <v>51</v>
      </c>
      <c r="DW34" t="s">
        <v>51</v>
      </c>
      <c r="DX34">
        <v>100</v>
      </c>
      <c r="DZ34" t="s">
        <v>3</v>
      </c>
      <c r="EA34" t="s">
        <v>3</v>
      </c>
      <c r="EB34" t="s">
        <v>3</v>
      </c>
      <c r="EC34" t="s">
        <v>3</v>
      </c>
      <c r="EE34">
        <v>35526080</v>
      </c>
      <c r="EF34">
        <v>2</v>
      </c>
      <c r="EG34" t="s">
        <v>22</v>
      </c>
      <c r="EH34">
        <v>0</v>
      </c>
      <c r="EI34" t="s">
        <v>3</v>
      </c>
      <c r="EJ34">
        <v>1</v>
      </c>
      <c r="EK34">
        <v>11001</v>
      </c>
      <c r="EL34" t="s">
        <v>23</v>
      </c>
      <c r="EM34" t="s">
        <v>24</v>
      </c>
      <c r="EO34" t="s">
        <v>25</v>
      </c>
      <c r="EQ34">
        <v>0</v>
      </c>
      <c r="ER34">
        <v>339.47</v>
      </c>
      <c r="ES34">
        <v>155.91999999999999</v>
      </c>
      <c r="ET34">
        <v>84</v>
      </c>
      <c r="EU34">
        <v>1.35</v>
      </c>
      <c r="EV34">
        <v>99.55</v>
      </c>
      <c r="EW34">
        <v>9.1</v>
      </c>
      <c r="EX34">
        <v>0.1</v>
      </c>
      <c r="EY34">
        <v>0</v>
      </c>
      <c r="FQ34">
        <v>0</v>
      </c>
      <c r="FR34">
        <f t="shared" si="48"/>
        <v>0</v>
      </c>
      <c r="FS34">
        <v>0</v>
      </c>
      <c r="FT34" t="s">
        <v>26</v>
      </c>
      <c r="FU34" t="s">
        <v>27</v>
      </c>
      <c r="FX34">
        <v>110.7</v>
      </c>
      <c r="FY34">
        <v>63.75</v>
      </c>
      <c r="GA34" t="s">
        <v>3</v>
      </c>
      <c r="GD34">
        <v>1</v>
      </c>
      <c r="GF34">
        <v>-1019833072</v>
      </c>
      <c r="GG34">
        <v>2</v>
      </c>
      <c r="GH34">
        <v>1</v>
      </c>
      <c r="GI34">
        <v>2</v>
      </c>
      <c r="GJ34">
        <v>0</v>
      </c>
      <c r="GK34">
        <v>0</v>
      </c>
      <c r="GL34">
        <f t="shared" si="49"/>
        <v>0</v>
      </c>
      <c r="GM34">
        <f t="shared" si="50"/>
        <v>11881.53</v>
      </c>
      <c r="GN34">
        <f t="shared" si="51"/>
        <v>11881.53</v>
      </c>
      <c r="GO34">
        <f t="shared" si="52"/>
        <v>0</v>
      </c>
      <c r="GP34">
        <f t="shared" si="53"/>
        <v>0</v>
      </c>
      <c r="GR34">
        <v>0</v>
      </c>
      <c r="GS34">
        <v>3</v>
      </c>
      <c r="GT34">
        <v>0</v>
      </c>
      <c r="GU34" t="s">
        <v>3</v>
      </c>
      <c r="GV34">
        <f t="shared" si="54"/>
        <v>0</v>
      </c>
      <c r="GW34">
        <v>1</v>
      </c>
      <c r="GX34">
        <f t="shared" si="55"/>
        <v>0</v>
      </c>
      <c r="HA34">
        <v>0</v>
      </c>
      <c r="HB34">
        <v>0</v>
      </c>
      <c r="HC34">
        <f t="shared" si="56"/>
        <v>0</v>
      </c>
      <c r="HE34" t="s">
        <v>3</v>
      </c>
      <c r="HF34" t="s">
        <v>3</v>
      </c>
      <c r="IK34">
        <v>0</v>
      </c>
    </row>
    <row r="35" spans="1:245">
      <c r="A35">
        <v>17</v>
      </c>
      <c r="B35">
        <v>1</v>
      </c>
      <c r="C35">
        <f>ROW(SmtRes!A69)</f>
        <v>69</v>
      </c>
      <c r="D35">
        <f>ROW(EtalonRes!A69)</f>
        <v>69</v>
      </c>
      <c r="E35" t="s">
        <v>57</v>
      </c>
      <c r="F35" t="s">
        <v>58</v>
      </c>
      <c r="G35" t="s">
        <v>59</v>
      </c>
      <c r="H35" t="s">
        <v>60</v>
      </c>
      <c r="I35">
        <f>ROUND(90/100,9)</f>
        <v>0.9</v>
      </c>
      <c r="J35">
        <v>0</v>
      </c>
      <c r="O35">
        <f t="shared" si="21"/>
        <v>62909.11</v>
      </c>
      <c r="P35">
        <f t="shared" si="22"/>
        <v>37570.400000000001</v>
      </c>
      <c r="Q35">
        <f t="shared" si="23"/>
        <v>2428.7399999999998</v>
      </c>
      <c r="R35">
        <f t="shared" si="24"/>
        <v>1710.34</v>
      </c>
      <c r="S35">
        <f t="shared" si="25"/>
        <v>22909.97</v>
      </c>
      <c r="T35">
        <f t="shared" si="26"/>
        <v>0</v>
      </c>
      <c r="U35">
        <f t="shared" si="27"/>
        <v>79.312049999999985</v>
      </c>
      <c r="V35">
        <f t="shared" si="28"/>
        <v>4.7474999999999996</v>
      </c>
      <c r="W35">
        <f t="shared" si="29"/>
        <v>0</v>
      </c>
      <c r="X35">
        <f t="shared" si="30"/>
        <v>27328.54</v>
      </c>
      <c r="Y35">
        <f t="shared" si="30"/>
        <v>15757</v>
      </c>
      <c r="AA35">
        <v>35502784</v>
      </c>
      <c r="AB35">
        <f t="shared" si="31"/>
        <v>10010.465</v>
      </c>
      <c r="AC35">
        <f t="shared" si="32"/>
        <v>9055.2900000000009</v>
      </c>
      <c r="AD35">
        <f t="shared" si="33"/>
        <v>184.96250000000001</v>
      </c>
      <c r="AE35">
        <f t="shared" si="34"/>
        <v>57.5</v>
      </c>
      <c r="AF35">
        <f t="shared" si="35"/>
        <v>770.21249999999998</v>
      </c>
      <c r="AG35">
        <f t="shared" si="36"/>
        <v>0</v>
      </c>
      <c r="AH35">
        <f t="shared" si="37"/>
        <v>88.124499999999983</v>
      </c>
      <c r="AI35">
        <f t="shared" si="38"/>
        <v>5.2749999999999995</v>
      </c>
      <c r="AJ35">
        <f t="shared" si="39"/>
        <v>0</v>
      </c>
      <c r="AK35">
        <v>9873.01</v>
      </c>
      <c r="AL35">
        <v>9055.2900000000009</v>
      </c>
      <c r="AM35">
        <v>147.97</v>
      </c>
      <c r="AN35">
        <v>46</v>
      </c>
      <c r="AO35">
        <v>669.75</v>
      </c>
      <c r="AP35">
        <v>0</v>
      </c>
      <c r="AQ35">
        <v>76.63</v>
      </c>
      <c r="AR35">
        <v>4.22</v>
      </c>
      <c r="AS35">
        <v>0</v>
      </c>
      <c r="AT35">
        <v>111</v>
      </c>
      <c r="AU35">
        <v>64</v>
      </c>
      <c r="AV35">
        <v>1</v>
      </c>
      <c r="AW35">
        <v>1</v>
      </c>
      <c r="AZ35">
        <v>1</v>
      </c>
      <c r="BA35">
        <v>33.049999999999997</v>
      </c>
      <c r="BB35">
        <v>14.59</v>
      </c>
      <c r="BC35">
        <v>4.6100000000000003</v>
      </c>
      <c r="BD35" t="s">
        <v>3</v>
      </c>
      <c r="BE35" t="s">
        <v>3</v>
      </c>
      <c r="BF35" t="s">
        <v>3</v>
      </c>
      <c r="BG35" t="s">
        <v>3</v>
      </c>
      <c r="BH35">
        <v>0</v>
      </c>
      <c r="BI35">
        <v>1</v>
      </c>
      <c r="BJ35" t="s">
        <v>61</v>
      </c>
      <c r="BM35">
        <v>11001</v>
      </c>
      <c r="BN35">
        <v>0</v>
      </c>
      <c r="BO35" t="s">
        <v>58</v>
      </c>
      <c r="BP35">
        <v>1</v>
      </c>
      <c r="BQ35">
        <v>2</v>
      </c>
      <c r="BR35">
        <v>0</v>
      </c>
      <c r="BS35">
        <v>33.049999999999997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123</v>
      </c>
      <c r="CA35">
        <v>75</v>
      </c>
      <c r="CE35">
        <v>0</v>
      </c>
      <c r="CF35">
        <v>0</v>
      </c>
      <c r="CG35">
        <v>0</v>
      </c>
      <c r="CM35">
        <v>0</v>
      </c>
      <c r="CN35" t="s">
        <v>598</v>
      </c>
      <c r="CO35">
        <v>0</v>
      </c>
      <c r="CP35">
        <f t="shared" si="40"/>
        <v>62909.11</v>
      </c>
      <c r="CQ35">
        <f t="shared" si="41"/>
        <v>41744.886900000005</v>
      </c>
      <c r="CR35">
        <f t="shared" si="42"/>
        <v>2698.602875</v>
      </c>
      <c r="CS35">
        <f t="shared" si="43"/>
        <v>1900.3749999999998</v>
      </c>
      <c r="CT35">
        <f t="shared" si="44"/>
        <v>25455.523124999996</v>
      </c>
      <c r="CU35">
        <f t="shared" si="45"/>
        <v>0</v>
      </c>
      <c r="CV35">
        <f t="shared" si="45"/>
        <v>88.124499999999983</v>
      </c>
      <c r="CW35">
        <f t="shared" si="45"/>
        <v>5.2749999999999995</v>
      </c>
      <c r="CX35">
        <f t="shared" si="45"/>
        <v>0</v>
      </c>
      <c r="CY35">
        <f t="shared" si="46"/>
        <v>27328.544100000003</v>
      </c>
      <c r="CZ35">
        <f t="shared" si="47"/>
        <v>15756.9984</v>
      </c>
      <c r="DC35" t="s">
        <v>3</v>
      </c>
      <c r="DD35" t="s">
        <v>3</v>
      </c>
      <c r="DE35" t="s">
        <v>20</v>
      </c>
      <c r="DF35" t="s">
        <v>20</v>
      </c>
      <c r="DG35" t="s">
        <v>21</v>
      </c>
      <c r="DH35" t="s">
        <v>3</v>
      </c>
      <c r="DI35" t="s">
        <v>21</v>
      </c>
      <c r="DJ35" t="s">
        <v>20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1005</v>
      </c>
      <c r="DV35" t="s">
        <v>60</v>
      </c>
      <c r="DW35" t="s">
        <v>60</v>
      </c>
      <c r="DX35">
        <v>100</v>
      </c>
      <c r="DZ35" t="s">
        <v>3</v>
      </c>
      <c r="EA35" t="s">
        <v>3</v>
      </c>
      <c r="EB35" t="s">
        <v>3</v>
      </c>
      <c r="EC35" t="s">
        <v>3</v>
      </c>
      <c r="EE35">
        <v>35526080</v>
      </c>
      <c r="EF35">
        <v>2</v>
      </c>
      <c r="EG35" t="s">
        <v>22</v>
      </c>
      <c r="EH35">
        <v>0</v>
      </c>
      <c r="EI35" t="s">
        <v>3</v>
      </c>
      <c r="EJ35">
        <v>1</v>
      </c>
      <c r="EK35">
        <v>11001</v>
      </c>
      <c r="EL35" t="s">
        <v>23</v>
      </c>
      <c r="EM35" t="s">
        <v>24</v>
      </c>
      <c r="EO35" t="s">
        <v>25</v>
      </c>
      <c r="EQ35">
        <v>0</v>
      </c>
      <c r="ER35">
        <v>9873.01</v>
      </c>
      <c r="ES35">
        <v>9055.2900000000009</v>
      </c>
      <c r="ET35">
        <v>147.97</v>
      </c>
      <c r="EU35">
        <v>46</v>
      </c>
      <c r="EV35">
        <v>669.75</v>
      </c>
      <c r="EW35">
        <v>76.63</v>
      </c>
      <c r="EX35">
        <v>4.22</v>
      </c>
      <c r="EY35">
        <v>0</v>
      </c>
      <c r="FQ35">
        <v>0</v>
      </c>
      <c r="FR35">
        <f t="shared" si="48"/>
        <v>0</v>
      </c>
      <c r="FS35">
        <v>0</v>
      </c>
      <c r="FT35" t="s">
        <v>26</v>
      </c>
      <c r="FU35" t="s">
        <v>27</v>
      </c>
      <c r="FX35">
        <v>110.7</v>
      </c>
      <c r="FY35">
        <v>63.75</v>
      </c>
      <c r="GA35" t="s">
        <v>3</v>
      </c>
      <c r="GD35">
        <v>1</v>
      </c>
      <c r="GF35">
        <v>1032030498</v>
      </c>
      <c r="GG35">
        <v>2</v>
      </c>
      <c r="GH35">
        <v>1</v>
      </c>
      <c r="GI35">
        <v>2</v>
      </c>
      <c r="GJ35">
        <v>0</v>
      </c>
      <c r="GK35">
        <v>0</v>
      </c>
      <c r="GL35">
        <f t="shared" si="49"/>
        <v>0</v>
      </c>
      <c r="GM35">
        <f t="shared" si="50"/>
        <v>105994.65</v>
      </c>
      <c r="GN35">
        <f t="shared" si="51"/>
        <v>105994.65</v>
      </c>
      <c r="GO35">
        <f t="shared" si="52"/>
        <v>0</v>
      </c>
      <c r="GP35">
        <f t="shared" si="53"/>
        <v>0</v>
      </c>
      <c r="GR35">
        <v>0</v>
      </c>
      <c r="GS35">
        <v>3</v>
      </c>
      <c r="GT35">
        <v>0</v>
      </c>
      <c r="GU35" t="s">
        <v>3</v>
      </c>
      <c r="GV35">
        <f t="shared" si="54"/>
        <v>0</v>
      </c>
      <c r="GW35">
        <v>1</v>
      </c>
      <c r="GX35">
        <f t="shared" si="55"/>
        <v>0</v>
      </c>
      <c r="HA35">
        <v>0</v>
      </c>
      <c r="HB35">
        <v>0</v>
      </c>
      <c r="HC35">
        <f t="shared" si="56"/>
        <v>0</v>
      </c>
      <c r="HE35" t="s">
        <v>3</v>
      </c>
      <c r="HF35" t="s">
        <v>3</v>
      </c>
      <c r="IK35">
        <v>0</v>
      </c>
    </row>
    <row r="37" spans="1:245">
      <c r="A37" s="2">
        <v>51</v>
      </c>
      <c r="B37" s="2">
        <f>B24</f>
        <v>1</v>
      </c>
      <c r="C37" s="2">
        <f>A24</f>
        <v>4</v>
      </c>
      <c r="D37" s="2">
        <f>ROW(A24)</f>
        <v>24</v>
      </c>
      <c r="E37" s="2"/>
      <c r="F37" s="2" t="str">
        <f>IF(F24&lt;&gt;"",F24,"")</f>
        <v>Новый раздел</v>
      </c>
      <c r="G37" s="2" t="str">
        <f>IF(G24&lt;&gt;"",G24,"")</f>
        <v>Пол</v>
      </c>
      <c r="H37" s="2">
        <v>0</v>
      </c>
      <c r="I37" s="2"/>
      <c r="J37" s="2"/>
      <c r="K37" s="2"/>
      <c r="L37" s="2"/>
      <c r="M37" s="2"/>
      <c r="N37" s="2"/>
      <c r="O37" s="2">
        <f t="shared" ref="O37:T37" si="57">ROUND(AB37,2)</f>
        <v>163788.47</v>
      </c>
      <c r="P37" s="2">
        <f t="shared" si="57"/>
        <v>96003.58</v>
      </c>
      <c r="Q37" s="2">
        <f t="shared" si="57"/>
        <v>8579.9699999999993</v>
      </c>
      <c r="R37" s="2">
        <f t="shared" si="57"/>
        <v>4557.29</v>
      </c>
      <c r="S37" s="2">
        <f t="shared" si="57"/>
        <v>59204.92</v>
      </c>
      <c r="T37" s="2">
        <f t="shared" si="57"/>
        <v>0</v>
      </c>
      <c r="U37" s="2">
        <f>AH37</f>
        <v>201.31784999999996</v>
      </c>
      <c r="V37" s="2">
        <f>AI37</f>
        <v>11.94</v>
      </c>
      <c r="W37" s="2">
        <f>ROUND(AJ37,2)</f>
        <v>0</v>
      </c>
      <c r="X37" s="2">
        <f>ROUND(AK37,2)</f>
        <v>69863.06</v>
      </c>
      <c r="Y37" s="2">
        <f>ROUND(AL37,2)</f>
        <v>40294.26</v>
      </c>
      <c r="Z37" s="2"/>
      <c r="AA37" s="2"/>
      <c r="AB37" s="2">
        <f>ROUND(SUMIF(AA28:AA35,"=35502784",O28:O35),2)</f>
        <v>163788.47</v>
      </c>
      <c r="AC37" s="2">
        <f>ROUND(SUMIF(AA28:AA35,"=35502784",P28:P35),2)</f>
        <v>96003.58</v>
      </c>
      <c r="AD37" s="2">
        <f>ROUND(SUMIF(AA28:AA35,"=35502784",Q28:Q35),2)</f>
        <v>8579.9699999999993</v>
      </c>
      <c r="AE37" s="2">
        <f>ROUND(SUMIF(AA28:AA35,"=35502784",R28:R35),2)</f>
        <v>4557.29</v>
      </c>
      <c r="AF37" s="2">
        <f>ROUND(SUMIF(AA28:AA35,"=35502784",S28:S35),2)</f>
        <v>59204.92</v>
      </c>
      <c r="AG37" s="2">
        <f>ROUND(SUMIF(AA28:AA35,"=35502784",T28:T35),2)</f>
        <v>0</v>
      </c>
      <c r="AH37" s="2">
        <f>SUMIF(AA28:AA35,"=35502784",U28:U35)</f>
        <v>201.31784999999996</v>
      </c>
      <c r="AI37" s="2">
        <f>SUMIF(AA28:AA35,"=35502784",V28:V35)</f>
        <v>11.94</v>
      </c>
      <c r="AJ37" s="2">
        <f>ROUND(SUMIF(AA28:AA35,"=35502784",W28:W35),2)</f>
        <v>0</v>
      </c>
      <c r="AK37" s="2">
        <f>ROUND(SUMIF(AA28:AA35,"=35502784",X28:X35),2)</f>
        <v>69863.06</v>
      </c>
      <c r="AL37" s="2">
        <f>ROUND(SUMIF(AA28:AA35,"=35502784",Y28:Y35),2)</f>
        <v>40294.26</v>
      </c>
      <c r="AM37" s="2"/>
      <c r="AN37" s="2"/>
      <c r="AO37" s="2">
        <f t="shared" ref="AO37:BD37" si="58">ROUND(BX37,2)</f>
        <v>0</v>
      </c>
      <c r="AP37" s="2">
        <f t="shared" si="58"/>
        <v>0</v>
      </c>
      <c r="AQ37" s="2">
        <f t="shared" si="58"/>
        <v>0</v>
      </c>
      <c r="AR37" s="2">
        <f t="shared" si="58"/>
        <v>273945.78999999998</v>
      </c>
      <c r="AS37" s="2">
        <f t="shared" si="58"/>
        <v>273945.78999999998</v>
      </c>
      <c r="AT37" s="2">
        <f t="shared" si="58"/>
        <v>0</v>
      </c>
      <c r="AU37" s="2">
        <f t="shared" si="58"/>
        <v>0</v>
      </c>
      <c r="AV37" s="2">
        <f t="shared" si="58"/>
        <v>96003.58</v>
      </c>
      <c r="AW37" s="2">
        <f t="shared" si="58"/>
        <v>96003.58</v>
      </c>
      <c r="AX37" s="2">
        <f t="shared" si="58"/>
        <v>0</v>
      </c>
      <c r="AY37" s="2">
        <f t="shared" si="58"/>
        <v>96003.58</v>
      </c>
      <c r="AZ37" s="2">
        <f t="shared" si="58"/>
        <v>0</v>
      </c>
      <c r="BA37" s="2">
        <f t="shared" si="58"/>
        <v>0</v>
      </c>
      <c r="BB37" s="2">
        <f t="shared" si="58"/>
        <v>0</v>
      </c>
      <c r="BC37" s="2">
        <f t="shared" si="58"/>
        <v>0</v>
      </c>
      <c r="BD37" s="2">
        <f t="shared" si="58"/>
        <v>0</v>
      </c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>
        <f>ROUND(SUMIF(AA28:AA35,"=35502784",FQ28:FQ35),2)</f>
        <v>0</v>
      </c>
      <c r="BY37" s="2">
        <f>ROUND(SUMIF(AA28:AA35,"=35502784",FR28:FR35),2)</f>
        <v>0</v>
      </c>
      <c r="BZ37" s="2">
        <f>ROUND(SUMIF(AA28:AA35,"=35502784",GL28:GL35),2)</f>
        <v>0</v>
      </c>
      <c r="CA37" s="2">
        <f>ROUND(SUMIF(AA28:AA35,"=35502784",GM28:GM35),2)</f>
        <v>273945.78999999998</v>
      </c>
      <c r="CB37" s="2">
        <f>ROUND(SUMIF(AA28:AA35,"=35502784",GN28:GN35),2)</f>
        <v>273945.78999999998</v>
      </c>
      <c r="CC37" s="2">
        <f>ROUND(SUMIF(AA28:AA35,"=35502784",GO28:GO35),2)</f>
        <v>0</v>
      </c>
      <c r="CD37" s="2">
        <f>ROUND(SUMIF(AA28:AA35,"=35502784",GP28:GP35),2)</f>
        <v>0</v>
      </c>
      <c r="CE37" s="2">
        <f>AC37-BX37</f>
        <v>96003.58</v>
      </c>
      <c r="CF37" s="2">
        <f>AC37-BY37</f>
        <v>96003.58</v>
      </c>
      <c r="CG37" s="2">
        <f>BX37-BZ37</f>
        <v>0</v>
      </c>
      <c r="CH37" s="2">
        <f>AC37-BX37-BY37+BZ37</f>
        <v>96003.58</v>
      </c>
      <c r="CI37" s="2">
        <f>BY37-BZ37</f>
        <v>0</v>
      </c>
      <c r="CJ37" s="2">
        <f>ROUND(SUMIF(AA28:AA35,"=35502784",GX28:GX35),2)</f>
        <v>0</v>
      </c>
      <c r="CK37" s="2">
        <f>ROUND(SUMIF(AA28:AA35,"=35502784",GY28:GY35),2)</f>
        <v>0</v>
      </c>
      <c r="CL37" s="2">
        <f>ROUND(SUMIF(AA28:AA35,"=35502784",GZ28:GZ35),2)</f>
        <v>0</v>
      </c>
      <c r="CM37" s="2">
        <f>ROUND(SUMIF(AA28:AA35,"=35502784",HD28:HD35),2)</f>
        <v>0</v>
      </c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>
        <v>0</v>
      </c>
    </row>
    <row r="39" spans="1:245">
      <c r="A39" s="4">
        <v>50</v>
      </c>
      <c r="B39" s="4">
        <v>0</v>
      </c>
      <c r="C39" s="4">
        <v>0</v>
      </c>
      <c r="D39" s="4">
        <v>1</v>
      </c>
      <c r="E39" s="4">
        <v>201</v>
      </c>
      <c r="F39" s="4">
        <f>ROUND(Source!O37,O39)</f>
        <v>163788.47</v>
      </c>
      <c r="G39" s="4" t="s">
        <v>62</v>
      </c>
      <c r="H39" s="4" t="s">
        <v>63</v>
      </c>
      <c r="I39" s="4"/>
      <c r="J39" s="4"/>
      <c r="K39" s="4">
        <v>201</v>
      </c>
      <c r="L39" s="4">
        <v>1</v>
      </c>
      <c r="M39" s="4">
        <v>3</v>
      </c>
      <c r="N39" s="4" t="s">
        <v>3</v>
      </c>
      <c r="O39" s="4">
        <v>2</v>
      </c>
      <c r="P39" s="4"/>
      <c r="Q39" s="4"/>
      <c r="R39" s="4"/>
      <c r="S39" s="4"/>
      <c r="T39" s="4"/>
      <c r="U39" s="4"/>
      <c r="V39" s="4"/>
      <c r="W39" s="4"/>
    </row>
    <row r="40" spans="1:245">
      <c r="A40" s="4">
        <v>50</v>
      </c>
      <c r="B40" s="4">
        <v>0</v>
      </c>
      <c r="C40" s="4">
        <v>0</v>
      </c>
      <c r="D40" s="4">
        <v>1</v>
      </c>
      <c r="E40" s="4">
        <v>202</v>
      </c>
      <c r="F40" s="4">
        <f>ROUND(Source!P37,O40)</f>
        <v>96003.58</v>
      </c>
      <c r="G40" s="4" t="s">
        <v>64</v>
      </c>
      <c r="H40" s="4" t="s">
        <v>65</v>
      </c>
      <c r="I40" s="4"/>
      <c r="J40" s="4"/>
      <c r="K40" s="4">
        <v>202</v>
      </c>
      <c r="L40" s="4">
        <v>2</v>
      </c>
      <c r="M40" s="4">
        <v>3</v>
      </c>
      <c r="N40" s="4" t="s">
        <v>3</v>
      </c>
      <c r="O40" s="4">
        <v>2</v>
      </c>
      <c r="P40" s="4"/>
      <c r="Q40" s="4"/>
      <c r="R40" s="4"/>
      <c r="S40" s="4"/>
      <c r="T40" s="4"/>
      <c r="U40" s="4"/>
      <c r="V40" s="4"/>
      <c r="W40" s="4"/>
    </row>
    <row r="41" spans="1:245">
      <c r="A41" s="4">
        <v>50</v>
      </c>
      <c r="B41" s="4">
        <v>0</v>
      </c>
      <c r="C41" s="4">
        <v>0</v>
      </c>
      <c r="D41" s="4">
        <v>1</v>
      </c>
      <c r="E41" s="4">
        <v>222</v>
      </c>
      <c r="F41" s="4">
        <f>ROUND(Source!AO37,O41)</f>
        <v>0</v>
      </c>
      <c r="G41" s="4" t="s">
        <v>66</v>
      </c>
      <c r="H41" s="4" t="s">
        <v>67</v>
      </c>
      <c r="I41" s="4"/>
      <c r="J41" s="4"/>
      <c r="K41" s="4">
        <v>222</v>
      </c>
      <c r="L41" s="4">
        <v>3</v>
      </c>
      <c r="M41" s="4">
        <v>3</v>
      </c>
      <c r="N41" s="4" t="s">
        <v>3</v>
      </c>
      <c r="O41" s="4">
        <v>2</v>
      </c>
      <c r="P41" s="4"/>
      <c r="Q41" s="4"/>
      <c r="R41" s="4"/>
      <c r="S41" s="4"/>
      <c r="T41" s="4"/>
      <c r="U41" s="4"/>
      <c r="V41" s="4"/>
      <c r="W41" s="4"/>
    </row>
    <row r="42" spans="1:245">
      <c r="A42" s="4">
        <v>50</v>
      </c>
      <c r="B42" s="4">
        <v>0</v>
      </c>
      <c r="C42" s="4">
        <v>0</v>
      </c>
      <c r="D42" s="4">
        <v>1</v>
      </c>
      <c r="E42" s="4">
        <v>225</v>
      </c>
      <c r="F42" s="4">
        <f>ROUND(Source!AV37,O42)</f>
        <v>96003.58</v>
      </c>
      <c r="G42" s="4" t="s">
        <v>68</v>
      </c>
      <c r="H42" s="4" t="s">
        <v>69</v>
      </c>
      <c r="I42" s="4"/>
      <c r="J42" s="4"/>
      <c r="K42" s="4">
        <v>225</v>
      </c>
      <c r="L42" s="4">
        <v>4</v>
      </c>
      <c r="M42" s="4">
        <v>3</v>
      </c>
      <c r="N42" s="4" t="s">
        <v>3</v>
      </c>
      <c r="O42" s="4">
        <v>2</v>
      </c>
      <c r="P42" s="4"/>
      <c r="Q42" s="4"/>
      <c r="R42" s="4"/>
      <c r="S42" s="4"/>
      <c r="T42" s="4"/>
      <c r="U42" s="4"/>
      <c r="V42" s="4"/>
      <c r="W42" s="4"/>
    </row>
    <row r="43" spans="1:245">
      <c r="A43" s="4">
        <v>50</v>
      </c>
      <c r="B43" s="4">
        <v>0</v>
      </c>
      <c r="C43" s="4">
        <v>0</v>
      </c>
      <c r="D43" s="4">
        <v>1</v>
      </c>
      <c r="E43" s="4">
        <v>226</v>
      </c>
      <c r="F43" s="4">
        <f>ROUND(Source!AW37,O43)</f>
        <v>96003.58</v>
      </c>
      <c r="G43" s="4" t="s">
        <v>70</v>
      </c>
      <c r="H43" s="4" t="s">
        <v>71</v>
      </c>
      <c r="I43" s="4"/>
      <c r="J43" s="4"/>
      <c r="K43" s="4">
        <v>226</v>
      </c>
      <c r="L43" s="4">
        <v>5</v>
      </c>
      <c r="M43" s="4">
        <v>3</v>
      </c>
      <c r="N43" s="4" t="s">
        <v>3</v>
      </c>
      <c r="O43" s="4">
        <v>2</v>
      </c>
      <c r="P43" s="4"/>
      <c r="Q43" s="4"/>
      <c r="R43" s="4"/>
      <c r="S43" s="4"/>
      <c r="T43" s="4"/>
      <c r="U43" s="4"/>
      <c r="V43" s="4"/>
      <c r="W43" s="4"/>
    </row>
    <row r="44" spans="1:245">
      <c r="A44" s="4">
        <v>50</v>
      </c>
      <c r="B44" s="4">
        <v>0</v>
      </c>
      <c r="C44" s="4">
        <v>0</v>
      </c>
      <c r="D44" s="4">
        <v>1</v>
      </c>
      <c r="E44" s="4">
        <v>227</v>
      </c>
      <c r="F44" s="4">
        <f>ROUND(Source!AX37,O44)</f>
        <v>0</v>
      </c>
      <c r="G44" s="4" t="s">
        <v>72</v>
      </c>
      <c r="H44" s="4" t="s">
        <v>73</v>
      </c>
      <c r="I44" s="4"/>
      <c r="J44" s="4"/>
      <c r="K44" s="4">
        <v>227</v>
      </c>
      <c r="L44" s="4">
        <v>6</v>
      </c>
      <c r="M44" s="4">
        <v>3</v>
      </c>
      <c r="N44" s="4" t="s">
        <v>3</v>
      </c>
      <c r="O44" s="4">
        <v>2</v>
      </c>
      <c r="P44" s="4"/>
      <c r="Q44" s="4"/>
      <c r="R44" s="4"/>
      <c r="S44" s="4"/>
      <c r="T44" s="4"/>
      <c r="U44" s="4"/>
      <c r="V44" s="4"/>
      <c r="W44" s="4"/>
    </row>
    <row r="45" spans="1:245">
      <c r="A45" s="4">
        <v>50</v>
      </c>
      <c r="B45" s="4">
        <v>0</v>
      </c>
      <c r="C45" s="4">
        <v>0</v>
      </c>
      <c r="D45" s="4">
        <v>1</v>
      </c>
      <c r="E45" s="4">
        <v>228</v>
      </c>
      <c r="F45" s="4">
        <f>ROUND(Source!AY37,O45)</f>
        <v>96003.58</v>
      </c>
      <c r="G45" s="4" t="s">
        <v>74</v>
      </c>
      <c r="H45" s="4" t="s">
        <v>75</v>
      </c>
      <c r="I45" s="4"/>
      <c r="J45" s="4"/>
      <c r="K45" s="4">
        <v>228</v>
      </c>
      <c r="L45" s="4">
        <v>7</v>
      </c>
      <c r="M45" s="4">
        <v>3</v>
      </c>
      <c r="N45" s="4" t="s">
        <v>3</v>
      </c>
      <c r="O45" s="4">
        <v>2</v>
      </c>
      <c r="P45" s="4"/>
      <c r="Q45" s="4"/>
      <c r="R45" s="4"/>
      <c r="S45" s="4"/>
      <c r="T45" s="4"/>
      <c r="U45" s="4"/>
      <c r="V45" s="4"/>
      <c r="W45" s="4"/>
    </row>
    <row r="46" spans="1:245">
      <c r="A46" s="4">
        <v>50</v>
      </c>
      <c r="B46" s="4">
        <v>0</v>
      </c>
      <c r="C46" s="4">
        <v>0</v>
      </c>
      <c r="D46" s="4">
        <v>1</v>
      </c>
      <c r="E46" s="4">
        <v>216</v>
      </c>
      <c r="F46" s="4">
        <f>ROUND(Source!AP37,O46)</f>
        <v>0</v>
      </c>
      <c r="G46" s="4" t="s">
        <v>76</v>
      </c>
      <c r="H46" s="4" t="s">
        <v>77</v>
      </c>
      <c r="I46" s="4"/>
      <c r="J46" s="4"/>
      <c r="K46" s="4">
        <v>216</v>
      </c>
      <c r="L46" s="4">
        <v>8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/>
    </row>
    <row r="47" spans="1:245">
      <c r="A47" s="4">
        <v>50</v>
      </c>
      <c r="B47" s="4">
        <v>0</v>
      </c>
      <c r="C47" s="4">
        <v>0</v>
      </c>
      <c r="D47" s="4">
        <v>1</v>
      </c>
      <c r="E47" s="4">
        <v>223</v>
      </c>
      <c r="F47" s="4">
        <f>ROUND(Source!AQ37,O47)</f>
        <v>0</v>
      </c>
      <c r="G47" s="4" t="s">
        <v>78</v>
      </c>
      <c r="H47" s="4" t="s">
        <v>79</v>
      </c>
      <c r="I47" s="4"/>
      <c r="J47" s="4"/>
      <c r="K47" s="4">
        <v>223</v>
      </c>
      <c r="L47" s="4">
        <v>9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/>
    </row>
    <row r="48" spans="1:245">
      <c r="A48" s="4">
        <v>50</v>
      </c>
      <c r="B48" s="4">
        <v>0</v>
      </c>
      <c r="C48" s="4">
        <v>0</v>
      </c>
      <c r="D48" s="4">
        <v>1</v>
      </c>
      <c r="E48" s="4">
        <v>229</v>
      </c>
      <c r="F48" s="4">
        <f>ROUND(Source!AZ37,O48)</f>
        <v>0</v>
      </c>
      <c r="G48" s="4" t="s">
        <v>80</v>
      </c>
      <c r="H48" s="4" t="s">
        <v>81</v>
      </c>
      <c r="I48" s="4"/>
      <c r="J48" s="4"/>
      <c r="K48" s="4">
        <v>229</v>
      </c>
      <c r="L48" s="4">
        <v>10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/>
    </row>
    <row r="49" spans="1:23">
      <c r="A49" s="4">
        <v>50</v>
      </c>
      <c r="B49" s="4">
        <v>0</v>
      </c>
      <c r="C49" s="4">
        <v>0</v>
      </c>
      <c r="D49" s="4">
        <v>1</v>
      </c>
      <c r="E49" s="4">
        <v>203</v>
      </c>
      <c r="F49" s="4">
        <f>ROUND(Source!Q37,O49)</f>
        <v>8579.9699999999993</v>
      </c>
      <c r="G49" s="4" t="s">
        <v>82</v>
      </c>
      <c r="H49" s="4" t="s">
        <v>83</v>
      </c>
      <c r="I49" s="4"/>
      <c r="J49" s="4"/>
      <c r="K49" s="4">
        <v>203</v>
      </c>
      <c r="L49" s="4">
        <v>11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/>
    </row>
    <row r="50" spans="1:23">
      <c r="A50" s="4">
        <v>50</v>
      </c>
      <c r="B50" s="4">
        <v>0</v>
      </c>
      <c r="C50" s="4">
        <v>0</v>
      </c>
      <c r="D50" s="4">
        <v>1</v>
      </c>
      <c r="E50" s="4">
        <v>231</v>
      </c>
      <c r="F50" s="4">
        <f>ROUND(Source!BB37,O50)</f>
        <v>0</v>
      </c>
      <c r="G50" s="4" t="s">
        <v>84</v>
      </c>
      <c r="H50" s="4" t="s">
        <v>85</v>
      </c>
      <c r="I50" s="4"/>
      <c r="J50" s="4"/>
      <c r="K50" s="4">
        <v>231</v>
      </c>
      <c r="L50" s="4">
        <v>12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/>
    </row>
    <row r="51" spans="1:23">
      <c r="A51" s="4">
        <v>50</v>
      </c>
      <c r="B51" s="4">
        <v>0</v>
      </c>
      <c r="C51" s="4">
        <v>0</v>
      </c>
      <c r="D51" s="4">
        <v>1</v>
      </c>
      <c r="E51" s="4">
        <v>204</v>
      </c>
      <c r="F51" s="4">
        <f>ROUND(Source!R37,O51)</f>
        <v>4557.29</v>
      </c>
      <c r="G51" s="4" t="s">
        <v>86</v>
      </c>
      <c r="H51" s="4" t="s">
        <v>87</v>
      </c>
      <c r="I51" s="4"/>
      <c r="J51" s="4"/>
      <c r="K51" s="4">
        <v>204</v>
      </c>
      <c r="L51" s="4">
        <v>13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/>
    </row>
    <row r="52" spans="1:23">
      <c r="A52" s="4">
        <v>50</v>
      </c>
      <c r="B52" s="4">
        <v>0</v>
      </c>
      <c r="C52" s="4">
        <v>0</v>
      </c>
      <c r="D52" s="4">
        <v>1</v>
      </c>
      <c r="E52" s="4">
        <v>205</v>
      </c>
      <c r="F52" s="4">
        <f>ROUND(Source!S37,O52)</f>
        <v>59204.92</v>
      </c>
      <c r="G52" s="4" t="s">
        <v>88</v>
      </c>
      <c r="H52" s="4" t="s">
        <v>89</v>
      </c>
      <c r="I52" s="4"/>
      <c r="J52" s="4"/>
      <c r="K52" s="4">
        <v>205</v>
      </c>
      <c r="L52" s="4">
        <v>14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/>
    </row>
    <row r="53" spans="1:23">
      <c r="A53" s="4">
        <v>50</v>
      </c>
      <c r="B53" s="4">
        <v>0</v>
      </c>
      <c r="C53" s="4">
        <v>0</v>
      </c>
      <c r="D53" s="4">
        <v>1</v>
      </c>
      <c r="E53" s="4">
        <v>232</v>
      </c>
      <c r="F53" s="4">
        <f>ROUND(Source!BC37,O53)</f>
        <v>0</v>
      </c>
      <c r="G53" s="4" t="s">
        <v>90</v>
      </c>
      <c r="H53" s="4" t="s">
        <v>91</v>
      </c>
      <c r="I53" s="4"/>
      <c r="J53" s="4"/>
      <c r="K53" s="4">
        <v>232</v>
      </c>
      <c r="L53" s="4">
        <v>15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/>
    </row>
    <row r="54" spans="1:23">
      <c r="A54" s="4">
        <v>50</v>
      </c>
      <c r="B54" s="4">
        <v>0</v>
      </c>
      <c r="C54" s="4">
        <v>0</v>
      </c>
      <c r="D54" s="4">
        <v>1</v>
      </c>
      <c r="E54" s="4">
        <v>214</v>
      </c>
      <c r="F54" s="4">
        <f>ROUND(Source!AS37,O54)</f>
        <v>273945.78999999998</v>
      </c>
      <c r="G54" s="4" t="s">
        <v>92</v>
      </c>
      <c r="H54" s="4" t="s">
        <v>93</v>
      </c>
      <c r="I54" s="4"/>
      <c r="J54" s="4"/>
      <c r="K54" s="4">
        <v>214</v>
      </c>
      <c r="L54" s="4">
        <v>16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/>
    </row>
    <row r="55" spans="1:23">
      <c r="A55" s="4">
        <v>50</v>
      </c>
      <c r="B55" s="4">
        <v>0</v>
      </c>
      <c r="C55" s="4">
        <v>0</v>
      </c>
      <c r="D55" s="4">
        <v>1</v>
      </c>
      <c r="E55" s="4">
        <v>215</v>
      </c>
      <c r="F55" s="4">
        <f>ROUND(Source!AT37,O55)</f>
        <v>0</v>
      </c>
      <c r="G55" s="4" t="s">
        <v>94</v>
      </c>
      <c r="H55" s="4" t="s">
        <v>95</v>
      </c>
      <c r="I55" s="4"/>
      <c r="J55" s="4"/>
      <c r="K55" s="4">
        <v>215</v>
      </c>
      <c r="L55" s="4">
        <v>17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/>
    </row>
    <row r="56" spans="1:23">
      <c r="A56" s="4">
        <v>50</v>
      </c>
      <c r="B56" s="4">
        <v>0</v>
      </c>
      <c r="C56" s="4">
        <v>0</v>
      </c>
      <c r="D56" s="4">
        <v>1</v>
      </c>
      <c r="E56" s="4">
        <v>217</v>
      </c>
      <c r="F56" s="4">
        <f>ROUND(Source!AU37,O56)</f>
        <v>0</v>
      </c>
      <c r="G56" s="4" t="s">
        <v>96</v>
      </c>
      <c r="H56" s="4" t="s">
        <v>97</v>
      </c>
      <c r="I56" s="4"/>
      <c r="J56" s="4"/>
      <c r="K56" s="4">
        <v>217</v>
      </c>
      <c r="L56" s="4">
        <v>18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/>
    </row>
    <row r="57" spans="1:23">
      <c r="A57" s="4">
        <v>50</v>
      </c>
      <c r="B57" s="4">
        <v>0</v>
      </c>
      <c r="C57" s="4">
        <v>0</v>
      </c>
      <c r="D57" s="4">
        <v>1</v>
      </c>
      <c r="E57" s="4">
        <v>230</v>
      </c>
      <c r="F57" s="4">
        <f>ROUND(Source!BA37,O57)</f>
        <v>0</v>
      </c>
      <c r="G57" s="4" t="s">
        <v>98</v>
      </c>
      <c r="H57" s="4" t="s">
        <v>99</v>
      </c>
      <c r="I57" s="4"/>
      <c r="J57" s="4"/>
      <c r="K57" s="4">
        <v>230</v>
      </c>
      <c r="L57" s="4">
        <v>19</v>
      </c>
      <c r="M57" s="4">
        <v>3</v>
      </c>
      <c r="N57" s="4" t="s">
        <v>3</v>
      </c>
      <c r="O57" s="4">
        <v>2</v>
      </c>
      <c r="P57" s="4"/>
      <c r="Q57" s="4"/>
      <c r="R57" s="4"/>
      <c r="S57" s="4"/>
      <c r="T57" s="4"/>
      <c r="U57" s="4"/>
      <c r="V57" s="4"/>
      <c r="W57" s="4"/>
    </row>
    <row r="58" spans="1:23">
      <c r="A58" s="4">
        <v>50</v>
      </c>
      <c r="B58" s="4">
        <v>0</v>
      </c>
      <c r="C58" s="4">
        <v>0</v>
      </c>
      <c r="D58" s="4">
        <v>1</v>
      </c>
      <c r="E58" s="4">
        <v>206</v>
      </c>
      <c r="F58" s="4">
        <f>ROUND(Source!T37,O58)</f>
        <v>0</v>
      </c>
      <c r="G58" s="4" t="s">
        <v>100</v>
      </c>
      <c r="H58" s="4" t="s">
        <v>101</v>
      </c>
      <c r="I58" s="4"/>
      <c r="J58" s="4"/>
      <c r="K58" s="4">
        <v>206</v>
      </c>
      <c r="L58" s="4">
        <v>20</v>
      </c>
      <c r="M58" s="4">
        <v>3</v>
      </c>
      <c r="N58" s="4" t="s">
        <v>3</v>
      </c>
      <c r="O58" s="4">
        <v>2</v>
      </c>
      <c r="P58" s="4"/>
      <c r="Q58" s="4"/>
      <c r="R58" s="4"/>
      <c r="S58" s="4"/>
      <c r="T58" s="4"/>
      <c r="U58" s="4"/>
      <c r="V58" s="4"/>
      <c r="W58" s="4"/>
    </row>
    <row r="59" spans="1:23">
      <c r="A59" s="4">
        <v>50</v>
      </c>
      <c r="B59" s="4">
        <v>0</v>
      </c>
      <c r="C59" s="4">
        <v>0</v>
      </c>
      <c r="D59" s="4">
        <v>1</v>
      </c>
      <c r="E59" s="4">
        <v>207</v>
      </c>
      <c r="F59" s="4">
        <f>Source!U37</f>
        <v>201.31784999999996</v>
      </c>
      <c r="G59" s="4" t="s">
        <v>102</v>
      </c>
      <c r="H59" s="4" t="s">
        <v>103</v>
      </c>
      <c r="I59" s="4"/>
      <c r="J59" s="4"/>
      <c r="K59" s="4">
        <v>207</v>
      </c>
      <c r="L59" s="4">
        <v>21</v>
      </c>
      <c r="M59" s="4">
        <v>3</v>
      </c>
      <c r="N59" s="4" t="s">
        <v>3</v>
      </c>
      <c r="O59" s="4">
        <v>-1</v>
      </c>
      <c r="P59" s="4"/>
      <c r="Q59" s="4"/>
      <c r="R59" s="4"/>
      <c r="S59" s="4"/>
      <c r="T59" s="4"/>
      <c r="U59" s="4"/>
      <c r="V59" s="4"/>
      <c r="W59" s="4"/>
    </row>
    <row r="60" spans="1:23">
      <c r="A60" s="4">
        <v>50</v>
      </c>
      <c r="B60" s="4">
        <v>0</v>
      </c>
      <c r="C60" s="4">
        <v>0</v>
      </c>
      <c r="D60" s="4">
        <v>1</v>
      </c>
      <c r="E60" s="4">
        <v>208</v>
      </c>
      <c r="F60" s="4">
        <f>Source!V37</f>
        <v>11.94</v>
      </c>
      <c r="G60" s="4" t="s">
        <v>104</v>
      </c>
      <c r="H60" s="4" t="s">
        <v>105</v>
      </c>
      <c r="I60" s="4"/>
      <c r="J60" s="4"/>
      <c r="K60" s="4">
        <v>208</v>
      </c>
      <c r="L60" s="4">
        <v>22</v>
      </c>
      <c r="M60" s="4">
        <v>3</v>
      </c>
      <c r="N60" s="4" t="s">
        <v>3</v>
      </c>
      <c r="O60" s="4">
        <v>-1</v>
      </c>
      <c r="P60" s="4"/>
      <c r="Q60" s="4"/>
      <c r="R60" s="4"/>
      <c r="S60" s="4"/>
      <c r="T60" s="4"/>
      <c r="U60" s="4"/>
      <c r="V60" s="4"/>
      <c r="W60" s="4"/>
    </row>
    <row r="61" spans="1:23">
      <c r="A61" s="4">
        <v>50</v>
      </c>
      <c r="B61" s="4">
        <v>0</v>
      </c>
      <c r="C61" s="4">
        <v>0</v>
      </c>
      <c r="D61" s="4">
        <v>1</v>
      </c>
      <c r="E61" s="4">
        <v>209</v>
      </c>
      <c r="F61" s="4">
        <f>ROUND(Source!W37,O61)</f>
        <v>0</v>
      </c>
      <c r="G61" s="4" t="s">
        <v>106</v>
      </c>
      <c r="H61" s="4" t="s">
        <v>107</v>
      </c>
      <c r="I61" s="4"/>
      <c r="J61" s="4"/>
      <c r="K61" s="4">
        <v>209</v>
      </c>
      <c r="L61" s="4">
        <v>23</v>
      </c>
      <c r="M61" s="4">
        <v>3</v>
      </c>
      <c r="N61" s="4" t="s">
        <v>3</v>
      </c>
      <c r="O61" s="4">
        <v>2</v>
      </c>
      <c r="P61" s="4"/>
      <c r="Q61" s="4"/>
      <c r="R61" s="4"/>
      <c r="S61" s="4"/>
      <c r="T61" s="4"/>
      <c r="U61" s="4"/>
      <c r="V61" s="4"/>
      <c r="W61" s="4"/>
    </row>
    <row r="62" spans="1:23">
      <c r="A62" s="4">
        <v>50</v>
      </c>
      <c r="B62" s="4">
        <v>0</v>
      </c>
      <c r="C62" s="4">
        <v>0</v>
      </c>
      <c r="D62" s="4">
        <v>1</v>
      </c>
      <c r="E62" s="4">
        <v>233</v>
      </c>
      <c r="F62" s="4">
        <f>ROUND(Source!BD37,O62)</f>
        <v>0</v>
      </c>
      <c r="G62" s="4" t="s">
        <v>108</v>
      </c>
      <c r="H62" s="4" t="s">
        <v>109</v>
      </c>
      <c r="I62" s="4"/>
      <c r="J62" s="4"/>
      <c r="K62" s="4">
        <v>233</v>
      </c>
      <c r="L62" s="4">
        <v>24</v>
      </c>
      <c r="M62" s="4">
        <v>3</v>
      </c>
      <c r="N62" s="4" t="s">
        <v>3</v>
      </c>
      <c r="O62" s="4">
        <v>2</v>
      </c>
      <c r="P62" s="4"/>
      <c r="Q62" s="4"/>
      <c r="R62" s="4"/>
      <c r="S62" s="4"/>
      <c r="T62" s="4"/>
      <c r="U62" s="4"/>
      <c r="V62" s="4"/>
      <c r="W62" s="4"/>
    </row>
    <row r="63" spans="1:23">
      <c r="A63" s="4">
        <v>50</v>
      </c>
      <c r="B63" s="4">
        <v>0</v>
      </c>
      <c r="C63" s="4">
        <v>0</v>
      </c>
      <c r="D63" s="4">
        <v>1</v>
      </c>
      <c r="E63" s="4">
        <v>210</v>
      </c>
      <c r="F63" s="4">
        <f>ROUND(Source!X37,O63)</f>
        <v>69863.06</v>
      </c>
      <c r="G63" s="4" t="s">
        <v>110</v>
      </c>
      <c r="H63" s="4" t="s">
        <v>111</v>
      </c>
      <c r="I63" s="4"/>
      <c r="J63" s="4"/>
      <c r="K63" s="4">
        <v>210</v>
      </c>
      <c r="L63" s="4">
        <v>25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/>
    </row>
    <row r="64" spans="1:23">
      <c r="A64" s="4">
        <v>50</v>
      </c>
      <c r="B64" s="4">
        <v>0</v>
      </c>
      <c r="C64" s="4">
        <v>0</v>
      </c>
      <c r="D64" s="4">
        <v>1</v>
      </c>
      <c r="E64" s="4">
        <v>211</v>
      </c>
      <c r="F64" s="4">
        <f>ROUND(Source!Y37,O64)</f>
        <v>40294.26</v>
      </c>
      <c r="G64" s="4" t="s">
        <v>112</v>
      </c>
      <c r="H64" s="4" t="s">
        <v>113</v>
      </c>
      <c r="I64" s="4"/>
      <c r="J64" s="4"/>
      <c r="K64" s="4">
        <v>211</v>
      </c>
      <c r="L64" s="4">
        <v>26</v>
      </c>
      <c r="M64" s="4">
        <v>3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/>
    </row>
    <row r="65" spans="1:245">
      <c r="A65" s="4">
        <v>50</v>
      </c>
      <c r="B65" s="4">
        <v>0</v>
      </c>
      <c r="C65" s="4">
        <v>0</v>
      </c>
      <c r="D65" s="4">
        <v>1</v>
      </c>
      <c r="E65" s="4">
        <v>224</v>
      </c>
      <c r="F65" s="4">
        <f>ROUND(Source!AR37,O65)</f>
        <v>273945.78999999998</v>
      </c>
      <c r="G65" s="4" t="s">
        <v>114</v>
      </c>
      <c r="H65" s="4" t="s">
        <v>115</v>
      </c>
      <c r="I65" s="4"/>
      <c r="J65" s="4"/>
      <c r="K65" s="4">
        <v>224</v>
      </c>
      <c r="L65" s="4">
        <v>27</v>
      </c>
      <c r="M65" s="4">
        <v>3</v>
      </c>
      <c r="N65" s="4" t="s">
        <v>3</v>
      </c>
      <c r="O65" s="4">
        <v>2</v>
      </c>
      <c r="P65" s="4"/>
      <c r="Q65" s="4"/>
      <c r="R65" s="4"/>
      <c r="S65" s="4"/>
      <c r="T65" s="4"/>
      <c r="U65" s="4"/>
      <c r="V65" s="4"/>
      <c r="W65" s="4"/>
    </row>
    <row r="67" spans="1:245">
      <c r="A67" s="1">
        <v>4</v>
      </c>
      <c r="B67" s="1">
        <v>1</v>
      </c>
      <c r="C67" s="1"/>
      <c r="D67" s="1">
        <f>ROW(A81)</f>
        <v>81</v>
      </c>
      <c r="E67" s="1"/>
      <c r="F67" s="1" t="s">
        <v>13</v>
      </c>
      <c r="G67" s="1" t="s">
        <v>116</v>
      </c>
      <c r="H67" s="1" t="s">
        <v>3</v>
      </c>
      <c r="I67" s="1">
        <v>0</v>
      </c>
      <c r="J67" s="1"/>
      <c r="K67" s="1">
        <v>-1</v>
      </c>
      <c r="L67" s="1"/>
      <c r="M67" s="1" t="s">
        <v>3</v>
      </c>
      <c r="N67" s="1"/>
      <c r="O67" s="1"/>
      <c r="P67" s="1"/>
      <c r="Q67" s="1"/>
      <c r="R67" s="1"/>
      <c r="S67" s="1">
        <v>0</v>
      </c>
      <c r="T67" s="1"/>
      <c r="U67" s="1" t="s">
        <v>3</v>
      </c>
      <c r="V67" s="1">
        <v>0</v>
      </c>
      <c r="W67" s="1"/>
      <c r="X67" s="1"/>
      <c r="Y67" s="1"/>
      <c r="Z67" s="1"/>
      <c r="AA67" s="1"/>
      <c r="AB67" s="1" t="s">
        <v>3</v>
      </c>
      <c r="AC67" s="1" t="s">
        <v>3</v>
      </c>
      <c r="AD67" s="1" t="s">
        <v>3</v>
      </c>
      <c r="AE67" s="1" t="s">
        <v>3</v>
      </c>
      <c r="AF67" s="1" t="s">
        <v>3</v>
      </c>
      <c r="AG67" s="1" t="s">
        <v>3</v>
      </c>
      <c r="AH67" s="1"/>
      <c r="AI67" s="1"/>
      <c r="AJ67" s="1"/>
      <c r="AK67" s="1"/>
      <c r="AL67" s="1"/>
      <c r="AM67" s="1"/>
      <c r="AN67" s="1"/>
      <c r="AO67" s="1"/>
      <c r="AP67" s="1" t="s">
        <v>3</v>
      </c>
      <c r="AQ67" s="1" t="s">
        <v>3</v>
      </c>
      <c r="AR67" s="1" t="s">
        <v>3</v>
      </c>
      <c r="AS67" s="1"/>
      <c r="AT67" s="1"/>
      <c r="AU67" s="1"/>
      <c r="AV67" s="1"/>
      <c r="AW67" s="1"/>
      <c r="AX67" s="1"/>
      <c r="AY67" s="1"/>
      <c r="AZ67" s="1" t="s">
        <v>3</v>
      </c>
      <c r="BA67" s="1"/>
      <c r="BB67" s="1" t="s">
        <v>3</v>
      </c>
      <c r="BC67" s="1" t="s">
        <v>3</v>
      </c>
      <c r="BD67" s="1" t="s">
        <v>3</v>
      </c>
      <c r="BE67" s="1" t="s">
        <v>3</v>
      </c>
      <c r="BF67" s="1" t="s">
        <v>3</v>
      </c>
      <c r="BG67" s="1" t="s">
        <v>3</v>
      </c>
      <c r="BH67" s="1" t="s">
        <v>3</v>
      </c>
      <c r="BI67" s="1" t="s">
        <v>3</v>
      </c>
      <c r="BJ67" s="1" t="s">
        <v>3</v>
      </c>
      <c r="BK67" s="1" t="s">
        <v>3</v>
      </c>
      <c r="BL67" s="1" t="s">
        <v>3</v>
      </c>
      <c r="BM67" s="1" t="s">
        <v>3</v>
      </c>
      <c r="BN67" s="1" t="s">
        <v>3</v>
      </c>
      <c r="BO67" s="1" t="s">
        <v>3</v>
      </c>
      <c r="BP67" s="1" t="s">
        <v>3</v>
      </c>
      <c r="BQ67" s="1"/>
      <c r="BR67" s="1"/>
      <c r="BS67" s="1"/>
      <c r="BT67" s="1"/>
      <c r="BU67" s="1"/>
      <c r="BV67" s="1"/>
      <c r="BW67" s="1"/>
      <c r="BX67" s="1">
        <v>0</v>
      </c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>
        <v>0</v>
      </c>
    </row>
    <row r="69" spans="1:245">
      <c r="A69" s="2">
        <v>52</v>
      </c>
      <c r="B69" s="2">
        <f t="shared" ref="B69:G69" si="59">B81</f>
        <v>1</v>
      </c>
      <c r="C69" s="2">
        <f t="shared" si="59"/>
        <v>4</v>
      </c>
      <c r="D69" s="2">
        <f t="shared" si="59"/>
        <v>67</v>
      </c>
      <c r="E69" s="2">
        <f t="shared" si="59"/>
        <v>0</v>
      </c>
      <c r="F69" s="2" t="str">
        <f t="shared" si="59"/>
        <v>Новый раздел</v>
      </c>
      <c r="G69" s="2" t="str">
        <f t="shared" si="59"/>
        <v>Мотаж</v>
      </c>
      <c r="H69" s="2"/>
      <c r="I69" s="2"/>
      <c r="J69" s="2"/>
      <c r="K69" s="2"/>
      <c r="L69" s="2"/>
      <c r="M69" s="2"/>
      <c r="N69" s="2"/>
      <c r="O69" s="2">
        <f t="shared" ref="O69:AT69" si="60">O81</f>
        <v>11031.91</v>
      </c>
      <c r="P69" s="2">
        <f t="shared" si="60"/>
        <v>4752.8999999999996</v>
      </c>
      <c r="Q69" s="2">
        <f t="shared" si="60"/>
        <v>373.24</v>
      </c>
      <c r="R69" s="2">
        <f t="shared" si="60"/>
        <v>81.53</v>
      </c>
      <c r="S69" s="2">
        <f t="shared" si="60"/>
        <v>5905.77</v>
      </c>
      <c r="T69" s="2">
        <f t="shared" si="60"/>
        <v>0</v>
      </c>
      <c r="U69" s="2">
        <f t="shared" si="60"/>
        <v>18.860800000000001</v>
      </c>
      <c r="V69" s="2">
        <f t="shared" si="60"/>
        <v>0.1827</v>
      </c>
      <c r="W69" s="2">
        <f t="shared" si="60"/>
        <v>14.47</v>
      </c>
      <c r="X69" s="2">
        <f t="shared" si="60"/>
        <v>5687.93</v>
      </c>
      <c r="Y69" s="2">
        <f t="shared" si="60"/>
        <v>3891.75</v>
      </c>
      <c r="Z69" s="2">
        <f t="shared" si="60"/>
        <v>0</v>
      </c>
      <c r="AA69" s="2">
        <f t="shared" si="60"/>
        <v>0</v>
      </c>
      <c r="AB69" s="2">
        <f t="shared" si="60"/>
        <v>11031.91</v>
      </c>
      <c r="AC69" s="2">
        <f t="shared" si="60"/>
        <v>4752.8999999999996</v>
      </c>
      <c r="AD69" s="2">
        <f t="shared" si="60"/>
        <v>373.24</v>
      </c>
      <c r="AE69" s="2">
        <f t="shared" si="60"/>
        <v>81.53</v>
      </c>
      <c r="AF69" s="2">
        <f t="shared" si="60"/>
        <v>5905.77</v>
      </c>
      <c r="AG69" s="2">
        <f t="shared" si="60"/>
        <v>0</v>
      </c>
      <c r="AH69" s="2">
        <f t="shared" si="60"/>
        <v>18.860800000000001</v>
      </c>
      <c r="AI69" s="2">
        <f t="shared" si="60"/>
        <v>0.1827</v>
      </c>
      <c r="AJ69" s="2">
        <f t="shared" si="60"/>
        <v>14.47</v>
      </c>
      <c r="AK69" s="2">
        <f t="shared" si="60"/>
        <v>5687.93</v>
      </c>
      <c r="AL69" s="2">
        <f t="shared" si="60"/>
        <v>3891.75</v>
      </c>
      <c r="AM69" s="2">
        <f t="shared" si="60"/>
        <v>0</v>
      </c>
      <c r="AN69" s="2">
        <f t="shared" si="60"/>
        <v>0</v>
      </c>
      <c r="AO69" s="2">
        <f t="shared" si="60"/>
        <v>0</v>
      </c>
      <c r="AP69" s="2">
        <f t="shared" si="60"/>
        <v>0</v>
      </c>
      <c r="AQ69" s="2">
        <f t="shared" si="60"/>
        <v>0</v>
      </c>
      <c r="AR69" s="2">
        <f t="shared" si="60"/>
        <v>20611.59</v>
      </c>
      <c r="AS69" s="2">
        <f t="shared" si="60"/>
        <v>0</v>
      </c>
      <c r="AT69" s="2">
        <f t="shared" si="60"/>
        <v>20611.59</v>
      </c>
      <c r="AU69" s="2">
        <f t="shared" ref="AU69:BZ69" si="61">AU81</f>
        <v>0</v>
      </c>
      <c r="AV69" s="2">
        <f t="shared" si="61"/>
        <v>4752.8999999999996</v>
      </c>
      <c r="AW69" s="2">
        <f t="shared" si="61"/>
        <v>4752.8999999999996</v>
      </c>
      <c r="AX69" s="2">
        <f t="shared" si="61"/>
        <v>0</v>
      </c>
      <c r="AY69" s="2">
        <f t="shared" si="61"/>
        <v>4752.8999999999996</v>
      </c>
      <c r="AZ69" s="2">
        <f t="shared" si="61"/>
        <v>0</v>
      </c>
      <c r="BA69" s="2">
        <f t="shared" si="61"/>
        <v>0</v>
      </c>
      <c r="BB69" s="2">
        <f t="shared" si="61"/>
        <v>0</v>
      </c>
      <c r="BC69" s="2">
        <f t="shared" si="61"/>
        <v>0</v>
      </c>
      <c r="BD69" s="2">
        <f t="shared" si="61"/>
        <v>0</v>
      </c>
      <c r="BE69" s="2">
        <f t="shared" si="61"/>
        <v>0</v>
      </c>
      <c r="BF69" s="2">
        <f t="shared" si="61"/>
        <v>0</v>
      </c>
      <c r="BG69" s="2">
        <f t="shared" si="61"/>
        <v>0</v>
      </c>
      <c r="BH69" s="2">
        <f t="shared" si="61"/>
        <v>0</v>
      </c>
      <c r="BI69" s="2">
        <f t="shared" si="61"/>
        <v>0</v>
      </c>
      <c r="BJ69" s="2">
        <f t="shared" si="61"/>
        <v>0</v>
      </c>
      <c r="BK69" s="2">
        <f t="shared" si="61"/>
        <v>0</v>
      </c>
      <c r="BL69" s="2">
        <f t="shared" si="61"/>
        <v>0</v>
      </c>
      <c r="BM69" s="2">
        <f t="shared" si="61"/>
        <v>0</v>
      </c>
      <c r="BN69" s="2">
        <f t="shared" si="61"/>
        <v>0</v>
      </c>
      <c r="BO69" s="2">
        <f t="shared" si="61"/>
        <v>0</v>
      </c>
      <c r="BP69" s="2">
        <f t="shared" si="61"/>
        <v>0</v>
      </c>
      <c r="BQ69" s="2">
        <f t="shared" si="61"/>
        <v>0</v>
      </c>
      <c r="BR69" s="2">
        <f t="shared" si="61"/>
        <v>0</v>
      </c>
      <c r="BS69" s="2">
        <f t="shared" si="61"/>
        <v>0</v>
      </c>
      <c r="BT69" s="2">
        <f t="shared" si="61"/>
        <v>0</v>
      </c>
      <c r="BU69" s="2">
        <f t="shared" si="61"/>
        <v>0</v>
      </c>
      <c r="BV69" s="2">
        <f t="shared" si="61"/>
        <v>0</v>
      </c>
      <c r="BW69" s="2">
        <f t="shared" si="61"/>
        <v>0</v>
      </c>
      <c r="BX69" s="2">
        <f t="shared" si="61"/>
        <v>0</v>
      </c>
      <c r="BY69" s="2">
        <f t="shared" si="61"/>
        <v>0</v>
      </c>
      <c r="BZ69" s="2">
        <f t="shared" si="61"/>
        <v>0</v>
      </c>
      <c r="CA69" s="2">
        <f t="shared" ref="CA69:DF69" si="62">CA81</f>
        <v>20611.59</v>
      </c>
      <c r="CB69" s="2">
        <f t="shared" si="62"/>
        <v>0</v>
      </c>
      <c r="CC69" s="2">
        <f t="shared" si="62"/>
        <v>20611.59</v>
      </c>
      <c r="CD69" s="2">
        <f t="shared" si="62"/>
        <v>0</v>
      </c>
      <c r="CE69" s="2">
        <f t="shared" si="62"/>
        <v>4752.8999999999996</v>
      </c>
      <c r="CF69" s="2">
        <f t="shared" si="62"/>
        <v>4752.8999999999996</v>
      </c>
      <c r="CG69" s="2">
        <f t="shared" si="62"/>
        <v>0</v>
      </c>
      <c r="CH69" s="2">
        <f t="shared" si="62"/>
        <v>4752.8999999999996</v>
      </c>
      <c r="CI69" s="2">
        <f t="shared" si="62"/>
        <v>0</v>
      </c>
      <c r="CJ69" s="2">
        <f t="shared" si="62"/>
        <v>0</v>
      </c>
      <c r="CK69" s="2">
        <f t="shared" si="62"/>
        <v>0</v>
      </c>
      <c r="CL69" s="2">
        <f t="shared" si="62"/>
        <v>0</v>
      </c>
      <c r="CM69" s="2">
        <f t="shared" si="62"/>
        <v>0</v>
      </c>
      <c r="CN69" s="2">
        <f t="shared" si="62"/>
        <v>0</v>
      </c>
      <c r="CO69" s="2">
        <f t="shared" si="62"/>
        <v>0</v>
      </c>
      <c r="CP69" s="2">
        <f t="shared" si="62"/>
        <v>0</v>
      </c>
      <c r="CQ69" s="2">
        <f t="shared" si="62"/>
        <v>0</v>
      </c>
      <c r="CR69" s="2">
        <f t="shared" si="62"/>
        <v>0</v>
      </c>
      <c r="CS69" s="2">
        <f t="shared" si="62"/>
        <v>0</v>
      </c>
      <c r="CT69" s="2">
        <f t="shared" si="62"/>
        <v>0</v>
      </c>
      <c r="CU69" s="2">
        <f t="shared" si="62"/>
        <v>0</v>
      </c>
      <c r="CV69" s="2">
        <f t="shared" si="62"/>
        <v>0</v>
      </c>
      <c r="CW69" s="2">
        <f t="shared" si="62"/>
        <v>0</v>
      </c>
      <c r="CX69" s="2">
        <f t="shared" si="62"/>
        <v>0</v>
      </c>
      <c r="CY69" s="2">
        <f t="shared" si="62"/>
        <v>0</v>
      </c>
      <c r="CZ69" s="2">
        <f t="shared" si="62"/>
        <v>0</v>
      </c>
      <c r="DA69" s="2">
        <f t="shared" si="62"/>
        <v>0</v>
      </c>
      <c r="DB69" s="2">
        <f t="shared" si="62"/>
        <v>0</v>
      </c>
      <c r="DC69" s="2">
        <f t="shared" si="62"/>
        <v>0</v>
      </c>
      <c r="DD69" s="2">
        <f t="shared" si="62"/>
        <v>0</v>
      </c>
      <c r="DE69" s="2">
        <f t="shared" si="62"/>
        <v>0</v>
      </c>
      <c r="DF69" s="2">
        <f t="shared" si="62"/>
        <v>0</v>
      </c>
      <c r="DG69" s="3">
        <f t="shared" ref="DG69:EL69" si="63">DG81</f>
        <v>0</v>
      </c>
      <c r="DH69" s="3">
        <f t="shared" si="63"/>
        <v>0</v>
      </c>
      <c r="DI69" s="3">
        <f t="shared" si="63"/>
        <v>0</v>
      </c>
      <c r="DJ69" s="3">
        <f t="shared" si="63"/>
        <v>0</v>
      </c>
      <c r="DK69" s="3">
        <f t="shared" si="63"/>
        <v>0</v>
      </c>
      <c r="DL69" s="3">
        <f t="shared" si="63"/>
        <v>0</v>
      </c>
      <c r="DM69" s="3">
        <f t="shared" si="63"/>
        <v>0</v>
      </c>
      <c r="DN69" s="3">
        <f t="shared" si="63"/>
        <v>0</v>
      </c>
      <c r="DO69" s="3">
        <f t="shared" si="63"/>
        <v>0</v>
      </c>
      <c r="DP69" s="3">
        <f t="shared" si="63"/>
        <v>0</v>
      </c>
      <c r="DQ69" s="3">
        <f t="shared" si="63"/>
        <v>0</v>
      </c>
      <c r="DR69" s="3">
        <f t="shared" si="63"/>
        <v>0</v>
      </c>
      <c r="DS69" s="3">
        <f t="shared" si="63"/>
        <v>0</v>
      </c>
      <c r="DT69" s="3">
        <f t="shared" si="63"/>
        <v>0</v>
      </c>
      <c r="DU69" s="3">
        <f t="shared" si="63"/>
        <v>0</v>
      </c>
      <c r="DV69" s="3">
        <f t="shared" si="63"/>
        <v>0</v>
      </c>
      <c r="DW69" s="3">
        <f t="shared" si="63"/>
        <v>0</v>
      </c>
      <c r="DX69" s="3">
        <f t="shared" si="63"/>
        <v>0</v>
      </c>
      <c r="DY69" s="3">
        <f t="shared" si="63"/>
        <v>0</v>
      </c>
      <c r="DZ69" s="3">
        <f t="shared" si="63"/>
        <v>0</v>
      </c>
      <c r="EA69" s="3">
        <f t="shared" si="63"/>
        <v>0</v>
      </c>
      <c r="EB69" s="3">
        <f t="shared" si="63"/>
        <v>0</v>
      </c>
      <c r="EC69" s="3">
        <f t="shared" si="63"/>
        <v>0</v>
      </c>
      <c r="ED69" s="3">
        <f t="shared" si="63"/>
        <v>0</v>
      </c>
      <c r="EE69" s="3">
        <f t="shared" si="63"/>
        <v>0</v>
      </c>
      <c r="EF69" s="3">
        <f t="shared" si="63"/>
        <v>0</v>
      </c>
      <c r="EG69" s="3">
        <f t="shared" si="63"/>
        <v>0</v>
      </c>
      <c r="EH69" s="3">
        <f t="shared" si="63"/>
        <v>0</v>
      </c>
      <c r="EI69" s="3">
        <f t="shared" si="63"/>
        <v>0</v>
      </c>
      <c r="EJ69" s="3">
        <f t="shared" si="63"/>
        <v>0</v>
      </c>
      <c r="EK69" s="3">
        <f t="shared" si="63"/>
        <v>0</v>
      </c>
      <c r="EL69" s="3">
        <f t="shared" si="63"/>
        <v>0</v>
      </c>
      <c r="EM69" s="3">
        <f t="shared" ref="EM69:FR69" si="64">EM81</f>
        <v>0</v>
      </c>
      <c r="EN69" s="3">
        <f t="shared" si="64"/>
        <v>0</v>
      </c>
      <c r="EO69" s="3">
        <f t="shared" si="64"/>
        <v>0</v>
      </c>
      <c r="EP69" s="3">
        <f t="shared" si="64"/>
        <v>0</v>
      </c>
      <c r="EQ69" s="3">
        <f t="shared" si="64"/>
        <v>0</v>
      </c>
      <c r="ER69" s="3">
        <f t="shared" si="64"/>
        <v>0</v>
      </c>
      <c r="ES69" s="3">
        <f t="shared" si="64"/>
        <v>0</v>
      </c>
      <c r="ET69" s="3">
        <f t="shared" si="64"/>
        <v>0</v>
      </c>
      <c r="EU69" s="3">
        <f t="shared" si="64"/>
        <v>0</v>
      </c>
      <c r="EV69" s="3">
        <f t="shared" si="64"/>
        <v>0</v>
      </c>
      <c r="EW69" s="3">
        <f t="shared" si="64"/>
        <v>0</v>
      </c>
      <c r="EX69" s="3">
        <f t="shared" si="64"/>
        <v>0</v>
      </c>
      <c r="EY69" s="3">
        <f t="shared" si="64"/>
        <v>0</v>
      </c>
      <c r="EZ69" s="3">
        <f t="shared" si="64"/>
        <v>0</v>
      </c>
      <c r="FA69" s="3">
        <f t="shared" si="64"/>
        <v>0</v>
      </c>
      <c r="FB69" s="3">
        <f t="shared" si="64"/>
        <v>0</v>
      </c>
      <c r="FC69" s="3">
        <f t="shared" si="64"/>
        <v>0</v>
      </c>
      <c r="FD69" s="3">
        <f t="shared" si="64"/>
        <v>0</v>
      </c>
      <c r="FE69" s="3">
        <f t="shared" si="64"/>
        <v>0</v>
      </c>
      <c r="FF69" s="3">
        <f t="shared" si="64"/>
        <v>0</v>
      </c>
      <c r="FG69" s="3">
        <f t="shared" si="64"/>
        <v>0</v>
      </c>
      <c r="FH69" s="3">
        <f t="shared" si="64"/>
        <v>0</v>
      </c>
      <c r="FI69" s="3">
        <f t="shared" si="64"/>
        <v>0</v>
      </c>
      <c r="FJ69" s="3">
        <f t="shared" si="64"/>
        <v>0</v>
      </c>
      <c r="FK69" s="3">
        <f t="shared" si="64"/>
        <v>0</v>
      </c>
      <c r="FL69" s="3">
        <f t="shared" si="64"/>
        <v>0</v>
      </c>
      <c r="FM69" s="3">
        <f t="shared" si="64"/>
        <v>0</v>
      </c>
      <c r="FN69" s="3">
        <f t="shared" si="64"/>
        <v>0</v>
      </c>
      <c r="FO69" s="3">
        <f t="shared" si="64"/>
        <v>0</v>
      </c>
      <c r="FP69" s="3">
        <f t="shared" si="64"/>
        <v>0</v>
      </c>
      <c r="FQ69" s="3">
        <f t="shared" si="64"/>
        <v>0</v>
      </c>
      <c r="FR69" s="3">
        <f t="shared" si="64"/>
        <v>0</v>
      </c>
      <c r="FS69" s="3">
        <f t="shared" ref="FS69:GX69" si="65">FS81</f>
        <v>0</v>
      </c>
      <c r="FT69" s="3">
        <f t="shared" si="65"/>
        <v>0</v>
      </c>
      <c r="FU69" s="3">
        <f t="shared" si="65"/>
        <v>0</v>
      </c>
      <c r="FV69" s="3">
        <f t="shared" si="65"/>
        <v>0</v>
      </c>
      <c r="FW69" s="3">
        <f t="shared" si="65"/>
        <v>0</v>
      </c>
      <c r="FX69" s="3">
        <f t="shared" si="65"/>
        <v>0</v>
      </c>
      <c r="FY69" s="3">
        <f t="shared" si="65"/>
        <v>0</v>
      </c>
      <c r="FZ69" s="3">
        <f t="shared" si="65"/>
        <v>0</v>
      </c>
      <c r="GA69" s="3">
        <f t="shared" si="65"/>
        <v>0</v>
      </c>
      <c r="GB69" s="3">
        <f t="shared" si="65"/>
        <v>0</v>
      </c>
      <c r="GC69" s="3">
        <f t="shared" si="65"/>
        <v>0</v>
      </c>
      <c r="GD69" s="3">
        <f t="shared" si="65"/>
        <v>0</v>
      </c>
      <c r="GE69" s="3">
        <f t="shared" si="65"/>
        <v>0</v>
      </c>
      <c r="GF69" s="3">
        <f t="shared" si="65"/>
        <v>0</v>
      </c>
      <c r="GG69" s="3">
        <f t="shared" si="65"/>
        <v>0</v>
      </c>
      <c r="GH69" s="3">
        <f t="shared" si="65"/>
        <v>0</v>
      </c>
      <c r="GI69" s="3">
        <f t="shared" si="65"/>
        <v>0</v>
      </c>
      <c r="GJ69" s="3">
        <f t="shared" si="65"/>
        <v>0</v>
      </c>
      <c r="GK69" s="3">
        <f t="shared" si="65"/>
        <v>0</v>
      </c>
      <c r="GL69" s="3">
        <f t="shared" si="65"/>
        <v>0</v>
      </c>
      <c r="GM69" s="3">
        <f t="shared" si="65"/>
        <v>0</v>
      </c>
      <c r="GN69" s="3">
        <f t="shared" si="65"/>
        <v>0</v>
      </c>
      <c r="GO69" s="3">
        <f t="shared" si="65"/>
        <v>0</v>
      </c>
      <c r="GP69" s="3">
        <f t="shared" si="65"/>
        <v>0</v>
      </c>
      <c r="GQ69" s="3">
        <f t="shared" si="65"/>
        <v>0</v>
      </c>
      <c r="GR69" s="3">
        <f t="shared" si="65"/>
        <v>0</v>
      </c>
      <c r="GS69" s="3">
        <f t="shared" si="65"/>
        <v>0</v>
      </c>
      <c r="GT69" s="3">
        <f t="shared" si="65"/>
        <v>0</v>
      </c>
      <c r="GU69" s="3">
        <f t="shared" si="65"/>
        <v>0</v>
      </c>
      <c r="GV69" s="3">
        <f t="shared" si="65"/>
        <v>0</v>
      </c>
      <c r="GW69" s="3">
        <f t="shared" si="65"/>
        <v>0</v>
      </c>
      <c r="GX69" s="3">
        <f t="shared" si="65"/>
        <v>0</v>
      </c>
    </row>
    <row r="71" spans="1:245">
      <c r="A71">
        <v>17</v>
      </c>
      <c r="B71">
        <v>1</v>
      </c>
      <c r="C71">
        <f>ROW(SmtRes!A83)</f>
        <v>83</v>
      </c>
      <c r="D71">
        <f>ROW(EtalonRes!A81)</f>
        <v>81</v>
      </c>
      <c r="E71" t="s">
        <v>28</v>
      </c>
      <c r="F71" t="s">
        <v>117</v>
      </c>
      <c r="G71" t="s">
        <v>118</v>
      </c>
      <c r="H71" t="s">
        <v>119</v>
      </c>
      <c r="I71">
        <f>ROUND(100/100,9)</f>
        <v>1</v>
      </c>
      <c r="J71">
        <v>0</v>
      </c>
      <c r="O71">
        <f t="shared" ref="O71:O79" si="66">ROUND(CP71,2)</f>
        <v>5733.92</v>
      </c>
      <c r="P71">
        <f t="shared" ref="P71:P79" si="67">ROUND(CQ71*I71,2)</f>
        <v>345.07</v>
      </c>
      <c r="Q71">
        <f t="shared" ref="Q71:Q79" si="68">ROUND(CR71*I71,2)</f>
        <v>368.55</v>
      </c>
      <c r="R71">
        <f t="shared" ref="R71:R79" si="69">ROUND(CS71*I71,2)</f>
        <v>80.31</v>
      </c>
      <c r="S71">
        <f t="shared" ref="S71:S79" si="70">ROUND(CT71*I71,2)</f>
        <v>5020.3</v>
      </c>
      <c r="T71">
        <f t="shared" ref="T71:T79" si="71">ROUND(CU71*I71,2)</f>
        <v>0</v>
      </c>
      <c r="U71">
        <f t="shared" ref="U71:U79" si="72">CV71*I71</f>
        <v>16.16</v>
      </c>
      <c r="V71">
        <f t="shared" ref="V71:V79" si="73">CW71*I71</f>
        <v>0.18</v>
      </c>
      <c r="W71">
        <f t="shared" ref="W71:W79" si="74">ROUND(CX71*I71,2)</f>
        <v>0</v>
      </c>
      <c r="X71">
        <f t="shared" ref="X71:X79" si="75">ROUND(CY71,2)</f>
        <v>4845.58</v>
      </c>
      <c r="Y71">
        <f t="shared" ref="Y71:Y79" si="76">ROUND(CZ71,2)</f>
        <v>3315.4</v>
      </c>
      <c r="AA71">
        <v>35502784</v>
      </c>
      <c r="AB71">
        <f t="shared" ref="AB71:AB79" si="77">ROUND((AC71+AD71+AF71),6)</f>
        <v>256.45</v>
      </c>
      <c r="AC71">
        <f t="shared" ref="AC71:AC79" si="78">ROUND((ES71),6)</f>
        <v>64.62</v>
      </c>
      <c r="AD71">
        <f t="shared" ref="AD71:AD79" si="79">ROUND((((ET71)-(EU71))+AE71),6)</f>
        <v>39.93</v>
      </c>
      <c r="AE71">
        <f t="shared" ref="AE71:AE79" si="80">ROUND((EU71),6)</f>
        <v>2.4300000000000002</v>
      </c>
      <c r="AF71">
        <f t="shared" ref="AF71:AF79" si="81">ROUND((EV71),6)</f>
        <v>151.9</v>
      </c>
      <c r="AG71">
        <f t="shared" ref="AG71:AG79" si="82">ROUND((AP71),6)</f>
        <v>0</v>
      </c>
      <c r="AH71">
        <f t="shared" ref="AH71:AH79" si="83">(EW71)</f>
        <v>16.16</v>
      </c>
      <c r="AI71">
        <f t="shared" ref="AI71:AI79" si="84">(EX71)</f>
        <v>0.18</v>
      </c>
      <c r="AJ71">
        <f t="shared" ref="AJ71:AJ79" si="85">(AS71)</f>
        <v>0</v>
      </c>
      <c r="AK71">
        <v>256.45</v>
      </c>
      <c r="AL71">
        <v>64.62</v>
      </c>
      <c r="AM71">
        <v>39.93</v>
      </c>
      <c r="AN71">
        <v>2.4300000000000002</v>
      </c>
      <c r="AO71">
        <v>151.9</v>
      </c>
      <c r="AP71">
        <v>0</v>
      </c>
      <c r="AQ71">
        <v>16.16</v>
      </c>
      <c r="AR71">
        <v>0.18</v>
      </c>
      <c r="AS71">
        <v>0</v>
      </c>
      <c r="AT71">
        <v>95</v>
      </c>
      <c r="AU71">
        <v>65</v>
      </c>
      <c r="AV71">
        <v>1</v>
      </c>
      <c r="AW71">
        <v>1</v>
      </c>
      <c r="AZ71">
        <v>1</v>
      </c>
      <c r="BA71">
        <v>33.049999999999997</v>
      </c>
      <c r="BB71">
        <v>9.23</v>
      </c>
      <c r="BC71">
        <v>5.34</v>
      </c>
      <c r="BD71" t="s">
        <v>3</v>
      </c>
      <c r="BE71" t="s">
        <v>3</v>
      </c>
      <c r="BF71" t="s">
        <v>3</v>
      </c>
      <c r="BG71" t="s">
        <v>3</v>
      </c>
      <c r="BH71">
        <v>0</v>
      </c>
      <c r="BI71">
        <v>2</v>
      </c>
      <c r="BJ71" t="s">
        <v>120</v>
      </c>
      <c r="BM71">
        <v>108001</v>
      </c>
      <c r="BN71">
        <v>0</v>
      </c>
      <c r="BO71" t="s">
        <v>117</v>
      </c>
      <c r="BP71">
        <v>1</v>
      </c>
      <c r="BQ71">
        <v>3</v>
      </c>
      <c r="BR71">
        <v>0</v>
      </c>
      <c r="BS71">
        <v>33.049999999999997</v>
      </c>
      <c r="BT71">
        <v>1</v>
      </c>
      <c r="BU71">
        <v>1</v>
      </c>
      <c r="BV71">
        <v>1</v>
      </c>
      <c r="BW71">
        <v>1</v>
      </c>
      <c r="BX71">
        <v>1</v>
      </c>
      <c r="BY71" t="s">
        <v>3</v>
      </c>
      <c r="BZ71">
        <v>95</v>
      </c>
      <c r="CA71">
        <v>65</v>
      </c>
      <c r="CE71">
        <v>0</v>
      </c>
      <c r="CF71">
        <v>0</v>
      </c>
      <c r="CG71">
        <v>0</v>
      </c>
      <c r="CM71">
        <v>0</v>
      </c>
      <c r="CN71" t="s">
        <v>3</v>
      </c>
      <c r="CO71">
        <v>0</v>
      </c>
      <c r="CP71">
        <f t="shared" ref="CP71:CP79" si="86">(P71+Q71+S71)</f>
        <v>5733.92</v>
      </c>
      <c r="CQ71">
        <f t="shared" ref="CQ71:CQ79" si="87">AC71*BC71</f>
        <v>345.07080000000002</v>
      </c>
      <c r="CR71">
        <f t="shared" ref="CR71:CR79" si="88">AD71*BB71</f>
        <v>368.5539</v>
      </c>
      <c r="CS71">
        <f t="shared" ref="CS71:CS79" si="89">AE71*BS71</f>
        <v>80.311499999999995</v>
      </c>
      <c r="CT71">
        <f t="shared" ref="CT71:CT79" si="90">AF71*BA71</f>
        <v>5020.2950000000001</v>
      </c>
      <c r="CU71">
        <f t="shared" ref="CU71:CU79" si="91">AG71</f>
        <v>0</v>
      </c>
      <c r="CV71">
        <f t="shared" ref="CV71:CV79" si="92">AH71</f>
        <v>16.16</v>
      </c>
      <c r="CW71">
        <f t="shared" ref="CW71:CW79" si="93">AI71</f>
        <v>0.18</v>
      </c>
      <c r="CX71">
        <f t="shared" ref="CX71:CX79" si="94">AJ71</f>
        <v>0</v>
      </c>
      <c r="CY71">
        <f t="shared" ref="CY71:CY79" si="95">(((S71+R71)*AT71)/100)</f>
        <v>4845.5795000000007</v>
      </c>
      <c r="CZ71">
        <f t="shared" ref="CZ71:CZ79" si="96">(((S71+R71)*AU71)/100)</f>
        <v>3315.3965000000003</v>
      </c>
      <c r="DC71" t="s">
        <v>3</v>
      </c>
      <c r="DD71" t="s">
        <v>3</v>
      </c>
      <c r="DE71" t="s">
        <v>3</v>
      </c>
      <c r="DF71" t="s">
        <v>3</v>
      </c>
      <c r="DG71" t="s">
        <v>3</v>
      </c>
      <c r="DH71" t="s">
        <v>3</v>
      </c>
      <c r="DI71" t="s">
        <v>3</v>
      </c>
      <c r="DJ71" t="s">
        <v>3</v>
      </c>
      <c r="DK71" t="s">
        <v>3</v>
      </c>
      <c r="DL71" t="s">
        <v>3</v>
      </c>
      <c r="DM71" t="s">
        <v>3</v>
      </c>
      <c r="DN71">
        <v>0</v>
      </c>
      <c r="DO71">
        <v>0</v>
      </c>
      <c r="DP71">
        <v>1</v>
      </c>
      <c r="DQ71">
        <v>1</v>
      </c>
      <c r="DU71">
        <v>1013</v>
      </c>
      <c r="DV71" t="s">
        <v>119</v>
      </c>
      <c r="DW71" t="s">
        <v>119</v>
      </c>
      <c r="DX71">
        <v>1</v>
      </c>
      <c r="DZ71" t="s">
        <v>3</v>
      </c>
      <c r="EA71" t="s">
        <v>3</v>
      </c>
      <c r="EB71" t="s">
        <v>3</v>
      </c>
      <c r="EC71" t="s">
        <v>3</v>
      </c>
      <c r="EE71">
        <v>35525962</v>
      </c>
      <c r="EF71">
        <v>3</v>
      </c>
      <c r="EG71" t="s">
        <v>121</v>
      </c>
      <c r="EH71">
        <v>0</v>
      </c>
      <c r="EI71" t="s">
        <v>3</v>
      </c>
      <c r="EJ71">
        <v>2</v>
      </c>
      <c r="EK71">
        <v>108001</v>
      </c>
      <c r="EL71" t="s">
        <v>122</v>
      </c>
      <c r="EM71" t="s">
        <v>123</v>
      </c>
      <c r="EO71" t="s">
        <v>3</v>
      </c>
      <c r="EQ71">
        <v>1310720</v>
      </c>
      <c r="ER71">
        <v>256.45</v>
      </c>
      <c r="ES71">
        <v>64.62</v>
      </c>
      <c r="ET71">
        <v>39.93</v>
      </c>
      <c r="EU71">
        <v>2.4300000000000002</v>
      </c>
      <c r="EV71">
        <v>151.9</v>
      </c>
      <c r="EW71">
        <v>16.16</v>
      </c>
      <c r="EX71">
        <v>0.18</v>
      </c>
      <c r="EY71">
        <v>0</v>
      </c>
      <c r="FQ71">
        <v>0</v>
      </c>
      <c r="FR71">
        <f t="shared" ref="FR71:FR79" si="97">ROUND(IF(AND(BH71=3,BI71=3),P71,0),2)</f>
        <v>0</v>
      </c>
      <c r="FS71">
        <v>0</v>
      </c>
      <c r="FX71">
        <v>95</v>
      </c>
      <c r="FY71">
        <v>65</v>
      </c>
      <c r="GA71" t="s">
        <v>3</v>
      </c>
      <c r="GD71">
        <v>1</v>
      </c>
      <c r="GF71">
        <v>1418499886</v>
      </c>
      <c r="GG71">
        <v>2</v>
      </c>
      <c r="GH71">
        <v>1</v>
      </c>
      <c r="GI71">
        <v>2</v>
      </c>
      <c r="GJ71">
        <v>0</v>
      </c>
      <c r="GK71">
        <v>0</v>
      </c>
      <c r="GL71">
        <f t="shared" ref="GL71:GL79" si="98">ROUND(IF(AND(BH71=3,BI71=3,FS71&lt;&gt;0),P71,0),2)</f>
        <v>0</v>
      </c>
      <c r="GM71">
        <f t="shared" ref="GM71:GM79" si="99">ROUND(O71+X71+Y71,2)+GX71</f>
        <v>13894.9</v>
      </c>
      <c r="GN71">
        <f t="shared" ref="GN71:GN79" si="100">IF(OR(BI71=0,BI71=1),ROUND(O71+X71+Y71,2),0)</f>
        <v>0</v>
      </c>
      <c r="GO71">
        <f t="shared" ref="GO71:GO79" si="101">IF(BI71=2,ROUND(O71+X71+Y71,2),0)</f>
        <v>13894.9</v>
      </c>
      <c r="GP71">
        <f t="shared" ref="GP71:GP79" si="102">IF(BI71=4,ROUND(O71+X71+Y71,2)+GX71,0)</f>
        <v>0</v>
      </c>
      <c r="GR71">
        <v>0</v>
      </c>
      <c r="GS71">
        <v>3</v>
      </c>
      <c r="GT71">
        <v>0</v>
      </c>
      <c r="GU71" t="s">
        <v>3</v>
      </c>
      <c r="GV71">
        <f t="shared" ref="GV71:GV79" si="103">ROUND((GT71),6)</f>
        <v>0</v>
      </c>
      <c r="GW71">
        <v>1</v>
      </c>
      <c r="GX71">
        <f t="shared" ref="GX71:GX79" si="104">ROUND(HC71*I71,2)</f>
        <v>0</v>
      </c>
      <c r="HA71">
        <v>0</v>
      </c>
      <c r="HB71">
        <v>0</v>
      </c>
      <c r="HC71">
        <f t="shared" ref="HC71:HC79" si="105">GV71*GW71</f>
        <v>0</v>
      </c>
      <c r="HE71" t="s">
        <v>3</v>
      </c>
      <c r="HF71" t="s">
        <v>3</v>
      </c>
      <c r="IK71">
        <v>0</v>
      </c>
    </row>
    <row r="72" spans="1:245">
      <c r="A72">
        <v>18</v>
      </c>
      <c r="B72">
        <v>1</v>
      </c>
      <c r="C72">
        <v>80</v>
      </c>
      <c r="E72" t="s">
        <v>124</v>
      </c>
      <c r="F72" t="s">
        <v>125</v>
      </c>
      <c r="G72" t="s">
        <v>126</v>
      </c>
      <c r="H72" t="s">
        <v>127</v>
      </c>
      <c r="I72">
        <f>I71*J72</f>
        <v>10</v>
      </c>
      <c r="J72">
        <v>10</v>
      </c>
      <c r="O72">
        <f t="shared" si="66"/>
        <v>627.39</v>
      </c>
      <c r="P72">
        <f t="shared" si="67"/>
        <v>627.39</v>
      </c>
      <c r="Q72">
        <f t="shared" si="68"/>
        <v>0</v>
      </c>
      <c r="R72">
        <f t="shared" si="69"/>
        <v>0</v>
      </c>
      <c r="S72">
        <f t="shared" si="70"/>
        <v>0</v>
      </c>
      <c r="T72">
        <f t="shared" si="71"/>
        <v>0</v>
      </c>
      <c r="U72">
        <f t="shared" si="72"/>
        <v>0</v>
      </c>
      <c r="V72">
        <f t="shared" si="73"/>
        <v>0</v>
      </c>
      <c r="W72">
        <f t="shared" si="74"/>
        <v>7.7</v>
      </c>
      <c r="X72">
        <f t="shared" si="75"/>
        <v>0</v>
      </c>
      <c r="Y72">
        <f t="shared" si="76"/>
        <v>0</v>
      </c>
      <c r="AA72">
        <v>35502784</v>
      </c>
      <c r="AB72">
        <f t="shared" si="77"/>
        <v>16.82</v>
      </c>
      <c r="AC72">
        <f t="shared" si="78"/>
        <v>16.82</v>
      </c>
      <c r="AD72">
        <f t="shared" si="79"/>
        <v>0</v>
      </c>
      <c r="AE72">
        <f t="shared" si="80"/>
        <v>0</v>
      </c>
      <c r="AF72">
        <f t="shared" si="81"/>
        <v>0</v>
      </c>
      <c r="AG72">
        <f t="shared" si="82"/>
        <v>0</v>
      </c>
      <c r="AH72">
        <f t="shared" si="83"/>
        <v>0</v>
      </c>
      <c r="AI72">
        <f t="shared" si="84"/>
        <v>0</v>
      </c>
      <c r="AJ72">
        <f t="shared" si="85"/>
        <v>0.77</v>
      </c>
      <c r="AK72">
        <v>16.82</v>
      </c>
      <c r="AL72">
        <v>16.82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0.77</v>
      </c>
      <c r="AT72">
        <v>95</v>
      </c>
      <c r="AU72">
        <v>65</v>
      </c>
      <c r="AV72">
        <v>1</v>
      </c>
      <c r="AW72">
        <v>1</v>
      </c>
      <c r="AZ72">
        <v>1</v>
      </c>
      <c r="BA72">
        <v>1</v>
      </c>
      <c r="BB72">
        <v>1</v>
      </c>
      <c r="BC72">
        <v>3.73</v>
      </c>
      <c r="BD72" t="s">
        <v>3</v>
      </c>
      <c r="BE72" t="s">
        <v>3</v>
      </c>
      <c r="BF72" t="s">
        <v>3</v>
      </c>
      <c r="BG72" t="s">
        <v>3</v>
      </c>
      <c r="BH72">
        <v>3</v>
      </c>
      <c r="BI72">
        <v>2</v>
      </c>
      <c r="BJ72" t="s">
        <v>128</v>
      </c>
      <c r="BM72">
        <v>108001</v>
      </c>
      <c r="BN72">
        <v>0</v>
      </c>
      <c r="BO72" t="s">
        <v>125</v>
      </c>
      <c r="BP72">
        <v>1</v>
      </c>
      <c r="BQ72">
        <v>3</v>
      </c>
      <c r="BR72">
        <v>0</v>
      </c>
      <c r="BS72">
        <v>1</v>
      </c>
      <c r="BT72">
        <v>1</v>
      </c>
      <c r="BU72">
        <v>1</v>
      </c>
      <c r="BV72">
        <v>1</v>
      </c>
      <c r="BW72">
        <v>1</v>
      </c>
      <c r="BX72">
        <v>1</v>
      </c>
      <c r="BY72" t="s">
        <v>3</v>
      </c>
      <c r="BZ72">
        <v>95</v>
      </c>
      <c r="CA72">
        <v>65</v>
      </c>
      <c r="CE72">
        <v>0</v>
      </c>
      <c r="CF72">
        <v>0</v>
      </c>
      <c r="CG72">
        <v>0</v>
      </c>
      <c r="CM72">
        <v>0</v>
      </c>
      <c r="CN72" t="s">
        <v>3</v>
      </c>
      <c r="CO72">
        <v>0</v>
      </c>
      <c r="CP72">
        <f t="shared" si="86"/>
        <v>627.39</v>
      </c>
      <c r="CQ72">
        <f t="shared" si="87"/>
        <v>62.738599999999998</v>
      </c>
      <c r="CR72">
        <f t="shared" si="88"/>
        <v>0</v>
      </c>
      <c r="CS72">
        <f t="shared" si="89"/>
        <v>0</v>
      </c>
      <c r="CT72">
        <f t="shared" si="90"/>
        <v>0</v>
      </c>
      <c r="CU72">
        <f t="shared" si="91"/>
        <v>0</v>
      </c>
      <c r="CV72">
        <f t="shared" si="92"/>
        <v>0</v>
      </c>
      <c r="CW72">
        <f t="shared" si="93"/>
        <v>0</v>
      </c>
      <c r="CX72">
        <f t="shared" si="94"/>
        <v>0.77</v>
      </c>
      <c r="CY72">
        <f t="shared" si="95"/>
        <v>0</v>
      </c>
      <c r="CZ72">
        <f t="shared" si="96"/>
        <v>0</v>
      </c>
      <c r="DC72" t="s">
        <v>3</v>
      </c>
      <c r="DD72" t="s">
        <v>3</v>
      </c>
      <c r="DE72" t="s">
        <v>3</v>
      </c>
      <c r="DF72" t="s">
        <v>3</v>
      </c>
      <c r="DG72" t="s">
        <v>3</v>
      </c>
      <c r="DH72" t="s">
        <v>3</v>
      </c>
      <c r="DI72" t="s">
        <v>3</v>
      </c>
      <c r="DJ72" t="s">
        <v>3</v>
      </c>
      <c r="DK72" t="s">
        <v>3</v>
      </c>
      <c r="DL72" t="s">
        <v>3</v>
      </c>
      <c r="DM72" t="s">
        <v>3</v>
      </c>
      <c r="DN72">
        <v>0</v>
      </c>
      <c r="DO72">
        <v>0</v>
      </c>
      <c r="DP72">
        <v>1</v>
      </c>
      <c r="DQ72">
        <v>1</v>
      </c>
      <c r="DU72">
        <v>1003</v>
      </c>
      <c r="DV72" t="s">
        <v>127</v>
      </c>
      <c r="DW72" t="s">
        <v>127</v>
      </c>
      <c r="DX72">
        <v>10</v>
      </c>
      <c r="DZ72" t="s">
        <v>3</v>
      </c>
      <c r="EA72" t="s">
        <v>3</v>
      </c>
      <c r="EB72" t="s">
        <v>3</v>
      </c>
      <c r="EC72" t="s">
        <v>3</v>
      </c>
      <c r="EE72">
        <v>35525962</v>
      </c>
      <c r="EF72">
        <v>3</v>
      </c>
      <c r="EG72" t="s">
        <v>121</v>
      </c>
      <c r="EH72">
        <v>0</v>
      </c>
      <c r="EI72" t="s">
        <v>3</v>
      </c>
      <c r="EJ72">
        <v>2</v>
      </c>
      <c r="EK72">
        <v>108001</v>
      </c>
      <c r="EL72" t="s">
        <v>122</v>
      </c>
      <c r="EM72" t="s">
        <v>123</v>
      </c>
      <c r="EO72" t="s">
        <v>3</v>
      </c>
      <c r="EQ72">
        <v>0</v>
      </c>
      <c r="ER72">
        <v>16.82</v>
      </c>
      <c r="ES72">
        <v>16.82</v>
      </c>
      <c r="ET72">
        <v>0</v>
      </c>
      <c r="EU72">
        <v>0</v>
      </c>
      <c r="EV72">
        <v>0</v>
      </c>
      <c r="EW72">
        <v>0</v>
      </c>
      <c r="EX72">
        <v>0</v>
      </c>
      <c r="FQ72">
        <v>0</v>
      </c>
      <c r="FR72">
        <f t="shared" si="97"/>
        <v>0</v>
      </c>
      <c r="FS72">
        <v>0</v>
      </c>
      <c r="FX72">
        <v>95</v>
      </c>
      <c r="FY72">
        <v>65</v>
      </c>
      <c r="GA72" t="s">
        <v>3</v>
      </c>
      <c r="GD72">
        <v>1</v>
      </c>
      <c r="GF72">
        <v>2119047365</v>
      </c>
      <c r="GG72">
        <v>2</v>
      </c>
      <c r="GH72">
        <v>1</v>
      </c>
      <c r="GI72">
        <v>2</v>
      </c>
      <c r="GJ72">
        <v>0</v>
      </c>
      <c r="GK72">
        <v>0</v>
      </c>
      <c r="GL72">
        <f t="shared" si="98"/>
        <v>0</v>
      </c>
      <c r="GM72">
        <f t="shared" si="99"/>
        <v>627.39</v>
      </c>
      <c r="GN72">
        <f t="shared" si="100"/>
        <v>0</v>
      </c>
      <c r="GO72">
        <f t="shared" si="101"/>
        <v>627.39</v>
      </c>
      <c r="GP72">
        <f t="shared" si="102"/>
        <v>0</v>
      </c>
      <c r="GR72">
        <v>0</v>
      </c>
      <c r="GS72">
        <v>3</v>
      </c>
      <c r="GT72">
        <v>0</v>
      </c>
      <c r="GU72" t="s">
        <v>3</v>
      </c>
      <c r="GV72">
        <f t="shared" si="103"/>
        <v>0</v>
      </c>
      <c r="GW72">
        <v>1</v>
      </c>
      <c r="GX72">
        <f t="shared" si="104"/>
        <v>0</v>
      </c>
      <c r="HA72">
        <v>0</v>
      </c>
      <c r="HB72">
        <v>0</v>
      </c>
      <c r="HC72">
        <f t="shared" si="105"/>
        <v>0</v>
      </c>
      <c r="HE72" t="s">
        <v>3</v>
      </c>
      <c r="HF72" t="s">
        <v>3</v>
      </c>
      <c r="IK72">
        <v>0</v>
      </c>
    </row>
    <row r="73" spans="1:245">
      <c r="A73">
        <v>18</v>
      </c>
      <c r="B73">
        <v>1</v>
      </c>
      <c r="C73">
        <v>82</v>
      </c>
      <c r="E73" t="s">
        <v>129</v>
      </c>
      <c r="F73" t="s">
        <v>130</v>
      </c>
      <c r="G73" t="s">
        <v>131</v>
      </c>
      <c r="H73" t="s">
        <v>132</v>
      </c>
      <c r="I73">
        <f>I71*J73</f>
        <v>0.1</v>
      </c>
      <c r="J73">
        <v>0.1</v>
      </c>
      <c r="O73">
        <f t="shared" si="66"/>
        <v>3199.13</v>
      </c>
      <c r="P73">
        <f t="shared" si="67"/>
        <v>3199.13</v>
      </c>
      <c r="Q73">
        <f t="shared" si="68"/>
        <v>0</v>
      </c>
      <c r="R73">
        <f t="shared" si="69"/>
        <v>0</v>
      </c>
      <c r="S73">
        <f t="shared" si="70"/>
        <v>0</v>
      </c>
      <c r="T73">
        <f t="shared" si="71"/>
        <v>0</v>
      </c>
      <c r="U73">
        <f t="shared" si="72"/>
        <v>0</v>
      </c>
      <c r="V73">
        <f t="shared" si="73"/>
        <v>0</v>
      </c>
      <c r="W73">
        <f t="shared" si="74"/>
        <v>5.94</v>
      </c>
      <c r="X73">
        <f t="shared" si="75"/>
        <v>0</v>
      </c>
      <c r="Y73">
        <f t="shared" si="76"/>
        <v>0</v>
      </c>
      <c r="AA73">
        <v>35502784</v>
      </c>
      <c r="AB73">
        <f t="shared" si="77"/>
        <v>3090.95</v>
      </c>
      <c r="AC73">
        <f t="shared" si="78"/>
        <v>3090.95</v>
      </c>
      <c r="AD73">
        <f t="shared" si="79"/>
        <v>0</v>
      </c>
      <c r="AE73">
        <f t="shared" si="80"/>
        <v>0</v>
      </c>
      <c r="AF73">
        <f t="shared" si="81"/>
        <v>0</v>
      </c>
      <c r="AG73">
        <f t="shared" si="82"/>
        <v>0</v>
      </c>
      <c r="AH73">
        <f t="shared" si="83"/>
        <v>0</v>
      </c>
      <c r="AI73">
        <f t="shared" si="84"/>
        <v>0</v>
      </c>
      <c r="AJ73">
        <f t="shared" si="85"/>
        <v>59.42</v>
      </c>
      <c r="AK73">
        <v>3090.95</v>
      </c>
      <c r="AL73">
        <v>3090.95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59.42</v>
      </c>
      <c r="AT73">
        <v>95</v>
      </c>
      <c r="AU73">
        <v>65</v>
      </c>
      <c r="AV73">
        <v>1</v>
      </c>
      <c r="AW73">
        <v>1</v>
      </c>
      <c r="AZ73">
        <v>1</v>
      </c>
      <c r="BA73">
        <v>1</v>
      </c>
      <c r="BB73">
        <v>1</v>
      </c>
      <c r="BC73">
        <v>10.35</v>
      </c>
      <c r="BD73" t="s">
        <v>3</v>
      </c>
      <c r="BE73" t="s">
        <v>3</v>
      </c>
      <c r="BF73" t="s">
        <v>3</v>
      </c>
      <c r="BG73" t="s">
        <v>3</v>
      </c>
      <c r="BH73">
        <v>3</v>
      </c>
      <c r="BI73">
        <v>2</v>
      </c>
      <c r="BJ73" t="s">
        <v>133</v>
      </c>
      <c r="BM73">
        <v>108001</v>
      </c>
      <c r="BN73">
        <v>0</v>
      </c>
      <c r="BO73" t="s">
        <v>130</v>
      </c>
      <c r="BP73">
        <v>1</v>
      </c>
      <c r="BQ73">
        <v>3</v>
      </c>
      <c r="BR73">
        <v>0</v>
      </c>
      <c r="BS73">
        <v>1</v>
      </c>
      <c r="BT73">
        <v>1</v>
      </c>
      <c r="BU73">
        <v>1</v>
      </c>
      <c r="BV73">
        <v>1</v>
      </c>
      <c r="BW73">
        <v>1</v>
      </c>
      <c r="BX73">
        <v>1</v>
      </c>
      <c r="BY73" t="s">
        <v>3</v>
      </c>
      <c r="BZ73">
        <v>95</v>
      </c>
      <c r="CA73">
        <v>65</v>
      </c>
      <c r="CE73">
        <v>0</v>
      </c>
      <c r="CF73">
        <v>0</v>
      </c>
      <c r="CG73">
        <v>0</v>
      </c>
      <c r="CM73">
        <v>0</v>
      </c>
      <c r="CN73" t="s">
        <v>3</v>
      </c>
      <c r="CO73">
        <v>0</v>
      </c>
      <c r="CP73">
        <f t="shared" si="86"/>
        <v>3199.13</v>
      </c>
      <c r="CQ73">
        <f t="shared" si="87"/>
        <v>31991.332499999997</v>
      </c>
      <c r="CR73">
        <f t="shared" si="88"/>
        <v>0</v>
      </c>
      <c r="CS73">
        <f t="shared" si="89"/>
        <v>0</v>
      </c>
      <c r="CT73">
        <f t="shared" si="90"/>
        <v>0</v>
      </c>
      <c r="CU73">
        <f t="shared" si="91"/>
        <v>0</v>
      </c>
      <c r="CV73">
        <f t="shared" si="92"/>
        <v>0</v>
      </c>
      <c r="CW73">
        <f t="shared" si="93"/>
        <v>0</v>
      </c>
      <c r="CX73">
        <f t="shared" si="94"/>
        <v>59.42</v>
      </c>
      <c r="CY73">
        <f t="shared" si="95"/>
        <v>0</v>
      </c>
      <c r="CZ73">
        <f t="shared" si="96"/>
        <v>0</v>
      </c>
      <c r="DC73" t="s">
        <v>3</v>
      </c>
      <c r="DD73" t="s">
        <v>3</v>
      </c>
      <c r="DE73" t="s">
        <v>3</v>
      </c>
      <c r="DF73" t="s">
        <v>3</v>
      </c>
      <c r="DG73" t="s">
        <v>3</v>
      </c>
      <c r="DH73" t="s">
        <v>3</v>
      </c>
      <c r="DI73" t="s">
        <v>3</v>
      </c>
      <c r="DJ73" t="s">
        <v>3</v>
      </c>
      <c r="DK73" t="s">
        <v>3</v>
      </c>
      <c r="DL73" t="s">
        <v>3</v>
      </c>
      <c r="DM73" t="s">
        <v>3</v>
      </c>
      <c r="DN73">
        <v>0</v>
      </c>
      <c r="DO73">
        <v>0</v>
      </c>
      <c r="DP73">
        <v>1</v>
      </c>
      <c r="DQ73">
        <v>1</v>
      </c>
      <c r="DU73">
        <v>1013</v>
      </c>
      <c r="DV73" t="s">
        <v>132</v>
      </c>
      <c r="DW73" t="s">
        <v>134</v>
      </c>
      <c r="DX73">
        <v>1</v>
      </c>
      <c r="DZ73" t="s">
        <v>3</v>
      </c>
      <c r="EA73" t="s">
        <v>3</v>
      </c>
      <c r="EB73" t="s">
        <v>3</v>
      </c>
      <c r="EC73" t="s">
        <v>3</v>
      </c>
      <c r="EE73">
        <v>35525962</v>
      </c>
      <c r="EF73">
        <v>3</v>
      </c>
      <c r="EG73" t="s">
        <v>121</v>
      </c>
      <c r="EH73">
        <v>0</v>
      </c>
      <c r="EI73" t="s">
        <v>3</v>
      </c>
      <c r="EJ73">
        <v>2</v>
      </c>
      <c r="EK73">
        <v>108001</v>
      </c>
      <c r="EL73" t="s">
        <v>122</v>
      </c>
      <c r="EM73" t="s">
        <v>123</v>
      </c>
      <c r="EO73" t="s">
        <v>3</v>
      </c>
      <c r="EQ73">
        <v>0</v>
      </c>
      <c r="ER73">
        <v>3090.95</v>
      </c>
      <c r="ES73">
        <v>3090.95</v>
      </c>
      <c r="ET73">
        <v>0</v>
      </c>
      <c r="EU73">
        <v>0</v>
      </c>
      <c r="EV73">
        <v>0</v>
      </c>
      <c r="EW73">
        <v>0</v>
      </c>
      <c r="EX73">
        <v>0</v>
      </c>
      <c r="FQ73">
        <v>0</v>
      </c>
      <c r="FR73">
        <f t="shared" si="97"/>
        <v>0</v>
      </c>
      <c r="FS73">
        <v>0</v>
      </c>
      <c r="FX73">
        <v>95</v>
      </c>
      <c r="FY73">
        <v>65</v>
      </c>
      <c r="GA73" t="s">
        <v>3</v>
      </c>
      <c r="GD73">
        <v>1</v>
      </c>
      <c r="GF73">
        <v>-941243289</v>
      </c>
      <c r="GG73">
        <v>2</v>
      </c>
      <c r="GH73">
        <v>1</v>
      </c>
      <c r="GI73">
        <v>2</v>
      </c>
      <c r="GJ73">
        <v>0</v>
      </c>
      <c r="GK73">
        <v>0</v>
      </c>
      <c r="GL73">
        <f t="shared" si="98"/>
        <v>0</v>
      </c>
      <c r="GM73">
        <f t="shared" si="99"/>
        <v>3199.13</v>
      </c>
      <c r="GN73">
        <f t="shared" si="100"/>
        <v>0</v>
      </c>
      <c r="GO73">
        <f t="shared" si="101"/>
        <v>3199.13</v>
      </c>
      <c r="GP73">
        <f t="shared" si="102"/>
        <v>0</v>
      </c>
      <c r="GR73">
        <v>0</v>
      </c>
      <c r="GS73">
        <v>3</v>
      </c>
      <c r="GT73">
        <v>0</v>
      </c>
      <c r="GU73" t="s">
        <v>3</v>
      </c>
      <c r="GV73">
        <f t="shared" si="103"/>
        <v>0</v>
      </c>
      <c r="GW73">
        <v>1</v>
      </c>
      <c r="GX73">
        <f t="shared" si="104"/>
        <v>0</v>
      </c>
      <c r="HA73">
        <v>0</v>
      </c>
      <c r="HB73">
        <v>0</v>
      </c>
      <c r="HC73">
        <f t="shared" si="105"/>
        <v>0</v>
      </c>
      <c r="HE73" t="s">
        <v>3</v>
      </c>
      <c r="HF73" t="s">
        <v>3</v>
      </c>
      <c r="IK73">
        <v>0</v>
      </c>
    </row>
    <row r="74" spans="1:245">
      <c r="A74">
        <v>17</v>
      </c>
      <c r="B74">
        <v>1</v>
      </c>
      <c r="C74">
        <f>ROW(SmtRes!A92)</f>
        <v>92</v>
      </c>
      <c r="D74">
        <f>ROW(EtalonRes!A88)</f>
        <v>88</v>
      </c>
      <c r="E74" t="s">
        <v>32</v>
      </c>
      <c r="F74" t="s">
        <v>135</v>
      </c>
      <c r="G74" t="s">
        <v>136</v>
      </c>
      <c r="H74" t="s">
        <v>137</v>
      </c>
      <c r="I74">
        <f>ROUND(1/100,9)</f>
        <v>0.01</v>
      </c>
      <c r="J74">
        <v>0</v>
      </c>
      <c r="O74">
        <f t="shared" si="66"/>
        <v>89.13</v>
      </c>
      <c r="P74">
        <f t="shared" si="67"/>
        <v>2.58</v>
      </c>
      <c r="Q74">
        <f t="shared" si="68"/>
        <v>0.52</v>
      </c>
      <c r="R74">
        <f t="shared" si="69"/>
        <v>0.14000000000000001</v>
      </c>
      <c r="S74">
        <f t="shared" si="70"/>
        <v>86.03</v>
      </c>
      <c r="T74">
        <f t="shared" si="71"/>
        <v>0</v>
      </c>
      <c r="U74">
        <f t="shared" si="72"/>
        <v>0.26239999999999997</v>
      </c>
      <c r="V74">
        <f t="shared" si="73"/>
        <v>2.9999999999999997E-4</v>
      </c>
      <c r="W74">
        <f t="shared" si="74"/>
        <v>0</v>
      </c>
      <c r="X74">
        <f t="shared" si="75"/>
        <v>81.86</v>
      </c>
      <c r="Y74">
        <f t="shared" si="76"/>
        <v>56.01</v>
      </c>
      <c r="AA74">
        <v>35502784</v>
      </c>
      <c r="AB74">
        <f t="shared" si="77"/>
        <v>302.14999999999998</v>
      </c>
      <c r="AC74">
        <f t="shared" si="78"/>
        <v>36.07</v>
      </c>
      <c r="AD74">
        <f t="shared" si="79"/>
        <v>5.78</v>
      </c>
      <c r="AE74">
        <f t="shared" si="80"/>
        <v>0.41</v>
      </c>
      <c r="AF74">
        <f t="shared" si="81"/>
        <v>260.3</v>
      </c>
      <c r="AG74">
        <f t="shared" si="82"/>
        <v>0</v>
      </c>
      <c r="AH74">
        <f t="shared" si="83"/>
        <v>26.24</v>
      </c>
      <c r="AI74">
        <f t="shared" si="84"/>
        <v>0.03</v>
      </c>
      <c r="AJ74">
        <f t="shared" si="85"/>
        <v>0</v>
      </c>
      <c r="AK74">
        <v>302.14999999999998</v>
      </c>
      <c r="AL74">
        <v>36.07</v>
      </c>
      <c r="AM74">
        <v>5.78</v>
      </c>
      <c r="AN74">
        <v>0.41</v>
      </c>
      <c r="AO74">
        <v>260.3</v>
      </c>
      <c r="AP74">
        <v>0</v>
      </c>
      <c r="AQ74">
        <v>26.24</v>
      </c>
      <c r="AR74">
        <v>0.03</v>
      </c>
      <c r="AS74">
        <v>0</v>
      </c>
      <c r="AT74">
        <v>95</v>
      </c>
      <c r="AU74">
        <v>65</v>
      </c>
      <c r="AV74">
        <v>1</v>
      </c>
      <c r="AW74">
        <v>1</v>
      </c>
      <c r="AZ74">
        <v>1</v>
      </c>
      <c r="BA74">
        <v>33.049999999999997</v>
      </c>
      <c r="BB74">
        <v>9.01</v>
      </c>
      <c r="BC74">
        <v>7.15</v>
      </c>
      <c r="BD74" t="s">
        <v>3</v>
      </c>
      <c r="BE74" t="s">
        <v>3</v>
      </c>
      <c r="BF74" t="s">
        <v>3</v>
      </c>
      <c r="BG74" t="s">
        <v>3</v>
      </c>
      <c r="BH74">
        <v>0</v>
      </c>
      <c r="BI74">
        <v>2</v>
      </c>
      <c r="BJ74" t="s">
        <v>138</v>
      </c>
      <c r="BM74">
        <v>108001</v>
      </c>
      <c r="BN74">
        <v>0</v>
      </c>
      <c r="BO74" t="s">
        <v>135</v>
      </c>
      <c r="BP74">
        <v>1</v>
      </c>
      <c r="BQ74">
        <v>3</v>
      </c>
      <c r="BR74">
        <v>0</v>
      </c>
      <c r="BS74">
        <v>33.049999999999997</v>
      </c>
      <c r="BT74">
        <v>1</v>
      </c>
      <c r="BU74">
        <v>1</v>
      </c>
      <c r="BV74">
        <v>1</v>
      </c>
      <c r="BW74">
        <v>1</v>
      </c>
      <c r="BX74">
        <v>1</v>
      </c>
      <c r="BY74" t="s">
        <v>3</v>
      </c>
      <c r="BZ74">
        <v>95</v>
      </c>
      <c r="CA74">
        <v>65</v>
      </c>
      <c r="CE74">
        <v>0</v>
      </c>
      <c r="CF74">
        <v>0</v>
      </c>
      <c r="CG74">
        <v>0</v>
      </c>
      <c r="CM74">
        <v>0</v>
      </c>
      <c r="CN74" t="s">
        <v>3</v>
      </c>
      <c r="CO74">
        <v>0</v>
      </c>
      <c r="CP74">
        <f t="shared" si="86"/>
        <v>89.13</v>
      </c>
      <c r="CQ74">
        <f t="shared" si="87"/>
        <v>257.90050000000002</v>
      </c>
      <c r="CR74">
        <f t="shared" si="88"/>
        <v>52.077800000000003</v>
      </c>
      <c r="CS74">
        <f t="shared" si="89"/>
        <v>13.550499999999998</v>
      </c>
      <c r="CT74">
        <f t="shared" si="90"/>
        <v>8602.9149999999991</v>
      </c>
      <c r="CU74">
        <f t="shared" si="91"/>
        <v>0</v>
      </c>
      <c r="CV74">
        <f t="shared" si="92"/>
        <v>26.24</v>
      </c>
      <c r="CW74">
        <f t="shared" si="93"/>
        <v>0.03</v>
      </c>
      <c r="CX74">
        <f t="shared" si="94"/>
        <v>0</v>
      </c>
      <c r="CY74">
        <f t="shared" si="95"/>
        <v>81.861500000000007</v>
      </c>
      <c r="CZ74">
        <f t="shared" si="96"/>
        <v>56.0105</v>
      </c>
      <c r="DC74" t="s">
        <v>3</v>
      </c>
      <c r="DD74" t="s">
        <v>3</v>
      </c>
      <c r="DE74" t="s">
        <v>3</v>
      </c>
      <c r="DF74" t="s">
        <v>3</v>
      </c>
      <c r="DG74" t="s">
        <v>3</v>
      </c>
      <c r="DH74" t="s">
        <v>3</v>
      </c>
      <c r="DI74" t="s">
        <v>3</v>
      </c>
      <c r="DJ74" t="s">
        <v>3</v>
      </c>
      <c r="DK74" t="s">
        <v>3</v>
      </c>
      <c r="DL74" t="s">
        <v>3</v>
      </c>
      <c r="DM74" t="s">
        <v>3</v>
      </c>
      <c r="DN74">
        <v>0</v>
      </c>
      <c r="DO74">
        <v>0</v>
      </c>
      <c r="DP74">
        <v>1</v>
      </c>
      <c r="DQ74">
        <v>1</v>
      </c>
      <c r="DU74">
        <v>1010</v>
      </c>
      <c r="DV74" t="s">
        <v>137</v>
      </c>
      <c r="DW74" t="s">
        <v>137</v>
      </c>
      <c r="DX74">
        <v>100</v>
      </c>
      <c r="DZ74" t="s">
        <v>3</v>
      </c>
      <c r="EA74" t="s">
        <v>3</v>
      </c>
      <c r="EB74" t="s">
        <v>3</v>
      </c>
      <c r="EC74" t="s">
        <v>3</v>
      </c>
      <c r="EE74">
        <v>35525962</v>
      </c>
      <c r="EF74">
        <v>3</v>
      </c>
      <c r="EG74" t="s">
        <v>121</v>
      </c>
      <c r="EH74">
        <v>0</v>
      </c>
      <c r="EI74" t="s">
        <v>3</v>
      </c>
      <c r="EJ74">
        <v>2</v>
      </c>
      <c r="EK74">
        <v>108001</v>
      </c>
      <c r="EL74" t="s">
        <v>122</v>
      </c>
      <c r="EM74" t="s">
        <v>123</v>
      </c>
      <c r="EO74" t="s">
        <v>3</v>
      </c>
      <c r="EQ74">
        <v>0</v>
      </c>
      <c r="ER74">
        <v>302.14999999999998</v>
      </c>
      <c r="ES74">
        <v>36.07</v>
      </c>
      <c r="ET74">
        <v>5.78</v>
      </c>
      <c r="EU74">
        <v>0.41</v>
      </c>
      <c r="EV74">
        <v>260.3</v>
      </c>
      <c r="EW74">
        <v>26.24</v>
      </c>
      <c r="EX74">
        <v>0.03</v>
      </c>
      <c r="EY74">
        <v>0</v>
      </c>
      <c r="FQ74">
        <v>0</v>
      </c>
      <c r="FR74">
        <f t="shared" si="97"/>
        <v>0</v>
      </c>
      <c r="FS74">
        <v>0</v>
      </c>
      <c r="FX74">
        <v>95</v>
      </c>
      <c r="FY74">
        <v>65</v>
      </c>
      <c r="GA74" t="s">
        <v>3</v>
      </c>
      <c r="GD74">
        <v>1</v>
      </c>
      <c r="GF74">
        <v>-1739625007</v>
      </c>
      <c r="GG74">
        <v>2</v>
      </c>
      <c r="GH74">
        <v>1</v>
      </c>
      <c r="GI74">
        <v>2</v>
      </c>
      <c r="GJ74">
        <v>0</v>
      </c>
      <c r="GK74">
        <v>0</v>
      </c>
      <c r="GL74">
        <f t="shared" si="98"/>
        <v>0</v>
      </c>
      <c r="GM74">
        <f t="shared" si="99"/>
        <v>227</v>
      </c>
      <c r="GN74">
        <f t="shared" si="100"/>
        <v>0</v>
      </c>
      <c r="GO74">
        <f t="shared" si="101"/>
        <v>227</v>
      </c>
      <c r="GP74">
        <f t="shared" si="102"/>
        <v>0</v>
      </c>
      <c r="GR74">
        <v>0</v>
      </c>
      <c r="GS74">
        <v>3</v>
      </c>
      <c r="GT74">
        <v>0</v>
      </c>
      <c r="GU74" t="s">
        <v>3</v>
      </c>
      <c r="GV74">
        <f t="shared" si="103"/>
        <v>0</v>
      </c>
      <c r="GW74">
        <v>1</v>
      </c>
      <c r="GX74">
        <f t="shared" si="104"/>
        <v>0</v>
      </c>
      <c r="HA74">
        <v>0</v>
      </c>
      <c r="HB74">
        <v>0</v>
      </c>
      <c r="HC74">
        <f t="shared" si="105"/>
        <v>0</v>
      </c>
      <c r="HE74" t="s">
        <v>3</v>
      </c>
      <c r="HF74" t="s">
        <v>3</v>
      </c>
      <c r="IK74">
        <v>0</v>
      </c>
    </row>
    <row r="75" spans="1:245">
      <c r="A75">
        <v>18</v>
      </c>
      <c r="B75">
        <v>1</v>
      </c>
      <c r="C75">
        <v>91</v>
      </c>
      <c r="E75" t="s">
        <v>139</v>
      </c>
      <c r="F75" t="s">
        <v>140</v>
      </c>
      <c r="G75" t="s">
        <v>141</v>
      </c>
      <c r="H75" t="s">
        <v>142</v>
      </c>
      <c r="I75">
        <f>I74*J75</f>
        <v>1</v>
      </c>
      <c r="J75">
        <v>100</v>
      </c>
      <c r="O75">
        <f t="shared" si="66"/>
        <v>76.47</v>
      </c>
      <c r="P75">
        <f t="shared" si="67"/>
        <v>76.47</v>
      </c>
      <c r="Q75">
        <f t="shared" si="68"/>
        <v>0</v>
      </c>
      <c r="R75">
        <f t="shared" si="69"/>
        <v>0</v>
      </c>
      <c r="S75">
        <f t="shared" si="70"/>
        <v>0</v>
      </c>
      <c r="T75">
        <f t="shared" si="71"/>
        <v>0</v>
      </c>
      <c r="U75">
        <f t="shared" si="72"/>
        <v>0</v>
      </c>
      <c r="V75">
        <f t="shared" si="73"/>
        <v>0</v>
      </c>
      <c r="W75">
        <f t="shared" si="74"/>
        <v>0.09</v>
      </c>
      <c r="X75">
        <f t="shared" si="75"/>
        <v>0</v>
      </c>
      <c r="Y75">
        <f t="shared" si="76"/>
        <v>0</v>
      </c>
      <c r="AA75">
        <v>35502784</v>
      </c>
      <c r="AB75">
        <f t="shared" si="77"/>
        <v>8.81</v>
      </c>
      <c r="AC75">
        <f t="shared" si="78"/>
        <v>8.81</v>
      </c>
      <c r="AD75">
        <f t="shared" si="79"/>
        <v>0</v>
      </c>
      <c r="AE75">
        <f t="shared" si="80"/>
        <v>0</v>
      </c>
      <c r="AF75">
        <f t="shared" si="81"/>
        <v>0</v>
      </c>
      <c r="AG75">
        <f t="shared" si="82"/>
        <v>0</v>
      </c>
      <c r="AH75">
        <f t="shared" si="83"/>
        <v>0</v>
      </c>
      <c r="AI75">
        <f t="shared" si="84"/>
        <v>0</v>
      </c>
      <c r="AJ75">
        <f t="shared" si="85"/>
        <v>0.09</v>
      </c>
      <c r="AK75">
        <v>8.81</v>
      </c>
      <c r="AL75">
        <v>8.81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0.09</v>
      </c>
      <c r="AT75">
        <v>95</v>
      </c>
      <c r="AU75">
        <v>65</v>
      </c>
      <c r="AV75">
        <v>1</v>
      </c>
      <c r="AW75">
        <v>1</v>
      </c>
      <c r="AZ75">
        <v>1</v>
      </c>
      <c r="BA75">
        <v>1</v>
      </c>
      <c r="BB75">
        <v>1</v>
      </c>
      <c r="BC75">
        <v>8.68</v>
      </c>
      <c r="BD75" t="s">
        <v>3</v>
      </c>
      <c r="BE75" t="s">
        <v>3</v>
      </c>
      <c r="BF75" t="s">
        <v>3</v>
      </c>
      <c r="BG75" t="s">
        <v>3</v>
      </c>
      <c r="BH75">
        <v>3</v>
      </c>
      <c r="BI75">
        <v>2</v>
      </c>
      <c r="BJ75" t="s">
        <v>143</v>
      </c>
      <c r="BM75">
        <v>108001</v>
      </c>
      <c r="BN75">
        <v>0</v>
      </c>
      <c r="BO75" t="s">
        <v>140</v>
      </c>
      <c r="BP75">
        <v>1</v>
      </c>
      <c r="BQ75">
        <v>3</v>
      </c>
      <c r="BR75">
        <v>0</v>
      </c>
      <c r="BS75">
        <v>1</v>
      </c>
      <c r="BT75">
        <v>1</v>
      </c>
      <c r="BU75">
        <v>1</v>
      </c>
      <c r="BV75">
        <v>1</v>
      </c>
      <c r="BW75">
        <v>1</v>
      </c>
      <c r="BX75">
        <v>1</v>
      </c>
      <c r="BY75" t="s">
        <v>3</v>
      </c>
      <c r="BZ75">
        <v>95</v>
      </c>
      <c r="CA75">
        <v>65</v>
      </c>
      <c r="CE75">
        <v>0</v>
      </c>
      <c r="CF75">
        <v>0</v>
      </c>
      <c r="CG75">
        <v>0</v>
      </c>
      <c r="CM75">
        <v>0</v>
      </c>
      <c r="CN75" t="s">
        <v>3</v>
      </c>
      <c r="CO75">
        <v>0</v>
      </c>
      <c r="CP75">
        <f t="shared" si="86"/>
        <v>76.47</v>
      </c>
      <c r="CQ75">
        <f t="shared" si="87"/>
        <v>76.470799999999997</v>
      </c>
      <c r="CR75">
        <f t="shared" si="88"/>
        <v>0</v>
      </c>
      <c r="CS75">
        <f t="shared" si="89"/>
        <v>0</v>
      </c>
      <c r="CT75">
        <f t="shared" si="90"/>
        <v>0</v>
      </c>
      <c r="CU75">
        <f t="shared" si="91"/>
        <v>0</v>
      </c>
      <c r="CV75">
        <f t="shared" si="92"/>
        <v>0</v>
      </c>
      <c r="CW75">
        <f t="shared" si="93"/>
        <v>0</v>
      </c>
      <c r="CX75">
        <f t="shared" si="94"/>
        <v>0.09</v>
      </c>
      <c r="CY75">
        <f t="shared" si="95"/>
        <v>0</v>
      </c>
      <c r="CZ75">
        <f t="shared" si="96"/>
        <v>0</v>
      </c>
      <c r="DC75" t="s">
        <v>3</v>
      </c>
      <c r="DD75" t="s">
        <v>3</v>
      </c>
      <c r="DE75" t="s">
        <v>3</v>
      </c>
      <c r="DF75" t="s">
        <v>3</v>
      </c>
      <c r="DG75" t="s">
        <v>3</v>
      </c>
      <c r="DH75" t="s">
        <v>3</v>
      </c>
      <c r="DI75" t="s">
        <v>3</v>
      </c>
      <c r="DJ75" t="s">
        <v>3</v>
      </c>
      <c r="DK75" t="s">
        <v>3</v>
      </c>
      <c r="DL75" t="s">
        <v>3</v>
      </c>
      <c r="DM75" t="s">
        <v>3</v>
      </c>
      <c r="DN75">
        <v>0</v>
      </c>
      <c r="DO75">
        <v>0</v>
      </c>
      <c r="DP75">
        <v>1</v>
      </c>
      <c r="DQ75">
        <v>1</v>
      </c>
      <c r="DU75">
        <v>1010</v>
      </c>
      <c r="DV75" t="s">
        <v>142</v>
      </c>
      <c r="DW75" t="s">
        <v>142</v>
      </c>
      <c r="DX75">
        <v>1</v>
      </c>
      <c r="DZ75" t="s">
        <v>3</v>
      </c>
      <c r="EA75" t="s">
        <v>3</v>
      </c>
      <c r="EB75" t="s">
        <v>3</v>
      </c>
      <c r="EC75" t="s">
        <v>3</v>
      </c>
      <c r="EE75">
        <v>35525962</v>
      </c>
      <c r="EF75">
        <v>3</v>
      </c>
      <c r="EG75" t="s">
        <v>121</v>
      </c>
      <c r="EH75">
        <v>0</v>
      </c>
      <c r="EI75" t="s">
        <v>3</v>
      </c>
      <c r="EJ75">
        <v>2</v>
      </c>
      <c r="EK75">
        <v>108001</v>
      </c>
      <c r="EL75" t="s">
        <v>122</v>
      </c>
      <c r="EM75" t="s">
        <v>123</v>
      </c>
      <c r="EO75" t="s">
        <v>3</v>
      </c>
      <c r="EQ75">
        <v>0</v>
      </c>
      <c r="ER75">
        <v>8.81</v>
      </c>
      <c r="ES75">
        <v>8.81</v>
      </c>
      <c r="ET75">
        <v>0</v>
      </c>
      <c r="EU75">
        <v>0</v>
      </c>
      <c r="EV75">
        <v>0</v>
      </c>
      <c r="EW75">
        <v>0</v>
      </c>
      <c r="EX75">
        <v>0</v>
      </c>
      <c r="FQ75">
        <v>0</v>
      </c>
      <c r="FR75">
        <f t="shared" si="97"/>
        <v>0</v>
      </c>
      <c r="FS75">
        <v>0</v>
      </c>
      <c r="FX75">
        <v>95</v>
      </c>
      <c r="FY75">
        <v>65</v>
      </c>
      <c r="GA75" t="s">
        <v>3</v>
      </c>
      <c r="GD75">
        <v>1</v>
      </c>
      <c r="GF75">
        <v>-1190793685</v>
      </c>
      <c r="GG75">
        <v>2</v>
      </c>
      <c r="GH75">
        <v>1</v>
      </c>
      <c r="GI75">
        <v>2</v>
      </c>
      <c r="GJ75">
        <v>0</v>
      </c>
      <c r="GK75">
        <v>0</v>
      </c>
      <c r="GL75">
        <f t="shared" si="98"/>
        <v>0</v>
      </c>
      <c r="GM75">
        <f t="shared" si="99"/>
        <v>76.47</v>
      </c>
      <c r="GN75">
        <f t="shared" si="100"/>
        <v>0</v>
      </c>
      <c r="GO75">
        <f t="shared" si="101"/>
        <v>76.47</v>
      </c>
      <c r="GP75">
        <f t="shared" si="102"/>
        <v>0</v>
      </c>
      <c r="GR75">
        <v>0</v>
      </c>
      <c r="GS75">
        <v>3</v>
      </c>
      <c r="GT75">
        <v>0</v>
      </c>
      <c r="GU75" t="s">
        <v>3</v>
      </c>
      <c r="GV75">
        <f t="shared" si="103"/>
        <v>0</v>
      </c>
      <c r="GW75">
        <v>1</v>
      </c>
      <c r="GX75">
        <f t="shared" si="104"/>
        <v>0</v>
      </c>
      <c r="HA75">
        <v>0</v>
      </c>
      <c r="HB75">
        <v>0</v>
      </c>
      <c r="HC75">
        <f t="shared" si="105"/>
        <v>0</v>
      </c>
      <c r="HE75" t="s">
        <v>3</v>
      </c>
      <c r="HF75" t="s">
        <v>3</v>
      </c>
      <c r="IK75">
        <v>0</v>
      </c>
    </row>
    <row r="76" spans="1:245">
      <c r="A76">
        <v>18</v>
      </c>
      <c r="B76">
        <v>1</v>
      </c>
      <c r="C76">
        <v>89</v>
      </c>
      <c r="E76" t="s">
        <v>144</v>
      </c>
      <c r="F76" t="s">
        <v>145</v>
      </c>
      <c r="G76" t="s">
        <v>146</v>
      </c>
      <c r="H76" t="s">
        <v>147</v>
      </c>
      <c r="I76">
        <f>I74*J76</f>
        <v>1E-3</v>
      </c>
      <c r="J76">
        <v>0.1</v>
      </c>
      <c r="O76">
        <f t="shared" si="66"/>
        <v>5.12</v>
      </c>
      <c r="P76">
        <f t="shared" si="67"/>
        <v>5.12</v>
      </c>
      <c r="Q76">
        <f t="shared" si="68"/>
        <v>0</v>
      </c>
      <c r="R76">
        <f t="shared" si="69"/>
        <v>0</v>
      </c>
      <c r="S76">
        <f t="shared" si="70"/>
        <v>0</v>
      </c>
      <c r="T76">
        <f t="shared" si="71"/>
        <v>0</v>
      </c>
      <c r="U76">
        <f t="shared" si="72"/>
        <v>0</v>
      </c>
      <c r="V76">
        <f t="shared" si="73"/>
        <v>0</v>
      </c>
      <c r="W76">
        <f t="shared" si="74"/>
        <v>0.02</v>
      </c>
      <c r="X76">
        <f t="shared" si="75"/>
        <v>0</v>
      </c>
      <c r="Y76">
        <f t="shared" si="76"/>
        <v>0</v>
      </c>
      <c r="AA76">
        <v>35502784</v>
      </c>
      <c r="AB76">
        <f t="shared" si="77"/>
        <v>1998.42</v>
      </c>
      <c r="AC76">
        <f t="shared" si="78"/>
        <v>1998.42</v>
      </c>
      <c r="AD76">
        <f t="shared" si="79"/>
        <v>0</v>
      </c>
      <c r="AE76">
        <f t="shared" si="80"/>
        <v>0</v>
      </c>
      <c r="AF76">
        <f t="shared" si="81"/>
        <v>0</v>
      </c>
      <c r="AG76">
        <f t="shared" si="82"/>
        <v>0</v>
      </c>
      <c r="AH76">
        <f t="shared" si="83"/>
        <v>0</v>
      </c>
      <c r="AI76">
        <f t="shared" si="84"/>
        <v>0</v>
      </c>
      <c r="AJ76">
        <f t="shared" si="85"/>
        <v>19.399999999999999</v>
      </c>
      <c r="AK76">
        <v>1998.42</v>
      </c>
      <c r="AL76">
        <v>1998.42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19.399999999999999</v>
      </c>
      <c r="AT76">
        <v>95</v>
      </c>
      <c r="AU76">
        <v>65</v>
      </c>
      <c r="AV76">
        <v>1</v>
      </c>
      <c r="AW76">
        <v>1</v>
      </c>
      <c r="AZ76">
        <v>1</v>
      </c>
      <c r="BA76">
        <v>1</v>
      </c>
      <c r="BB76">
        <v>1</v>
      </c>
      <c r="BC76">
        <v>2.56</v>
      </c>
      <c r="BD76" t="s">
        <v>3</v>
      </c>
      <c r="BE76" t="s">
        <v>3</v>
      </c>
      <c r="BF76" t="s">
        <v>3</v>
      </c>
      <c r="BG76" t="s">
        <v>3</v>
      </c>
      <c r="BH76">
        <v>3</v>
      </c>
      <c r="BI76">
        <v>2</v>
      </c>
      <c r="BJ76" t="s">
        <v>148</v>
      </c>
      <c r="BM76">
        <v>108001</v>
      </c>
      <c r="BN76">
        <v>0</v>
      </c>
      <c r="BO76" t="s">
        <v>145</v>
      </c>
      <c r="BP76">
        <v>1</v>
      </c>
      <c r="BQ76">
        <v>3</v>
      </c>
      <c r="BR76">
        <v>0</v>
      </c>
      <c r="BS76">
        <v>1</v>
      </c>
      <c r="BT76">
        <v>1</v>
      </c>
      <c r="BU76">
        <v>1</v>
      </c>
      <c r="BV76">
        <v>1</v>
      </c>
      <c r="BW76">
        <v>1</v>
      </c>
      <c r="BX76">
        <v>1</v>
      </c>
      <c r="BY76" t="s">
        <v>3</v>
      </c>
      <c r="BZ76">
        <v>95</v>
      </c>
      <c r="CA76">
        <v>65</v>
      </c>
      <c r="CE76">
        <v>0</v>
      </c>
      <c r="CF76">
        <v>0</v>
      </c>
      <c r="CG76">
        <v>0</v>
      </c>
      <c r="CM76">
        <v>0</v>
      </c>
      <c r="CN76" t="s">
        <v>3</v>
      </c>
      <c r="CO76">
        <v>0</v>
      </c>
      <c r="CP76">
        <f t="shared" si="86"/>
        <v>5.12</v>
      </c>
      <c r="CQ76">
        <f t="shared" si="87"/>
        <v>5115.9552000000003</v>
      </c>
      <c r="CR76">
        <f t="shared" si="88"/>
        <v>0</v>
      </c>
      <c r="CS76">
        <f t="shared" si="89"/>
        <v>0</v>
      </c>
      <c r="CT76">
        <f t="shared" si="90"/>
        <v>0</v>
      </c>
      <c r="CU76">
        <f t="shared" si="91"/>
        <v>0</v>
      </c>
      <c r="CV76">
        <f t="shared" si="92"/>
        <v>0</v>
      </c>
      <c r="CW76">
        <f t="shared" si="93"/>
        <v>0</v>
      </c>
      <c r="CX76">
        <f t="shared" si="94"/>
        <v>19.399999999999999</v>
      </c>
      <c r="CY76">
        <f t="shared" si="95"/>
        <v>0</v>
      </c>
      <c r="CZ76">
        <f t="shared" si="96"/>
        <v>0</v>
      </c>
      <c r="DC76" t="s">
        <v>3</v>
      </c>
      <c r="DD76" t="s">
        <v>3</v>
      </c>
      <c r="DE76" t="s">
        <v>3</v>
      </c>
      <c r="DF76" t="s">
        <v>3</v>
      </c>
      <c r="DG76" t="s">
        <v>3</v>
      </c>
      <c r="DH76" t="s">
        <v>3</v>
      </c>
      <c r="DI76" t="s">
        <v>3</v>
      </c>
      <c r="DJ76" t="s">
        <v>3</v>
      </c>
      <c r="DK76" t="s">
        <v>3</v>
      </c>
      <c r="DL76" t="s">
        <v>3</v>
      </c>
      <c r="DM76" t="s">
        <v>3</v>
      </c>
      <c r="DN76">
        <v>0</v>
      </c>
      <c r="DO76">
        <v>0</v>
      </c>
      <c r="DP76">
        <v>1</v>
      </c>
      <c r="DQ76">
        <v>1</v>
      </c>
      <c r="DU76">
        <v>1010</v>
      </c>
      <c r="DV76" t="s">
        <v>147</v>
      </c>
      <c r="DW76" t="s">
        <v>147</v>
      </c>
      <c r="DX76">
        <v>1000</v>
      </c>
      <c r="DZ76" t="s">
        <v>3</v>
      </c>
      <c r="EA76" t="s">
        <v>3</v>
      </c>
      <c r="EB76" t="s">
        <v>3</v>
      </c>
      <c r="EC76" t="s">
        <v>3</v>
      </c>
      <c r="EE76">
        <v>35525962</v>
      </c>
      <c r="EF76">
        <v>3</v>
      </c>
      <c r="EG76" t="s">
        <v>121</v>
      </c>
      <c r="EH76">
        <v>0</v>
      </c>
      <c r="EI76" t="s">
        <v>3</v>
      </c>
      <c r="EJ76">
        <v>2</v>
      </c>
      <c r="EK76">
        <v>108001</v>
      </c>
      <c r="EL76" t="s">
        <v>122</v>
      </c>
      <c r="EM76" t="s">
        <v>123</v>
      </c>
      <c r="EO76" t="s">
        <v>3</v>
      </c>
      <c r="EQ76">
        <v>0</v>
      </c>
      <c r="ER76">
        <v>1998.42</v>
      </c>
      <c r="ES76">
        <v>1998.42</v>
      </c>
      <c r="ET76">
        <v>0</v>
      </c>
      <c r="EU76">
        <v>0</v>
      </c>
      <c r="EV76">
        <v>0</v>
      </c>
      <c r="EW76">
        <v>0</v>
      </c>
      <c r="EX76">
        <v>0</v>
      </c>
      <c r="FQ76">
        <v>0</v>
      </c>
      <c r="FR76">
        <f t="shared" si="97"/>
        <v>0</v>
      </c>
      <c r="FS76">
        <v>0</v>
      </c>
      <c r="FX76">
        <v>95</v>
      </c>
      <c r="FY76">
        <v>65</v>
      </c>
      <c r="GA76" t="s">
        <v>3</v>
      </c>
      <c r="GD76">
        <v>1</v>
      </c>
      <c r="GF76">
        <v>-1152774928</v>
      </c>
      <c r="GG76">
        <v>2</v>
      </c>
      <c r="GH76">
        <v>1</v>
      </c>
      <c r="GI76">
        <v>2</v>
      </c>
      <c r="GJ76">
        <v>0</v>
      </c>
      <c r="GK76">
        <v>0</v>
      </c>
      <c r="GL76">
        <f t="shared" si="98"/>
        <v>0</v>
      </c>
      <c r="GM76">
        <f t="shared" si="99"/>
        <v>5.12</v>
      </c>
      <c r="GN76">
        <f t="shared" si="100"/>
        <v>0</v>
      </c>
      <c r="GO76">
        <f t="shared" si="101"/>
        <v>5.12</v>
      </c>
      <c r="GP76">
        <f t="shared" si="102"/>
        <v>0</v>
      </c>
      <c r="GR76">
        <v>0</v>
      </c>
      <c r="GS76">
        <v>3</v>
      </c>
      <c r="GT76">
        <v>0</v>
      </c>
      <c r="GU76" t="s">
        <v>3</v>
      </c>
      <c r="GV76">
        <f t="shared" si="103"/>
        <v>0</v>
      </c>
      <c r="GW76">
        <v>1</v>
      </c>
      <c r="GX76">
        <f t="shared" si="104"/>
        <v>0</v>
      </c>
      <c r="HA76">
        <v>0</v>
      </c>
      <c r="HB76">
        <v>0</v>
      </c>
      <c r="HC76">
        <f t="shared" si="105"/>
        <v>0</v>
      </c>
      <c r="HE76" t="s">
        <v>3</v>
      </c>
      <c r="HF76" t="s">
        <v>3</v>
      </c>
      <c r="IK76">
        <v>0</v>
      </c>
    </row>
    <row r="77" spans="1:245">
      <c r="A77">
        <v>17</v>
      </c>
      <c r="B77">
        <v>1</v>
      </c>
      <c r="C77">
        <f>ROW(SmtRes!A103)</f>
        <v>103</v>
      </c>
      <c r="D77">
        <f>ROW(EtalonRes!A97)</f>
        <v>97</v>
      </c>
      <c r="E77" t="s">
        <v>39</v>
      </c>
      <c r="F77" t="s">
        <v>149</v>
      </c>
      <c r="G77" t="s">
        <v>150</v>
      </c>
      <c r="H77" t="s">
        <v>137</v>
      </c>
      <c r="I77">
        <f>ROUND(8/100,9)</f>
        <v>0.08</v>
      </c>
      <c r="J77">
        <v>0</v>
      </c>
      <c r="O77">
        <f t="shared" si="66"/>
        <v>839.81</v>
      </c>
      <c r="P77">
        <f t="shared" si="67"/>
        <v>36.200000000000003</v>
      </c>
      <c r="Q77">
        <f t="shared" si="68"/>
        <v>4.17</v>
      </c>
      <c r="R77">
        <f t="shared" si="69"/>
        <v>1.08</v>
      </c>
      <c r="S77">
        <f t="shared" si="70"/>
        <v>799.44</v>
      </c>
      <c r="T77">
        <f t="shared" si="71"/>
        <v>0</v>
      </c>
      <c r="U77">
        <f t="shared" si="72"/>
        <v>2.4384000000000001</v>
      </c>
      <c r="V77">
        <f t="shared" si="73"/>
        <v>2.3999999999999998E-3</v>
      </c>
      <c r="W77">
        <f t="shared" si="74"/>
        <v>0</v>
      </c>
      <c r="X77">
        <f t="shared" si="75"/>
        <v>760.49</v>
      </c>
      <c r="Y77">
        <f t="shared" si="76"/>
        <v>520.34</v>
      </c>
      <c r="AA77">
        <v>35502784</v>
      </c>
      <c r="AB77">
        <f t="shared" si="77"/>
        <v>371.42</v>
      </c>
      <c r="AC77">
        <f t="shared" si="78"/>
        <v>63.28</v>
      </c>
      <c r="AD77">
        <f t="shared" si="79"/>
        <v>5.78</v>
      </c>
      <c r="AE77">
        <f t="shared" si="80"/>
        <v>0.41</v>
      </c>
      <c r="AF77">
        <f t="shared" si="81"/>
        <v>302.36</v>
      </c>
      <c r="AG77">
        <f t="shared" si="82"/>
        <v>0</v>
      </c>
      <c r="AH77">
        <f t="shared" si="83"/>
        <v>30.48</v>
      </c>
      <c r="AI77">
        <f t="shared" si="84"/>
        <v>0.03</v>
      </c>
      <c r="AJ77">
        <f t="shared" si="85"/>
        <v>0</v>
      </c>
      <c r="AK77">
        <v>371.42</v>
      </c>
      <c r="AL77">
        <v>63.28</v>
      </c>
      <c r="AM77">
        <v>5.78</v>
      </c>
      <c r="AN77">
        <v>0.41</v>
      </c>
      <c r="AO77">
        <v>302.36</v>
      </c>
      <c r="AP77">
        <v>0</v>
      </c>
      <c r="AQ77">
        <v>30.48</v>
      </c>
      <c r="AR77">
        <v>0.03</v>
      </c>
      <c r="AS77">
        <v>0</v>
      </c>
      <c r="AT77">
        <v>95</v>
      </c>
      <c r="AU77">
        <v>65</v>
      </c>
      <c r="AV77">
        <v>1</v>
      </c>
      <c r="AW77">
        <v>1</v>
      </c>
      <c r="AZ77">
        <v>1</v>
      </c>
      <c r="BA77">
        <v>33.049999999999997</v>
      </c>
      <c r="BB77">
        <v>9.01</v>
      </c>
      <c r="BC77">
        <v>7.15</v>
      </c>
      <c r="BD77" t="s">
        <v>3</v>
      </c>
      <c r="BE77" t="s">
        <v>3</v>
      </c>
      <c r="BF77" t="s">
        <v>3</v>
      </c>
      <c r="BG77" t="s">
        <v>3</v>
      </c>
      <c r="BH77">
        <v>0</v>
      </c>
      <c r="BI77">
        <v>2</v>
      </c>
      <c r="BJ77" t="s">
        <v>151</v>
      </c>
      <c r="BM77">
        <v>108001</v>
      </c>
      <c r="BN77">
        <v>0</v>
      </c>
      <c r="BO77" t="s">
        <v>149</v>
      </c>
      <c r="BP77">
        <v>1</v>
      </c>
      <c r="BQ77">
        <v>3</v>
      </c>
      <c r="BR77">
        <v>0</v>
      </c>
      <c r="BS77">
        <v>33.049999999999997</v>
      </c>
      <c r="BT77">
        <v>1</v>
      </c>
      <c r="BU77">
        <v>1</v>
      </c>
      <c r="BV77">
        <v>1</v>
      </c>
      <c r="BW77">
        <v>1</v>
      </c>
      <c r="BX77">
        <v>1</v>
      </c>
      <c r="BY77" t="s">
        <v>3</v>
      </c>
      <c r="BZ77">
        <v>95</v>
      </c>
      <c r="CA77">
        <v>65</v>
      </c>
      <c r="CE77">
        <v>0</v>
      </c>
      <c r="CF77">
        <v>0</v>
      </c>
      <c r="CG77">
        <v>0</v>
      </c>
      <c r="CM77">
        <v>0</v>
      </c>
      <c r="CN77" t="s">
        <v>3</v>
      </c>
      <c r="CO77">
        <v>0</v>
      </c>
      <c r="CP77">
        <f t="shared" si="86"/>
        <v>839.81000000000006</v>
      </c>
      <c r="CQ77">
        <f t="shared" si="87"/>
        <v>452.45200000000006</v>
      </c>
      <c r="CR77">
        <f t="shared" si="88"/>
        <v>52.077800000000003</v>
      </c>
      <c r="CS77">
        <f t="shared" si="89"/>
        <v>13.550499999999998</v>
      </c>
      <c r="CT77">
        <f t="shared" si="90"/>
        <v>9992.9979999999996</v>
      </c>
      <c r="CU77">
        <f t="shared" si="91"/>
        <v>0</v>
      </c>
      <c r="CV77">
        <f t="shared" si="92"/>
        <v>30.48</v>
      </c>
      <c r="CW77">
        <f t="shared" si="93"/>
        <v>0.03</v>
      </c>
      <c r="CX77">
        <f t="shared" si="94"/>
        <v>0</v>
      </c>
      <c r="CY77">
        <f t="shared" si="95"/>
        <v>760.49400000000014</v>
      </c>
      <c r="CZ77">
        <f t="shared" si="96"/>
        <v>520.33800000000008</v>
      </c>
      <c r="DC77" t="s">
        <v>3</v>
      </c>
      <c r="DD77" t="s">
        <v>3</v>
      </c>
      <c r="DE77" t="s">
        <v>3</v>
      </c>
      <c r="DF77" t="s">
        <v>3</v>
      </c>
      <c r="DG77" t="s">
        <v>3</v>
      </c>
      <c r="DH77" t="s">
        <v>3</v>
      </c>
      <c r="DI77" t="s">
        <v>3</v>
      </c>
      <c r="DJ77" t="s">
        <v>3</v>
      </c>
      <c r="DK77" t="s">
        <v>3</v>
      </c>
      <c r="DL77" t="s">
        <v>3</v>
      </c>
      <c r="DM77" t="s">
        <v>3</v>
      </c>
      <c r="DN77">
        <v>0</v>
      </c>
      <c r="DO77">
        <v>0</v>
      </c>
      <c r="DP77">
        <v>1</v>
      </c>
      <c r="DQ77">
        <v>1</v>
      </c>
      <c r="DU77">
        <v>1010</v>
      </c>
      <c r="DV77" t="s">
        <v>137</v>
      </c>
      <c r="DW77" t="s">
        <v>137</v>
      </c>
      <c r="DX77">
        <v>100</v>
      </c>
      <c r="DZ77" t="s">
        <v>3</v>
      </c>
      <c r="EA77" t="s">
        <v>3</v>
      </c>
      <c r="EB77" t="s">
        <v>3</v>
      </c>
      <c r="EC77" t="s">
        <v>3</v>
      </c>
      <c r="EE77">
        <v>35525962</v>
      </c>
      <c r="EF77">
        <v>3</v>
      </c>
      <c r="EG77" t="s">
        <v>121</v>
      </c>
      <c r="EH77">
        <v>0</v>
      </c>
      <c r="EI77" t="s">
        <v>3</v>
      </c>
      <c r="EJ77">
        <v>2</v>
      </c>
      <c r="EK77">
        <v>108001</v>
      </c>
      <c r="EL77" t="s">
        <v>122</v>
      </c>
      <c r="EM77" t="s">
        <v>123</v>
      </c>
      <c r="EO77" t="s">
        <v>3</v>
      </c>
      <c r="EQ77">
        <v>0</v>
      </c>
      <c r="ER77">
        <v>371.42</v>
      </c>
      <c r="ES77">
        <v>63.28</v>
      </c>
      <c r="ET77">
        <v>5.78</v>
      </c>
      <c r="EU77">
        <v>0.41</v>
      </c>
      <c r="EV77">
        <v>302.36</v>
      </c>
      <c r="EW77">
        <v>30.48</v>
      </c>
      <c r="EX77">
        <v>0.03</v>
      </c>
      <c r="EY77">
        <v>0</v>
      </c>
      <c r="FQ77">
        <v>0</v>
      </c>
      <c r="FR77">
        <f t="shared" si="97"/>
        <v>0</v>
      </c>
      <c r="FS77">
        <v>0</v>
      </c>
      <c r="FX77">
        <v>95</v>
      </c>
      <c r="FY77">
        <v>65</v>
      </c>
      <c r="GA77" t="s">
        <v>3</v>
      </c>
      <c r="GD77">
        <v>1</v>
      </c>
      <c r="GF77">
        <v>1937363239</v>
      </c>
      <c r="GG77">
        <v>2</v>
      </c>
      <c r="GH77">
        <v>1</v>
      </c>
      <c r="GI77">
        <v>2</v>
      </c>
      <c r="GJ77">
        <v>0</v>
      </c>
      <c r="GK77">
        <v>0</v>
      </c>
      <c r="GL77">
        <f t="shared" si="98"/>
        <v>0</v>
      </c>
      <c r="GM77">
        <f t="shared" si="99"/>
        <v>2120.64</v>
      </c>
      <c r="GN77">
        <f t="shared" si="100"/>
        <v>0</v>
      </c>
      <c r="GO77">
        <f t="shared" si="101"/>
        <v>2120.64</v>
      </c>
      <c r="GP77">
        <f t="shared" si="102"/>
        <v>0</v>
      </c>
      <c r="GR77">
        <v>0</v>
      </c>
      <c r="GS77">
        <v>3</v>
      </c>
      <c r="GT77">
        <v>0</v>
      </c>
      <c r="GU77" t="s">
        <v>3</v>
      </c>
      <c r="GV77">
        <f t="shared" si="103"/>
        <v>0</v>
      </c>
      <c r="GW77">
        <v>1</v>
      </c>
      <c r="GX77">
        <f t="shared" si="104"/>
        <v>0</v>
      </c>
      <c r="HA77">
        <v>0</v>
      </c>
      <c r="HB77">
        <v>0</v>
      </c>
      <c r="HC77">
        <f t="shared" si="105"/>
        <v>0</v>
      </c>
      <c r="HE77" t="s">
        <v>3</v>
      </c>
      <c r="HF77" t="s">
        <v>3</v>
      </c>
      <c r="IK77">
        <v>0</v>
      </c>
    </row>
    <row r="78" spans="1:245">
      <c r="A78">
        <v>18</v>
      </c>
      <c r="B78">
        <v>1</v>
      </c>
      <c r="C78">
        <v>101</v>
      </c>
      <c r="E78" t="s">
        <v>152</v>
      </c>
      <c r="F78" t="s">
        <v>145</v>
      </c>
      <c r="G78" t="s">
        <v>146</v>
      </c>
      <c r="H78" t="s">
        <v>147</v>
      </c>
      <c r="I78">
        <f>I77*J78</f>
        <v>8.0000000000000002E-3</v>
      </c>
      <c r="J78">
        <v>0.1</v>
      </c>
      <c r="O78">
        <f t="shared" si="66"/>
        <v>40.93</v>
      </c>
      <c r="P78">
        <f t="shared" si="67"/>
        <v>40.93</v>
      </c>
      <c r="Q78">
        <f t="shared" si="68"/>
        <v>0</v>
      </c>
      <c r="R78">
        <f t="shared" si="69"/>
        <v>0</v>
      </c>
      <c r="S78">
        <f t="shared" si="70"/>
        <v>0</v>
      </c>
      <c r="T78">
        <f t="shared" si="71"/>
        <v>0</v>
      </c>
      <c r="U78">
        <f t="shared" si="72"/>
        <v>0</v>
      </c>
      <c r="V78">
        <f t="shared" si="73"/>
        <v>0</v>
      </c>
      <c r="W78">
        <f t="shared" si="74"/>
        <v>0.16</v>
      </c>
      <c r="X78">
        <f t="shared" si="75"/>
        <v>0</v>
      </c>
      <c r="Y78">
        <f t="shared" si="76"/>
        <v>0</v>
      </c>
      <c r="AA78">
        <v>35502784</v>
      </c>
      <c r="AB78">
        <f t="shared" si="77"/>
        <v>1998.42</v>
      </c>
      <c r="AC78">
        <f t="shared" si="78"/>
        <v>1998.42</v>
      </c>
      <c r="AD78">
        <f t="shared" si="79"/>
        <v>0</v>
      </c>
      <c r="AE78">
        <f t="shared" si="80"/>
        <v>0</v>
      </c>
      <c r="AF78">
        <f t="shared" si="81"/>
        <v>0</v>
      </c>
      <c r="AG78">
        <f t="shared" si="82"/>
        <v>0</v>
      </c>
      <c r="AH78">
        <f t="shared" si="83"/>
        <v>0</v>
      </c>
      <c r="AI78">
        <f t="shared" si="84"/>
        <v>0</v>
      </c>
      <c r="AJ78">
        <f t="shared" si="85"/>
        <v>19.399999999999999</v>
      </c>
      <c r="AK78">
        <v>1998.42</v>
      </c>
      <c r="AL78">
        <v>1998.42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19.399999999999999</v>
      </c>
      <c r="AT78">
        <v>95</v>
      </c>
      <c r="AU78">
        <v>65</v>
      </c>
      <c r="AV78">
        <v>1</v>
      </c>
      <c r="AW78">
        <v>1</v>
      </c>
      <c r="AZ78">
        <v>1</v>
      </c>
      <c r="BA78">
        <v>1</v>
      </c>
      <c r="BB78">
        <v>1</v>
      </c>
      <c r="BC78">
        <v>2.56</v>
      </c>
      <c r="BD78" t="s">
        <v>3</v>
      </c>
      <c r="BE78" t="s">
        <v>3</v>
      </c>
      <c r="BF78" t="s">
        <v>3</v>
      </c>
      <c r="BG78" t="s">
        <v>3</v>
      </c>
      <c r="BH78">
        <v>3</v>
      </c>
      <c r="BI78">
        <v>2</v>
      </c>
      <c r="BJ78" t="s">
        <v>148</v>
      </c>
      <c r="BM78">
        <v>108001</v>
      </c>
      <c r="BN78">
        <v>0</v>
      </c>
      <c r="BO78" t="s">
        <v>145</v>
      </c>
      <c r="BP78">
        <v>1</v>
      </c>
      <c r="BQ78">
        <v>3</v>
      </c>
      <c r="BR78">
        <v>0</v>
      </c>
      <c r="BS78">
        <v>1</v>
      </c>
      <c r="BT78">
        <v>1</v>
      </c>
      <c r="BU78">
        <v>1</v>
      </c>
      <c r="BV78">
        <v>1</v>
      </c>
      <c r="BW78">
        <v>1</v>
      </c>
      <c r="BX78">
        <v>1</v>
      </c>
      <c r="BY78" t="s">
        <v>3</v>
      </c>
      <c r="BZ78">
        <v>95</v>
      </c>
      <c r="CA78">
        <v>65</v>
      </c>
      <c r="CE78">
        <v>0</v>
      </c>
      <c r="CF78">
        <v>0</v>
      </c>
      <c r="CG78">
        <v>0</v>
      </c>
      <c r="CM78">
        <v>0</v>
      </c>
      <c r="CN78" t="s">
        <v>3</v>
      </c>
      <c r="CO78">
        <v>0</v>
      </c>
      <c r="CP78">
        <f t="shared" si="86"/>
        <v>40.93</v>
      </c>
      <c r="CQ78">
        <f t="shared" si="87"/>
        <v>5115.9552000000003</v>
      </c>
      <c r="CR78">
        <f t="shared" si="88"/>
        <v>0</v>
      </c>
      <c r="CS78">
        <f t="shared" si="89"/>
        <v>0</v>
      </c>
      <c r="CT78">
        <f t="shared" si="90"/>
        <v>0</v>
      </c>
      <c r="CU78">
        <f t="shared" si="91"/>
        <v>0</v>
      </c>
      <c r="CV78">
        <f t="shared" si="92"/>
        <v>0</v>
      </c>
      <c r="CW78">
        <f t="shared" si="93"/>
        <v>0</v>
      </c>
      <c r="CX78">
        <f t="shared" si="94"/>
        <v>19.399999999999999</v>
      </c>
      <c r="CY78">
        <f t="shared" si="95"/>
        <v>0</v>
      </c>
      <c r="CZ78">
        <f t="shared" si="96"/>
        <v>0</v>
      </c>
      <c r="DC78" t="s">
        <v>3</v>
      </c>
      <c r="DD78" t="s">
        <v>3</v>
      </c>
      <c r="DE78" t="s">
        <v>3</v>
      </c>
      <c r="DF78" t="s">
        <v>3</v>
      </c>
      <c r="DG78" t="s">
        <v>3</v>
      </c>
      <c r="DH78" t="s">
        <v>3</v>
      </c>
      <c r="DI78" t="s">
        <v>3</v>
      </c>
      <c r="DJ78" t="s">
        <v>3</v>
      </c>
      <c r="DK78" t="s">
        <v>3</v>
      </c>
      <c r="DL78" t="s">
        <v>3</v>
      </c>
      <c r="DM78" t="s">
        <v>3</v>
      </c>
      <c r="DN78">
        <v>0</v>
      </c>
      <c r="DO78">
        <v>0</v>
      </c>
      <c r="DP78">
        <v>1</v>
      </c>
      <c r="DQ78">
        <v>1</v>
      </c>
      <c r="DU78">
        <v>1010</v>
      </c>
      <c r="DV78" t="s">
        <v>147</v>
      </c>
      <c r="DW78" t="s">
        <v>147</v>
      </c>
      <c r="DX78">
        <v>1000</v>
      </c>
      <c r="DZ78" t="s">
        <v>3</v>
      </c>
      <c r="EA78" t="s">
        <v>3</v>
      </c>
      <c r="EB78" t="s">
        <v>3</v>
      </c>
      <c r="EC78" t="s">
        <v>3</v>
      </c>
      <c r="EE78">
        <v>35525962</v>
      </c>
      <c r="EF78">
        <v>3</v>
      </c>
      <c r="EG78" t="s">
        <v>121</v>
      </c>
      <c r="EH78">
        <v>0</v>
      </c>
      <c r="EI78" t="s">
        <v>3</v>
      </c>
      <c r="EJ78">
        <v>2</v>
      </c>
      <c r="EK78">
        <v>108001</v>
      </c>
      <c r="EL78" t="s">
        <v>122</v>
      </c>
      <c r="EM78" t="s">
        <v>123</v>
      </c>
      <c r="EO78" t="s">
        <v>3</v>
      </c>
      <c r="EQ78">
        <v>0</v>
      </c>
      <c r="ER78">
        <v>1998.42</v>
      </c>
      <c r="ES78">
        <v>1998.42</v>
      </c>
      <c r="ET78">
        <v>0</v>
      </c>
      <c r="EU78">
        <v>0</v>
      </c>
      <c r="EV78">
        <v>0</v>
      </c>
      <c r="EW78">
        <v>0</v>
      </c>
      <c r="EX78">
        <v>0</v>
      </c>
      <c r="FQ78">
        <v>0</v>
      </c>
      <c r="FR78">
        <f t="shared" si="97"/>
        <v>0</v>
      </c>
      <c r="FS78">
        <v>0</v>
      </c>
      <c r="FX78">
        <v>95</v>
      </c>
      <c r="FY78">
        <v>65</v>
      </c>
      <c r="GA78" t="s">
        <v>3</v>
      </c>
      <c r="GD78">
        <v>1</v>
      </c>
      <c r="GF78">
        <v>-1152774928</v>
      </c>
      <c r="GG78">
        <v>2</v>
      </c>
      <c r="GH78">
        <v>1</v>
      </c>
      <c r="GI78">
        <v>2</v>
      </c>
      <c r="GJ78">
        <v>0</v>
      </c>
      <c r="GK78">
        <v>0</v>
      </c>
      <c r="GL78">
        <f t="shared" si="98"/>
        <v>0</v>
      </c>
      <c r="GM78">
        <f t="shared" si="99"/>
        <v>40.93</v>
      </c>
      <c r="GN78">
        <f t="shared" si="100"/>
        <v>0</v>
      </c>
      <c r="GO78">
        <f t="shared" si="101"/>
        <v>40.93</v>
      </c>
      <c r="GP78">
        <f t="shared" si="102"/>
        <v>0</v>
      </c>
      <c r="GR78">
        <v>0</v>
      </c>
      <c r="GS78">
        <v>3</v>
      </c>
      <c r="GT78">
        <v>0</v>
      </c>
      <c r="GU78" t="s">
        <v>3</v>
      </c>
      <c r="GV78">
        <f t="shared" si="103"/>
        <v>0</v>
      </c>
      <c r="GW78">
        <v>1</v>
      </c>
      <c r="GX78">
        <f t="shared" si="104"/>
        <v>0</v>
      </c>
      <c r="HA78">
        <v>0</v>
      </c>
      <c r="HB78">
        <v>0</v>
      </c>
      <c r="HC78">
        <f t="shared" si="105"/>
        <v>0</v>
      </c>
      <c r="HE78" t="s">
        <v>3</v>
      </c>
      <c r="HF78" t="s">
        <v>3</v>
      </c>
      <c r="IK78">
        <v>0</v>
      </c>
    </row>
    <row r="79" spans="1:245">
      <c r="A79">
        <v>18</v>
      </c>
      <c r="B79">
        <v>1</v>
      </c>
      <c r="C79">
        <v>100</v>
      </c>
      <c r="E79" t="s">
        <v>153</v>
      </c>
      <c r="F79" t="s">
        <v>154</v>
      </c>
      <c r="G79" t="s">
        <v>155</v>
      </c>
      <c r="H79" t="s">
        <v>142</v>
      </c>
      <c r="I79">
        <f>I77*J79</f>
        <v>8</v>
      </c>
      <c r="J79">
        <v>100</v>
      </c>
      <c r="O79">
        <f t="shared" si="66"/>
        <v>420.01</v>
      </c>
      <c r="P79">
        <f t="shared" si="67"/>
        <v>420.01</v>
      </c>
      <c r="Q79">
        <f t="shared" si="68"/>
        <v>0</v>
      </c>
      <c r="R79">
        <f t="shared" si="69"/>
        <v>0</v>
      </c>
      <c r="S79">
        <f t="shared" si="70"/>
        <v>0</v>
      </c>
      <c r="T79">
        <f t="shared" si="71"/>
        <v>0</v>
      </c>
      <c r="U79">
        <f t="shared" si="72"/>
        <v>0</v>
      </c>
      <c r="V79">
        <f t="shared" si="73"/>
        <v>0</v>
      </c>
      <c r="W79">
        <f t="shared" si="74"/>
        <v>0.56000000000000005</v>
      </c>
      <c r="X79">
        <f t="shared" si="75"/>
        <v>0</v>
      </c>
      <c r="Y79">
        <f t="shared" si="76"/>
        <v>0</v>
      </c>
      <c r="AA79">
        <v>35502784</v>
      </c>
      <c r="AB79">
        <f t="shared" si="77"/>
        <v>7.62</v>
      </c>
      <c r="AC79">
        <f t="shared" si="78"/>
        <v>7.62</v>
      </c>
      <c r="AD79">
        <f t="shared" si="79"/>
        <v>0</v>
      </c>
      <c r="AE79">
        <f t="shared" si="80"/>
        <v>0</v>
      </c>
      <c r="AF79">
        <f t="shared" si="81"/>
        <v>0</v>
      </c>
      <c r="AG79">
        <f t="shared" si="82"/>
        <v>0</v>
      </c>
      <c r="AH79">
        <f t="shared" si="83"/>
        <v>0</v>
      </c>
      <c r="AI79">
        <f t="shared" si="84"/>
        <v>0</v>
      </c>
      <c r="AJ79">
        <f t="shared" si="85"/>
        <v>7.0000000000000007E-2</v>
      </c>
      <c r="AK79">
        <v>7.62</v>
      </c>
      <c r="AL79">
        <v>7.62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7.0000000000000007E-2</v>
      </c>
      <c r="AT79">
        <v>95</v>
      </c>
      <c r="AU79">
        <v>65</v>
      </c>
      <c r="AV79">
        <v>1</v>
      </c>
      <c r="AW79">
        <v>1</v>
      </c>
      <c r="AZ79">
        <v>1</v>
      </c>
      <c r="BA79">
        <v>1</v>
      </c>
      <c r="BB79">
        <v>1</v>
      </c>
      <c r="BC79">
        <v>6.89</v>
      </c>
      <c r="BD79" t="s">
        <v>3</v>
      </c>
      <c r="BE79" t="s">
        <v>3</v>
      </c>
      <c r="BF79" t="s">
        <v>3</v>
      </c>
      <c r="BG79" t="s">
        <v>3</v>
      </c>
      <c r="BH79">
        <v>3</v>
      </c>
      <c r="BI79">
        <v>2</v>
      </c>
      <c r="BJ79" t="s">
        <v>156</v>
      </c>
      <c r="BM79">
        <v>108001</v>
      </c>
      <c r="BN79">
        <v>0</v>
      </c>
      <c r="BO79" t="s">
        <v>154</v>
      </c>
      <c r="BP79">
        <v>1</v>
      </c>
      <c r="BQ79">
        <v>3</v>
      </c>
      <c r="BR79">
        <v>0</v>
      </c>
      <c r="BS79">
        <v>1</v>
      </c>
      <c r="BT79">
        <v>1</v>
      </c>
      <c r="BU79">
        <v>1</v>
      </c>
      <c r="BV79">
        <v>1</v>
      </c>
      <c r="BW79">
        <v>1</v>
      </c>
      <c r="BX79">
        <v>1</v>
      </c>
      <c r="BY79" t="s">
        <v>3</v>
      </c>
      <c r="BZ79">
        <v>95</v>
      </c>
      <c r="CA79">
        <v>65</v>
      </c>
      <c r="CE79">
        <v>0</v>
      </c>
      <c r="CF79">
        <v>0</v>
      </c>
      <c r="CG79">
        <v>0</v>
      </c>
      <c r="CM79">
        <v>0</v>
      </c>
      <c r="CN79" t="s">
        <v>3</v>
      </c>
      <c r="CO79">
        <v>0</v>
      </c>
      <c r="CP79">
        <f t="shared" si="86"/>
        <v>420.01</v>
      </c>
      <c r="CQ79">
        <f t="shared" si="87"/>
        <v>52.501799999999996</v>
      </c>
      <c r="CR79">
        <f t="shared" si="88"/>
        <v>0</v>
      </c>
      <c r="CS79">
        <f t="shared" si="89"/>
        <v>0</v>
      </c>
      <c r="CT79">
        <f t="shared" si="90"/>
        <v>0</v>
      </c>
      <c r="CU79">
        <f t="shared" si="91"/>
        <v>0</v>
      </c>
      <c r="CV79">
        <f t="shared" si="92"/>
        <v>0</v>
      </c>
      <c r="CW79">
        <f t="shared" si="93"/>
        <v>0</v>
      </c>
      <c r="CX79">
        <f t="shared" si="94"/>
        <v>7.0000000000000007E-2</v>
      </c>
      <c r="CY79">
        <f t="shared" si="95"/>
        <v>0</v>
      </c>
      <c r="CZ79">
        <f t="shared" si="96"/>
        <v>0</v>
      </c>
      <c r="DC79" t="s">
        <v>3</v>
      </c>
      <c r="DD79" t="s">
        <v>3</v>
      </c>
      <c r="DE79" t="s">
        <v>3</v>
      </c>
      <c r="DF79" t="s">
        <v>3</v>
      </c>
      <c r="DG79" t="s">
        <v>3</v>
      </c>
      <c r="DH79" t="s">
        <v>3</v>
      </c>
      <c r="DI79" t="s">
        <v>3</v>
      </c>
      <c r="DJ79" t="s">
        <v>3</v>
      </c>
      <c r="DK79" t="s">
        <v>3</v>
      </c>
      <c r="DL79" t="s">
        <v>3</v>
      </c>
      <c r="DM79" t="s">
        <v>3</v>
      </c>
      <c r="DN79">
        <v>0</v>
      </c>
      <c r="DO79">
        <v>0</v>
      </c>
      <c r="DP79">
        <v>1</v>
      </c>
      <c r="DQ79">
        <v>1</v>
      </c>
      <c r="DU79">
        <v>1010</v>
      </c>
      <c r="DV79" t="s">
        <v>142</v>
      </c>
      <c r="DW79" t="s">
        <v>142</v>
      </c>
      <c r="DX79">
        <v>1</v>
      </c>
      <c r="DZ79" t="s">
        <v>3</v>
      </c>
      <c r="EA79" t="s">
        <v>3</v>
      </c>
      <c r="EB79" t="s">
        <v>3</v>
      </c>
      <c r="EC79" t="s">
        <v>3</v>
      </c>
      <c r="EE79">
        <v>35525962</v>
      </c>
      <c r="EF79">
        <v>3</v>
      </c>
      <c r="EG79" t="s">
        <v>121</v>
      </c>
      <c r="EH79">
        <v>0</v>
      </c>
      <c r="EI79" t="s">
        <v>3</v>
      </c>
      <c r="EJ79">
        <v>2</v>
      </c>
      <c r="EK79">
        <v>108001</v>
      </c>
      <c r="EL79" t="s">
        <v>122</v>
      </c>
      <c r="EM79" t="s">
        <v>123</v>
      </c>
      <c r="EO79" t="s">
        <v>3</v>
      </c>
      <c r="EQ79">
        <v>0</v>
      </c>
      <c r="ER79">
        <v>7.62</v>
      </c>
      <c r="ES79">
        <v>7.62</v>
      </c>
      <c r="ET79">
        <v>0</v>
      </c>
      <c r="EU79">
        <v>0</v>
      </c>
      <c r="EV79">
        <v>0</v>
      </c>
      <c r="EW79">
        <v>0</v>
      </c>
      <c r="EX79">
        <v>0</v>
      </c>
      <c r="FQ79">
        <v>0</v>
      </c>
      <c r="FR79">
        <f t="shared" si="97"/>
        <v>0</v>
      </c>
      <c r="FS79">
        <v>0</v>
      </c>
      <c r="FX79">
        <v>95</v>
      </c>
      <c r="FY79">
        <v>65</v>
      </c>
      <c r="GA79" t="s">
        <v>3</v>
      </c>
      <c r="GD79">
        <v>1</v>
      </c>
      <c r="GF79">
        <v>-652224790</v>
      </c>
      <c r="GG79">
        <v>2</v>
      </c>
      <c r="GH79">
        <v>1</v>
      </c>
      <c r="GI79">
        <v>2</v>
      </c>
      <c r="GJ79">
        <v>0</v>
      </c>
      <c r="GK79">
        <v>0</v>
      </c>
      <c r="GL79">
        <f t="shared" si="98"/>
        <v>0</v>
      </c>
      <c r="GM79">
        <f t="shared" si="99"/>
        <v>420.01</v>
      </c>
      <c r="GN79">
        <f t="shared" si="100"/>
        <v>0</v>
      </c>
      <c r="GO79">
        <f t="shared" si="101"/>
        <v>420.01</v>
      </c>
      <c r="GP79">
        <f t="shared" si="102"/>
        <v>0</v>
      </c>
      <c r="GR79">
        <v>0</v>
      </c>
      <c r="GS79">
        <v>3</v>
      </c>
      <c r="GT79">
        <v>0</v>
      </c>
      <c r="GU79" t="s">
        <v>3</v>
      </c>
      <c r="GV79">
        <f t="shared" si="103"/>
        <v>0</v>
      </c>
      <c r="GW79">
        <v>1</v>
      </c>
      <c r="GX79">
        <f t="shared" si="104"/>
        <v>0</v>
      </c>
      <c r="HA79">
        <v>0</v>
      </c>
      <c r="HB79">
        <v>0</v>
      </c>
      <c r="HC79">
        <f t="shared" si="105"/>
        <v>0</v>
      </c>
      <c r="HE79" t="s">
        <v>3</v>
      </c>
      <c r="HF79" t="s">
        <v>3</v>
      </c>
      <c r="IK79">
        <v>0</v>
      </c>
    </row>
    <row r="81" spans="1:206">
      <c r="A81" s="2">
        <v>51</v>
      </c>
      <c r="B81" s="2">
        <f>B67</f>
        <v>1</v>
      </c>
      <c r="C81" s="2">
        <f>A67</f>
        <v>4</v>
      </c>
      <c r="D81" s="2">
        <f>ROW(A67)</f>
        <v>67</v>
      </c>
      <c r="E81" s="2"/>
      <c r="F81" s="2" t="str">
        <f>IF(F67&lt;&gt;"",F67,"")</f>
        <v>Новый раздел</v>
      </c>
      <c r="G81" s="2" t="str">
        <f>IF(G67&lt;&gt;"",G67,"")</f>
        <v>Мотаж</v>
      </c>
      <c r="H81" s="2">
        <v>0</v>
      </c>
      <c r="I81" s="2"/>
      <c r="J81" s="2"/>
      <c r="K81" s="2"/>
      <c r="L81" s="2"/>
      <c r="M81" s="2"/>
      <c r="N81" s="2"/>
      <c r="O81" s="2">
        <f t="shared" ref="O81:T81" si="106">ROUND(AB81,2)</f>
        <v>11031.91</v>
      </c>
      <c r="P81" s="2">
        <f t="shared" si="106"/>
        <v>4752.8999999999996</v>
      </c>
      <c r="Q81" s="2">
        <f t="shared" si="106"/>
        <v>373.24</v>
      </c>
      <c r="R81" s="2">
        <f t="shared" si="106"/>
        <v>81.53</v>
      </c>
      <c r="S81" s="2">
        <f t="shared" si="106"/>
        <v>5905.77</v>
      </c>
      <c r="T81" s="2">
        <f t="shared" si="106"/>
        <v>0</v>
      </c>
      <c r="U81" s="2">
        <f>AH81</f>
        <v>18.860800000000001</v>
      </c>
      <c r="V81" s="2">
        <f>AI81</f>
        <v>0.1827</v>
      </c>
      <c r="W81" s="2">
        <f>ROUND(AJ81,2)</f>
        <v>14.47</v>
      </c>
      <c r="X81" s="2">
        <f>ROUND(AK81,2)</f>
        <v>5687.93</v>
      </c>
      <c r="Y81" s="2">
        <f>ROUND(AL81,2)</f>
        <v>3891.75</v>
      </c>
      <c r="Z81" s="2"/>
      <c r="AA81" s="2"/>
      <c r="AB81" s="2">
        <f>ROUND(SUMIF(AA71:AA79,"=35502784",O71:O79),2)</f>
        <v>11031.91</v>
      </c>
      <c r="AC81" s="2">
        <f>ROUND(SUMIF(AA71:AA79,"=35502784",P71:P79),2)</f>
        <v>4752.8999999999996</v>
      </c>
      <c r="AD81" s="2">
        <f>ROUND(SUMIF(AA71:AA79,"=35502784",Q71:Q79),2)</f>
        <v>373.24</v>
      </c>
      <c r="AE81" s="2">
        <f>ROUND(SUMIF(AA71:AA79,"=35502784",R71:R79),2)</f>
        <v>81.53</v>
      </c>
      <c r="AF81" s="2">
        <f>ROUND(SUMIF(AA71:AA79,"=35502784",S71:S79),2)</f>
        <v>5905.77</v>
      </c>
      <c r="AG81" s="2">
        <f>ROUND(SUMIF(AA71:AA79,"=35502784",T71:T79),2)</f>
        <v>0</v>
      </c>
      <c r="AH81" s="2">
        <f>SUMIF(AA71:AA79,"=35502784",U71:U79)</f>
        <v>18.860800000000001</v>
      </c>
      <c r="AI81" s="2">
        <f>SUMIF(AA71:AA79,"=35502784",V71:V79)</f>
        <v>0.1827</v>
      </c>
      <c r="AJ81" s="2">
        <f>ROUND(SUMIF(AA71:AA79,"=35502784",W71:W79),2)</f>
        <v>14.47</v>
      </c>
      <c r="AK81" s="2">
        <f>ROUND(SUMIF(AA71:AA79,"=35502784",X71:X79),2)</f>
        <v>5687.93</v>
      </c>
      <c r="AL81" s="2">
        <f>ROUND(SUMIF(AA71:AA79,"=35502784",Y71:Y79),2)</f>
        <v>3891.75</v>
      </c>
      <c r="AM81" s="2"/>
      <c r="AN81" s="2"/>
      <c r="AO81" s="2">
        <f t="shared" ref="AO81:BD81" si="107">ROUND(BX81,2)</f>
        <v>0</v>
      </c>
      <c r="AP81" s="2">
        <f t="shared" si="107"/>
        <v>0</v>
      </c>
      <c r="AQ81" s="2">
        <f t="shared" si="107"/>
        <v>0</v>
      </c>
      <c r="AR81" s="2">
        <f t="shared" si="107"/>
        <v>20611.59</v>
      </c>
      <c r="AS81" s="2">
        <f t="shared" si="107"/>
        <v>0</v>
      </c>
      <c r="AT81" s="2">
        <f t="shared" si="107"/>
        <v>20611.59</v>
      </c>
      <c r="AU81" s="2">
        <f t="shared" si="107"/>
        <v>0</v>
      </c>
      <c r="AV81" s="2">
        <f t="shared" si="107"/>
        <v>4752.8999999999996</v>
      </c>
      <c r="AW81" s="2">
        <f t="shared" si="107"/>
        <v>4752.8999999999996</v>
      </c>
      <c r="AX81" s="2">
        <f t="shared" si="107"/>
        <v>0</v>
      </c>
      <c r="AY81" s="2">
        <f t="shared" si="107"/>
        <v>4752.8999999999996</v>
      </c>
      <c r="AZ81" s="2">
        <f t="shared" si="107"/>
        <v>0</v>
      </c>
      <c r="BA81" s="2">
        <f t="shared" si="107"/>
        <v>0</v>
      </c>
      <c r="BB81" s="2">
        <f t="shared" si="107"/>
        <v>0</v>
      </c>
      <c r="BC81" s="2">
        <f t="shared" si="107"/>
        <v>0</v>
      </c>
      <c r="BD81" s="2">
        <f t="shared" si="107"/>
        <v>0</v>
      </c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>
        <f>ROUND(SUMIF(AA71:AA79,"=35502784",FQ71:FQ79),2)</f>
        <v>0</v>
      </c>
      <c r="BY81" s="2">
        <f>ROUND(SUMIF(AA71:AA79,"=35502784",FR71:FR79),2)</f>
        <v>0</v>
      </c>
      <c r="BZ81" s="2">
        <f>ROUND(SUMIF(AA71:AA79,"=35502784",GL71:GL79),2)</f>
        <v>0</v>
      </c>
      <c r="CA81" s="2">
        <f>ROUND(SUMIF(AA71:AA79,"=35502784",GM71:GM79),2)</f>
        <v>20611.59</v>
      </c>
      <c r="CB81" s="2">
        <f>ROUND(SUMIF(AA71:AA79,"=35502784",GN71:GN79),2)</f>
        <v>0</v>
      </c>
      <c r="CC81" s="2">
        <f>ROUND(SUMIF(AA71:AA79,"=35502784",GO71:GO79),2)</f>
        <v>20611.59</v>
      </c>
      <c r="CD81" s="2">
        <f>ROUND(SUMIF(AA71:AA79,"=35502784",GP71:GP79),2)</f>
        <v>0</v>
      </c>
      <c r="CE81" s="2">
        <f>AC81-BX81</f>
        <v>4752.8999999999996</v>
      </c>
      <c r="CF81" s="2">
        <f>AC81-BY81</f>
        <v>4752.8999999999996</v>
      </c>
      <c r="CG81" s="2">
        <f>BX81-BZ81</f>
        <v>0</v>
      </c>
      <c r="CH81" s="2">
        <f>AC81-BX81-BY81+BZ81</f>
        <v>4752.8999999999996</v>
      </c>
      <c r="CI81" s="2">
        <f>BY81-BZ81</f>
        <v>0</v>
      </c>
      <c r="CJ81" s="2">
        <f>ROUND(SUMIF(AA71:AA79,"=35502784",GX71:GX79),2)</f>
        <v>0</v>
      </c>
      <c r="CK81" s="2">
        <f>ROUND(SUMIF(AA71:AA79,"=35502784",GY71:GY79),2)</f>
        <v>0</v>
      </c>
      <c r="CL81" s="2">
        <f>ROUND(SUMIF(AA71:AA79,"=35502784",GZ71:GZ79),2)</f>
        <v>0</v>
      </c>
      <c r="CM81" s="2">
        <f>ROUND(SUMIF(AA71:AA79,"=35502784",HD71:HD79),2)</f>
        <v>0</v>
      </c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>
        <v>0</v>
      </c>
    </row>
    <row r="83" spans="1:206">
      <c r="A83" s="4">
        <v>50</v>
      </c>
      <c r="B83" s="4">
        <v>0</v>
      </c>
      <c r="C83" s="4">
        <v>0</v>
      </c>
      <c r="D83" s="4">
        <v>1</v>
      </c>
      <c r="E83" s="4">
        <v>201</v>
      </c>
      <c r="F83" s="4">
        <f>ROUND(Source!O81,O83)</f>
        <v>11031.91</v>
      </c>
      <c r="G83" s="4" t="s">
        <v>62</v>
      </c>
      <c r="H83" s="4" t="s">
        <v>63</v>
      </c>
      <c r="I83" s="4"/>
      <c r="J83" s="4"/>
      <c r="K83" s="4">
        <v>201</v>
      </c>
      <c r="L83" s="4">
        <v>1</v>
      </c>
      <c r="M83" s="4">
        <v>3</v>
      </c>
      <c r="N83" s="4" t="s">
        <v>3</v>
      </c>
      <c r="O83" s="4">
        <v>2</v>
      </c>
      <c r="P83" s="4"/>
      <c r="Q83" s="4"/>
      <c r="R83" s="4"/>
      <c r="S83" s="4"/>
      <c r="T83" s="4"/>
      <c r="U83" s="4"/>
      <c r="V83" s="4"/>
      <c r="W83" s="4"/>
    </row>
    <row r="84" spans="1:206">
      <c r="A84" s="4">
        <v>50</v>
      </c>
      <c r="B84" s="4">
        <v>0</v>
      </c>
      <c r="C84" s="4">
        <v>0</v>
      </c>
      <c r="D84" s="4">
        <v>1</v>
      </c>
      <c r="E84" s="4">
        <v>202</v>
      </c>
      <c r="F84" s="4">
        <f>ROUND(Source!P81,O84)</f>
        <v>4752.8999999999996</v>
      </c>
      <c r="G84" s="4" t="s">
        <v>64</v>
      </c>
      <c r="H84" s="4" t="s">
        <v>65</v>
      </c>
      <c r="I84" s="4"/>
      <c r="J84" s="4"/>
      <c r="K84" s="4">
        <v>202</v>
      </c>
      <c r="L84" s="4">
        <v>2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/>
    </row>
    <row r="85" spans="1:206">
      <c r="A85" s="4">
        <v>50</v>
      </c>
      <c r="B85" s="4">
        <v>0</v>
      </c>
      <c r="C85" s="4">
        <v>0</v>
      </c>
      <c r="D85" s="4">
        <v>1</v>
      </c>
      <c r="E85" s="4">
        <v>222</v>
      </c>
      <c r="F85" s="4">
        <f>ROUND(Source!AO81,O85)</f>
        <v>0</v>
      </c>
      <c r="G85" s="4" t="s">
        <v>66</v>
      </c>
      <c r="H85" s="4" t="s">
        <v>67</v>
      </c>
      <c r="I85" s="4"/>
      <c r="J85" s="4"/>
      <c r="K85" s="4">
        <v>222</v>
      </c>
      <c r="L85" s="4">
        <v>3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/>
    </row>
    <row r="86" spans="1:206">
      <c r="A86" s="4">
        <v>50</v>
      </c>
      <c r="B86" s="4">
        <v>0</v>
      </c>
      <c r="C86" s="4">
        <v>0</v>
      </c>
      <c r="D86" s="4">
        <v>1</v>
      </c>
      <c r="E86" s="4">
        <v>225</v>
      </c>
      <c r="F86" s="4">
        <f>ROUND(Source!AV81,O86)</f>
        <v>4752.8999999999996</v>
      </c>
      <c r="G86" s="4" t="s">
        <v>68</v>
      </c>
      <c r="H86" s="4" t="s">
        <v>69</v>
      </c>
      <c r="I86" s="4"/>
      <c r="J86" s="4"/>
      <c r="K86" s="4">
        <v>225</v>
      </c>
      <c r="L86" s="4">
        <v>4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/>
    </row>
    <row r="87" spans="1:206">
      <c r="A87" s="4">
        <v>50</v>
      </c>
      <c r="B87" s="4">
        <v>0</v>
      </c>
      <c r="C87" s="4">
        <v>0</v>
      </c>
      <c r="D87" s="4">
        <v>1</v>
      </c>
      <c r="E87" s="4">
        <v>226</v>
      </c>
      <c r="F87" s="4">
        <f>ROUND(Source!AW81,O87)</f>
        <v>4752.8999999999996</v>
      </c>
      <c r="G87" s="4" t="s">
        <v>70</v>
      </c>
      <c r="H87" s="4" t="s">
        <v>71</v>
      </c>
      <c r="I87" s="4"/>
      <c r="J87" s="4"/>
      <c r="K87" s="4">
        <v>226</v>
      </c>
      <c r="L87" s="4">
        <v>5</v>
      </c>
      <c r="M87" s="4">
        <v>3</v>
      </c>
      <c r="N87" s="4" t="s">
        <v>3</v>
      </c>
      <c r="O87" s="4">
        <v>2</v>
      </c>
      <c r="P87" s="4"/>
      <c r="Q87" s="4"/>
      <c r="R87" s="4"/>
      <c r="S87" s="4"/>
      <c r="T87" s="4"/>
      <c r="U87" s="4"/>
      <c r="V87" s="4"/>
      <c r="W87" s="4"/>
    </row>
    <row r="88" spans="1:206">
      <c r="A88" s="4">
        <v>50</v>
      </c>
      <c r="B88" s="4">
        <v>0</v>
      </c>
      <c r="C88" s="4">
        <v>0</v>
      </c>
      <c r="D88" s="4">
        <v>1</v>
      </c>
      <c r="E88" s="4">
        <v>227</v>
      </c>
      <c r="F88" s="4">
        <f>ROUND(Source!AX81,O88)</f>
        <v>0</v>
      </c>
      <c r="G88" s="4" t="s">
        <v>72</v>
      </c>
      <c r="H88" s="4" t="s">
        <v>73</v>
      </c>
      <c r="I88" s="4"/>
      <c r="J88" s="4"/>
      <c r="K88" s="4">
        <v>227</v>
      </c>
      <c r="L88" s="4">
        <v>6</v>
      </c>
      <c r="M88" s="4">
        <v>3</v>
      </c>
      <c r="N88" s="4" t="s">
        <v>3</v>
      </c>
      <c r="O88" s="4">
        <v>2</v>
      </c>
      <c r="P88" s="4"/>
      <c r="Q88" s="4"/>
      <c r="R88" s="4"/>
      <c r="S88" s="4"/>
      <c r="T88" s="4"/>
      <c r="U88" s="4"/>
      <c r="V88" s="4"/>
      <c r="W88" s="4"/>
    </row>
    <row r="89" spans="1:206">
      <c r="A89" s="4">
        <v>50</v>
      </c>
      <c r="B89" s="4">
        <v>0</v>
      </c>
      <c r="C89" s="4">
        <v>0</v>
      </c>
      <c r="D89" s="4">
        <v>1</v>
      </c>
      <c r="E89" s="4">
        <v>228</v>
      </c>
      <c r="F89" s="4">
        <f>ROUND(Source!AY81,O89)</f>
        <v>4752.8999999999996</v>
      </c>
      <c r="G89" s="4" t="s">
        <v>74</v>
      </c>
      <c r="H89" s="4" t="s">
        <v>75</v>
      </c>
      <c r="I89" s="4"/>
      <c r="J89" s="4"/>
      <c r="K89" s="4">
        <v>228</v>
      </c>
      <c r="L89" s="4">
        <v>7</v>
      </c>
      <c r="M89" s="4">
        <v>3</v>
      </c>
      <c r="N89" s="4" t="s">
        <v>3</v>
      </c>
      <c r="O89" s="4">
        <v>2</v>
      </c>
      <c r="P89" s="4"/>
      <c r="Q89" s="4"/>
      <c r="R89" s="4"/>
      <c r="S89" s="4"/>
      <c r="T89" s="4"/>
      <c r="U89" s="4"/>
      <c r="V89" s="4"/>
      <c r="W89" s="4"/>
    </row>
    <row r="90" spans="1:206">
      <c r="A90" s="4">
        <v>50</v>
      </c>
      <c r="B90" s="4">
        <v>0</v>
      </c>
      <c r="C90" s="4">
        <v>0</v>
      </c>
      <c r="D90" s="4">
        <v>1</v>
      </c>
      <c r="E90" s="4">
        <v>216</v>
      </c>
      <c r="F90" s="4">
        <f>ROUND(Source!AP81,O90)</f>
        <v>0</v>
      </c>
      <c r="G90" s="4" t="s">
        <v>76</v>
      </c>
      <c r="H90" s="4" t="s">
        <v>77</v>
      </c>
      <c r="I90" s="4"/>
      <c r="J90" s="4"/>
      <c r="K90" s="4">
        <v>216</v>
      </c>
      <c r="L90" s="4">
        <v>8</v>
      </c>
      <c r="M90" s="4">
        <v>3</v>
      </c>
      <c r="N90" s="4" t="s">
        <v>3</v>
      </c>
      <c r="O90" s="4">
        <v>2</v>
      </c>
      <c r="P90" s="4"/>
      <c r="Q90" s="4"/>
      <c r="R90" s="4"/>
      <c r="S90" s="4"/>
      <c r="T90" s="4"/>
      <c r="U90" s="4"/>
      <c r="V90" s="4"/>
      <c r="W90" s="4"/>
    </row>
    <row r="91" spans="1:206">
      <c r="A91" s="4">
        <v>50</v>
      </c>
      <c r="B91" s="4">
        <v>0</v>
      </c>
      <c r="C91" s="4">
        <v>0</v>
      </c>
      <c r="D91" s="4">
        <v>1</v>
      </c>
      <c r="E91" s="4">
        <v>223</v>
      </c>
      <c r="F91" s="4">
        <f>ROUND(Source!AQ81,O91)</f>
        <v>0</v>
      </c>
      <c r="G91" s="4" t="s">
        <v>78</v>
      </c>
      <c r="H91" s="4" t="s">
        <v>79</v>
      </c>
      <c r="I91" s="4"/>
      <c r="J91" s="4"/>
      <c r="K91" s="4">
        <v>223</v>
      </c>
      <c r="L91" s="4">
        <v>9</v>
      </c>
      <c r="M91" s="4">
        <v>3</v>
      </c>
      <c r="N91" s="4" t="s">
        <v>3</v>
      </c>
      <c r="O91" s="4">
        <v>2</v>
      </c>
      <c r="P91" s="4"/>
      <c r="Q91" s="4"/>
      <c r="R91" s="4"/>
      <c r="S91" s="4"/>
      <c r="T91" s="4"/>
      <c r="U91" s="4"/>
      <c r="V91" s="4"/>
      <c r="W91" s="4"/>
    </row>
    <row r="92" spans="1:206">
      <c r="A92" s="4">
        <v>50</v>
      </c>
      <c r="B92" s="4">
        <v>0</v>
      </c>
      <c r="C92" s="4">
        <v>0</v>
      </c>
      <c r="D92" s="4">
        <v>1</v>
      </c>
      <c r="E92" s="4">
        <v>229</v>
      </c>
      <c r="F92" s="4">
        <f>ROUND(Source!AZ81,O92)</f>
        <v>0</v>
      </c>
      <c r="G92" s="4" t="s">
        <v>80</v>
      </c>
      <c r="H92" s="4" t="s">
        <v>81</v>
      </c>
      <c r="I92" s="4"/>
      <c r="J92" s="4"/>
      <c r="K92" s="4">
        <v>229</v>
      </c>
      <c r="L92" s="4">
        <v>10</v>
      </c>
      <c r="M92" s="4">
        <v>3</v>
      </c>
      <c r="N92" s="4" t="s">
        <v>3</v>
      </c>
      <c r="O92" s="4">
        <v>2</v>
      </c>
      <c r="P92" s="4"/>
      <c r="Q92" s="4"/>
      <c r="R92" s="4"/>
      <c r="S92" s="4"/>
      <c r="T92" s="4"/>
      <c r="U92" s="4"/>
      <c r="V92" s="4"/>
      <c r="W92" s="4"/>
    </row>
    <row r="93" spans="1:206">
      <c r="A93" s="4">
        <v>50</v>
      </c>
      <c r="B93" s="4">
        <v>0</v>
      </c>
      <c r="C93" s="4">
        <v>0</v>
      </c>
      <c r="D93" s="4">
        <v>1</v>
      </c>
      <c r="E93" s="4">
        <v>203</v>
      </c>
      <c r="F93" s="4">
        <f>ROUND(Source!Q81,O93)</f>
        <v>373.24</v>
      </c>
      <c r="G93" s="4" t="s">
        <v>82</v>
      </c>
      <c r="H93" s="4" t="s">
        <v>83</v>
      </c>
      <c r="I93" s="4"/>
      <c r="J93" s="4"/>
      <c r="K93" s="4">
        <v>203</v>
      </c>
      <c r="L93" s="4">
        <v>11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/>
    </row>
    <row r="94" spans="1:206">
      <c r="A94" s="4">
        <v>50</v>
      </c>
      <c r="B94" s="4">
        <v>0</v>
      </c>
      <c r="C94" s="4">
        <v>0</v>
      </c>
      <c r="D94" s="4">
        <v>1</v>
      </c>
      <c r="E94" s="4">
        <v>231</v>
      </c>
      <c r="F94" s="4">
        <f>ROUND(Source!BB81,O94)</f>
        <v>0</v>
      </c>
      <c r="G94" s="4" t="s">
        <v>84</v>
      </c>
      <c r="H94" s="4" t="s">
        <v>85</v>
      </c>
      <c r="I94" s="4"/>
      <c r="J94" s="4"/>
      <c r="K94" s="4">
        <v>231</v>
      </c>
      <c r="L94" s="4">
        <v>12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/>
    </row>
    <row r="95" spans="1:206">
      <c r="A95" s="4">
        <v>50</v>
      </c>
      <c r="B95" s="4">
        <v>0</v>
      </c>
      <c r="C95" s="4">
        <v>0</v>
      </c>
      <c r="D95" s="4">
        <v>1</v>
      </c>
      <c r="E95" s="4">
        <v>204</v>
      </c>
      <c r="F95" s="4">
        <f>ROUND(Source!R81,O95)</f>
        <v>81.53</v>
      </c>
      <c r="G95" s="4" t="s">
        <v>86</v>
      </c>
      <c r="H95" s="4" t="s">
        <v>87</v>
      </c>
      <c r="I95" s="4"/>
      <c r="J95" s="4"/>
      <c r="K95" s="4">
        <v>204</v>
      </c>
      <c r="L95" s="4">
        <v>13</v>
      </c>
      <c r="M95" s="4">
        <v>3</v>
      </c>
      <c r="N95" s="4" t="s">
        <v>3</v>
      </c>
      <c r="O95" s="4">
        <v>2</v>
      </c>
      <c r="P95" s="4"/>
      <c r="Q95" s="4"/>
      <c r="R95" s="4"/>
      <c r="S95" s="4"/>
      <c r="T95" s="4"/>
      <c r="U95" s="4"/>
      <c r="V95" s="4"/>
      <c r="W95" s="4"/>
    </row>
    <row r="96" spans="1:206">
      <c r="A96" s="4">
        <v>50</v>
      </c>
      <c r="B96" s="4">
        <v>0</v>
      </c>
      <c r="C96" s="4">
        <v>0</v>
      </c>
      <c r="D96" s="4">
        <v>1</v>
      </c>
      <c r="E96" s="4">
        <v>205</v>
      </c>
      <c r="F96" s="4">
        <f>ROUND(Source!S81,O96)</f>
        <v>5905.77</v>
      </c>
      <c r="G96" s="4" t="s">
        <v>88</v>
      </c>
      <c r="H96" s="4" t="s">
        <v>89</v>
      </c>
      <c r="I96" s="4"/>
      <c r="J96" s="4"/>
      <c r="K96" s="4">
        <v>205</v>
      </c>
      <c r="L96" s="4">
        <v>14</v>
      </c>
      <c r="M96" s="4">
        <v>3</v>
      </c>
      <c r="N96" s="4" t="s">
        <v>3</v>
      </c>
      <c r="O96" s="4">
        <v>2</v>
      </c>
      <c r="P96" s="4"/>
      <c r="Q96" s="4"/>
      <c r="R96" s="4"/>
      <c r="S96" s="4"/>
      <c r="T96" s="4"/>
      <c r="U96" s="4"/>
      <c r="V96" s="4"/>
      <c r="W96" s="4"/>
    </row>
    <row r="97" spans="1:88">
      <c r="A97" s="4">
        <v>50</v>
      </c>
      <c r="B97" s="4">
        <v>0</v>
      </c>
      <c r="C97" s="4">
        <v>0</v>
      </c>
      <c r="D97" s="4">
        <v>1</v>
      </c>
      <c r="E97" s="4">
        <v>232</v>
      </c>
      <c r="F97" s="4">
        <f>ROUND(Source!BC81,O97)</f>
        <v>0</v>
      </c>
      <c r="G97" s="4" t="s">
        <v>90</v>
      </c>
      <c r="H97" s="4" t="s">
        <v>91</v>
      </c>
      <c r="I97" s="4"/>
      <c r="J97" s="4"/>
      <c r="K97" s="4">
        <v>232</v>
      </c>
      <c r="L97" s="4">
        <v>15</v>
      </c>
      <c r="M97" s="4">
        <v>3</v>
      </c>
      <c r="N97" s="4" t="s">
        <v>3</v>
      </c>
      <c r="O97" s="4">
        <v>2</v>
      </c>
      <c r="P97" s="4"/>
      <c r="Q97" s="4"/>
      <c r="R97" s="4"/>
      <c r="S97" s="4"/>
      <c r="T97" s="4"/>
      <c r="U97" s="4"/>
      <c r="V97" s="4"/>
      <c r="W97" s="4"/>
    </row>
    <row r="98" spans="1:88">
      <c r="A98" s="4">
        <v>50</v>
      </c>
      <c r="B98" s="4">
        <v>0</v>
      </c>
      <c r="C98" s="4">
        <v>0</v>
      </c>
      <c r="D98" s="4">
        <v>1</v>
      </c>
      <c r="E98" s="4">
        <v>214</v>
      </c>
      <c r="F98" s="4">
        <f>ROUND(Source!AS81,O98)</f>
        <v>0</v>
      </c>
      <c r="G98" s="4" t="s">
        <v>92</v>
      </c>
      <c r="H98" s="4" t="s">
        <v>93</v>
      </c>
      <c r="I98" s="4"/>
      <c r="J98" s="4"/>
      <c r="K98" s="4">
        <v>214</v>
      </c>
      <c r="L98" s="4">
        <v>16</v>
      </c>
      <c r="M98" s="4">
        <v>3</v>
      </c>
      <c r="N98" s="4" t="s">
        <v>3</v>
      </c>
      <c r="O98" s="4">
        <v>2</v>
      </c>
      <c r="P98" s="4"/>
      <c r="Q98" s="4"/>
      <c r="R98" s="4"/>
      <c r="S98" s="4"/>
      <c r="T98" s="4"/>
      <c r="U98" s="4"/>
      <c r="V98" s="4"/>
      <c r="W98" s="4"/>
    </row>
    <row r="99" spans="1:88">
      <c r="A99" s="4">
        <v>50</v>
      </c>
      <c r="B99" s="4">
        <v>0</v>
      </c>
      <c r="C99" s="4">
        <v>0</v>
      </c>
      <c r="D99" s="4">
        <v>1</v>
      </c>
      <c r="E99" s="4">
        <v>215</v>
      </c>
      <c r="F99" s="4">
        <f>ROUND(Source!AT81,O99)</f>
        <v>20611.59</v>
      </c>
      <c r="G99" s="4" t="s">
        <v>94</v>
      </c>
      <c r="H99" s="4" t="s">
        <v>95</v>
      </c>
      <c r="I99" s="4"/>
      <c r="J99" s="4"/>
      <c r="K99" s="4">
        <v>215</v>
      </c>
      <c r="L99" s="4">
        <v>17</v>
      </c>
      <c r="M99" s="4">
        <v>3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/>
    </row>
    <row r="100" spans="1:88">
      <c r="A100" s="4">
        <v>50</v>
      </c>
      <c r="B100" s="4">
        <v>0</v>
      </c>
      <c r="C100" s="4">
        <v>0</v>
      </c>
      <c r="D100" s="4">
        <v>1</v>
      </c>
      <c r="E100" s="4">
        <v>217</v>
      </c>
      <c r="F100" s="4">
        <f>ROUND(Source!AU81,O100)</f>
        <v>0</v>
      </c>
      <c r="G100" s="4" t="s">
        <v>96</v>
      </c>
      <c r="H100" s="4" t="s">
        <v>97</v>
      </c>
      <c r="I100" s="4"/>
      <c r="J100" s="4"/>
      <c r="K100" s="4">
        <v>217</v>
      </c>
      <c r="L100" s="4">
        <v>18</v>
      </c>
      <c r="M100" s="4">
        <v>3</v>
      </c>
      <c r="N100" s="4" t="s">
        <v>3</v>
      </c>
      <c r="O100" s="4">
        <v>2</v>
      </c>
      <c r="P100" s="4"/>
      <c r="Q100" s="4"/>
      <c r="R100" s="4"/>
      <c r="S100" s="4"/>
      <c r="T100" s="4"/>
      <c r="U100" s="4"/>
      <c r="V100" s="4"/>
      <c r="W100" s="4"/>
    </row>
    <row r="101" spans="1:88">
      <c r="A101" s="4">
        <v>50</v>
      </c>
      <c r="B101" s="4">
        <v>0</v>
      </c>
      <c r="C101" s="4">
        <v>0</v>
      </c>
      <c r="D101" s="4">
        <v>1</v>
      </c>
      <c r="E101" s="4">
        <v>230</v>
      </c>
      <c r="F101" s="4">
        <f>ROUND(Source!BA81,O101)</f>
        <v>0</v>
      </c>
      <c r="G101" s="4" t="s">
        <v>98</v>
      </c>
      <c r="H101" s="4" t="s">
        <v>99</v>
      </c>
      <c r="I101" s="4"/>
      <c r="J101" s="4"/>
      <c r="K101" s="4">
        <v>230</v>
      </c>
      <c r="L101" s="4">
        <v>19</v>
      </c>
      <c r="M101" s="4">
        <v>3</v>
      </c>
      <c r="N101" s="4" t="s">
        <v>3</v>
      </c>
      <c r="O101" s="4">
        <v>2</v>
      </c>
      <c r="P101" s="4"/>
      <c r="Q101" s="4"/>
      <c r="R101" s="4"/>
      <c r="S101" s="4"/>
      <c r="T101" s="4"/>
      <c r="U101" s="4"/>
      <c r="V101" s="4"/>
      <c r="W101" s="4"/>
    </row>
    <row r="102" spans="1:88">
      <c r="A102" s="4">
        <v>50</v>
      </c>
      <c r="B102" s="4">
        <v>0</v>
      </c>
      <c r="C102" s="4">
        <v>0</v>
      </c>
      <c r="D102" s="4">
        <v>1</v>
      </c>
      <c r="E102" s="4">
        <v>206</v>
      </c>
      <c r="F102" s="4">
        <f>ROUND(Source!T81,O102)</f>
        <v>0</v>
      </c>
      <c r="G102" s="4" t="s">
        <v>100</v>
      </c>
      <c r="H102" s="4" t="s">
        <v>101</v>
      </c>
      <c r="I102" s="4"/>
      <c r="J102" s="4"/>
      <c r="K102" s="4">
        <v>206</v>
      </c>
      <c r="L102" s="4">
        <v>20</v>
      </c>
      <c r="M102" s="4">
        <v>3</v>
      </c>
      <c r="N102" s="4" t="s">
        <v>3</v>
      </c>
      <c r="O102" s="4">
        <v>2</v>
      </c>
      <c r="P102" s="4"/>
      <c r="Q102" s="4"/>
      <c r="R102" s="4"/>
      <c r="S102" s="4"/>
      <c r="T102" s="4"/>
      <c r="U102" s="4"/>
      <c r="V102" s="4"/>
      <c r="W102" s="4"/>
    </row>
    <row r="103" spans="1:88">
      <c r="A103" s="4">
        <v>50</v>
      </c>
      <c r="B103" s="4">
        <v>0</v>
      </c>
      <c r="C103" s="4">
        <v>0</v>
      </c>
      <c r="D103" s="4">
        <v>1</v>
      </c>
      <c r="E103" s="4">
        <v>207</v>
      </c>
      <c r="F103" s="4">
        <f>Source!U81</f>
        <v>18.860800000000001</v>
      </c>
      <c r="G103" s="4" t="s">
        <v>102</v>
      </c>
      <c r="H103" s="4" t="s">
        <v>103</v>
      </c>
      <c r="I103" s="4"/>
      <c r="J103" s="4"/>
      <c r="K103" s="4">
        <v>207</v>
      </c>
      <c r="L103" s="4">
        <v>21</v>
      </c>
      <c r="M103" s="4">
        <v>3</v>
      </c>
      <c r="N103" s="4" t="s">
        <v>3</v>
      </c>
      <c r="O103" s="4">
        <v>-1</v>
      </c>
      <c r="P103" s="4"/>
      <c r="Q103" s="4"/>
      <c r="R103" s="4"/>
      <c r="S103" s="4"/>
      <c r="T103" s="4"/>
      <c r="U103" s="4"/>
      <c r="V103" s="4"/>
      <c r="W103" s="4"/>
    </row>
    <row r="104" spans="1:88">
      <c r="A104" s="4">
        <v>50</v>
      </c>
      <c r="B104" s="4">
        <v>0</v>
      </c>
      <c r="C104" s="4">
        <v>0</v>
      </c>
      <c r="D104" s="4">
        <v>1</v>
      </c>
      <c r="E104" s="4">
        <v>208</v>
      </c>
      <c r="F104" s="4">
        <f>Source!V81</f>
        <v>0.1827</v>
      </c>
      <c r="G104" s="4" t="s">
        <v>104</v>
      </c>
      <c r="H104" s="4" t="s">
        <v>105</v>
      </c>
      <c r="I104" s="4"/>
      <c r="J104" s="4"/>
      <c r="K104" s="4">
        <v>208</v>
      </c>
      <c r="L104" s="4">
        <v>22</v>
      </c>
      <c r="M104" s="4">
        <v>3</v>
      </c>
      <c r="N104" s="4" t="s">
        <v>3</v>
      </c>
      <c r="O104" s="4">
        <v>-1</v>
      </c>
      <c r="P104" s="4"/>
      <c r="Q104" s="4"/>
      <c r="R104" s="4"/>
      <c r="S104" s="4"/>
      <c r="T104" s="4"/>
      <c r="U104" s="4"/>
      <c r="V104" s="4"/>
      <c r="W104" s="4"/>
    </row>
    <row r="105" spans="1:88">
      <c r="A105" s="4">
        <v>50</v>
      </c>
      <c r="B105" s="4">
        <v>0</v>
      </c>
      <c r="C105" s="4">
        <v>0</v>
      </c>
      <c r="D105" s="4">
        <v>1</v>
      </c>
      <c r="E105" s="4">
        <v>209</v>
      </c>
      <c r="F105" s="4">
        <f>ROUND(Source!W81,O105)</f>
        <v>14.47</v>
      </c>
      <c r="G105" s="4" t="s">
        <v>106</v>
      </c>
      <c r="H105" s="4" t="s">
        <v>107</v>
      </c>
      <c r="I105" s="4"/>
      <c r="J105" s="4"/>
      <c r="K105" s="4">
        <v>209</v>
      </c>
      <c r="L105" s="4">
        <v>23</v>
      </c>
      <c r="M105" s="4">
        <v>3</v>
      </c>
      <c r="N105" s="4" t="s">
        <v>3</v>
      </c>
      <c r="O105" s="4">
        <v>2</v>
      </c>
      <c r="P105" s="4"/>
      <c r="Q105" s="4"/>
      <c r="R105" s="4"/>
      <c r="S105" s="4"/>
      <c r="T105" s="4"/>
      <c r="U105" s="4"/>
      <c r="V105" s="4"/>
      <c r="W105" s="4"/>
    </row>
    <row r="106" spans="1:88">
      <c r="A106" s="4">
        <v>50</v>
      </c>
      <c r="B106" s="4">
        <v>0</v>
      </c>
      <c r="C106" s="4">
        <v>0</v>
      </c>
      <c r="D106" s="4">
        <v>1</v>
      </c>
      <c r="E106" s="4">
        <v>233</v>
      </c>
      <c r="F106" s="4">
        <f>ROUND(Source!BD81,O106)</f>
        <v>0</v>
      </c>
      <c r="G106" s="4" t="s">
        <v>108</v>
      </c>
      <c r="H106" s="4" t="s">
        <v>109</v>
      </c>
      <c r="I106" s="4"/>
      <c r="J106" s="4"/>
      <c r="K106" s="4">
        <v>233</v>
      </c>
      <c r="L106" s="4">
        <v>24</v>
      </c>
      <c r="M106" s="4">
        <v>3</v>
      </c>
      <c r="N106" s="4" t="s">
        <v>3</v>
      </c>
      <c r="O106" s="4">
        <v>2</v>
      </c>
      <c r="P106" s="4"/>
      <c r="Q106" s="4"/>
      <c r="R106" s="4"/>
      <c r="S106" s="4"/>
      <c r="T106" s="4"/>
      <c r="U106" s="4"/>
      <c r="V106" s="4"/>
      <c r="W106" s="4"/>
    </row>
    <row r="107" spans="1:88">
      <c r="A107" s="4">
        <v>50</v>
      </c>
      <c r="B107" s="4">
        <v>0</v>
      </c>
      <c r="C107" s="4">
        <v>0</v>
      </c>
      <c r="D107" s="4">
        <v>1</v>
      </c>
      <c r="E107" s="4">
        <v>210</v>
      </c>
      <c r="F107" s="4">
        <f>ROUND(Source!X81,O107)</f>
        <v>5687.93</v>
      </c>
      <c r="G107" s="4" t="s">
        <v>110</v>
      </c>
      <c r="H107" s="4" t="s">
        <v>111</v>
      </c>
      <c r="I107" s="4"/>
      <c r="J107" s="4"/>
      <c r="K107" s="4">
        <v>210</v>
      </c>
      <c r="L107" s="4">
        <v>25</v>
      </c>
      <c r="M107" s="4">
        <v>3</v>
      </c>
      <c r="N107" s="4" t="s">
        <v>3</v>
      </c>
      <c r="O107" s="4">
        <v>2</v>
      </c>
      <c r="P107" s="4"/>
      <c r="Q107" s="4"/>
      <c r="R107" s="4"/>
      <c r="S107" s="4"/>
      <c r="T107" s="4"/>
      <c r="U107" s="4"/>
      <c r="V107" s="4"/>
      <c r="W107" s="4"/>
    </row>
    <row r="108" spans="1:88">
      <c r="A108" s="4">
        <v>50</v>
      </c>
      <c r="B108" s="4">
        <v>0</v>
      </c>
      <c r="C108" s="4">
        <v>0</v>
      </c>
      <c r="D108" s="4">
        <v>1</v>
      </c>
      <c r="E108" s="4">
        <v>211</v>
      </c>
      <c r="F108" s="4">
        <f>ROUND(Source!Y81,O108)</f>
        <v>3891.75</v>
      </c>
      <c r="G108" s="4" t="s">
        <v>112</v>
      </c>
      <c r="H108" s="4" t="s">
        <v>113</v>
      </c>
      <c r="I108" s="4"/>
      <c r="J108" s="4"/>
      <c r="K108" s="4">
        <v>211</v>
      </c>
      <c r="L108" s="4">
        <v>26</v>
      </c>
      <c r="M108" s="4">
        <v>3</v>
      </c>
      <c r="N108" s="4" t="s">
        <v>3</v>
      </c>
      <c r="O108" s="4">
        <v>2</v>
      </c>
      <c r="P108" s="4"/>
      <c r="Q108" s="4"/>
      <c r="R108" s="4"/>
      <c r="S108" s="4"/>
      <c r="T108" s="4"/>
      <c r="U108" s="4"/>
      <c r="V108" s="4"/>
      <c r="W108" s="4"/>
    </row>
    <row r="109" spans="1:88">
      <c r="A109" s="4">
        <v>50</v>
      </c>
      <c r="B109" s="4">
        <v>0</v>
      </c>
      <c r="C109" s="4">
        <v>0</v>
      </c>
      <c r="D109" s="4">
        <v>1</v>
      </c>
      <c r="E109" s="4">
        <v>224</v>
      </c>
      <c r="F109" s="4">
        <f>ROUND(Source!AR81,O109)</f>
        <v>20611.59</v>
      </c>
      <c r="G109" s="4" t="s">
        <v>114</v>
      </c>
      <c r="H109" s="4" t="s">
        <v>115</v>
      </c>
      <c r="I109" s="4"/>
      <c r="J109" s="4"/>
      <c r="K109" s="4">
        <v>224</v>
      </c>
      <c r="L109" s="4">
        <v>27</v>
      </c>
      <c r="M109" s="4">
        <v>3</v>
      </c>
      <c r="N109" s="4" t="s">
        <v>3</v>
      </c>
      <c r="O109" s="4">
        <v>2</v>
      </c>
      <c r="P109" s="4"/>
      <c r="Q109" s="4"/>
      <c r="R109" s="4"/>
      <c r="S109" s="4"/>
      <c r="T109" s="4"/>
      <c r="U109" s="4"/>
      <c r="V109" s="4"/>
      <c r="W109" s="4"/>
    </row>
    <row r="111" spans="1:88">
      <c r="A111" s="1">
        <v>4</v>
      </c>
      <c r="B111" s="1">
        <v>1</v>
      </c>
      <c r="C111" s="1"/>
      <c r="D111" s="1">
        <f>ROW(A133)</f>
        <v>133</v>
      </c>
      <c r="E111" s="1"/>
      <c r="F111" s="1" t="s">
        <v>13</v>
      </c>
      <c r="G111" s="1" t="s">
        <v>157</v>
      </c>
      <c r="H111" s="1" t="s">
        <v>3</v>
      </c>
      <c r="I111" s="1">
        <v>0</v>
      </c>
      <c r="J111" s="1"/>
      <c r="K111" s="1">
        <v>0</v>
      </c>
      <c r="L111" s="1"/>
      <c r="M111" s="1" t="s">
        <v>3</v>
      </c>
      <c r="N111" s="1"/>
      <c r="O111" s="1"/>
      <c r="P111" s="1"/>
      <c r="Q111" s="1"/>
      <c r="R111" s="1"/>
      <c r="S111" s="1">
        <v>0</v>
      </c>
      <c r="T111" s="1"/>
      <c r="U111" s="1" t="s">
        <v>3</v>
      </c>
      <c r="V111" s="1">
        <v>0</v>
      </c>
      <c r="W111" s="1"/>
      <c r="X111" s="1"/>
      <c r="Y111" s="1"/>
      <c r="Z111" s="1"/>
      <c r="AA111" s="1"/>
      <c r="AB111" s="1" t="s">
        <v>3</v>
      </c>
      <c r="AC111" s="1" t="s">
        <v>3</v>
      </c>
      <c r="AD111" s="1" t="s">
        <v>3</v>
      </c>
      <c r="AE111" s="1" t="s">
        <v>3</v>
      </c>
      <c r="AF111" s="1" t="s">
        <v>3</v>
      </c>
      <c r="AG111" s="1" t="s">
        <v>3</v>
      </c>
      <c r="AH111" s="1"/>
      <c r="AI111" s="1"/>
      <c r="AJ111" s="1"/>
      <c r="AK111" s="1"/>
      <c r="AL111" s="1"/>
      <c r="AM111" s="1"/>
      <c r="AN111" s="1"/>
      <c r="AO111" s="1"/>
      <c r="AP111" s="1" t="s">
        <v>3</v>
      </c>
      <c r="AQ111" s="1" t="s">
        <v>3</v>
      </c>
      <c r="AR111" s="1" t="s">
        <v>3</v>
      </c>
      <c r="AS111" s="1"/>
      <c r="AT111" s="1"/>
      <c r="AU111" s="1"/>
      <c r="AV111" s="1"/>
      <c r="AW111" s="1"/>
      <c r="AX111" s="1"/>
      <c r="AY111" s="1"/>
      <c r="AZ111" s="1" t="s">
        <v>3</v>
      </c>
      <c r="BA111" s="1"/>
      <c r="BB111" s="1" t="s">
        <v>3</v>
      </c>
      <c r="BC111" s="1" t="s">
        <v>3</v>
      </c>
      <c r="BD111" s="1" t="s">
        <v>3</v>
      </c>
      <c r="BE111" s="1" t="s">
        <v>3</v>
      </c>
      <c r="BF111" s="1" t="s">
        <v>3</v>
      </c>
      <c r="BG111" s="1" t="s">
        <v>3</v>
      </c>
      <c r="BH111" s="1" t="s">
        <v>3</v>
      </c>
      <c r="BI111" s="1" t="s">
        <v>3</v>
      </c>
      <c r="BJ111" s="1" t="s">
        <v>3</v>
      </c>
      <c r="BK111" s="1" t="s">
        <v>3</v>
      </c>
      <c r="BL111" s="1" t="s">
        <v>3</v>
      </c>
      <c r="BM111" s="1" t="s">
        <v>3</v>
      </c>
      <c r="BN111" s="1" t="s">
        <v>3</v>
      </c>
      <c r="BO111" s="1" t="s">
        <v>3</v>
      </c>
      <c r="BP111" s="1" t="s">
        <v>3</v>
      </c>
      <c r="BQ111" s="1"/>
      <c r="BR111" s="1"/>
      <c r="BS111" s="1"/>
      <c r="BT111" s="1"/>
      <c r="BU111" s="1"/>
      <c r="BV111" s="1"/>
      <c r="BW111" s="1"/>
      <c r="BX111" s="1">
        <v>0</v>
      </c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>
        <v>0</v>
      </c>
    </row>
    <row r="113" spans="1:245">
      <c r="A113" s="2">
        <v>52</v>
      </c>
      <c r="B113" s="2">
        <f t="shared" ref="B113:G113" si="108">B133</f>
        <v>1</v>
      </c>
      <c r="C113" s="2">
        <f t="shared" si="108"/>
        <v>4</v>
      </c>
      <c r="D113" s="2">
        <f t="shared" si="108"/>
        <v>111</v>
      </c>
      <c r="E113" s="2">
        <f t="shared" si="108"/>
        <v>0</v>
      </c>
      <c r="F113" s="2" t="str">
        <f t="shared" si="108"/>
        <v>Новый раздел</v>
      </c>
      <c r="G113" s="2" t="str">
        <f t="shared" si="108"/>
        <v>Стены</v>
      </c>
      <c r="H113" s="2"/>
      <c r="I113" s="2"/>
      <c r="J113" s="2"/>
      <c r="K113" s="2"/>
      <c r="L113" s="2"/>
      <c r="M113" s="2"/>
      <c r="N113" s="2"/>
      <c r="O113" s="2">
        <f t="shared" ref="O113:AT113" si="109">O133</f>
        <v>315693.84999999998</v>
      </c>
      <c r="P113" s="2">
        <f t="shared" si="109"/>
        <v>136616.99</v>
      </c>
      <c r="Q113" s="2">
        <f t="shared" si="109"/>
        <v>2890.02</v>
      </c>
      <c r="R113" s="2">
        <f t="shared" si="109"/>
        <v>1894.62</v>
      </c>
      <c r="S113" s="2">
        <f t="shared" si="109"/>
        <v>176186.84</v>
      </c>
      <c r="T113" s="2">
        <f t="shared" si="109"/>
        <v>0</v>
      </c>
      <c r="U113" s="2">
        <f t="shared" si="109"/>
        <v>584.591095</v>
      </c>
      <c r="V113" s="2">
        <f t="shared" si="109"/>
        <v>5.3019000000000007</v>
      </c>
      <c r="W113" s="2">
        <f t="shared" si="109"/>
        <v>396.83</v>
      </c>
      <c r="X113" s="2">
        <f t="shared" si="109"/>
        <v>169067.97</v>
      </c>
      <c r="Y113" s="2">
        <f t="shared" si="109"/>
        <v>84250.04</v>
      </c>
      <c r="Z113" s="2">
        <f t="shared" si="109"/>
        <v>0</v>
      </c>
      <c r="AA113" s="2">
        <f t="shared" si="109"/>
        <v>0</v>
      </c>
      <c r="AB113" s="2">
        <f t="shared" si="109"/>
        <v>315693.84999999998</v>
      </c>
      <c r="AC113" s="2">
        <f t="shared" si="109"/>
        <v>136616.99</v>
      </c>
      <c r="AD113" s="2">
        <f t="shared" si="109"/>
        <v>2890.02</v>
      </c>
      <c r="AE113" s="2">
        <f t="shared" si="109"/>
        <v>1894.62</v>
      </c>
      <c r="AF113" s="2">
        <f t="shared" si="109"/>
        <v>176186.84</v>
      </c>
      <c r="AG113" s="2">
        <f t="shared" si="109"/>
        <v>0</v>
      </c>
      <c r="AH113" s="2">
        <f t="shared" si="109"/>
        <v>584.591095</v>
      </c>
      <c r="AI113" s="2">
        <f t="shared" si="109"/>
        <v>5.3019000000000007</v>
      </c>
      <c r="AJ113" s="2">
        <f t="shared" si="109"/>
        <v>396.83</v>
      </c>
      <c r="AK113" s="2">
        <f t="shared" si="109"/>
        <v>169067.97</v>
      </c>
      <c r="AL113" s="2">
        <f t="shared" si="109"/>
        <v>84250.04</v>
      </c>
      <c r="AM113" s="2">
        <f t="shared" si="109"/>
        <v>0</v>
      </c>
      <c r="AN113" s="2">
        <f t="shared" si="109"/>
        <v>0</v>
      </c>
      <c r="AO113" s="2">
        <f t="shared" si="109"/>
        <v>0</v>
      </c>
      <c r="AP113" s="2">
        <f t="shared" si="109"/>
        <v>0</v>
      </c>
      <c r="AQ113" s="2">
        <f t="shared" si="109"/>
        <v>0</v>
      </c>
      <c r="AR113" s="2">
        <f t="shared" si="109"/>
        <v>569011.86</v>
      </c>
      <c r="AS113" s="2">
        <f t="shared" si="109"/>
        <v>569011.86</v>
      </c>
      <c r="AT113" s="2">
        <f t="shared" si="109"/>
        <v>0</v>
      </c>
      <c r="AU113" s="2">
        <f t="shared" ref="AU113:BZ113" si="110">AU133</f>
        <v>0</v>
      </c>
      <c r="AV113" s="2">
        <f t="shared" si="110"/>
        <v>136616.99</v>
      </c>
      <c r="AW113" s="2">
        <f t="shared" si="110"/>
        <v>136616.99</v>
      </c>
      <c r="AX113" s="2">
        <f t="shared" si="110"/>
        <v>0</v>
      </c>
      <c r="AY113" s="2">
        <f t="shared" si="110"/>
        <v>136616.99</v>
      </c>
      <c r="AZ113" s="2">
        <f t="shared" si="110"/>
        <v>0</v>
      </c>
      <c r="BA113" s="2">
        <f t="shared" si="110"/>
        <v>0</v>
      </c>
      <c r="BB113" s="2">
        <f t="shared" si="110"/>
        <v>0</v>
      </c>
      <c r="BC113" s="2">
        <f t="shared" si="110"/>
        <v>0</v>
      </c>
      <c r="BD113" s="2">
        <f t="shared" si="110"/>
        <v>0</v>
      </c>
      <c r="BE113" s="2">
        <f t="shared" si="110"/>
        <v>0</v>
      </c>
      <c r="BF113" s="2">
        <f t="shared" si="110"/>
        <v>0</v>
      </c>
      <c r="BG113" s="2">
        <f t="shared" si="110"/>
        <v>0</v>
      </c>
      <c r="BH113" s="2">
        <f t="shared" si="110"/>
        <v>0</v>
      </c>
      <c r="BI113" s="2">
        <f t="shared" si="110"/>
        <v>0</v>
      </c>
      <c r="BJ113" s="2">
        <f t="shared" si="110"/>
        <v>0</v>
      </c>
      <c r="BK113" s="2">
        <f t="shared" si="110"/>
        <v>0</v>
      </c>
      <c r="BL113" s="2">
        <f t="shared" si="110"/>
        <v>0</v>
      </c>
      <c r="BM113" s="2">
        <f t="shared" si="110"/>
        <v>0</v>
      </c>
      <c r="BN113" s="2">
        <f t="shared" si="110"/>
        <v>0</v>
      </c>
      <c r="BO113" s="2">
        <f t="shared" si="110"/>
        <v>0</v>
      </c>
      <c r="BP113" s="2">
        <f t="shared" si="110"/>
        <v>0</v>
      </c>
      <c r="BQ113" s="2">
        <f t="shared" si="110"/>
        <v>0</v>
      </c>
      <c r="BR113" s="2">
        <f t="shared" si="110"/>
        <v>0</v>
      </c>
      <c r="BS113" s="2">
        <f t="shared" si="110"/>
        <v>0</v>
      </c>
      <c r="BT113" s="2">
        <f t="shared" si="110"/>
        <v>0</v>
      </c>
      <c r="BU113" s="2">
        <f t="shared" si="110"/>
        <v>0</v>
      </c>
      <c r="BV113" s="2">
        <f t="shared" si="110"/>
        <v>0</v>
      </c>
      <c r="BW113" s="2">
        <f t="shared" si="110"/>
        <v>0</v>
      </c>
      <c r="BX113" s="2">
        <f t="shared" si="110"/>
        <v>0</v>
      </c>
      <c r="BY113" s="2">
        <f t="shared" si="110"/>
        <v>0</v>
      </c>
      <c r="BZ113" s="2">
        <f t="shared" si="110"/>
        <v>0</v>
      </c>
      <c r="CA113" s="2">
        <f t="shared" ref="CA113:DF113" si="111">CA133</f>
        <v>569011.86</v>
      </c>
      <c r="CB113" s="2">
        <f t="shared" si="111"/>
        <v>569011.86</v>
      </c>
      <c r="CC113" s="2">
        <f t="shared" si="111"/>
        <v>0</v>
      </c>
      <c r="CD113" s="2">
        <f t="shared" si="111"/>
        <v>0</v>
      </c>
      <c r="CE113" s="2">
        <f t="shared" si="111"/>
        <v>136616.99</v>
      </c>
      <c r="CF113" s="2">
        <f t="shared" si="111"/>
        <v>136616.99</v>
      </c>
      <c r="CG113" s="2">
        <f t="shared" si="111"/>
        <v>0</v>
      </c>
      <c r="CH113" s="2">
        <f t="shared" si="111"/>
        <v>136616.99</v>
      </c>
      <c r="CI113" s="2">
        <f t="shared" si="111"/>
        <v>0</v>
      </c>
      <c r="CJ113" s="2">
        <f t="shared" si="111"/>
        <v>0</v>
      </c>
      <c r="CK113" s="2">
        <f t="shared" si="111"/>
        <v>0</v>
      </c>
      <c r="CL113" s="2">
        <f t="shared" si="111"/>
        <v>0</v>
      </c>
      <c r="CM113" s="2">
        <f t="shared" si="111"/>
        <v>0</v>
      </c>
      <c r="CN113" s="2">
        <f t="shared" si="111"/>
        <v>0</v>
      </c>
      <c r="CO113" s="2">
        <f t="shared" si="111"/>
        <v>0</v>
      </c>
      <c r="CP113" s="2">
        <f t="shared" si="111"/>
        <v>0</v>
      </c>
      <c r="CQ113" s="2">
        <f t="shared" si="111"/>
        <v>0</v>
      </c>
      <c r="CR113" s="2">
        <f t="shared" si="111"/>
        <v>0</v>
      </c>
      <c r="CS113" s="2">
        <f t="shared" si="111"/>
        <v>0</v>
      </c>
      <c r="CT113" s="2">
        <f t="shared" si="111"/>
        <v>0</v>
      </c>
      <c r="CU113" s="2">
        <f t="shared" si="111"/>
        <v>0</v>
      </c>
      <c r="CV113" s="2">
        <f t="shared" si="111"/>
        <v>0</v>
      </c>
      <c r="CW113" s="2">
        <f t="shared" si="111"/>
        <v>0</v>
      </c>
      <c r="CX113" s="2">
        <f t="shared" si="111"/>
        <v>0</v>
      </c>
      <c r="CY113" s="2">
        <f t="shared" si="111"/>
        <v>0</v>
      </c>
      <c r="CZ113" s="2">
        <f t="shared" si="111"/>
        <v>0</v>
      </c>
      <c r="DA113" s="2">
        <f t="shared" si="111"/>
        <v>0</v>
      </c>
      <c r="DB113" s="2">
        <f t="shared" si="111"/>
        <v>0</v>
      </c>
      <c r="DC113" s="2">
        <f t="shared" si="111"/>
        <v>0</v>
      </c>
      <c r="DD113" s="2">
        <f t="shared" si="111"/>
        <v>0</v>
      </c>
      <c r="DE113" s="2">
        <f t="shared" si="111"/>
        <v>0</v>
      </c>
      <c r="DF113" s="2">
        <f t="shared" si="111"/>
        <v>0</v>
      </c>
      <c r="DG113" s="3">
        <f t="shared" ref="DG113:EL113" si="112">DG133</f>
        <v>0</v>
      </c>
      <c r="DH113" s="3">
        <f t="shared" si="112"/>
        <v>0</v>
      </c>
      <c r="DI113" s="3">
        <f t="shared" si="112"/>
        <v>0</v>
      </c>
      <c r="DJ113" s="3">
        <f t="shared" si="112"/>
        <v>0</v>
      </c>
      <c r="DK113" s="3">
        <f t="shared" si="112"/>
        <v>0</v>
      </c>
      <c r="DL113" s="3">
        <f t="shared" si="112"/>
        <v>0</v>
      </c>
      <c r="DM113" s="3">
        <f t="shared" si="112"/>
        <v>0</v>
      </c>
      <c r="DN113" s="3">
        <f t="shared" si="112"/>
        <v>0</v>
      </c>
      <c r="DO113" s="3">
        <f t="shared" si="112"/>
        <v>0</v>
      </c>
      <c r="DP113" s="3">
        <f t="shared" si="112"/>
        <v>0</v>
      </c>
      <c r="DQ113" s="3">
        <f t="shared" si="112"/>
        <v>0</v>
      </c>
      <c r="DR113" s="3">
        <f t="shared" si="112"/>
        <v>0</v>
      </c>
      <c r="DS113" s="3">
        <f t="shared" si="112"/>
        <v>0</v>
      </c>
      <c r="DT113" s="3">
        <f t="shared" si="112"/>
        <v>0</v>
      </c>
      <c r="DU113" s="3">
        <f t="shared" si="112"/>
        <v>0</v>
      </c>
      <c r="DV113" s="3">
        <f t="shared" si="112"/>
        <v>0</v>
      </c>
      <c r="DW113" s="3">
        <f t="shared" si="112"/>
        <v>0</v>
      </c>
      <c r="DX113" s="3">
        <f t="shared" si="112"/>
        <v>0</v>
      </c>
      <c r="DY113" s="3">
        <f t="shared" si="112"/>
        <v>0</v>
      </c>
      <c r="DZ113" s="3">
        <f t="shared" si="112"/>
        <v>0</v>
      </c>
      <c r="EA113" s="3">
        <f t="shared" si="112"/>
        <v>0</v>
      </c>
      <c r="EB113" s="3">
        <f t="shared" si="112"/>
        <v>0</v>
      </c>
      <c r="EC113" s="3">
        <f t="shared" si="112"/>
        <v>0</v>
      </c>
      <c r="ED113" s="3">
        <f t="shared" si="112"/>
        <v>0</v>
      </c>
      <c r="EE113" s="3">
        <f t="shared" si="112"/>
        <v>0</v>
      </c>
      <c r="EF113" s="3">
        <f t="shared" si="112"/>
        <v>0</v>
      </c>
      <c r="EG113" s="3">
        <f t="shared" si="112"/>
        <v>0</v>
      </c>
      <c r="EH113" s="3">
        <f t="shared" si="112"/>
        <v>0</v>
      </c>
      <c r="EI113" s="3">
        <f t="shared" si="112"/>
        <v>0</v>
      </c>
      <c r="EJ113" s="3">
        <f t="shared" si="112"/>
        <v>0</v>
      </c>
      <c r="EK113" s="3">
        <f t="shared" si="112"/>
        <v>0</v>
      </c>
      <c r="EL113" s="3">
        <f t="shared" si="112"/>
        <v>0</v>
      </c>
      <c r="EM113" s="3">
        <f t="shared" ref="EM113:FR113" si="113">EM133</f>
        <v>0</v>
      </c>
      <c r="EN113" s="3">
        <f t="shared" si="113"/>
        <v>0</v>
      </c>
      <c r="EO113" s="3">
        <f t="shared" si="113"/>
        <v>0</v>
      </c>
      <c r="EP113" s="3">
        <f t="shared" si="113"/>
        <v>0</v>
      </c>
      <c r="EQ113" s="3">
        <f t="shared" si="113"/>
        <v>0</v>
      </c>
      <c r="ER113" s="3">
        <f t="shared" si="113"/>
        <v>0</v>
      </c>
      <c r="ES113" s="3">
        <f t="shared" si="113"/>
        <v>0</v>
      </c>
      <c r="ET113" s="3">
        <f t="shared" si="113"/>
        <v>0</v>
      </c>
      <c r="EU113" s="3">
        <f t="shared" si="113"/>
        <v>0</v>
      </c>
      <c r="EV113" s="3">
        <f t="shared" si="113"/>
        <v>0</v>
      </c>
      <c r="EW113" s="3">
        <f t="shared" si="113"/>
        <v>0</v>
      </c>
      <c r="EX113" s="3">
        <f t="shared" si="113"/>
        <v>0</v>
      </c>
      <c r="EY113" s="3">
        <f t="shared" si="113"/>
        <v>0</v>
      </c>
      <c r="EZ113" s="3">
        <f t="shared" si="113"/>
        <v>0</v>
      </c>
      <c r="FA113" s="3">
        <f t="shared" si="113"/>
        <v>0</v>
      </c>
      <c r="FB113" s="3">
        <f t="shared" si="113"/>
        <v>0</v>
      </c>
      <c r="FC113" s="3">
        <f t="shared" si="113"/>
        <v>0</v>
      </c>
      <c r="FD113" s="3">
        <f t="shared" si="113"/>
        <v>0</v>
      </c>
      <c r="FE113" s="3">
        <f t="shared" si="113"/>
        <v>0</v>
      </c>
      <c r="FF113" s="3">
        <f t="shared" si="113"/>
        <v>0</v>
      </c>
      <c r="FG113" s="3">
        <f t="shared" si="113"/>
        <v>0</v>
      </c>
      <c r="FH113" s="3">
        <f t="shared" si="113"/>
        <v>0</v>
      </c>
      <c r="FI113" s="3">
        <f t="shared" si="113"/>
        <v>0</v>
      </c>
      <c r="FJ113" s="3">
        <f t="shared" si="113"/>
        <v>0</v>
      </c>
      <c r="FK113" s="3">
        <f t="shared" si="113"/>
        <v>0</v>
      </c>
      <c r="FL113" s="3">
        <f t="shared" si="113"/>
        <v>0</v>
      </c>
      <c r="FM113" s="3">
        <f t="shared" si="113"/>
        <v>0</v>
      </c>
      <c r="FN113" s="3">
        <f t="shared" si="113"/>
        <v>0</v>
      </c>
      <c r="FO113" s="3">
        <f t="shared" si="113"/>
        <v>0</v>
      </c>
      <c r="FP113" s="3">
        <f t="shared" si="113"/>
        <v>0</v>
      </c>
      <c r="FQ113" s="3">
        <f t="shared" si="113"/>
        <v>0</v>
      </c>
      <c r="FR113" s="3">
        <f t="shared" si="113"/>
        <v>0</v>
      </c>
      <c r="FS113" s="3">
        <f t="shared" ref="FS113:GX113" si="114">FS133</f>
        <v>0</v>
      </c>
      <c r="FT113" s="3">
        <f t="shared" si="114"/>
        <v>0</v>
      </c>
      <c r="FU113" s="3">
        <f t="shared" si="114"/>
        <v>0</v>
      </c>
      <c r="FV113" s="3">
        <f t="shared" si="114"/>
        <v>0</v>
      </c>
      <c r="FW113" s="3">
        <f t="shared" si="114"/>
        <v>0</v>
      </c>
      <c r="FX113" s="3">
        <f t="shared" si="114"/>
        <v>0</v>
      </c>
      <c r="FY113" s="3">
        <f t="shared" si="114"/>
        <v>0</v>
      </c>
      <c r="FZ113" s="3">
        <f t="shared" si="114"/>
        <v>0</v>
      </c>
      <c r="GA113" s="3">
        <f t="shared" si="114"/>
        <v>0</v>
      </c>
      <c r="GB113" s="3">
        <f t="shared" si="114"/>
        <v>0</v>
      </c>
      <c r="GC113" s="3">
        <f t="shared" si="114"/>
        <v>0</v>
      </c>
      <c r="GD113" s="3">
        <f t="shared" si="114"/>
        <v>0</v>
      </c>
      <c r="GE113" s="3">
        <f t="shared" si="114"/>
        <v>0</v>
      </c>
      <c r="GF113" s="3">
        <f t="shared" si="114"/>
        <v>0</v>
      </c>
      <c r="GG113" s="3">
        <f t="shared" si="114"/>
        <v>0</v>
      </c>
      <c r="GH113" s="3">
        <f t="shared" si="114"/>
        <v>0</v>
      </c>
      <c r="GI113" s="3">
        <f t="shared" si="114"/>
        <v>0</v>
      </c>
      <c r="GJ113" s="3">
        <f t="shared" si="114"/>
        <v>0</v>
      </c>
      <c r="GK113" s="3">
        <f t="shared" si="114"/>
        <v>0</v>
      </c>
      <c r="GL113" s="3">
        <f t="shared" si="114"/>
        <v>0</v>
      </c>
      <c r="GM113" s="3">
        <f t="shared" si="114"/>
        <v>0</v>
      </c>
      <c r="GN113" s="3">
        <f t="shared" si="114"/>
        <v>0</v>
      </c>
      <c r="GO113" s="3">
        <f t="shared" si="114"/>
        <v>0</v>
      </c>
      <c r="GP113" s="3">
        <f t="shared" si="114"/>
        <v>0</v>
      </c>
      <c r="GQ113" s="3">
        <f t="shared" si="114"/>
        <v>0</v>
      </c>
      <c r="GR113" s="3">
        <f t="shared" si="114"/>
        <v>0</v>
      </c>
      <c r="GS113" s="3">
        <f t="shared" si="114"/>
        <v>0</v>
      </c>
      <c r="GT113" s="3">
        <f t="shared" si="114"/>
        <v>0</v>
      </c>
      <c r="GU113" s="3">
        <f t="shared" si="114"/>
        <v>0</v>
      </c>
      <c r="GV113" s="3">
        <f t="shared" si="114"/>
        <v>0</v>
      </c>
      <c r="GW113" s="3">
        <f t="shared" si="114"/>
        <v>0</v>
      </c>
      <c r="GX113" s="3">
        <f t="shared" si="114"/>
        <v>0</v>
      </c>
    </row>
    <row r="115" spans="1:245">
      <c r="A115">
        <v>17</v>
      </c>
      <c r="B115">
        <v>1</v>
      </c>
      <c r="C115">
        <f>ROW(SmtRes!A104)</f>
        <v>104</v>
      </c>
      <c r="D115">
        <f>ROW(EtalonRes!A98)</f>
        <v>98</v>
      </c>
      <c r="E115" t="s">
        <v>15</v>
      </c>
      <c r="F115" t="s">
        <v>158</v>
      </c>
      <c r="G115" t="s">
        <v>159</v>
      </c>
      <c r="H115" t="s">
        <v>160</v>
      </c>
      <c r="I115">
        <f>ROUND(240/100,9)</f>
        <v>2.4</v>
      </c>
      <c r="J115">
        <v>0</v>
      </c>
      <c r="O115">
        <f t="shared" ref="O115:O131" si="115">ROUND(CP115,2)</f>
        <v>25034.19</v>
      </c>
      <c r="P115">
        <f t="shared" ref="P115:P131" si="116">ROUND(CQ115*I115,2)</f>
        <v>0</v>
      </c>
      <c r="Q115">
        <f t="shared" ref="Q115:Q131" si="117">ROUND(CR115*I115,2)</f>
        <v>0</v>
      </c>
      <c r="R115">
        <f t="shared" ref="R115:R131" si="118">ROUND(CS115*I115,2)</f>
        <v>0</v>
      </c>
      <c r="S115">
        <f t="shared" ref="S115:S131" si="119">ROUND(CT115*I115,2)</f>
        <v>25034.19</v>
      </c>
      <c r="T115">
        <f t="shared" ref="T115:T131" si="120">ROUND(CU115*I115,2)</f>
        <v>0</v>
      </c>
      <c r="U115">
        <f t="shared" ref="U115:U131" si="121">CV115*I115</f>
        <v>88.8</v>
      </c>
      <c r="V115">
        <f t="shared" ref="V115:V131" si="122">CW115*I115</f>
        <v>0</v>
      </c>
      <c r="W115">
        <f t="shared" ref="W115:W131" si="123">ROUND(CX115*I115,2)</f>
        <v>0</v>
      </c>
      <c r="X115">
        <f t="shared" ref="X115:X131" si="124">ROUND(CY115,2)</f>
        <v>23782.48</v>
      </c>
      <c r="Y115">
        <f t="shared" ref="Y115:Y131" si="125">ROUND(CZ115,2)</f>
        <v>11766.07</v>
      </c>
      <c r="AA115">
        <v>35502784</v>
      </c>
      <c r="AB115">
        <f t="shared" ref="AB115:AB131" si="126">ROUND((AC115+AD115+AF115),6)</f>
        <v>315.61</v>
      </c>
      <c r="AC115">
        <f t="shared" ref="AC115:AC131" si="127">ROUND((ES115),6)</f>
        <v>0</v>
      </c>
      <c r="AD115">
        <f>ROUND((((ET115)-(EU115))+AE115),6)</f>
        <v>0</v>
      </c>
      <c r="AE115">
        <f>ROUND((EU115),6)</f>
        <v>0</v>
      </c>
      <c r="AF115">
        <f>ROUND((EV115),6)</f>
        <v>315.61</v>
      </c>
      <c r="AG115">
        <f t="shared" ref="AG115:AG131" si="128">ROUND((AP115),6)</f>
        <v>0</v>
      </c>
      <c r="AH115">
        <f>(EW115)</f>
        <v>37</v>
      </c>
      <c r="AI115">
        <f>(EX115)</f>
        <v>0</v>
      </c>
      <c r="AJ115">
        <f t="shared" ref="AJ115:AJ131" si="129">(AS115)</f>
        <v>0</v>
      </c>
      <c r="AK115">
        <v>315.61</v>
      </c>
      <c r="AL115">
        <v>0</v>
      </c>
      <c r="AM115">
        <v>0</v>
      </c>
      <c r="AN115">
        <v>0</v>
      </c>
      <c r="AO115">
        <v>315.61</v>
      </c>
      <c r="AP115">
        <v>0</v>
      </c>
      <c r="AQ115">
        <v>37</v>
      </c>
      <c r="AR115">
        <v>0</v>
      </c>
      <c r="AS115">
        <v>0</v>
      </c>
      <c r="AT115">
        <v>95</v>
      </c>
      <c r="AU115">
        <v>47</v>
      </c>
      <c r="AV115">
        <v>1</v>
      </c>
      <c r="AW115">
        <v>1</v>
      </c>
      <c r="AZ115">
        <v>1</v>
      </c>
      <c r="BA115">
        <v>33.049999999999997</v>
      </c>
      <c r="BB115">
        <v>1</v>
      </c>
      <c r="BC115">
        <v>1</v>
      </c>
      <c r="BD115" t="s">
        <v>3</v>
      </c>
      <c r="BE115" t="s">
        <v>3</v>
      </c>
      <c r="BF115" t="s">
        <v>3</v>
      </c>
      <c r="BG115" t="s">
        <v>3</v>
      </c>
      <c r="BH115">
        <v>0</v>
      </c>
      <c r="BI115">
        <v>1</v>
      </c>
      <c r="BJ115" t="s">
        <v>161</v>
      </c>
      <c r="BM115">
        <v>15001</v>
      </c>
      <c r="BN115">
        <v>0</v>
      </c>
      <c r="BO115" t="s">
        <v>158</v>
      </c>
      <c r="BP115">
        <v>1</v>
      </c>
      <c r="BQ115">
        <v>2</v>
      </c>
      <c r="BR115">
        <v>0</v>
      </c>
      <c r="BS115">
        <v>33.049999999999997</v>
      </c>
      <c r="BT115">
        <v>1</v>
      </c>
      <c r="BU115">
        <v>1</v>
      </c>
      <c r="BV115">
        <v>1</v>
      </c>
      <c r="BW115">
        <v>1</v>
      </c>
      <c r="BX115">
        <v>1</v>
      </c>
      <c r="BY115" t="s">
        <v>3</v>
      </c>
      <c r="BZ115">
        <v>105</v>
      </c>
      <c r="CA115">
        <v>55</v>
      </c>
      <c r="CE115">
        <v>0</v>
      </c>
      <c r="CF115">
        <v>0</v>
      </c>
      <c r="CG115">
        <v>0</v>
      </c>
      <c r="CM115">
        <v>0</v>
      </c>
      <c r="CN115" t="s">
        <v>3</v>
      </c>
      <c r="CO115">
        <v>0</v>
      </c>
      <c r="CP115">
        <f t="shared" ref="CP115:CP131" si="130">(P115+Q115+S115)</f>
        <v>25034.19</v>
      </c>
      <c r="CQ115">
        <f t="shared" ref="CQ115:CQ131" si="131">AC115*BC115</f>
        <v>0</v>
      </c>
      <c r="CR115">
        <f t="shared" ref="CR115:CR131" si="132">AD115*BB115</f>
        <v>0</v>
      </c>
      <c r="CS115">
        <f t="shared" ref="CS115:CS131" si="133">AE115*BS115</f>
        <v>0</v>
      </c>
      <c r="CT115">
        <f t="shared" ref="CT115:CT131" si="134">AF115*BA115</f>
        <v>10430.9105</v>
      </c>
      <c r="CU115">
        <f t="shared" ref="CU115:CU131" si="135">AG115</f>
        <v>0</v>
      </c>
      <c r="CV115">
        <f t="shared" ref="CV115:CV131" si="136">AH115</f>
        <v>37</v>
      </c>
      <c r="CW115">
        <f t="shared" ref="CW115:CW131" si="137">AI115</f>
        <v>0</v>
      </c>
      <c r="CX115">
        <f t="shared" ref="CX115:CX131" si="138">AJ115</f>
        <v>0</v>
      </c>
      <c r="CY115">
        <f t="shared" ref="CY115:CY131" si="139">(((S115+R115)*AT115)/100)</f>
        <v>23782.480499999998</v>
      </c>
      <c r="CZ115">
        <f t="shared" ref="CZ115:CZ131" si="140">(((S115+R115)*AU115)/100)</f>
        <v>11766.069299999999</v>
      </c>
      <c r="DC115" t="s">
        <v>3</v>
      </c>
      <c r="DD115" t="s">
        <v>3</v>
      </c>
      <c r="DE115" t="s">
        <v>3</v>
      </c>
      <c r="DF115" t="s">
        <v>3</v>
      </c>
      <c r="DG115" t="s">
        <v>3</v>
      </c>
      <c r="DH115" t="s">
        <v>3</v>
      </c>
      <c r="DI115" t="s">
        <v>3</v>
      </c>
      <c r="DJ115" t="s">
        <v>3</v>
      </c>
      <c r="DK115" t="s">
        <v>3</v>
      </c>
      <c r="DL115" t="s">
        <v>3</v>
      </c>
      <c r="DM115" t="s">
        <v>3</v>
      </c>
      <c r="DN115">
        <v>0</v>
      </c>
      <c r="DO115">
        <v>0</v>
      </c>
      <c r="DP115">
        <v>1</v>
      </c>
      <c r="DQ115">
        <v>1</v>
      </c>
      <c r="DU115">
        <v>1013</v>
      </c>
      <c r="DV115" t="s">
        <v>160</v>
      </c>
      <c r="DW115" t="s">
        <v>160</v>
      </c>
      <c r="DX115">
        <v>1</v>
      </c>
      <c r="DZ115" t="s">
        <v>3</v>
      </c>
      <c r="EA115" t="s">
        <v>3</v>
      </c>
      <c r="EB115" t="s">
        <v>3</v>
      </c>
      <c r="EC115" t="s">
        <v>3</v>
      </c>
      <c r="EE115">
        <v>35526105</v>
      </c>
      <c r="EF115">
        <v>2</v>
      </c>
      <c r="EG115" t="s">
        <v>22</v>
      </c>
      <c r="EH115">
        <v>0</v>
      </c>
      <c r="EI115" t="s">
        <v>3</v>
      </c>
      <c r="EJ115">
        <v>1</v>
      </c>
      <c r="EK115">
        <v>15001</v>
      </c>
      <c r="EL115" t="s">
        <v>162</v>
      </c>
      <c r="EM115" t="s">
        <v>163</v>
      </c>
      <c r="EO115" t="s">
        <v>3</v>
      </c>
      <c r="EQ115">
        <v>0</v>
      </c>
      <c r="ER115">
        <v>315.61</v>
      </c>
      <c r="ES115">
        <v>0</v>
      </c>
      <c r="ET115">
        <v>0</v>
      </c>
      <c r="EU115">
        <v>0</v>
      </c>
      <c r="EV115">
        <v>315.61</v>
      </c>
      <c r="EW115">
        <v>37</v>
      </c>
      <c r="EX115">
        <v>0</v>
      </c>
      <c r="EY115">
        <v>0</v>
      </c>
      <c r="FQ115">
        <v>0</v>
      </c>
      <c r="FR115">
        <f t="shared" ref="FR115:FR131" si="141">ROUND(IF(AND(BH115=3,BI115=3),P115,0),2)</f>
        <v>0</v>
      </c>
      <c r="FS115">
        <v>0</v>
      </c>
      <c r="FT115" t="s">
        <v>26</v>
      </c>
      <c r="FU115" t="s">
        <v>27</v>
      </c>
      <c r="FX115">
        <v>94.5</v>
      </c>
      <c r="FY115">
        <v>46.75</v>
      </c>
      <c r="GA115" t="s">
        <v>3</v>
      </c>
      <c r="GD115">
        <v>1</v>
      </c>
      <c r="GF115">
        <v>-973741537</v>
      </c>
      <c r="GG115">
        <v>2</v>
      </c>
      <c r="GH115">
        <v>1</v>
      </c>
      <c r="GI115">
        <v>2</v>
      </c>
      <c r="GJ115">
        <v>0</v>
      </c>
      <c r="GK115">
        <v>0</v>
      </c>
      <c r="GL115">
        <f t="shared" ref="GL115:GL131" si="142">ROUND(IF(AND(BH115=3,BI115=3,FS115&lt;&gt;0),P115,0),2)</f>
        <v>0</v>
      </c>
      <c r="GM115">
        <f t="shared" ref="GM115:GM131" si="143">ROUND(O115+X115+Y115,2)+GX115</f>
        <v>60582.74</v>
      </c>
      <c r="GN115">
        <f t="shared" ref="GN115:GN131" si="144">IF(OR(BI115=0,BI115=1),ROUND(O115+X115+Y115,2),0)</f>
        <v>60582.74</v>
      </c>
      <c r="GO115">
        <f t="shared" ref="GO115:GO131" si="145">IF(BI115=2,ROUND(O115+X115+Y115,2),0)</f>
        <v>0</v>
      </c>
      <c r="GP115">
        <f t="shared" ref="GP115:GP131" si="146">IF(BI115=4,ROUND(O115+X115+Y115,2)+GX115,0)</f>
        <v>0</v>
      </c>
      <c r="GR115">
        <v>0</v>
      </c>
      <c r="GS115">
        <v>3</v>
      </c>
      <c r="GT115">
        <v>0</v>
      </c>
      <c r="GU115" t="s">
        <v>3</v>
      </c>
      <c r="GV115">
        <f t="shared" ref="GV115:GV131" si="147">ROUND((GT115),6)</f>
        <v>0</v>
      </c>
      <c r="GW115">
        <v>1</v>
      </c>
      <c r="GX115">
        <f t="shared" ref="GX115:GX131" si="148">ROUND(HC115*I115,2)</f>
        <v>0</v>
      </c>
      <c r="HA115">
        <v>0</v>
      </c>
      <c r="HB115">
        <v>0</v>
      </c>
      <c r="HC115">
        <f t="shared" ref="HC115:HC131" si="149">GV115*GW115</f>
        <v>0</v>
      </c>
      <c r="HE115" t="s">
        <v>3</v>
      </c>
      <c r="HF115" t="s">
        <v>3</v>
      </c>
      <c r="IK115">
        <v>0</v>
      </c>
    </row>
    <row r="116" spans="1:245">
      <c r="A116">
        <v>17</v>
      </c>
      <c r="B116">
        <v>1</v>
      </c>
      <c r="C116">
        <f>ROW(SmtRes!A110)</f>
        <v>110</v>
      </c>
      <c r="D116">
        <f>ROW(EtalonRes!A104)</f>
        <v>104</v>
      </c>
      <c r="E116" t="s">
        <v>57</v>
      </c>
      <c r="F116" t="s">
        <v>164</v>
      </c>
      <c r="G116" t="s">
        <v>165</v>
      </c>
      <c r="H116" t="s">
        <v>166</v>
      </c>
      <c r="I116">
        <f>ROUND(240/100,9)</f>
        <v>2.4</v>
      </c>
      <c r="J116">
        <v>0</v>
      </c>
      <c r="O116">
        <f t="shared" si="115"/>
        <v>14413.56</v>
      </c>
      <c r="P116">
        <f t="shared" si="116"/>
        <v>22.37</v>
      </c>
      <c r="Q116">
        <f t="shared" si="117"/>
        <v>69.959999999999994</v>
      </c>
      <c r="R116">
        <f t="shared" si="118"/>
        <v>13.88</v>
      </c>
      <c r="S116">
        <f t="shared" si="119"/>
        <v>14321.23</v>
      </c>
      <c r="T116">
        <f t="shared" si="120"/>
        <v>0</v>
      </c>
      <c r="U116">
        <f t="shared" si="121"/>
        <v>45.043199999999992</v>
      </c>
      <c r="V116">
        <f t="shared" si="122"/>
        <v>0.03</v>
      </c>
      <c r="W116">
        <f t="shared" si="123"/>
        <v>0</v>
      </c>
      <c r="X116">
        <f t="shared" si="124"/>
        <v>13618.35</v>
      </c>
      <c r="Y116">
        <f t="shared" si="125"/>
        <v>6737.5</v>
      </c>
      <c r="AA116">
        <v>35502784</v>
      </c>
      <c r="AB116">
        <f t="shared" si="126"/>
        <v>183.48500000000001</v>
      </c>
      <c r="AC116">
        <f t="shared" si="127"/>
        <v>0.36</v>
      </c>
      <c r="AD116">
        <f>ROUND(((((ET116*1.25))-((EU116*1.25)))+AE116),6)</f>
        <v>2.5750000000000002</v>
      </c>
      <c r="AE116">
        <f>ROUND(((EU116*1.25)),6)</f>
        <v>0.17499999999999999</v>
      </c>
      <c r="AF116">
        <f>ROUND(((EV116*1.15)),6)</f>
        <v>180.55</v>
      </c>
      <c r="AG116">
        <f t="shared" si="128"/>
        <v>0</v>
      </c>
      <c r="AH116">
        <f>((EW116*1.15))</f>
        <v>18.767999999999997</v>
      </c>
      <c r="AI116">
        <f>((EX116*1.25))</f>
        <v>1.2500000000000001E-2</v>
      </c>
      <c r="AJ116">
        <f t="shared" si="129"/>
        <v>0</v>
      </c>
      <c r="AK116">
        <v>159.41999999999999</v>
      </c>
      <c r="AL116">
        <v>0.36</v>
      </c>
      <c r="AM116">
        <v>2.06</v>
      </c>
      <c r="AN116">
        <v>0.14000000000000001</v>
      </c>
      <c r="AO116">
        <v>157</v>
      </c>
      <c r="AP116">
        <v>0</v>
      </c>
      <c r="AQ116">
        <v>16.32</v>
      </c>
      <c r="AR116">
        <v>0.01</v>
      </c>
      <c r="AS116">
        <v>0</v>
      </c>
      <c r="AT116">
        <v>95</v>
      </c>
      <c r="AU116">
        <v>47</v>
      </c>
      <c r="AV116">
        <v>1</v>
      </c>
      <c r="AW116">
        <v>1</v>
      </c>
      <c r="AZ116">
        <v>1</v>
      </c>
      <c r="BA116">
        <v>33.049999999999997</v>
      </c>
      <c r="BB116">
        <v>11.32</v>
      </c>
      <c r="BC116">
        <v>25.89</v>
      </c>
      <c r="BD116" t="s">
        <v>3</v>
      </c>
      <c r="BE116" t="s">
        <v>3</v>
      </c>
      <c r="BF116" t="s">
        <v>3</v>
      </c>
      <c r="BG116" t="s">
        <v>3</v>
      </c>
      <c r="BH116">
        <v>0</v>
      </c>
      <c r="BI116">
        <v>1</v>
      </c>
      <c r="BJ116" t="s">
        <v>167</v>
      </c>
      <c r="BM116">
        <v>15001</v>
      </c>
      <c r="BN116">
        <v>0</v>
      </c>
      <c r="BO116" t="s">
        <v>164</v>
      </c>
      <c r="BP116">
        <v>1</v>
      </c>
      <c r="BQ116">
        <v>2</v>
      </c>
      <c r="BR116">
        <v>0</v>
      </c>
      <c r="BS116">
        <v>33.049999999999997</v>
      </c>
      <c r="BT116">
        <v>1</v>
      </c>
      <c r="BU116">
        <v>1</v>
      </c>
      <c r="BV116">
        <v>1</v>
      </c>
      <c r="BW116">
        <v>1</v>
      </c>
      <c r="BX116">
        <v>1</v>
      </c>
      <c r="BY116" t="s">
        <v>3</v>
      </c>
      <c r="BZ116">
        <v>105</v>
      </c>
      <c r="CA116">
        <v>55</v>
      </c>
      <c r="CE116">
        <v>0</v>
      </c>
      <c r="CF116">
        <v>0</v>
      </c>
      <c r="CG116">
        <v>0</v>
      </c>
      <c r="CM116">
        <v>0</v>
      </c>
      <c r="CN116" t="s">
        <v>598</v>
      </c>
      <c r="CO116">
        <v>0</v>
      </c>
      <c r="CP116">
        <f t="shared" si="130"/>
        <v>14413.56</v>
      </c>
      <c r="CQ116">
        <f t="shared" si="131"/>
        <v>9.3203999999999994</v>
      </c>
      <c r="CR116">
        <f t="shared" si="132"/>
        <v>29.149000000000004</v>
      </c>
      <c r="CS116">
        <f t="shared" si="133"/>
        <v>5.7837499999999995</v>
      </c>
      <c r="CT116">
        <f t="shared" si="134"/>
        <v>5967.1774999999998</v>
      </c>
      <c r="CU116">
        <f t="shared" si="135"/>
        <v>0</v>
      </c>
      <c r="CV116">
        <f t="shared" si="136"/>
        <v>18.767999999999997</v>
      </c>
      <c r="CW116">
        <f t="shared" si="137"/>
        <v>1.2500000000000001E-2</v>
      </c>
      <c r="CX116">
        <f t="shared" si="138"/>
        <v>0</v>
      </c>
      <c r="CY116">
        <f t="shared" si="139"/>
        <v>13618.354499999999</v>
      </c>
      <c r="CZ116">
        <f t="shared" si="140"/>
        <v>6737.5016999999989</v>
      </c>
      <c r="DC116" t="s">
        <v>3</v>
      </c>
      <c r="DD116" t="s">
        <v>3</v>
      </c>
      <c r="DE116" t="s">
        <v>20</v>
      </c>
      <c r="DF116" t="s">
        <v>20</v>
      </c>
      <c r="DG116" t="s">
        <v>21</v>
      </c>
      <c r="DH116" t="s">
        <v>3</v>
      </c>
      <c r="DI116" t="s">
        <v>21</v>
      </c>
      <c r="DJ116" t="s">
        <v>20</v>
      </c>
      <c r="DK116" t="s">
        <v>3</v>
      </c>
      <c r="DL116" t="s">
        <v>3</v>
      </c>
      <c r="DM116" t="s">
        <v>3</v>
      </c>
      <c r="DN116">
        <v>0</v>
      </c>
      <c r="DO116">
        <v>0</v>
      </c>
      <c r="DP116">
        <v>1</v>
      </c>
      <c r="DQ116">
        <v>1</v>
      </c>
      <c r="DU116">
        <v>1013</v>
      </c>
      <c r="DV116" t="s">
        <v>166</v>
      </c>
      <c r="DW116" t="s">
        <v>166</v>
      </c>
      <c r="DX116">
        <v>1</v>
      </c>
      <c r="DZ116" t="s">
        <v>3</v>
      </c>
      <c r="EA116" t="s">
        <v>3</v>
      </c>
      <c r="EB116" t="s">
        <v>3</v>
      </c>
      <c r="EC116" t="s">
        <v>3</v>
      </c>
      <c r="EE116">
        <v>35526105</v>
      </c>
      <c r="EF116">
        <v>2</v>
      </c>
      <c r="EG116" t="s">
        <v>22</v>
      </c>
      <c r="EH116">
        <v>0</v>
      </c>
      <c r="EI116" t="s">
        <v>3</v>
      </c>
      <c r="EJ116">
        <v>1</v>
      </c>
      <c r="EK116">
        <v>15001</v>
      </c>
      <c r="EL116" t="s">
        <v>162</v>
      </c>
      <c r="EM116" t="s">
        <v>163</v>
      </c>
      <c r="EO116" t="s">
        <v>25</v>
      </c>
      <c r="EQ116">
        <v>0</v>
      </c>
      <c r="ER116">
        <v>159.41999999999999</v>
      </c>
      <c r="ES116">
        <v>0.36</v>
      </c>
      <c r="ET116">
        <v>2.06</v>
      </c>
      <c r="EU116">
        <v>0.14000000000000001</v>
      </c>
      <c r="EV116">
        <v>157</v>
      </c>
      <c r="EW116">
        <v>16.32</v>
      </c>
      <c r="EX116">
        <v>0.01</v>
      </c>
      <c r="EY116">
        <v>0</v>
      </c>
      <c r="FQ116">
        <v>0</v>
      </c>
      <c r="FR116">
        <f t="shared" si="141"/>
        <v>0</v>
      </c>
      <c r="FS116">
        <v>0</v>
      </c>
      <c r="FT116" t="s">
        <v>26</v>
      </c>
      <c r="FU116" t="s">
        <v>27</v>
      </c>
      <c r="FX116">
        <v>94.5</v>
      </c>
      <c r="FY116">
        <v>46.75</v>
      </c>
      <c r="GA116" t="s">
        <v>3</v>
      </c>
      <c r="GD116">
        <v>1</v>
      </c>
      <c r="GF116">
        <v>-257371518</v>
      </c>
      <c r="GG116">
        <v>2</v>
      </c>
      <c r="GH116">
        <v>1</v>
      </c>
      <c r="GI116">
        <v>2</v>
      </c>
      <c r="GJ116">
        <v>0</v>
      </c>
      <c r="GK116">
        <v>0</v>
      </c>
      <c r="GL116">
        <f t="shared" si="142"/>
        <v>0</v>
      </c>
      <c r="GM116">
        <f t="shared" si="143"/>
        <v>34769.410000000003</v>
      </c>
      <c r="GN116">
        <f t="shared" si="144"/>
        <v>34769.410000000003</v>
      </c>
      <c r="GO116">
        <f t="shared" si="145"/>
        <v>0</v>
      </c>
      <c r="GP116">
        <f t="shared" si="146"/>
        <v>0</v>
      </c>
      <c r="GR116">
        <v>0</v>
      </c>
      <c r="GS116">
        <v>3</v>
      </c>
      <c r="GT116">
        <v>0</v>
      </c>
      <c r="GU116" t="s">
        <v>3</v>
      </c>
      <c r="GV116">
        <f t="shared" si="147"/>
        <v>0</v>
      </c>
      <c r="GW116">
        <v>1</v>
      </c>
      <c r="GX116">
        <f t="shared" si="148"/>
        <v>0</v>
      </c>
      <c r="HA116">
        <v>0</v>
      </c>
      <c r="HB116">
        <v>0</v>
      </c>
      <c r="HC116">
        <f t="shared" si="149"/>
        <v>0</v>
      </c>
      <c r="HE116" t="s">
        <v>3</v>
      </c>
      <c r="HF116" t="s">
        <v>3</v>
      </c>
      <c r="IK116">
        <v>0</v>
      </c>
    </row>
    <row r="117" spans="1:245">
      <c r="A117">
        <v>18</v>
      </c>
      <c r="B117">
        <v>1</v>
      </c>
      <c r="C117">
        <v>110</v>
      </c>
      <c r="E117" t="s">
        <v>168</v>
      </c>
      <c r="F117" t="s">
        <v>169</v>
      </c>
      <c r="G117" t="s">
        <v>170</v>
      </c>
      <c r="H117" t="s">
        <v>171</v>
      </c>
      <c r="I117">
        <f>I116*J117</f>
        <v>4.8000000000000001E-2</v>
      </c>
      <c r="J117">
        <v>0.02</v>
      </c>
      <c r="O117">
        <f t="shared" si="115"/>
        <v>0</v>
      </c>
      <c r="P117">
        <f t="shared" si="116"/>
        <v>0</v>
      </c>
      <c r="Q117">
        <f t="shared" si="117"/>
        <v>0</v>
      </c>
      <c r="R117">
        <f t="shared" si="118"/>
        <v>0</v>
      </c>
      <c r="S117">
        <f t="shared" si="119"/>
        <v>0</v>
      </c>
      <c r="T117">
        <f t="shared" si="120"/>
        <v>0</v>
      </c>
      <c r="U117">
        <f t="shared" si="121"/>
        <v>0</v>
      </c>
      <c r="V117">
        <f t="shared" si="122"/>
        <v>0</v>
      </c>
      <c r="W117">
        <f t="shared" si="123"/>
        <v>0</v>
      </c>
      <c r="X117">
        <f t="shared" si="124"/>
        <v>0</v>
      </c>
      <c r="Y117">
        <f t="shared" si="125"/>
        <v>0</v>
      </c>
      <c r="AA117">
        <v>35502784</v>
      </c>
      <c r="AB117">
        <f t="shared" si="126"/>
        <v>0</v>
      </c>
      <c r="AC117">
        <f t="shared" si="127"/>
        <v>0</v>
      </c>
      <c r="AD117">
        <f>ROUND((((ET117)-(EU117))+AE117),6)</f>
        <v>0</v>
      </c>
      <c r="AE117">
        <f>ROUND((EU117),6)</f>
        <v>0</v>
      </c>
      <c r="AF117">
        <f>ROUND((EV117),6)</f>
        <v>0</v>
      </c>
      <c r="AG117">
        <f t="shared" si="128"/>
        <v>0</v>
      </c>
      <c r="AH117">
        <f>(EW117)</f>
        <v>0</v>
      </c>
      <c r="AI117">
        <f>(EX117)</f>
        <v>0</v>
      </c>
      <c r="AJ117">
        <f t="shared" si="129"/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95</v>
      </c>
      <c r="AU117">
        <v>47</v>
      </c>
      <c r="AV117">
        <v>1</v>
      </c>
      <c r="AW117">
        <v>1</v>
      </c>
      <c r="AZ117">
        <v>1</v>
      </c>
      <c r="BA117">
        <v>1</v>
      </c>
      <c r="BB117">
        <v>1</v>
      </c>
      <c r="BC117">
        <v>1</v>
      </c>
      <c r="BD117" t="s">
        <v>3</v>
      </c>
      <c r="BE117" t="s">
        <v>3</v>
      </c>
      <c r="BF117" t="s">
        <v>3</v>
      </c>
      <c r="BG117" t="s">
        <v>3</v>
      </c>
      <c r="BH117">
        <v>3</v>
      </c>
      <c r="BI117">
        <v>1</v>
      </c>
      <c r="BJ117" t="s">
        <v>172</v>
      </c>
      <c r="BM117">
        <v>15001</v>
      </c>
      <c r="BN117">
        <v>0</v>
      </c>
      <c r="BO117" t="s">
        <v>3</v>
      </c>
      <c r="BP117">
        <v>0</v>
      </c>
      <c r="BQ117">
        <v>2</v>
      </c>
      <c r="BR117">
        <v>0</v>
      </c>
      <c r="BS117">
        <v>1</v>
      </c>
      <c r="BT117">
        <v>1</v>
      </c>
      <c r="BU117">
        <v>1</v>
      </c>
      <c r="BV117">
        <v>1</v>
      </c>
      <c r="BW117">
        <v>1</v>
      </c>
      <c r="BX117">
        <v>1</v>
      </c>
      <c r="BY117" t="s">
        <v>3</v>
      </c>
      <c r="BZ117">
        <v>105</v>
      </c>
      <c r="CA117">
        <v>55</v>
      </c>
      <c r="CE117">
        <v>0</v>
      </c>
      <c r="CF117">
        <v>0</v>
      </c>
      <c r="CG117">
        <v>0</v>
      </c>
      <c r="CM117">
        <v>0</v>
      </c>
      <c r="CN117" t="s">
        <v>3</v>
      </c>
      <c r="CO117">
        <v>0</v>
      </c>
      <c r="CP117">
        <f t="shared" si="130"/>
        <v>0</v>
      </c>
      <c r="CQ117">
        <f t="shared" si="131"/>
        <v>0</v>
      </c>
      <c r="CR117">
        <f t="shared" si="132"/>
        <v>0</v>
      </c>
      <c r="CS117">
        <f t="shared" si="133"/>
        <v>0</v>
      </c>
      <c r="CT117">
        <f t="shared" si="134"/>
        <v>0</v>
      </c>
      <c r="CU117">
        <f t="shared" si="135"/>
        <v>0</v>
      </c>
      <c r="CV117">
        <f t="shared" si="136"/>
        <v>0</v>
      </c>
      <c r="CW117">
        <f t="shared" si="137"/>
        <v>0</v>
      </c>
      <c r="CX117">
        <f t="shared" si="138"/>
        <v>0</v>
      </c>
      <c r="CY117">
        <f t="shared" si="139"/>
        <v>0</v>
      </c>
      <c r="CZ117">
        <f t="shared" si="140"/>
        <v>0</v>
      </c>
      <c r="DC117" t="s">
        <v>3</v>
      </c>
      <c r="DD117" t="s">
        <v>3</v>
      </c>
      <c r="DE117" t="s">
        <v>3</v>
      </c>
      <c r="DF117" t="s">
        <v>3</v>
      </c>
      <c r="DG117" t="s">
        <v>3</v>
      </c>
      <c r="DH117" t="s">
        <v>3</v>
      </c>
      <c r="DI117" t="s">
        <v>3</v>
      </c>
      <c r="DJ117" t="s">
        <v>3</v>
      </c>
      <c r="DK117" t="s">
        <v>3</v>
      </c>
      <c r="DL117" t="s">
        <v>3</v>
      </c>
      <c r="DM117" t="s">
        <v>3</v>
      </c>
      <c r="DN117">
        <v>0</v>
      </c>
      <c r="DO117">
        <v>0</v>
      </c>
      <c r="DP117">
        <v>1</v>
      </c>
      <c r="DQ117">
        <v>1</v>
      </c>
      <c r="DU117">
        <v>1009</v>
      </c>
      <c r="DV117" t="s">
        <v>171</v>
      </c>
      <c r="DW117" t="s">
        <v>171</v>
      </c>
      <c r="DX117">
        <v>1000</v>
      </c>
      <c r="DZ117" t="s">
        <v>3</v>
      </c>
      <c r="EA117" t="s">
        <v>3</v>
      </c>
      <c r="EB117" t="s">
        <v>3</v>
      </c>
      <c r="EC117" t="s">
        <v>3</v>
      </c>
      <c r="EE117">
        <v>35526105</v>
      </c>
      <c r="EF117">
        <v>2</v>
      </c>
      <c r="EG117" t="s">
        <v>22</v>
      </c>
      <c r="EH117">
        <v>0</v>
      </c>
      <c r="EI117" t="s">
        <v>3</v>
      </c>
      <c r="EJ117">
        <v>1</v>
      </c>
      <c r="EK117">
        <v>15001</v>
      </c>
      <c r="EL117" t="s">
        <v>162</v>
      </c>
      <c r="EM117" t="s">
        <v>163</v>
      </c>
      <c r="EO117" t="s">
        <v>3</v>
      </c>
      <c r="EQ117">
        <v>0</v>
      </c>
      <c r="ER117">
        <v>0</v>
      </c>
      <c r="ES117">
        <v>0</v>
      </c>
      <c r="ET117">
        <v>0</v>
      </c>
      <c r="EU117">
        <v>0</v>
      </c>
      <c r="EV117">
        <v>0</v>
      </c>
      <c r="EW117">
        <v>0</v>
      </c>
      <c r="EX117">
        <v>0</v>
      </c>
      <c r="FQ117">
        <v>0</v>
      </c>
      <c r="FR117">
        <f t="shared" si="141"/>
        <v>0</v>
      </c>
      <c r="FS117">
        <v>0</v>
      </c>
      <c r="FT117" t="s">
        <v>26</v>
      </c>
      <c r="FU117" t="s">
        <v>27</v>
      </c>
      <c r="FX117">
        <v>94.5</v>
      </c>
      <c r="FY117">
        <v>46.75</v>
      </c>
      <c r="GA117" t="s">
        <v>3</v>
      </c>
      <c r="GD117">
        <v>1</v>
      </c>
      <c r="GF117">
        <v>-192135928</v>
      </c>
      <c r="GG117">
        <v>2</v>
      </c>
      <c r="GH117">
        <v>1</v>
      </c>
      <c r="GI117">
        <v>-2</v>
      </c>
      <c r="GJ117">
        <v>0</v>
      </c>
      <c r="GK117">
        <v>0</v>
      </c>
      <c r="GL117">
        <f t="shared" si="142"/>
        <v>0</v>
      </c>
      <c r="GM117">
        <f t="shared" si="143"/>
        <v>0</v>
      </c>
      <c r="GN117">
        <f t="shared" si="144"/>
        <v>0</v>
      </c>
      <c r="GO117">
        <f t="shared" si="145"/>
        <v>0</v>
      </c>
      <c r="GP117">
        <f t="shared" si="146"/>
        <v>0</v>
      </c>
      <c r="GR117">
        <v>0</v>
      </c>
      <c r="GS117">
        <v>3</v>
      </c>
      <c r="GT117">
        <v>0</v>
      </c>
      <c r="GU117" t="s">
        <v>3</v>
      </c>
      <c r="GV117">
        <f t="shared" si="147"/>
        <v>0</v>
      </c>
      <c r="GW117">
        <v>1</v>
      </c>
      <c r="GX117">
        <f t="shared" si="148"/>
        <v>0</v>
      </c>
      <c r="HA117">
        <v>0</v>
      </c>
      <c r="HB117">
        <v>0</v>
      </c>
      <c r="HC117">
        <f t="shared" si="149"/>
        <v>0</v>
      </c>
      <c r="HE117" t="s">
        <v>3</v>
      </c>
      <c r="HF117" t="s">
        <v>3</v>
      </c>
      <c r="IK117">
        <v>0</v>
      </c>
    </row>
    <row r="118" spans="1:245">
      <c r="A118">
        <v>17</v>
      </c>
      <c r="B118">
        <v>1</v>
      </c>
      <c r="E118" t="s">
        <v>173</v>
      </c>
      <c r="F118" t="s">
        <v>174</v>
      </c>
      <c r="G118" t="s">
        <v>175</v>
      </c>
      <c r="H118" t="s">
        <v>176</v>
      </c>
      <c r="I118">
        <v>48</v>
      </c>
      <c r="J118">
        <v>0</v>
      </c>
      <c r="O118">
        <f t="shared" si="115"/>
        <v>6433.13</v>
      </c>
      <c r="P118">
        <f t="shared" si="116"/>
        <v>6433.13</v>
      </c>
      <c r="Q118">
        <f t="shared" si="117"/>
        <v>0</v>
      </c>
      <c r="R118">
        <f t="shared" si="118"/>
        <v>0</v>
      </c>
      <c r="S118">
        <f t="shared" si="119"/>
        <v>0</v>
      </c>
      <c r="T118">
        <f t="shared" si="120"/>
        <v>0</v>
      </c>
      <c r="U118">
        <f t="shared" si="121"/>
        <v>0</v>
      </c>
      <c r="V118">
        <f t="shared" si="122"/>
        <v>0</v>
      </c>
      <c r="W118">
        <f t="shared" si="123"/>
        <v>50.4</v>
      </c>
      <c r="X118">
        <f t="shared" si="124"/>
        <v>0</v>
      </c>
      <c r="Y118">
        <f t="shared" si="125"/>
        <v>0</v>
      </c>
      <c r="AA118">
        <v>35502784</v>
      </c>
      <c r="AB118">
        <f t="shared" si="126"/>
        <v>22.91</v>
      </c>
      <c r="AC118">
        <f t="shared" si="127"/>
        <v>22.91</v>
      </c>
      <c r="AD118">
        <f>ROUND((((ET118)-(EU118))+AE118),6)</f>
        <v>0</v>
      </c>
      <c r="AE118">
        <f>ROUND((EU118),6)</f>
        <v>0</v>
      </c>
      <c r="AF118">
        <f>ROUND((EV118),6)</f>
        <v>0</v>
      </c>
      <c r="AG118">
        <f t="shared" si="128"/>
        <v>0</v>
      </c>
      <c r="AH118">
        <f>(EW118)</f>
        <v>0</v>
      </c>
      <c r="AI118">
        <f>(EX118)</f>
        <v>0</v>
      </c>
      <c r="AJ118">
        <f t="shared" si="129"/>
        <v>1.05</v>
      </c>
      <c r="AK118">
        <v>22.91</v>
      </c>
      <c r="AL118">
        <v>22.91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1.05</v>
      </c>
      <c r="AT118">
        <v>0</v>
      </c>
      <c r="AU118">
        <v>0</v>
      </c>
      <c r="AV118">
        <v>1</v>
      </c>
      <c r="AW118">
        <v>1</v>
      </c>
      <c r="AZ118">
        <v>1</v>
      </c>
      <c r="BA118">
        <v>1</v>
      </c>
      <c r="BB118">
        <v>1</v>
      </c>
      <c r="BC118">
        <v>5.85</v>
      </c>
      <c r="BD118" t="s">
        <v>3</v>
      </c>
      <c r="BE118" t="s">
        <v>3</v>
      </c>
      <c r="BF118" t="s">
        <v>3</v>
      </c>
      <c r="BG118" t="s">
        <v>3</v>
      </c>
      <c r="BH118">
        <v>3</v>
      </c>
      <c r="BI118">
        <v>1</v>
      </c>
      <c r="BJ118" t="s">
        <v>177</v>
      </c>
      <c r="BM118">
        <v>500001</v>
      </c>
      <c r="BN118">
        <v>0</v>
      </c>
      <c r="BO118" t="s">
        <v>174</v>
      </c>
      <c r="BP118">
        <v>1</v>
      </c>
      <c r="BQ118">
        <v>8</v>
      </c>
      <c r="BR118">
        <v>0</v>
      </c>
      <c r="BS118">
        <v>1</v>
      </c>
      <c r="BT118">
        <v>1</v>
      </c>
      <c r="BU118">
        <v>1</v>
      </c>
      <c r="BV118">
        <v>1</v>
      </c>
      <c r="BW118">
        <v>1</v>
      </c>
      <c r="BX118">
        <v>1</v>
      </c>
      <c r="BY118" t="s">
        <v>3</v>
      </c>
      <c r="BZ118">
        <v>0</v>
      </c>
      <c r="CA118">
        <v>0</v>
      </c>
      <c r="CE118">
        <v>0</v>
      </c>
      <c r="CF118">
        <v>0</v>
      </c>
      <c r="CG118">
        <v>0</v>
      </c>
      <c r="CM118">
        <v>0</v>
      </c>
      <c r="CN118" t="s">
        <v>3</v>
      </c>
      <c r="CO118">
        <v>0</v>
      </c>
      <c r="CP118">
        <f t="shared" si="130"/>
        <v>6433.13</v>
      </c>
      <c r="CQ118">
        <f t="shared" si="131"/>
        <v>134.02349999999998</v>
      </c>
      <c r="CR118">
        <f t="shared" si="132"/>
        <v>0</v>
      </c>
      <c r="CS118">
        <f t="shared" si="133"/>
        <v>0</v>
      </c>
      <c r="CT118">
        <f t="shared" si="134"/>
        <v>0</v>
      </c>
      <c r="CU118">
        <f t="shared" si="135"/>
        <v>0</v>
      </c>
      <c r="CV118">
        <f t="shared" si="136"/>
        <v>0</v>
      </c>
      <c r="CW118">
        <f t="shared" si="137"/>
        <v>0</v>
      </c>
      <c r="CX118">
        <f t="shared" si="138"/>
        <v>1.05</v>
      </c>
      <c r="CY118">
        <f t="shared" si="139"/>
        <v>0</v>
      </c>
      <c r="CZ118">
        <f t="shared" si="140"/>
        <v>0</v>
      </c>
      <c r="DC118" t="s">
        <v>3</v>
      </c>
      <c r="DD118" t="s">
        <v>3</v>
      </c>
      <c r="DE118" t="s">
        <v>3</v>
      </c>
      <c r="DF118" t="s">
        <v>3</v>
      </c>
      <c r="DG118" t="s">
        <v>3</v>
      </c>
      <c r="DH118" t="s">
        <v>3</v>
      </c>
      <c r="DI118" t="s">
        <v>3</v>
      </c>
      <c r="DJ118" t="s">
        <v>3</v>
      </c>
      <c r="DK118" t="s">
        <v>3</v>
      </c>
      <c r="DL118" t="s">
        <v>3</v>
      </c>
      <c r="DM118" t="s">
        <v>3</v>
      </c>
      <c r="DN118">
        <v>0</v>
      </c>
      <c r="DO118">
        <v>0</v>
      </c>
      <c r="DP118">
        <v>1</v>
      </c>
      <c r="DQ118">
        <v>1</v>
      </c>
      <c r="DU118">
        <v>1009</v>
      </c>
      <c r="DV118" t="s">
        <v>176</v>
      </c>
      <c r="DW118" t="s">
        <v>176</v>
      </c>
      <c r="DX118">
        <v>1</v>
      </c>
      <c r="DZ118" t="s">
        <v>3</v>
      </c>
      <c r="EA118" t="s">
        <v>3</v>
      </c>
      <c r="EB118" t="s">
        <v>3</v>
      </c>
      <c r="EC118" t="s">
        <v>3</v>
      </c>
      <c r="EE118">
        <v>35526012</v>
      </c>
      <c r="EF118">
        <v>8</v>
      </c>
      <c r="EG118" t="s">
        <v>178</v>
      </c>
      <c r="EH118">
        <v>0</v>
      </c>
      <c r="EI118" t="s">
        <v>3</v>
      </c>
      <c r="EJ118">
        <v>1</v>
      </c>
      <c r="EK118">
        <v>500001</v>
      </c>
      <c r="EL118" t="s">
        <v>179</v>
      </c>
      <c r="EM118" t="s">
        <v>180</v>
      </c>
      <c r="EO118" t="s">
        <v>3</v>
      </c>
      <c r="EQ118">
        <v>0</v>
      </c>
      <c r="ER118">
        <v>22.91</v>
      </c>
      <c r="ES118">
        <v>22.91</v>
      </c>
      <c r="ET118">
        <v>0</v>
      </c>
      <c r="EU118">
        <v>0</v>
      </c>
      <c r="EV118">
        <v>0</v>
      </c>
      <c r="EW118">
        <v>0</v>
      </c>
      <c r="EX118">
        <v>0</v>
      </c>
      <c r="EY118">
        <v>0</v>
      </c>
      <c r="FQ118">
        <v>0</v>
      </c>
      <c r="FR118">
        <f t="shared" si="141"/>
        <v>0</v>
      </c>
      <c r="FS118">
        <v>0</v>
      </c>
      <c r="FX118">
        <v>0</v>
      </c>
      <c r="FY118">
        <v>0</v>
      </c>
      <c r="GA118" t="s">
        <v>3</v>
      </c>
      <c r="GD118">
        <v>1</v>
      </c>
      <c r="GF118">
        <v>-1686930993</v>
      </c>
      <c r="GG118">
        <v>2</v>
      </c>
      <c r="GH118">
        <v>1</v>
      </c>
      <c r="GI118">
        <v>2</v>
      </c>
      <c r="GJ118">
        <v>0</v>
      </c>
      <c r="GK118">
        <v>0</v>
      </c>
      <c r="GL118">
        <f t="shared" si="142"/>
        <v>0</v>
      </c>
      <c r="GM118">
        <f t="shared" si="143"/>
        <v>6433.13</v>
      </c>
      <c r="GN118">
        <f t="shared" si="144"/>
        <v>6433.13</v>
      </c>
      <c r="GO118">
        <f t="shared" si="145"/>
        <v>0</v>
      </c>
      <c r="GP118">
        <f t="shared" si="146"/>
        <v>0</v>
      </c>
      <c r="GR118">
        <v>0</v>
      </c>
      <c r="GS118">
        <v>3</v>
      </c>
      <c r="GT118">
        <v>0</v>
      </c>
      <c r="GU118" t="s">
        <v>3</v>
      </c>
      <c r="GV118">
        <f t="shared" si="147"/>
        <v>0</v>
      </c>
      <c r="GW118">
        <v>1</v>
      </c>
      <c r="GX118">
        <f t="shared" si="148"/>
        <v>0</v>
      </c>
      <c r="HA118">
        <v>0</v>
      </c>
      <c r="HB118">
        <v>0</v>
      </c>
      <c r="HC118">
        <f t="shared" si="149"/>
        <v>0</v>
      </c>
      <c r="HE118" t="s">
        <v>3</v>
      </c>
      <c r="HF118" t="s">
        <v>3</v>
      </c>
      <c r="IK118">
        <v>0</v>
      </c>
    </row>
    <row r="119" spans="1:245">
      <c r="A119">
        <v>17</v>
      </c>
      <c r="B119">
        <v>1</v>
      </c>
      <c r="C119">
        <f>ROW(SmtRes!A120)</f>
        <v>120</v>
      </c>
      <c r="D119">
        <f>ROW(EtalonRes!A114)</f>
        <v>114</v>
      </c>
      <c r="E119" t="s">
        <v>181</v>
      </c>
      <c r="F119" t="s">
        <v>182</v>
      </c>
      <c r="G119" t="s">
        <v>183</v>
      </c>
      <c r="H119" t="s">
        <v>184</v>
      </c>
      <c r="I119">
        <f>ROUND(240/100,9)</f>
        <v>2.4</v>
      </c>
      <c r="J119">
        <v>0</v>
      </c>
      <c r="O119">
        <f t="shared" si="115"/>
        <v>239548.86</v>
      </c>
      <c r="P119">
        <f t="shared" si="116"/>
        <v>103827.78</v>
      </c>
      <c r="Q119">
        <f t="shared" si="117"/>
        <v>2016.47</v>
      </c>
      <c r="R119">
        <f t="shared" si="118"/>
        <v>1737.11</v>
      </c>
      <c r="S119">
        <f t="shared" si="119"/>
        <v>133704.60999999999</v>
      </c>
      <c r="T119">
        <f t="shared" si="120"/>
        <v>0</v>
      </c>
      <c r="U119">
        <f t="shared" si="121"/>
        <v>440.68919999999991</v>
      </c>
      <c r="V119">
        <f t="shared" si="122"/>
        <v>4.95</v>
      </c>
      <c r="W119">
        <f t="shared" si="123"/>
        <v>0</v>
      </c>
      <c r="X119">
        <f t="shared" si="124"/>
        <v>128669.63</v>
      </c>
      <c r="Y119">
        <f t="shared" si="125"/>
        <v>63657.61</v>
      </c>
      <c r="AA119">
        <v>35502784</v>
      </c>
      <c r="AB119">
        <f t="shared" si="126"/>
        <v>10930.913</v>
      </c>
      <c r="AC119">
        <f t="shared" si="127"/>
        <v>9204.59</v>
      </c>
      <c r="AD119">
        <f>ROUND(((((ET119*1.25))-((EU119*1.25)))+AE119),6)</f>
        <v>40.6875</v>
      </c>
      <c r="AE119">
        <f>ROUND(((EU119*1.25)),6)</f>
        <v>21.9</v>
      </c>
      <c r="AF119">
        <f>ROUND(((EV119*1.15)),6)</f>
        <v>1685.6355000000001</v>
      </c>
      <c r="AG119">
        <f t="shared" si="128"/>
        <v>0</v>
      </c>
      <c r="AH119">
        <f>((EW119*1.15))</f>
        <v>183.62049999999996</v>
      </c>
      <c r="AI119">
        <f>((EX119*1.25))</f>
        <v>2.0625</v>
      </c>
      <c r="AJ119">
        <f t="shared" si="129"/>
        <v>0</v>
      </c>
      <c r="AK119">
        <v>10702.91</v>
      </c>
      <c r="AL119">
        <v>9204.59</v>
      </c>
      <c r="AM119">
        <v>32.549999999999997</v>
      </c>
      <c r="AN119">
        <v>17.52</v>
      </c>
      <c r="AO119">
        <v>1465.77</v>
      </c>
      <c r="AP119">
        <v>0</v>
      </c>
      <c r="AQ119">
        <v>159.66999999999999</v>
      </c>
      <c r="AR119">
        <v>1.65</v>
      </c>
      <c r="AS119">
        <v>0</v>
      </c>
      <c r="AT119">
        <v>95</v>
      </c>
      <c r="AU119">
        <v>47</v>
      </c>
      <c r="AV119">
        <v>1</v>
      </c>
      <c r="AW119">
        <v>1</v>
      </c>
      <c r="AZ119">
        <v>1</v>
      </c>
      <c r="BA119">
        <v>33.049999999999997</v>
      </c>
      <c r="BB119">
        <v>20.65</v>
      </c>
      <c r="BC119">
        <v>4.7</v>
      </c>
      <c r="BD119" t="s">
        <v>3</v>
      </c>
      <c r="BE119" t="s">
        <v>3</v>
      </c>
      <c r="BF119" t="s">
        <v>3</v>
      </c>
      <c r="BG119" t="s">
        <v>3</v>
      </c>
      <c r="BH119">
        <v>0</v>
      </c>
      <c r="BI119">
        <v>1</v>
      </c>
      <c r="BJ119" t="s">
        <v>185</v>
      </c>
      <c r="BM119">
        <v>15001</v>
      </c>
      <c r="BN119">
        <v>0</v>
      </c>
      <c r="BO119" t="s">
        <v>182</v>
      </c>
      <c r="BP119">
        <v>1</v>
      </c>
      <c r="BQ119">
        <v>2</v>
      </c>
      <c r="BR119">
        <v>0</v>
      </c>
      <c r="BS119">
        <v>33.049999999999997</v>
      </c>
      <c r="BT119">
        <v>1</v>
      </c>
      <c r="BU119">
        <v>1</v>
      </c>
      <c r="BV119">
        <v>1</v>
      </c>
      <c r="BW119">
        <v>1</v>
      </c>
      <c r="BX119">
        <v>1</v>
      </c>
      <c r="BY119" t="s">
        <v>3</v>
      </c>
      <c r="BZ119">
        <v>105</v>
      </c>
      <c r="CA119">
        <v>55</v>
      </c>
      <c r="CE119">
        <v>0</v>
      </c>
      <c r="CF119">
        <v>0</v>
      </c>
      <c r="CG119">
        <v>0</v>
      </c>
      <c r="CM119">
        <v>0</v>
      </c>
      <c r="CN119" t="s">
        <v>598</v>
      </c>
      <c r="CO119">
        <v>0</v>
      </c>
      <c r="CP119">
        <f t="shared" si="130"/>
        <v>239548.86</v>
      </c>
      <c r="CQ119">
        <f t="shared" si="131"/>
        <v>43261.573000000004</v>
      </c>
      <c r="CR119">
        <f t="shared" si="132"/>
        <v>840.19687499999998</v>
      </c>
      <c r="CS119">
        <f t="shared" si="133"/>
        <v>723.79499999999985</v>
      </c>
      <c r="CT119">
        <f t="shared" si="134"/>
        <v>55710.253274999995</v>
      </c>
      <c r="CU119">
        <f t="shared" si="135"/>
        <v>0</v>
      </c>
      <c r="CV119">
        <f t="shared" si="136"/>
        <v>183.62049999999996</v>
      </c>
      <c r="CW119">
        <f t="shared" si="137"/>
        <v>2.0625</v>
      </c>
      <c r="CX119">
        <f t="shared" si="138"/>
        <v>0</v>
      </c>
      <c r="CY119">
        <f t="shared" si="139"/>
        <v>128669.63399999996</v>
      </c>
      <c r="CZ119">
        <f t="shared" si="140"/>
        <v>63657.60839999999</v>
      </c>
      <c r="DC119" t="s">
        <v>3</v>
      </c>
      <c r="DD119" t="s">
        <v>3</v>
      </c>
      <c r="DE119" t="s">
        <v>20</v>
      </c>
      <c r="DF119" t="s">
        <v>20</v>
      </c>
      <c r="DG119" t="s">
        <v>21</v>
      </c>
      <c r="DH119" t="s">
        <v>3</v>
      </c>
      <c r="DI119" t="s">
        <v>21</v>
      </c>
      <c r="DJ119" t="s">
        <v>20</v>
      </c>
      <c r="DK119" t="s">
        <v>3</v>
      </c>
      <c r="DL119" t="s">
        <v>3</v>
      </c>
      <c r="DM119" t="s">
        <v>3</v>
      </c>
      <c r="DN119">
        <v>0</v>
      </c>
      <c r="DO119">
        <v>0</v>
      </c>
      <c r="DP119">
        <v>1</v>
      </c>
      <c r="DQ119">
        <v>1</v>
      </c>
      <c r="DU119">
        <v>1013</v>
      </c>
      <c r="DV119" t="s">
        <v>184</v>
      </c>
      <c r="DW119" t="s">
        <v>184</v>
      </c>
      <c r="DX119">
        <v>1</v>
      </c>
      <c r="DZ119" t="s">
        <v>3</v>
      </c>
      <c r="EA119" t="s">
        <v>3</v>
      </c>
      <c r="EB119" t="s">
        <v>3</v>
      </c>
      <c r="EC119" t="s">
        <v>3</v>
      </c>
      <c r="EE119">
        <v>35526105</v>
      </c>
      <c r="EF119">
        <v>2</v>
      </c>
      <c r="EG119" t="s">
        <v>22</v>
      </c>
      <c r="EH119">
        <v>0</v>
      </c>
      <c r="EI119" t="s">
        <v>3</v>
      </c>
      <c r="EJ119">
        <v>1</v>
      </c>
      <c r="EK119">
        <v>15001</v>
      </c>
      <c r="EL119" t="s">
        <v>162</v>
      </c>
      <c r="EM119" t="s">
        <v>163</v>
      </c>
      <c r="EO119" t="s">
        <v>25</v>
      </c>
      <c r="EQ119">
        <v>0</v>
      </c>
      <c r="ER119">
        <v>10702.91</v>
      </c>
      <c r="ES119">
        <v>9204.59</v>
      </c>
      <c r="ET119">
        <v>32.549999999999997</v>
      </c>
      <c r="EU119">
        <v>17.52</v>
      </c>
      <c r="EV119">
        <v>1465.77</v>
      </c>
      <c r="EW119">
        <v>159.66999999999999</v>
      </c>
      <c r="EX119">
        <v>1.65</v>
      </c>
      <c r="EY119">
        <v>0</v>
      </c>
      <c r="FQ119">
        <v>0</v>
      </c>
      <c r="FR119">
        <f t="shared" si="141"/>
        <v>0</v>
      </c>
      <c r="FS119">
        <v>0</v>
      </c>
      <c r="FT119" t="s">
        <v>26</v>
      </c>
      <c r="FU119" t="s">
        <v>27</v>
      </c>
      <c r="FX119">
        <v>94.5</v>
      </c>
      <c r="FY119">
        <v>46.75</v>
      </c>
      <c r="GA119" t="s">
        <v>3</v>
      </c>
      <c r="GD119">
        <v>1</v>
      </c>
      <c r="GF119">
        <v>398257257</v>
      </c>
      <c r="GG119">
        <v>2</v>
      </c>
      <c r="GH119">
        <v>1</v>
      </c>
      <c r="GI119">
        <v>2</v>
      </c>
      <c r="GJ119">
        <v>0</v>
      </c>
      <c r="GK119">
        <v>0</v>
      </c>
      <c r="GL119">
        <f t="shared" si="142"/>
        <v>0</v>
      </c>
      <c r="GM119">
        <f t="shared" si="143"/>
        <v>431876.1</v>
      </c>
      <c r="GN119">
        <f t="shared" si="144"/>
        <v>431876.1</v>
      </c>
      <c r="GO119">
        <f t="shared" si="145"/>
        <v>0</v>
      </c>
      <c r="GP119">
        <f t="shared" si="146"/>
        <v>0</v>
      </c>
      <c r="GR119">
        <v>0</v>
      </c>
      <c r="GS119">
        <v>3</v>
      </c>
      <c r="GT119">
        <v>0</v>
      </c>
      <c r="GU119" t="s">
        <v>3</v>
      </c>
      <c r="GV119">
        <f t="shared" si="147"/>
        <v>0</v>
      </c>
      <c r="GW119">
        <v>1</v>
      </c>
      <c r="GX119">
        <f t="shared" si="148"/>
        <v>0</v>
      </c>
      <c r="HA119">
        <v>0</v>
      </c>
      <c r="HB119">
        <v>0</v>
      </c>
      <c r="HC119">
        <f t="shared" si="149"/>
        <v>0</v>
      </c>
      <c r="HE119" t="s">
        <v>3</v>
      </c>
      <c r="HF119" t="s">
        <v>3</v>
      </c>
      <c r="IK119">
        <v>0</v>
      </c>
    </row>
    <row r="120" spans="1:245">
      <c r="A120">
        <v>17</v>
      </c>
      <c r="B120">
        <v>1</v>
      </c>
      <c r="C120">
        <f>ROW(SmtRes!A128)</f>
        <v>128</v>
      </c>
      <c r="D120">
        <f>ROW(EtalonRes!A122)</f>
        <v>122</v>
      </c>
      <c r="E120" t="s">
        <v>186</v>
      </c>
      <c r="F120" t="s">
        <v>187</v>
      </c>
      <c r="G120" t="s">
        <v>188</v>
      </c>
      <c r="H120" t="s">
        <v>189</v>
      </c>
      <c r="I120">
        <f>ROUND(2/100,9)</f>
        <v>0.02</v>
      </c>
      <c r="J120">
        <v>0</v>
      </c>
      <c r="O120">
        <f t="shared" si="115"/>
        <v>615.1</v>
      </c>
      <c r="P120">
        <f t="shared" si="116"/>
        <v>345.1</v>
      </c>
      <c r="Q120">
        <f t="shared" si="117"/>
        <v>1.49</v>
      </c>
      <c r="R120">
        <f t="shared" si="118"/>
        <v>0.71</v>
      </c>
      <c r="S120">
        <f t="shared" si="119"/>
        <v>268.51</v>
      </c>
      <c r="T120">
        <f t="shared" si="120"/>
        <v>0</v>
      </c>
      <c r="U120">
        <f t="shared" si="121"/>
        <v>0.95242999999999978</v>
      </c>
      <c r="V120">
        <f t="shared" si="122"/>
        <v>1.6000000000000001E-3</v>
      </c>
      <c r="W120">
        <f t="shared" si="123"/>
        <v>0</v>
      </c>
      <c r="X120">
        <f t="shared" si="124"/>
        <v>223.45</v>
      </c>
      <c r="Y120">
        <f t="shared" si="125"/>
        <v>174.99</v>
      </c>
      <c r="AA120">
        <v>35502784</v>
      </c>
      <c r="AB120">
        <f t="shared" si="126"/>
        <v>2569.0545000000002</v>
      </c>
      <c r="AC120">
        <f t="shared" si="127"/>
        <v>2156.85</v>
      </c>
      <c r="AD120">
        <f>ROUND((((ET120)-(EU120))+AE120),6)</f>
        <v>5.99</v>
      </c>
      <c r="AE120">
        <f>ROUND((EU120),6)</f>
        <v>1.08</v>
      </c>
      <c r="AF120">
        <f>ROUND(((EV120*1.15)),6)</f>
        <v>406.21449999999999</v>
      </c>
      <c r="AG120">
        <f t="shared" si="128"/>
        <v>0</v>
      </c>
      <c r="AH120">
        <f>((EW120*1.15))</f>
        <v>47.62149999999999</v>
      </c>
      <c r="AI120">
        <f>(EX120)</f>
        <v>0.08</v>
      </c>
      <c r="AJ120">
        <f t="shared" si="129"/>
        <v>0</v>
      </c>
      <c r="AK120">
        <v>2516.0700000000002</v>
      </c>
      <c r="AL120">
        <v>2156.85</v>
      </c>
      <c r="AM120">
        <v>5.99</v>
      </c>
      <c r="AN120">
        <v>1.08</v>
      </c>
      <c r="AO120">
        <v>353.23</v>
      </c>
      <c r="AP120">
        <v>0</v>
      </c>
      <c r="AQ120">
        <v>41.41</v>
      </c>
      <c r="AR120">
        <v>0.08</v>
      </c>
      <c r="AS120">
        <v>0</v>
      </c>
      <c r="AT120">
        <v>83</v>
      </c>
      <c r="AU120">
        <v>65</v>
      </c>
      <c r="AV120">
        <v>1</v>
      </c>
      <c r="AW120">
        <v>1</v>
      </c>
      <c r="AZ120">
        <v>1</v>
      </c>
      <c r="BA120">
        <v>33.049999999999997</v>
      </c>
      <c r="BB120">
        <v>12.46</v>
      </c>
      <c r="BC120">
        <v>8</v>
      </c>
      <c r="BD120" t="s">
        <v>3</v>
      </c>
      <c r="BE120" t="s">
        <v>3</v>
      </c>
      <c r="BF120" t="s">
        <v>3</v>
      </c>
      <c r="BG120" t="s">
        <v>3</v>
      </c>
      <c r="BH120">
        <v>0</v>
      </c>
      <c r="BI120">
        <v>1</v>
      </c>
      <c r="BJ120" t="s">
        <v>190</v>
      </c>
      <c r="BM120">
        <v>58001</v>
      </c>
      <c r="BN120">
        <v>0</v>
      </c>
      <c r="BO120" t="s">
        <v>187</v>
      </c>
      <c r="BP120">
        <v>1</v>
      </c>
      <c r="BQ120">
        <v>6</v>
      </c>
      <c r="BR120">
        <v>0</v>
      </c>
      <c r="BS120">
        <v>33.049999999999997</v>
      </c>
      <c r="BT120">
        <v>1</v>
      </c>
      <c r="BU120">
        <v>1</v>
      </c>
      <c r="BV120">
        <v>1</v>
      </c>
      <c r="BW120">
        <v>1</v>
      </c>
      <c r="BX120">
        <v>1</v>
      </c>
      <c r="BY120" t="s">
        <v>3</v>
      </c>
      <c r="BZ120">
        <v>83</v>
      </c>
      <c r="CA120">
        <v>65</v>
      </c>
      <c r="CE120">
        <v>0</v>
      </c>
      <c r="CF120">
        <v>0</v>
      </c>
      <c r="CG120">
        <v>0</v>
      </c>
      <c r="CM120">
        <v>0</v>
      </c>
      <c r="CN120" t="s">
        <v>599</v>
      </c>
      <c r="CO120">
        <v>0</v>
      </c>
      <c r="CP120">
        <f t="shared" si="130"/>
        <v>615.1</v>
      </c>
      <c r="CQ120">
        <f t="shared" si="131"/>
        <v>17254.8</v>
      </c>
      <c r="CR120">
        <f t="shared" si="132"/>
        <v>74.635400000000004</v>
      </c>
      <c r="CS120">
        <f t="shared" si="133"/>
        <v>35.694000000000003</v>
      </c>
      <c r="CT120">
        <f t="shared" si="134"/>
        <v>13425.389224999999</v>
      </c>
      <c r="CU120">
        <f t="shared" si="135"/>
        <v>0</v>
      </c>
      <c r="CV120">
        <f t="shared" si="136"/>
        <v>47.62149999999999</v>
      </c>
      <c r="CW120">
        <f t="shared" si="137"/>
        <v>0.08</v>
      </c>
      <c r="CX120">
        <f t="shared" si="138"/>
        <v>0</v>
      </c>
      <c r="CY120">
        <f t="shared" si="139"/>
        <v>223.45259999999999</v>
      </c>
      <c r="CZ120">
        <f t="shared" si="140"/>
        <v>174.99299999999999</v>
      </c>
      <c r="DC120" t="s">
        <v>3</v>
      </c>
      <c r="DD120" t="s">
        <v>3</v>
      </c>
      <c r="DE120" t="s">
        <v>3</v>
      </c>
      <c r="DF120" t="s">
        <v>3</v>
      </c>
      <c r="DG120" t="s">
        <v>21</v>
      </c>
      <c r="DH120" t="s">
        <v>3</v>
      </c>
      <c r="DI120" t="s">
        <v>21</v>
      </c>
      <c r="DJ120" t="s">
        <v>3</v>
      </c>
      <c r="DK120" t="s">
        <v>3</v>
      </c>
      <c r="DL120" t="s">
        <v>3</v>
      </c>
      <c r="DM120" t="s">
        <v>3</v>
      </c>
      <c r="DN120">
        <v>0</v>
      </c>
      <c r="DO120">
        <v>0</v>
      </c>
      <c r="DP120">
        <v>1</v>
      </c>
      <c r="DQ120">
        <v>1</v>
      </c>
      <c r="DU120">
        <v>1003</v>
      </c>
      <c r="DV120" t="s">
        <v>189</v>
      </c>
      <c r="DW120" t="s">
        <v>189</v>
      </c>
      <c r="DX120">
        <v>100</v>
      </c>
      <c r="DZ120" t="s">
        <v>3</v>
      </c>
      <c r="EA120" t="s">
        <v>3</v>
      </c>
      <c r="EB120" t="s">
        <v>3</v>
      </c>
      <c r="EC120" t="s">
        <v>3</v>
      </c>
      <c r="EE120">
        <v>35526159</v>
      </c>
      <c r="EF120">
        <v>6</v>
      </c>
      <c r="EG120" t="s">
        <v>191</v>
      </c>
      <c r="EH120">
        <v>0</v>
      </c>
      <c r="EI120" t="s">
        <v>3</v>
      </c>
      <c r="EJ120">
        <v>1</v>
      </c>
      <c r="EK120">
        <v>58001</v>
      </c>
      <c r="EL120" t="s">
        <v>192</v>
      </c>
      <c r="EM120" t="s">
        <v>193</v>
      </c>
      <c r="EO120" t="s">
        <v>194</v>
      </c>
      <c r="EQ120">
        <v>0</v>
      </c>
      <c r="ER120">
        <v>2516.0700000000002</v>
      </c>
      <c r="ES120">
        <v>2156.85</v>
      </c>
      <c r="ET120">
        <v>5.99</v>
      </c>
      <c r="EU120">
        <v>1.08</v>
      </c>
      <c r="EV120">
        <v>353.23</v>
      </c>
      <c r="EW120">
        <v>41.41</v>
      </c>
      <c r="EX120">
        <v>0.08</v>
      </c>
      <c r="EY120">
        <v>0</v>
      </c>
      <c r="FQ120">
        <v>0</v>
      </c>
      <c r="FR120">
        <f t="shared" si="141"/>
        <v>0</v>
      </c>
      <c r="FS120">
        <v>0</v>
      </c>
      <c r="FX120">
        <v>83</v>
      </c>
      <c r="FY120">
        <v>65</v>
      </c>
      <c r="GA120" t="s">
        <v>3</v>
      </c>
      <c r="GD120">
        <v>1</v>
      </c>
      <c r="GF120">
        <v>2132520740</v>
      </c>
      <c r="GG120">
        <v>2</v>
      </c>
      <c r="GH120">
        <v>1</v>
      </c>
      <c r="GI120">
        <v>2</v>
      </c>
      <c r="GJ120">
        <v>0</v>
      </c>
      <c r="GK120">
        <v>0</v>
      </c>
      <c r="GL120">
        <f t="shared" si="142"/>
        <v>0</v>
      </c>
      <c r="GM120">
        <f t="shared" si="143"/>
        <v>1013.54</v>
      </c>
      <c r="GN120">
        <f t="shared" si="144"/>
        <v>1013.54</v>
      </c>
      <c r="GO120">
        <f t="shared" si="145"/>
        <v>0</v>
      </c>
      <c r="GP120">
        <f t="shared" si="146"/>
        <v>0</v>
      </c>
      <c r="GR120">
        <v>0</v>
      </c>
      <c r="GS120">
        <v>3</v>
      </c>
      <c r="GT120">
        <v>0</v>
      </c>
      <c r="GU120" t="s">
        <v>3</v>
      </c>
      <c r="GV120">
        <f t="shared" si="147"/>
        <v>0</v>
      </c>
      <c r="GW120">
        <v>1</v>
      </c>
      <c r="GX120">
        <f t="shared" si="148"/>
        <v>0</v>
      </c>
      <c r="HA120">
        <v>0</v>
      </c>
      <c r="HB120">
        <v>0</v>
      </c>
      <c r="HC120">
        <f t="shared" si="149"/>
        <v>0</v>
      </c>
      <c r="HE120" t="s">
        <v>3</v>
      </c>
      <c r="HF120" t="s">
        <v>3</v>
      </c>
      <c r="IK120">
        <v>0</v>
      </c>
    </row>
    <row r="121" spans="1:245">
      <c r="A121">
        <v>18</v>
      </c>
      <c r="B121">
        <v>1</v>
      </c>
      <c r="C121">
        <v>128</v>
      </c>
      <c r="E121" t="s">
        <v>195</v>
      </c>
      <c r="F121" t="s">
        <v>196</v>
      </c>
      <c r="G121" t="s">
        <v>197</v>
      </c>
      <c r="H121" t="s">
        <v>171</v>
      </c>
      <c r="I121">
        <f>I120*J121</f>
        <v>4.4799999999999996E-3</v>
      </c>
      <c r="J121">
        <v>0.22399999999999998</v>
      </c>
      <c r="O121">
        <f t="shared" si="115"/>
        <v>0</v>
      </c>
      <c r="P121">
        <f t="shared" si="116"/>
        <v>0</v>
      </c>
      <c r="Q121">
        <f t="shared" si="117"/>
        <v>0</v>
      </c>
      <c r="R121">
        <f t="shared" si="118"/>
        <v>0</v>
      </c>
      <c r="S121">
        <f t="shared" si="119"/>
        <v>0</v>
      </c>
      <c r="T121">
        <f t="shared" si="120"/>
        <v>0</v>
      </c>
      <c r="U121">
        <f t="shared" si="121"/>
        <v>0</v>
      </c>
      <c r="V121">
        <f t="shared" si="122"/>
        <v>0</v>
      </c>
      <c r="W121">
        <f t="shared" si="123"/>
        <v>0</v>
      </c>
      <c r="X121">
        <f t="shared" si="124"/>
        <v>0</v>
      </c>
      <c r="Y121">
        <f t="shared" si="125"/>
        <v>0</v>
      </c>
      <c r="AA121">
        <v>35502784</v>
      </c>
      <c r="AB121">
        <f t="shared" si="126"/>
        <v>0</v>
      </c>
      <c r="AC121">
        <f t="shared" si="127"/>
        <v>0</v>
      </c>
      <c r="AD121">
        <f>ROUND((((ET121)-(EU121))+AE121),6)</f>
        <v>0</v>
      </c>
      <c r="AE121">
        <f>ROUND((EU121),6)</f>
        <v>0</v>
      </c>
      <c r="AF121">
        <f>ROUND((EV121),6)</f>
        <v>0</v>
      </c>
      <c r="AG121">
        <f t="shared" si="128"/>
        <v>0</v>
      </c>
      <c r="AH121">
        <f>(EW121)</f>
        <v>0</v>
      </c>
      <c r="AI121">
        <f>(EX121)</f>
        <v>0</v>
      </c>
      <c r="AJ121">
        <f t="shared" si="129"/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83</v>
      </c>
      <c r="AU121">
        <v>65</v>
      </c>
      <c r="AV121">
        <v>1</v>
      </c>
      <c r="AW121">
        <v>1</v>
      </c>
      <c r="AZ121">
        <v>1</v>
      </c>
      <c r="BA121">
        <v>1</v>
      </c>
      <c r="BB121">
        <v>1</v>
      </c>
      <c r="BC121">
        <v>1</v>
      </c>
      <c r="BD121" t="s">
        <v>3</v>
      </c>
      <c r="BE121" t="s">
        <v>3</v>
      </c>
      <c r="BF121" t="s">
        <v>3</v>
      </c>
      <c r="BG121" t="s">
        <v>3</v>
      </c>
      <c r="BH121">
        <v>3</v>
      </c>
      <c r="BI121">
        <v>1</v>
      </c>
      <c r="BJ121" t="s">
        <v>198</v>
      </c>
      <c r="BM121">
        <v>58001</v>
      </c>
      <c r="BN121">
        <v>0</v>
      </c>
      <c r="BO121" t="s">
        <v>3</v>
      </c>
      <c r="BP121">
        <v>0</v>
      </c>
      <c r="BQ121">
        <v>6</v>
      </c>
      <c r="BR121">
        <v>0</v>
      </c>
      <c r="BS121">
        <v>1</v>
      </c>
      <c r="BT121">
        <v>1</v>
      </c>
      <c r="BU121">
        <v>1</v>
      </c>
      <c r="BV121">
        <v>1</v>
      </c>
      <c r="BW121">
        <v>1</v>
      </c>
      <c r="BX121">
        <v>1</v>
      </c>
      <c r="BY121" t="s">
        <v>3</v>
      </c>
      <c r="BZ121">
        <v>83</v>
      </c>
      <c r="CA121">
        <v>65</v>
      </c>
      <c r="CE121">
        <v>0</v>
      </c>
      <c r="CF121">
        <v>0</v>
      </c>
      <c r="CG121">
        <v>0</v>
      </c>
      <c r="CM121">
        <v>0</v>
      </c>
      <c r="CN121" t="s">
        <v>3</v>
      </c>
      <c r="CO121">
        <v>0</v>
      </c>
      <c r="CP121">
        <f t="shared" si="130"/>
        <v>0</v>
      </c>
      <c r="CQ121">
        <f t="shared" si="131"/>
        <v>0</v>
      </c>
      <c r="CR121">
        <f t="shared" si="132"/>
        <v>0</v>
      </c>
      <c r="CS121">
        <f t="shared" si="133"/>
        <v>0</v>
      </c>
      <c r="CT121">
        <f t="shared" si="134"/>
        <v>0</v>
      </c>
      <c r="CU121">
        <f t="shared" si="135"/>
        <v>0</v>
      </c>
      <c r="CV121">
        <f t="shared" si="136"/>
        <v>0</v>
      </c>
      <c r="CW121">
        <f t="shared" si="137"/>
        <v>0</v>
      </c>
      <c r="CX121">
        <f t="shared" si="138"/>
        <v>0</v>
      </c>
      <c r="CY121">
        <f t="shared" si="139"/>
        <v>0</v>
      </c>
      <c r="CZ121">
        <f t="shared" si="140"/>
        <v>0</v>
      </c>
      <c r="DC121" t="s">
        <v>3</v>
      </c>
      <c r="DD121" t="s">
        <v>3</v>
      </c>
      <c r="DE121" t="s">
        <v>3</v>
      </c>
      <c r="DF121" t="s">
        <v>3</v>
      </c>
      <c r="DG121" t="s">
        <v>3</v>
      </c>
      <c r="DH121" t="s">
        <v>3</v>
      </c>
      <c r="DI121" t="s">
        <v>3</v>
      </c>
      <c r="DJ121" t="s">
        <v>3</v>
      </c>
      <c r="DK121" t="s">
        <v>3</v>
      </c>
      <c r="DL121" t="s">
        <v>3</v>
      </c>
      <c r="DM121" t="s">
        <v>3</v>
      </c>
      <c r="DN121">
        <v>0</v>
      </c>
      <c r="DO121">
        <v>0</v>
      </c>
      <c r="DP121">
        <v>1</v>
      </c>
      <c r="DQ121">
        <v>1</v>
      </c>
      <c r="DU121">
        <v>1009</v>
      </c>
      <c r="DV121" t="s">
        <v>171</v>
      </c>
      <c r="DW121" t="s">
        <v>171</v>
      </c>
      <c r="DX121">
        <v>1000</v>
      </c>
      <c r="DZ121" t="s">
        <v>3</v>
      </c>
      <c r="EA121" t="s">
        <v>3</v>
      </c>
      <c r="EB121" t="s">
        <v>3</v>
      </c>
      <c r="EC121" t="s">
        <v>3</v>
      </c>
      <c r="EE121">
        <v>35526159</v>
      </c>
      <c r="EF121">
        <v>6</v>
      </c>
      <c r="EG121" t="s">
        <v>191</v>
      </c>
      <c r="EH121">
        <v>0</v>
      </c>
      <c r="EI121" t="s">
        <v>3</v>
      </c>
      <c r="EJ121">
        <v>1</v>
      </c>
      <c r="EK121">
        <v>58001</v>
      </c>
      <c r="EL121" t="s">
        <v>192</v>
      </c>
      <c r="EM121" t="s">
        <v>193</v>
      </c>
      <c r="EO121" t="s">
        <v>3</v>
      </c>
      <c r="EQ121">
        <v>0</v>
      </c>
      <c r="ER121">
        <v>0</v>
      </c>
      <c r="ES121">
        <v>0</v>
      </c>
      <c r="ET121">
        <v>0</v>
      </c>
      <c r="EU121">
        <v>0</v>
      </c>
      <c r="EV121">
        <v>0</v>
      </c>
      <c r="EW121">
        <v>0</v>
      </c>
      <c r="EX121">
        <v>0</v>
      </c>
      <c r="FQ121">
        <v>0</v>
      </c>
      <c r="FR121">
        <f t="shared" si="141"/>
        <v>0</v>
      </c>
      <c r="FS121">
        <v>0</v>
      </c>
      <c r="FX121">
        <v>83</v>
      </c>
      <c r="FY121">
        <v>65</v>
      </c>
      <c r="GA121" t="s">
        <v>3</v>
      </c>
      <c r="GD121">
        <v>1</v>
      </c>
      <c r="GF121">
        <v>-304821490</v>
      </c>
      <c r="GG121">
        <v>2</v>
      </c>
      <c r="GH121">
        <v>1</v>
      </c>
      <c r="GI121">
        <v>-2</v>
      </c>
      <c r="GJ121">
        <v>0</v>
      </c>
      <c r="GK121">
        <v>0</v>
      </c>
      <c r="GL121">
        <f t="shared" si="142"/>
        <v>0</v>
      </c>
      <c r="GM121">
        <f t="shared" si="143"/>
        <v>0</v>
      </c>
      <c r="GN121">
        <f t="shared" si="144"/>
        <v>0</v>
      </c>
      <c r="GO121">
        <f t="shared" si="145"/>
        <v>0</v>
      </c>
      <c r="GP121">
        <f t="shared" si="146"/>
        <v>0</v>
      </c>
      <c r="GR121">
        <v>0</v>
      </c>
      <c r="GS121">
        <v>3</v>
      </c>
      <c r="GT121">
        <v>0</v>
      </c>
      <c r="GU121" t="s">
        <v>3</v>
      </c>
      <c r="GV121">
        <f t="shared" si="147"/>
        <v>0</v>
      </c>
      <c r="GW121">
        <v>1</v>
      </c>
      <c r="GX121">
        <f t="shared" si="148"/>
        <v>0</v>
      </c>
      <c r="HA121">
        <v>0</v>
      </c>
      <c r="HB121">
        <v>0</v>
      </c>
      <c r="HC121">
        <f t="shared" si="149"/>
        <v>0</v>
      </c>
      <c r="HE121" t="s">
        <v>3</v>
      </c>
      <c r="HF121" t="s">
        <v>3</v>
      </c>
      <c r="IK121">
        <v>0</v>
      </c>
    </row>
    <row r="122" spans="1:245">
      <c r="A122">
        <v>17</v>
      </c>
      <c r="B122">
        <v>1</v>
      </c>
      <c r="C122">
        <f>ROW(SmtRes!A136)</f>
        <v>136</v>
      </c>
      <c r="D122">
        <f>ROW(EtalonRes!A129)</f>
        <v>129</v>
      </c>
      <c r="E122" t="s">
        <v>199</v>
      </c>
      <c r="F122" t="s">
        <v>200</v>
      </c>
      <c r="G122" t="s">
        <v>201</v>
      </c>
      <c r="H122" t="s">
        <v>202</v>
      </c>
      <c r="I122">
        <f>ROUND(5/100,9)</f>
        <v>0.05</v>
      </c>
      <c r="J122">
        <v>0</v>
      </c>
      <c r="O122">
        <f t="shared" si="115"/>
        <v>1306.3699999999999</v>
      </c>
      <c r="P122">
        <f t="shared" si="116"/>
        <v>952.97</v>
      </c>
      <c r="Q122">
        <f t="shared" si="117"/>
        <v>9.91</v>
      </c>
      <c r="R122">
        <f t="shared" si="118"/>
        <v>1.1200000000000001</v>
      </c>
      <c r="S122">
        <f t="shared" si="119"/>
        <v>343.49</v>
      </c>
      <c r="T122">
        <f t="shared" si="120"/>
        <v>0</v>
      </c>
      <c r="U122">
        <f t="shared" si="121"/>
        <v>1.2184250000000001</v>
      </c>
      <c r="V122">
        <f t="shared" si="122"/>
        <v>2.5000000000000005E-3</v>
      </c>
      <c r="W122">
        <f t="shared" si="123"/>
        <v>0</v>
      </c>
      <c r="X122">
        <f t="shared" si="124"/>
        <v>365.29</v>
      </c>
      <c r="Y122">
        <f t="shared" si="125"/>
        <v>186.09</v>
      </c>
      <c r="AA122">
        <v>35502784</v>
      </c>
      <c r="AB122">
        <f t="shared" si="126"/>
        <v>4229.8649999999998</v>
      </c>
      <c r="AC122">
        <f t="shared" si="127"/>
        <v>4004.09</v>
      </c>
      <c r="AD122">
        <f>ROUND(((((ET122*1.25))-((EU122*1.25)))+AE122),6)</f>
        <v>17.912500000000001</v>
      </c>
      <c r="AE122">
        <f>ROUND(((EU122*1.25)),6)</f>
        <v>0.67500000000000004</v>
      </c>
      <c r="AF122">
        <f>ROUND(((EV122*1.15)),6)</f>
        <v>207.86250000000001</v>
      </c>
      <c r="AG122">
        <f t="shared" si="128"/>
        <v>0</v>
      </c>
      <c r="AH122">
        <f>((EW122*1.15))</f>
        <v>24.368500000000001</v>
      </c>
      <c r="AI122">
        <f>((EX122*1.25))</f>
        <v>0.05</v>
      </c>
      <c r="AJ122">
        <f t="shared" si="129"/>
        <v>0</v>
      </c>
      <c r="AK122">
        <v>4199.17</v>
      </c>
      <c r="AL122">
        <v>4004.09</v>
      </c>
      <c r="AM122">
        <v>14.33</v>
      </c>
      <c r="AN122">
        <v>0.54</v>
      </c>
      <c r="AO122">
        <v>180.75</v>
      </c>
      <c r="AP122">
        <v>0</v>
      </c>
      <c r="AQ122">
        <v>21.19</v>
      </c>
      <c r="AR122">
        <v>0.04</v>
      </c>
      <c r="AS122">
        <v>0</v>
      </c>
      <c r="AT122">
        <v>106</v>
      </c>
      <c r="AU122">
        <v>54</v>
      </c>
      <c r="AV122">
        <v>1</v>
      </c>
      <c r="AW122">
        <v>1</v>
      </c>
      <c r="AZ122">
        <v>1</v>
      </c>
      <c r="BA122">
        <v>33.049999999999997</v>
      </c>
      <c r="BB122">
        <v>11.06</v>
      </c>
      <c r="BC122">
        <v>4.76</v>
      </c>
      <c r="BD122" t="s">
        <v>3</v>
      </c>
      <c r="BE122" t="s">
        <v>3</v>
      </c>
      <c r="BF122" t="s">
        <v>3</v>
      </c>
      <c r="BG122" t="s">
        <v>3</v>
      </c>
      <c r="BH122">
        <v>0</v>
      </c>
      <c r="BI122">
        <v>1</v>
      </c>
      <c r="BJ122" t="s">
        <v>203</v>
      </c>
      <c r="BM122">
        <v>10001</v>
      </c>
      <c r="BN122">
        <v>0</v>
      </c>
      <c r="BO122" t="s">
        <v>200</v>
      </c>
      <c r="BP122">
        <v>1</v>
      </c>
      <c r="BQ122">
        <v>2</v>
      </c>
      <c r="BR122">
        <v>0</v>
      </c>
      <c r="BS122">
        <v>33.049999999999997</v>
      </c>
      <c r="BT122">
        <v>1</v>
      </c>
      <c r="BU122">
        <v>1</v>
      </c>
      <c r="BV122">
        <v>1</v>
      </c>
      <c r="BW122">
        <v>1</v>
      </c>
      <c r="BX122">
        <v>1</v>
      </c>
      <c r="BY122" t="s">
        <v>3</v>
      </c>
      <c r="BZ122">
        <v>118</v>
      </c>
      <c r="CA122">
        <v>63</v>
      </c>
      <c r="CE122">
        <v>0</v>
      </c>
      <c r="CF122">
        <v>0</v>
      </c>
      <c r="CG122">
        <v>0</v>
      </c>
      <c r="CM122">
        <v>0</v>
      </c>
      <c r="CN122" t="s">
        <v>598</v>
      </c>
      <c r="CO122">
        <v>0</v>
      </c>
      <c r="CP122">
        <f t="shared" si="130"/>
        <v>1306.3699999999999</v>
      </c>
      <c r="CQ122">
        <f t="shared" si="131"/>
        <v>19059.468400000002</v>
      </c>
      <c r="CR122">
        <f t="shared" si="132"/>
        <v>198.11225000000002</v>
      </c>
      <c r="CS122">
        <f t="shared" si="133"/>
        <v>22.30875</v>
      </c>
      <c r="CT122">
        <f t="shared" si="134"/>
        <v>6869.8556250000001</v>
      </c>
      <c r="CU122">
        <f t="shared" si="135"/>
        <v>0</v>
      </c>
      <c r="CV122">
        <f t="shared" si="136"/>
        <v>24.368500000000001</v>
      </c>
      <c r="CW122">
        <f t="shared" si="137"/>
        <v>0.05</v>
      </c>
      <c r="CX122">
        <f t="shared" si="138"/>
        <v>0</v>
      </c>
      <c r="CY122">
        <f t="shared" si="139"/>
        <v>365.28660000000002</v>
      </c>
      <c r="CZ122">
        <f t="shared" si="140"/>
        <v>186.08940000000001</v>
      </c>
      <c r="DC122" t="s">
        <v>3</v>
      </c>
      <c r="DD122" t="s">
        <v>3</v>
      </c>
      <c r="DE122" t="s">
        <v>20</v>
      </c>
      <c r="DF122" t="s">
        <v>20</v>
      </c>
      <c r="DG122" t="s">
        <v>21</v>
      </c>
      <c r="DH122" t="s">
        <v>3</v>
      </c>
      <c r="DI122" t="s">
        <v>21</v>
      </c>
      <c r="DJ122" t="s">
        <v>20</v>
      </c>
      <c r="DK122" t="s">
        <v>3</v>
      </c>
      <c r="DL122" t="s">
        <v>3</v>
      </c>
      <c r="DM122" t="s">
        <v>3</v>
      </c>
      <c r="DN122">
        <v>0</v>
      </c>
      <c r="DO122">
        <v>0</v>
      </c>
      <c r="DP122">
        <v>1</v>
      </c>
      <c r="DQ122">
        <v>1</v>
      </c>
      <c r="DU122">
        <v>1013</v>
      </c>
      <c r="DV122" t="s">
        <v>202</v>
      </c>
      <c r="DW122" t="s">
        <v>202</v>
      </c>
      <c r="DX122">
        <v>1</v>
      </c>
      <c r="DZ122" t="s">
        <v>3</v>
      </c>
      <c r="EA122" t="s">
        <v>3</v>
      </c>
      <c r="EB122" t="s">
        <v>3</v>
      </c>
      <c r="EC122" t="s">
        <v>3</v>
      </c>
      <c r="EE122">
        <v>35526079</v>
      </c>
      <c r="EF122">
        <v>2</v>
      </c>
      <c r="EG122" t="s">
        <v>22</v>
      </c>
      <c r="EH122">
        <v>0</v>
      </c>
      <c r="EI122" t="s">
        <v>3</v>
      </c>
      <c r="EJ122">
        <v>1</v>
      </c>
      <c r="EK122">
        <v>10001</v>
      </c>
      <c r="EL122" t="s">
        <v>204</v>
      </c>
      <c r="EM122" t="s">
        <v>205</v>
      </c>
      <c r="EO122" t="s">
        <v>25</v>
      </c>
      <c r="EQ122">
        <v>0</v>
      </c>
      <c r="ER122">
        <v>4199.17</v>
      </c>
      <c r="ES122">
        <v>4004.09</v>
      </c>
      <c r="ET122">
        <v>14.33</v>
      </c>
      <c r="EU122">
        <v>0.54</v>
      </c>
      <c r="EV122">
        <v>180.75</v>
      </c>
      <c r="EW122">
        <v>21.19</v>
      </c>
      <c r="EX122">
        <v>0.04</v>
      </c>
      <c r="EY122">
        <v>0</v>
      </c>
      <c r="FQ122">
        <v>0</v>
      </c>
      <c r="FR122">
        <f t="shared" si="141"/>
        <v>0</v>
      </c>
      <c r="FS122">
        <v>0</v>
      </c>
      <c r="FT122" t="s">
        <v>26</v>
      </c>
      <c r="FU122" t="s">
        <v>27</v>
      </c>
      <c r="FX122">
        <v>106.2</v>
      </c>
      <c r="FY122">
        <v>53.55</v>
      </c>
      <c r="GA122" t="s">
        <v>3</v>
      </c>
      <c r="GD122">
        <v>1</v>
      </c>
      <c r="GF122">
        <v>-1773683300</v>
      </c>
      <c r="GG122">
        <v>2</v>
      </c>
      <c r="GH122">
        <v>1</v>
      </c>
      <c r="GI122">
        <v>2</v>
      </c>
      <c r="GJ122">
        <v>0</v>
      </c>
      <c r="GK122">
        <v>0</v>
      </c>
      <c r="GL122">
        <f t="shared" si="142"/>
        <v>0</v>
      </c>
      <c r="GM122">
        <f t="shared" si="143"/>
        <v>1857.75</v>
      </c>
      <c r="GN122">
        <f t="shared" si="144"/>
        <v>1857.75</v>
      </c>
      <c r="GO122">
        <f t="shared" si="145"/>
        <v>0</v>
      </c>
      <c r="GP122">
        <f t="shared" si="146"/>
        <v>0</v>
      </c>
      <c r="GR122">
        <v>0</v>
      </c>
      <c r="GS122">
        <v>3</v>
      </c>
      <c r="GT122">
        <v>0</v>
      </c>
      <c r="GU122" t="s">
        <v>3</v>
      </c>
      <c r="GV122">
        <f t="shared" si="147"/>
        <v>0</v>
      </c>
      <c r="GW122">
        <v>1</v>
      </c>
      <c r="GX122">
        <f t="shared" si="148"/>
        <v>0</v>
      </c>
      <c r="HA122">
        <v>0</v>
      </c>
      <c r="HB122">
        <v>0</v>
      </c>
      <c r="HC122">
        <f t="shared" si="149"/>
        <v>0</v>
      </c>
      <c r="HE122" t="s">
        <v>3</v>
      </c>
      <c r="HF122" t="s">
        <v>3</v>
      </c>
      <c r="IK122">
        <v>0</v>
      </c>
    </row>
    <row r="123" spans="1:245">
      <c r="A123">
        <v>18</v>
      </c>
      <c r="B123">
        <v>1</v>
      </c>
      <c r="C123">
        <v>134</v>
      </c>
      <c r="E123" t="s">
        <v>206</v>
      </c>
      <c r="F123" t="s">
        <v>207</v>
      </c>
      <c r="G123" t="s">
        <v>208</v>
      </c>
      <c r="H123" t="s">
        <v>209</v>
      </c>
      <c r="I123">
        <f>I122*J123</f>
        <v>5</v>
      </c>
      <c r="J123">
        <v>100</v>
      </c>
      <c r="O123">
        <f t="shared" si="115"/>
        <v>900.79</v>
      </c>
      <c r="P123">
        <f t="shared" si="116"/>
        <v>900.79</v>
      </c>
      <c r="Q123">
        <f t="shared" si="117"/>
        <v>0</v>
      </c>
      <c r="R123">
        <f t="shared" si="118"/>
        <v>0</v>
      </c>
      <c r="S123">
        <f t="shared" si="119"/>
        <v>0</v>
      </c>
      <c r="T123">
        <f t="shared" si="120"/>
        <v>0</v>
      </c>
      <c r="U123">
        <f t="shared" si="121"/>
        <v>0</v>
      </c>
      <c r="V123">
        <f t="shared" si="122"/>
        <v>0</v>
      </c>
      <c r="W123">
        <f t="shared" si="123"/>
        <v>43.4</v>
      </c>
      <c r="X123">
        <f t="shared" si="124"/>
        <v>0</v>
      </c>
      <c r="Y123">
        <f t="shared" si="125"/>
        <v>0</v>
      </c>
      <c r="AA123">
        <v>35502784</v>
      </c>
      <c r="AB123">
        <f t="shared" si="126"/>
        <v>189.64</v>
      </c>
      <c r="AC123">
        <f t="shared" si="127"/>
        <v>189.64</v>
      </c>
      <c r="AD123">
        <f>ROUND((((ET123)-(EU123))+AE123),6)</f>
        <v>0</v>
      </c>
      <c r="AE123">
        <f>ROUND((EU123),6)</f>
        <v>0</v>
      </c>
      <c r="AF123">
        <f>ROUND((EV123),6)</f>
        <v>0</v>
      </c>
      <c r="AG123">
        <f t="shared" si="128"/>
        <v>0</v>
      </c>
      <c r="AH123">
        <f>(EW123)</f>
        <v>0</v>
      </c>
      <c r="AI123">
        <f>(EX123)</f>
        <v>0</v>
      </c>
      <c r="AJ123">
        <f t="shared" si="129"/>
        <v>8.68</v>
      </c>
      <c r="AK123">
        <v>189.64</v>
      </c>
      <c r="AL123">
        <v>189.64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8.68</v>
      </c>
      <c r="AT123">
        <v>106</v>
      </c>
      <c r="AU123">
        <v>54</v>
      </c>
      <c r="AV123">
        <v>1</v>
      </c>
      <c r="AW123">
        <v>1</v>
      </c>
      <c r="AZ123">
        <v>1</v>
      </c>
      <c r="BA123">
        <v>1</v>
      </c>
      <c r="BB123">
        <v>1</v>
      </c>
      <c r="BC123">
        <v>0.95</v>
      </c>
      <c r="BD123" t="s">
        <v>3</v>
      </c>
      <c r="BE123" t="s">
        <v>3</v>
      </c>
      <c r="BF123" t="s">
        <v>3</v>
      </c>
      <c r="BG123" t="s">
        <v>3</v>
      </c>
      <c r="BH123">
        <v>3</v>
      </c>
      <c r="BI123">
        <v>1</v>
      </c>
      <c r="BJ123" t="s">
        <v>210</v>
      </c>
      <c r="BM123">
        <v>10001</v>
      </c>
      <c r="BN123">
        <v>0</v>
      </c>
      <c r="BO123" t="s">
        <v>207</v>
      </c>
      <c r="BP123">
        <v>1</v>
      </c>
      <c r="BQ123">
        <v>2</v>
      </c>
      <c r="BR123">
        <v>0</v>
      </c>
      <c r="BS123">
        <v>1</v>
      </c>
      <c r="BT123">
        <v>1</v>
      </c>
      <c r="BU123">
        <v>1</v>
      </c>
      <c r="BV123">
        <v>1</v>
      </c>
      <c r="BW123">
        <v>1</v>
      </c>
      <c r="BX123">
        <v>1</v>
      </c>
      <c r="BY123" t="s">
        <v>3</v>
      </c>
      <c r="BZ123">
        <v>118</v>
      </c>
      <c r="CA123">
        <v>63</v>
      </c>
      <c r="CE123">
        <v>0</v>
      </c>
      <c r="CF123">
        <v>0</v>
      </c>
      <c r="CG123">
        <v>0</v>
      </c>
      <c r="CM123">
        <v>0</v>
      </c>
      <c r="CN123" t="s">
        <v>3</v>
      </c>
      <c r="CO123">
        <v>0</v>
      </c>
      <c r="CP123">
        <f t="shared" si="130"/>
        <v>900.79</v>
      </c>
      <c r="CQ123">
        <f t="shared" si="131"/>
        <v>180.15799999999999</v>
      </c>
      <c r="CR123">
        <f t="shared" si="132"/>
        <v>0</v>
      </c>
      <c r="CS123">
        <f t="shared" si="133"/>
        <v>0</v>
      </c>
      <c r="CT123">
        <f t="shared" si="134"/>
        <v>0</v>
      </c>
      <c r="CU123">
        <f t="shared" si="135"/>
        <v>0</v>
      </c>
      <c r="CV123">
        <f t="shared" si="136"/>
        <v>0</v>
      </c>
      <c r="CW123">
        <f t="shared" si="137"/>
        <v>0</v>
      </c>
      <c r="CX123">
        <f t="shared" si="138"/>
        <v>8.68</v>
      </c>
      <c r="CY123">
        <f t="shared" si="139"/>
        <v>0</v>
      </c>
      <c r="CZ123">
        <f t="shared" si="140"/>
        <v>0</v>
      </c>
      <c r="DC123" t="s">
        <v>3</v>
      </c>
      <c r="DD123" t="s">
        <v>3</v>
      </c>
      <c r="DE123" t="s">
        <v>3</v>
      </c>
      <c r="DF123" t="s">
        <v>3</v>
      </c>
      <c r="DG123" t="s">
        <v>3</v>
      </c>
      <c r="DH123" t="s">
        <v>3</v>
      </c>
      <c r="DI123" t="s">
        <v>3</v>
      </c>
      <c r="DJ123" t="s">
        <v>3</v>
      </c>
      <c r="DK123" t="s">
        <v>3</v>
      </c>
      <c r="DL123" t="s">
        <v>3</v>
      </c>
      <c r="DM123" t="s">
        <v>3</v>
      </c>
      <c r="DN123">
        <v>0</v>
      </c>
      <c r="DO123">
        <v>0</v>
      </c>
      <c r="DP123">
        <v>1</v>
      </c>
      <c r="DQ123">
        <v>1</v>
      </c>
      <c r="DU123">
        <v>1003</v>
      </c>
      <c r="DV123" t="s">
        <v>209</v>
      </c>
      <c r="DW123" t="s">
        <v>209</v>
      </c>
      <c r="DX123">
        <v>1</v>
      </c>
      <c r="DZ123" t="s">
        <v>3</v>
      </c>
      <c r="EA123" t="s">
        <v>3</v>
      </c>
      <c r="EB123" t="s">
        <v>3</v>
      </c>
      <c r="EC123" t="s">
        <v>3</v>
      </c>
      <c r="EE123">
        <v>35526079</v>
      </c>
      <c r="EF123">
        <v>2</v>
      </c>
      <c r="EG123" t="s">
        <v>22</v>
      </c>
      <c r="EH123">
        <v>0</v>
      </c>
      <c r="EI123" t="s">
        <v>3</v>
      </c>
      <c r="EJ123">
        <v>1</v>
      </c>
      <c r="EK123">
        <v>10001</v>
      </c>
      <c r="EL123" t="s">
        <v>204</v>
      </c>
      <c r="EM123" t="s">
        <v>205</v>
      </c>
      <c r="EO123" t="s">
        <v>3</v>
      </c>
      <c r="EQ123">
        <v>0</v>
      </c>
      <c r="ER123">
        <v>189.64</v>
      </c>
      <c r="ES123">
        <v>189.64</v>
      </c>
      <c r="ET123">
        <v>0</v>
      </c>
      <c r="EU123">
        <v>0</v>
      </c>
      <c r="EV123">
        <v>0</v>
      </c>
      <c r="EW123">
        <v>0</v>
      </c>
      <c r="EX123">
        <v>0</v>
      </c>
      <c r="FQ123">
        <v>0</v>
      </c>
      <c r="FR123">
        <f t="shared" si="141"/>
        <v>0</v>
      </c>
      <c r="FS123">
        <v>0</v>
      </c>
      <c r="FT123" t="s">
        <v>26</v>
      </c>
      <c r="FU123" t="s">
        <v>27</v>
      </c>
      <c r="FX123">
        <v>106.2</v>
      </c>
      <c r="FY123">
        <v>53.55</v>
      </c>
      <c r="GA123" t="s">
        <v>3</v>
      </c>
      <c r="GD123">
        <v>1</v>
      </c>
      <c r="GF123">
        <v>-890746059</v>
      </c>
      <c r="GG123">
        <v>2</v>
      </c>
      <c r="GH123">
        <v>1</v>
      </c>
      <c r="GI123">
        <v>2</v>
      </c>
      <c r="GJ123">
        <v>0</v>
      </c>
      <c r="GK123">
        <v>0</v>
      </c>
      <c r="GL123">
        <f t="shared" si="142"/>
        <v>0</v>
      </c>
      <c r="GM123">
        <f t="shared" si="143"/>
        <v>900.79</v>
      </c>
      <c r="GN123">
        <f t="shared" si="144"/>
        <v>900.79</v>
      </c>
      <c r="GO123">
        <f t="shared" si="145"/>
        <v>0</v>
      </c>
      <c r="GP123">
        <f t="shared" si="146"/>
        <v>0</v>
      </c>
      <c r="GR123">
        <v>0</v>
      </c>
      <c r="GS123">
        <v>3</v>
      </c>
      <c r="GT123">
        <v>0</v>
      </c>
      <c r="GU123" t="s">
        <v>3</v>
      </c>
      <c r="GV123">
        <f t="shared" si="147"/>
        <v>0</v>
      </c>
      <c r="GW123">
        <v>1</v>
      </c>
      <c r="GX123">
        <f t="shared" si="148"/>
        <v>0</v>
      </c>
      <c r="HA123">
        <v>0</v>
      </c>
      <c r="HB123">
        <v>0</v>
      </c>
      <c r="HC123">
        <f t="shared" si="149"/>
        <v>0</v>
      </c>
      <c r="HE123" t="s">
        <v>3</v>
      </c>
      <c r="HF123" t="s">
        <v>3</v>
      </c>
      <c r="IK123">
        <v>0</v>
      </c>
    </row>
    <row r="124" spans="1:245">
      <c r="A124">
        <v>18</v>
      </c>
      <c r="B124">
        <v>1</v>
      </c>
      <c r="C124">
        <v>135</v>
      </c>
      <c r="E124" t="s">
        <v>211</v>
      </c>
      <c r="F124" t="s">
        <v>212</v>
      </c>
      <c r="G124" t="s">
        <v>213</v>
      </c>
      <c r="H124" t="s">
        <v>209</v>
      </c>
      <c r="I124">
        <f>I122*J124</f>
        <v>0</v>
      </c>
      <c r="J124">
        <v>0</v>
      </c>
      <c r="O124">
        <f t="shared" si="115"/>
        <v>0</v>
      </c>
      <c r="P124">
        <f t="shared" si="116"/>
        <v>0</v>
      </c>
      <c r="Q124">
        <f t="shared" si="117"/>
        <v>0</v>
      </c>
      <c r="R124">
        <f t="shared" si="118"/>
        <v>0</v>
      </c>
      <c r="S124">
        <f t="shared" si="119"/>
        <v>0</v>
      </c>
      <c r="T124">
        <f t="shared" si="120"/>
        <v>0</v>
      </c>
      <c r="U124">
        <f t="shared" si="121"/>
        <v>0</v>
      </c>
      <c r="V124">
        <f t="shared" si="122"/>
        <v>0</v>
      </c>
      <c r="W124">
        <f t="shared" si="123"/>
        <v>0</v>
      </c>
      <c r="X124">
        <f t="shared" si="124"/>
        <v>0</v>
      </c>
      <c r="Y124">
        <f t="shared" si="125"/>
        <v>0</v>
      </c>
      <c r="AA124">
        <v>35502784</v>
      </c>
      <c r="AB124">
        <f t="shared" si="126"/>
        <v>0</v>
      </c>
      <c r="AC124">
        <f t="shared" si="127"/>
        <v>0</v>
      </c>
      <c r="AD124">
        <f>ROUND((((ET124)-(EU124))+AE124),6)</f>
        <v>0</v>
      </c>
      <c r="AE124">
        <f>ROUND((EU124),6)</f>
        <v>0</v>
      </c>
      <c r="AF124">
        <f>ROUND((EV124),6)</f>
        <v>0</v>
      </c>
      <c r="AG124">
        <f t="shared" si="128"/>
        <v>0</v>
      </c>
      <c r="AH124">
        <f>(EW124)</f>
        <v>0</v>
      </c>
      <c r="AI124">
        <f>(EX124)</f>
        <v>0</v>
      </c>
      <c r="AJ124">
        <f t="shared" si="129"/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106</v>
      </c>
      <c r="AU124">
        <v>54</v>
      </c>
      <c r="AV124">
        <v>1</v>
      </c>
      <c r="AW124">
        <v>1</v>
      </c>
      <c r="AZ124">
        <v>1</v>
      </c>
      <c r="BA124">
        <v>1</v>
      </c>
      <c r="BB124">
        <v>1</v>
      </c>
      <c r="BC124">
        <v>1</v>
      </c>
      <c r="BD124" t="s">
        <v>3</v>
      </c>
      <c r="BE124" t="s">
        <v>3</v>
      </c>
      <c r="BF124" t="s">
        <v>3</v>
      </c>
      <c r="BG124" t="s">
        <v>3</v>
      </c>
      <c r="BH124">
        <v>3</v>
      </c>
      <c r="BI124">
        <v>1</v>
      </c>
      <c r="BJ124" t="s">
        <v>214</v>
      </c>
      <c r="BM124">
        <v>10001</v>
      </c>
      <c r="BN124">
        <v>0</v>
      </c>
      <c r="BO124" t="s">
        <v>3</v>
      </c>
      <c r="BP124">
        <v>0</v>
      </c>
      <c r="BQ124">
        <v>2</v>
      </c>
      <c r="BR124">
        <v>0</v>
      </c>
      <c r="BS124">
        <v>1</v>
      </c>
      <c r="BT124">
        <v>1</v>
      </c>
      <c r="BU124">
        <v>1</v>
      </c>
      <c r="BV124">
        <v>1</v>
      </c>
      <c r="BW124">
        <v>1</v>
      </c>
      <c r="BX124">
        <v>1</v>
      </c>
      <c r="BY124" t="s">
        <v>3</v>
      </c>
      <c r="BZ124">
        <v>118</v>
      </c>
      <c r="CA124">
        <v>63</v>
      </c>
      <c r="CE124">
        <v>0</v>
      </c>
      <c r="CF124">
        <v>0</v>
      </c>
      <c r="CG124">
        <v>0</v>
      </c>
      <c r="CM124">
        <v>0</v>
      </c>
      <c r="CN124" t="s">
        <v>3</v>
      </c>
      <c r="CO124">
        <v>0</v>
      </c>
      <c r="CP124">
        <f t="shared" si="130"/>
        <v>0</v>
      </c>
      <c r="CQ124">
        <f t="shared" si="131"/>
        <v>0</v>
      </c>
      <c r="CR124">
        <f t="shared" si="132"/>
        <v>0</v>
      </c>
      <c r="CS124">
        <f t="shared" si="133"/>
        <v>0</v>
      </c>
      <c r="CT124">
        <f t="shared" si="134"/>
        <v>0</v>
      </c>
      <c r="CU124">
        <f t="shared" si="135"/>
        <v>0</v>
      </c>
      <c r="CV124">
        <f t="shared" si="136"/>
        <v>0</v>
      </c>
      <c r="CW124">
        <f t="shared" si="137"/>
        <v>0</v>
      </c>
      <c r="CX124">
        <f t="shared" si="138"/>
        <v>0</v>
      </c>
      <c r="CY124">
        <f t="shared" si="139"/>
        <v>0</v>
      </c>
      <c r="CZ124">
        <f t="shared" si="140"/>
        <v>0</v>
      </c>
      <c r="DC124" t="s">
        <v>3</v>
      </c>
      <c r="DD124" t="s">
        <v>3</v>
      </c>
      <c r="DE124" t="s">
        <v>3</v>
      </c>
      <c r="DF124" t="s">
        <v>3</v>
      </c>
      <c r="DG124" t="s">
        <v>3</v>
      </c>
      <c r="DH124" t="s">
        <v>3</v>
      </c>
      <c r="DI124" t="s">
        <v>3</v>
      </c>
      <c r="DJ124" t="s">
        <v>3</v>
      </c>
      <c r="DK124" t="s">
        <v>3</v>
      </c>
      <c r="DL124" t="s">
        <v>3</v>
      </c>
      <c r="DM124" t="s">
        <v>3</v>
      </c>
      <c r="DN124">
        <v>0</v>
      </c>
      <c r="DO124">
        <v>0</v>
      </c>
      <c r="DP124">
        <v>1</v>
      </c>
      <c r="DQ124">
        <v>1</v>
      </c>
      <c r="DU124">
        <v>1003</v>
      </c>
      <c r="DV124" t="s">
        <v>209</v>
      </c>
      <c r="DW124" t="s">
        <v>209</v>
      </c>
      <c r="DX124">
        <v>1</v>
      </c>
      <c r="DZ124" t="s">
        <v>3</v>
      </c>
      <c r="EA124" t="s">
        <v>3</v>
      </c>
      <c r="EB124" t="s">
        <v>3</v>
      </c>
      <c r="EC124" t="s">
        <v>3</v>
      </c>
      <c r="EE124">
        <v>35526079</v>
      </c>
      <c r="EF124">
        <v>2</v>
      </c>
      <c r="EG124" t="s">
        <v>22</v>
      </c>
      <c r="EH124">
        <v>0</v>
      </c>
      <c r="EI124" t="s">
        <v>3</v>
      </c>
      <c r="EJ124">
        <v>1</v>
      </c>
      <c r="EK124">
        <v>10001</v>
      </c>
      <c r="EL124" t="s">
        <v>204</v>
      </c>
      <c r="EM124" t="s">
        <v>205</v>
      </c>
      <c r="EO124" t="s">
        <v>3</v>
      </c>
      <c r="EQ124">
        <v>0</v>
      </c>
      <c r="ER124">
        <v>0</v>
      </c>
      <c r="ES124">
        <v>0</v>
      </c>
      <c r="ET124">
        <v>0</v>
      </c>
      <c r="EU124">
        <v>0</v>
      </c>
      <c r="EV124">
        <v>0</v>
      </c>
      <c r="EW124">
        <v>0</v>
      </c>
      <c r="EX124">
        <v>0</v>
      </c>
      <c r="FQ124">
        <v>0</v>
      </c>
      <c r="FR124">
        <f t="shared" si="141"/>
        <v>0</v>
      </c>
      <c r="FS124">
        <v>0</v>
      </c>
      <c r="FT124" t="s">
        <v>26</v>
      </c>
      <c r="FU124" t="s">
        <v>27</v>
      </c>
      <c r="FX124">
        <v>106.2</v>
      </c>
      <c r="FY124">
        <v>53.55</v>
      </c>
      <c r="GA124" t="s">
        <v>3</v>
      </c>
      <c r="GD124">
        <v>1</v>
      </c>
      <c r="GF124">
        <v>370620093</v>
      </c>
      <c r="GG124">
        <v>2</v>
      </c>
      <c r="GH124">
        <v>1</v>
      </c>
      <c r="GI124">
        <v>-2</v>
      </c>
      <c r="GJ124">
        <v>0</v>
      </c>
      <c r="GK124">
        <v>0</v>
      </c>
      <c r="GL124">
        <f t="shared" si="142"/>
        <v>0</v>
      </c>
      <c r="GM124">
        <f t="shared" si="143"/>
        <v>0</v>
      </c>
      <c r="GN124">
        <f t="shared" si="144"/>
        <v>0</v>
      </c>
      <c r="GO124">
        <f t="shared" si="145"/>
        <v>0</v>
      </c>
      <c r="GP124">
        <f t="shared" si="146"/>
        <v>0</v>
      </c>
      <c r="GR124">
        <v>0</v>
      </c>
      <c r="GS124">
        <v>3</v>
      </c>
      <c r="GT124">
        <v>0</v>
      </c>
      <c r="GU124" t="s">
        <v>3</v>
      </c>
      <c r="GV124">
        <f t="shared" si="147"/>
        <v>0</v>
      </c>
      <c r="GW124">
        <v>1</v>
      </c>
      <c r="GX124">
        <f t="shared" si="148"/>
        <v>0</v>
      </c>
      <c r="HA124">
        <v>0</v>
      </c>
      <c r="HB124">
        <v>0</v>
      </c>
      <c r="HC124">
        <f t="shared" si="149"/>
        <v>0</v>
      </c>
      <c r="HE124" t="s">
        <v>3</v>
      </c>
      <c r="HF124" t="s">
        <v>3</v>
      </c>
      <c r="IK124">
        <v>0</v>
      </c>
    </row>
    <row r="125" spans="1:245">
      <c r="A125">
        <v>17</v>
      </c>
      <c r="B125">
        <v>1</v>
      </c>
      <c r="C125">
        <f>ROW(SmtRes!A145)</f>
        <v>145</v>
      </c>
      <c r="D125">
        <f>ROW(EtalonRes!A139)</f>
        <v>139</v>
      </c>
      <c r="E125" t="s">
        <v>215</v>
      </c>
      <c r="F125" t="s">
        <v>216</v>
      </c>
      <c r="G125" t="s">
        <v>217</v>
      </c>
      <c r="H125" t="s">
        <v>218</v>
      </c>
      <c r="I125">
        <v>1.8</v>
      </c>
      <c r="J125">
        <v>0</v>
      </c>
      <c r="O125">
        <f t="shared" si="115"/>
        <v>2340.29</v>
      </c>
      <c r="P125">
        <f t="shared" si="116"/>
        <v>281.86</v>
      </c>
      <c r="Q125">
        <f t="shared" si="117"/>
        <v>429.5</v>
      </c>
      <c r="R125">
        <f t="shared" si="118"/>
        <v>0</v>
      </c>
      <c r="S125">
        <f t="shared" si="119"/>
        <v>1628.93</v>
      </c>
      <c r="T125">
        <f t="shared" si="120"/>
        <v>0</v>
      </c>
      <c r="U125">
        <f t="shared" si="121"/>
        <v>4.968</v>
      </c>
      <c r="V125">
        <f t="shared" si="122"/>
        <v>0</v>
      </c>
      <c r="W125">
        <f t="shared" si="123"/>
        <v>0</v>
      </c>
      <c r="X125">
        <f t="shared" si="124"/>
        <v>1319.43</v>
      </c>
      <c r="Y125">
        <f t="shared" si="125"/>
        <v>1172.83</v>
      </c>
      <c r="AA125">
        <v>35502784</v>
      </c>
      <c r="AB125">
        <f t="shared" si="126"/>
        <v>76.888999999999996</v>
      </c>
      <c r="AC125">
        <f t="shared" si="127"/>
        <v>25.67</v>
      </c>
      <c r="AD125">
        <f>ROUND(((((ET125*1.25))-((EU125*1.25)))+AE125),6)</f>
        <v>23.837499999999999</v>
      </c>
      <c r="AE125">
        <f>ROUND(((EU125*1.25)),6)</f>
        <v>0</v>
      </c>
      <c r="AF125">
        <f>ROUND(((EV125*1.15)),6)</f>
        <v>27.381499999999999</v>
      </c>
      <c r="AG125">
        <f t="shared" si="128"/>
        <v>0</v>
      </c>
      <c r="AH125">
        <f>((EW125*1.15))</f>
        <v>2.76</v>
      </c>
      <c r="AI125">
        <f>((EX125*1.25))</f>
        <v>0</v>
      </c>
      <c r="AJ125">
        <f t="shared" si="129"/>
        <v>0</v>
      </c>
      <c r="AK125">
        <v>68.55</v>
      </c>
      <c r="AL125">
        <v>25.67</v>
      </c>
      <c r="AM125">
        <v>19.07</v>
      </c>
      <c r="AN125">
        <v>0</v>
      </c>
      <c r="AO125">
        <v>23.81</v>
      </c>
      <c r="AP125">
        <v>0</v>
      </c>
      <c r="AQ125">
        <v>2.4</v>
      </c>
      <c r="AR125">
        <v>0</v>
      </c>
      <c r="AS125">
        <v>0</v>
      </c>
      <c r="AT125">
        <v>81</v>
      </c>
      <c r="AU125">
        <v>72</v>
      </c>
      <c r="AV125">
        <v>1</v>
      </c>
      <c r="AW125">
        <v>1</v>
      </c>
      <c r="AZ125">
        <v>1</v>
      </c>
      <c r="BA125">
        <v>33.049999999999997</v>
      </c>
      <c r="BB125">
        <v>10.01</v>
      </c>
      <c r="BC125">
        <v>6.1</v>
      </c>
      <c r="BD125" t="s">
        <v>3</v>
      </c>
      <c r="BE125" t="s">
        <v>3</v>
      </c>
      <c r="BF125" t="s">
        <v>3</v>
      </c>
      <c r="BG125" t="s">
        <v>3</v>
      </c>
      <c r="BH125">
        <v>0</v>
      </c>
      <c r="BI125">
        <v>1</v>
      </c>
      <c r="BJ125" t="s">
        <v>219</v>
      </c>
      <c r="BM125">
        <v>9001</v>
      </c>
      <c r="BN125">
        <v>0</v>
      </c>
      <c r="BO125" t="s">
        <v>216</v>
      </c>
      <c r="BP125">
        <v>1</v>
      </c>
      <c r="BQ125">
        <v>2</v>
      </c>
      <c r="BR125">
        <v>0</v>
      </c>
      <c r="BS125">
        <v>33.049999999999997</v>
      </c>
      <c r="BT125">
        <v>1</v>
      </c>
      <c r="BU125">
        <v>1</v>
      </c>
      <c r="BV125">
        <v>1</v>
      </c>
      <c r="BW125">
        <v>1</v>
      </c>
      <c r="BX125">
        <v>1</v>
      </c>
      <c r="BY125" t="s">
        <v>3</v>
      </c>
      <c r="BZ125">
        <v>90</v>
      </c>
      <c r="CA125">
        <v>85</v>
      </c>
      <c r="CE125">
        <v>0</v>
      </c>
      <c r="CF125">
        <v>0</v>
      </c>
      <c r="CG125">
        <v>0</v>
      </c>
      <c r="CM125">
        <v>0</v>
      </c>
      <c r="CN125" t="s">
        <v>598</v>
      </c>
      <c r="CO125">
        <v>0</v>
      </c>
      <c r="CP125">
        <f t="shared" si="130"/>
        <v>2340.29</v>
      </c>
      <c r="CQ125">
        <f t="shared" si="131"/>
        <v>156.58699999999999</v>
      </c>
      <c r="CR125">
        <f t="shared" si="132"/>
        <v>238.61337499999999</v>
      </c>
      <c r="CS125">
        <f t="shared" si="133"/>
        <v>0</v>
      </c>
      <c r="CT125">
        <f t="shared" si="134"/>
        <v>904.95857499999988</v>
      </c>
      <c r="CU125">
        <f t="shared" si="135"/>
        <v>0</v>
      </c>
      <c r="CV125">
        <f t="shared" si="136"/>
        <v>2.76</v>
      </c>
      <c r="CW125">
        <f t="shared" si="137"/>
        <v>0</v>
      </c>
      <c r="CX125">
        <f t="shared" si="138"/>
        <v>0</v>
      </c>
      <c r="CY125">
        <f t="shared" si="139"/>
        <v>1319.4333000000001</v>
      </c>
      <c r="CZ125">
        <f t="shared" si="140"/>
        <v>1172.8296</v>
      </c>
      <c r="DC125" t="s">
        <v>3</v>
      </c>
      <c r="DD125" t="s">
        <v>3</v>
      </c>
      <c r="DE125" t="s">
        <v>20</v>
      </c>
      <c r="DF125" t="s">
        <v>20</v>
      </c>
      <c r="DG125" t="s">
        <v>21</v>
      </c>
      <c r="DH125" t="s">
        <v>3</v>
      </c>
      <c r="DI125" t="s">
        <v>21</v>
      </c>
      <c r="DJ125" t="s">
        <v>20</v>
      </c>
      <c r="DK125" t="s">
        <v>3</v>
      </c>
      <c r="DL125" t="s">
        <v>3</v>
      </c>
      <c r="DM125" t="s">
        <v>3</v>
      </c>
      <c r="DN125">
        <v>0</v>
      </c>
      <c r="DO125">
        <v>0</v>
      </c>
      <c r="DP125">
        <v>1</v>
      </c>
      <c r="DQ125">
        <v>1</v>
      </c>
      <c r="DU125">
        <v>1013</v>
      </c>
      <c r="DV125" t="s">
        <v>218</v>
      </c>
      <c r="DW125" t="s">
        <v>218</v>
      </c>
      <c r="DX125">
        <v>1</v>
      </c>
      <c r="DZ125" t="s">
        <v>3</v>
      </c>
      <c r="EA125" t="s">
        <v>3</v>
      </c>
      <c r="EB125" t="s">
        <v>3</v>
      </c>
      <c r="EC125" t="s">
        <v>3</v>
      </c>
      <c r="EE125">
        <v>35526078</v>
      </c>
      <c r="EF125">
        <v>2</v>
      </c>
      <c r="EG125" t="s">
        <v>22</v>
      </c>
      <c r="EH125">
        <v>0</v>
      </c>
      <c r="EI125" t="s">
        <v>3</v>
      </c>
      <c r="EJ125">
        <v>1</v>
      </c>
      <c r="EK125">
        <v>9001</v>
      </c>
      <c r="EL125" t="s">
        <v>220</v>
      </c>
      <c r="EM125" t="s">
        <v>221</v>
      </c>
      <c r="EO125" t="s">
        <v>25</v>
      </c>
      <c r="EQ125">
        <v>0</v>
      </c>
      <c r="ER125">
        <v>68.55</v>
      </c>
      <c r="ES125">
        <v>25.67</v>
      </c>
      <c r="ET125">
        <v>19.07</v>
      </c>
      <c r="EU125">
        <v>0</v>
      </c>
      <c r="EV125">
        <v>23.81</v>
      </c>
      <c r="EW125">
        <v>2.4</v>
      </c>
      <c r="EX125">
        <v>0</v>
      </c>
      <c r="EY125">
        <v>0</v>
      </c>
      <c r="FQ125">
        <v>0</v>
      </c>
      <c r="FR125">
        <f t="shared" si="141"/>
        <v>0</v>
      </c>
      <c r="FS125">
        <v>0</v>
      </c>
      <c r="FT125" t="s">
        <v>26</v>
      </c>
      <c r="FU125" t="s">
        <v>27</v>
      </c>
      <c r="FX125">
        <v>81</v>
      </c>
      <c r="FY125">
        <v>72.25</v>
      </c>
      <c r="GA125" t="s">
        <v>3</v>
      </c>
      <c r="GD125">
        <v>1</v>
      </c>
      <c r="GF125">
        <v>467939286</v>
      </c>
      <c r="GG125">
        <v>2</v>
      </c>
      <c r="GH125">
        <v>1</v>
      </c>
      <c r="GI125">
        <v>2</v>
      </c>
      <c r="GJ125">
        <v>0</v>
      </c>
      <c r="GK125">
        <v>0</v>
      </c>
      <c r="GL125">
        <f t="shared" si="142"/>
        <v>0</v>
      </c>
      <c r="GM125">
        <f t="shared" si="143"/>
        <v>4832.55</v>
      </c>
      <c r="GN125">
        <f t="shared" si="144"/>
        <v>4832.55</v>
      </c>
      <c r="GO125">
        <f t="shared" si="145"/>
        <v>0</v>
      </c>
      <c r="GP125">
        <f t="shared" si="146"/>
        <v>0</v>
      </c>
      <c r="GR125">
        <v>0</v>
      </c>
      <c r="GS125">
        <v>3</v>
      </c>
      <c r="GT125">
        <v>0</v>
      </c>
      <c r="GU125" t="s">
        <v>3</v>
      </c>
      <c r="GV125">
        <f t="shared" si="147"/>
        <v>0</v>
      </c>
      <c r="GW125">
        <v>1</v>
      </c>
      <c r="GX125">
        <f t="shared" si="148"/>
        <v>0</v>
      </c>
      <c r="HA125">
        <v>0</v>
      </c>
      <c r="HB125">
        <v>0</v>
      </c>
      <c r="HC125">
        <f t="shared" si="149"/>
        <v>0</v>
      </c>
      <c r="HE125" t="s">
        <v>3</v>
      </c>
      <c r="HF125" t="s">
        <v>3</v>
      </c>
      <c r="IK125">
        <v>0</v>
      </c>
    </row>
    <row r="126" spans="1:245">
      <c r="A126">
        <v>18</v>
      </c>
      <c r="B126">
        <v>1</v>
      </c>
      <c r="C126">
        <v>144</v>
      </c>
      <c r="E126" t="s">
        <v>222</v>
      </c>
      <c r="F126" t="s">
        <v>223</v>
      </c>
      <c r="G126" t="s">
        <v>224</v>
      </c>
      <c r="H126" t="s">
        <v>225</v>
      </c>
      <c r="I126">
        <f>I125*J126</f>
        <v>1.8</v>
      </c>
      <c r="J126">
        <v>1</v>
      </c>
      <c r="O126">
        <f t="shared" si="115"/>
        <v>0</v>
      </c>
      <c r="P126">
        <f t="shared" si="116"/>
        <v>0</v>
      </c>
      <c r="Q126">
        <f t="shared" si="117"/>
        <v>0</v>
      </c>
      <c r="R126">
        <f t="shared" si="118"/>
        <v>0</v>
      </c>
      <c r="S126">
        <f t="shared" si="119"/>
        <v>0</v>
      </c>
      <c r="T126">
        <f t="shared" si="120"/>
        <v>0</v>
      </c>
      <c r="U126">
        <f t="shared" si="121"/>
        <v>0</v>
      </c>
      <c r="V126">
        <f t="shared" si="122"/>
        <v>0</v>
      </c>
      <c r="W126">
        <f t="shared" si="123"/>
        <v>0</v>
      </c>
      <c r="X126">
        <f t="shared" si="124"/>
        <v>0</v>
      </c>
      <c r="Y126">
        <f t="shared" si="125"/>
        <v>0</v>
      </c>
      <c r="AA126">
        <v>35502784</v>
      </c>
      <c r="AB126">
        <f t="shared" si="126"/>
        <v>0</v>
      </c>
      <c r="AC126">
        <f t="shared" si="127"/>
        <v>0</v>
      </c>
      <c r="AD126">
        <f t="shared" ref="AD126:AD131" si="150">ROUND((((ET126)-(EU126))+AE126),6)</f>
        <v>0</v>
      </c>
      <c r="AE126">
        <f t="shared" ref="AE126:AF131" si="151">ROUND((EU126),6)</f>
        <v>0</v>
      </c>
      <c r="AF126">
        <f t="shared" si="151"/>
        <v>0</v>
      </c>
      <c r="AG126">
        <f t="shared" si="128"/>
        <v>0</v>
      </c>
      <c r="AH126">
        <f t="shared" ref="AH126:AI131" si="152">(EW126)</f>
        <v>0</v>
      </c>
      <c r="AI126">
        <f t="shared" si="152"/>
        <v>0</v>
      </c>
      <c r="AJ126">
        <f t="shared" si="129"/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81</v>
      </c>
      <c r="AU126">
        <v>72</v>
      </c>
      <c r="AV126">
        <v>1</v>
      </c>
      <c r="AW126">
        <v>1</v>
      </c>
      <c r="AZ126">
        <v>1</v>
      </c>
      <c r="BA126">
        <v>1</v>
      </c>
      <c r="BB126">
        <v>1</v>
      </c>
      <c r="BC126">
        <v>1</v>
      </c>
      <c r="BD126" t="s">
        <v>3</v>
      </c>
      <c r="BE126" t="s">
        <v>3</v>
      </c>
      <c r="BF126" t="s">
        <v>3</v>
      </c>
      <c r="BG126" t="s">
        <v>3</v>
      </c>
      <c r="BH126">
        <v>3</v>
      </c>
      <c r="BI126">
        <v>1</v>
      </c>
      <c r="BJ126" t="s">
        <v>226</v>
      </c>
      <c r="BM126">
        <v>9001</v>
      </c>
      <c r="BN126">
        <v>0</v>
      </c>
      <c r="BO126" t="s">
        <v>3</v>
      </c>
      <c r="BP126">
        <v>0</v>
      </c>
      <c r="BQ126">
        <v>2</v>
      </c>
      <c r="BR126">
        <v>1</v>
      </c>
      <c r="BS126">
        <v>1</v>
      </c>
      <c r="BT126">
        <v>1</v>
      </c>
      <c r="BU126">
        <v>1</v>
      </c>
      <c r="BV126">
        <v>1</v>
      </c>
      <c r="BW126">
        <v>1</v>
      </c>
      <c r="BX126">
        <v>1</v>
      </c>
      <c r="BY126" t="s">
        <v>3</v>
      </c>
      <c r="BZ126">
        <v>90</v>
      </c>
      <c r="CA126">
        <v>85</v>
      </c>
      <c r="CE126">
        <v>0</v>
      </c>
      <c r="CF126">
        <v>0</v>
      </c>
      <c r="CG126">
        <v>0</v>
      </c>
      <c r="CM126">
        <v>0</v>
      </c>
      <c r="CN126" t="s">
        <v>3</v>
      </c>
      <c r="CO126">
        <v>0</v>
      </c>
      <c r="CP126">
        <f t="shared" si="130"/>
        <v>0</v>
      </c>
      <c r="CQ126">
        <f t="shared" si="131"/>
        <v>0</v>
      </c>
      <c r="CR126">
        <f t="shared" si="132"/>
        <v>0</v>
      </c>
      <c r="CS126">
        <f t="shared" si="133"/>
        <v>0</v>
      </c>
      <c r="CT126">
        <f t="shared" si="134"/>
        <v>0</v>
      </c>
      <c r="CU126">
        <f t="shared" si="135"/>
        <v>0</v>
      </c>
      <c r="CV126">
        <f t="shared" si="136"/>
        <v>0</v>
      </c>
      <c r="CW126">
        <f t="shared" si="137"/>
        <v>0</v>
      </c>
      <c r="CX126">
        <f t="shared" si="138"/>
        <v>0</v>
      </c>
      <c r="CY126">
        <f t="shared" si="139"/>
        <v>0</v>
      </c>
      <c r="CZ126">
        <f t="shared" si="140"/>
        <v>0</v>
      </c>
      <c r="DC126" t="s">
        <v>3</v>
      </c>
      <c r="DD126" t="s">
        <v>3</v>
      </c>
      <c r="DE126" t="s">
        <v>3</v>
      </c>
      <c r="DF126" t="s">
        <v>3</v>
      </c>
      <c r="DG126" t="s">
        <v>3</v>
      </c>
      <c r="DH126" t="s">
        <v>3</v>
      </c>
      <c r="DI126" t="s">
        <v>3</v>
      </c>
      <c r="DJ126" t="s">
        <v>3</v>
      </c>
      <c r="DK126" t="s">
        <v>3</v>
      </c>
      <c r="DL126" t="s">
        <v>3</v>
      </c>
      <c r="DM126" t="s">
        <v>3</v>
      </c>
      <c r="DN126">
        <v>0</v>
      </c>
      <c r="DO126">
        <v>0</v>
      </c>
      <c r="DP126">
        <v>1</v>
      </c>
      <c r="DQ126">
        <v>1</v>
      </c>
      <c r="DU126">
        <v>1005</v>
      </c>
      <c r="DV126" t="s">
        <v>225</v>
      </c>
      <c r="DW126" t="s">
        <v>225</v>
      </c>
      <c r="DX126">
        <v>1</v>
      </c>
      <c r="DZ126" t="s">
        <v>3</v>
      </c>
      <c r="EA126" t="s">
        <v>3</v>
      </c>
      <c r="EB126" t="s">
        <v>3</v>
      </c>
      <c r="EC126" t="s">
        <v>3</v>
      </c>
      <c r="EE126">
        <v>35526078</v>
      </c>
      <c r="EF126">
        <v>2</v>
      </c>
      <c r="EG126" t="s">
        <v>22</v>
      </c>
      <c r="EH126">
        <v>0</v>
      </c>
      <c r="EI126" t="s">
        <v>3</v>
      </c>
      <c r="EJ126">
        <v>1</v>
      </c>
      <c r="EK126">
        <v>9001</v>
      </c>
      <c r="EL126" t="s">
        <v>220</v>
      </c>
      <c r="EM126" t="s">
        <v>221</v>
      </c>
      <c r="EO126" t="s">
        <v>3</v>
      </c>
      <c r="EQ126">
        <v>0</v>
      </c>
      <c r="ER126">
        <v>0</v>
      </c>
      <c r="ES126">
        <v>0</v>
      </c>
      <c r="ET126">
        <v>0</v>
      </c>
      <c r="EU126">
        <v>0</v>
      </c>
      <c r="EV126">
        <v>0</v>
      </c>
      <c r="EW126">
        <v>0</v>
      </c>
      <c r="EX126">
        <v>0</v>
      </c>
      <c r="FQ126">
        <v>0</v>
      </c>
      <c r="FR126">
        <f t="shared" si="141"/>
        <v>0</v>
      </c>
      <c r="FS126">
        <v>0</v>
      </c>
      <c r="FT126" t="s">
        <v>26</v>
      </c>
      <c r="FU126" t="s">
        <v>27</v>
      </c>
      <c r="FX126">
        <v>81</v>
      </c>
      <c r="FY126">
        <v>72.25</v>
      </c>
      <c r="GA126" t="s">
        <v>3</v>
      </c>
      <c r="GD126">
        <v>1</v>
      </c>
      <c r="GF126">
        <v>-2007666408</v>
      </c>
      <c r="GG126">
        <v>2</v>
      </c>
      <c r="GH126">
        <v>1</v>
      </c>
      <c r="GI126">
        <v>-2</v>
      </c>
      <c r="GJ126">
        <v>0</v>
      </c>
      <c r="GK126">
        <v>0</v>
      </c>
      <c r="GL126">
        <f t="shared" si="142"/>
        <v>0</v>
      </c>
      <c r="GM126">
        <f t="shared" si="143"/>
        <v>0</v>
      </c>
      <c r="GN126">
        <f t="shared" si="144"/>
        <v>0</v>
      </c>
      <c r="GO126">
        <f t="shared" si="145"/>
        <v>0</v>
      </c>
      <c r="GP126">
        <f t="shared" si="146"/>
        <v>0</v>
      </c>
      <c r="GR126">
        <v>0</v>
      </c>
      <c r="GS126">
        <v>3</v>
      </c>
      <c r="GT126">
        <v>0</v>
      </c>
      <c r="GU126" t="s">
        <v>3</v>
      </c>
      <c r="GV126">
        <f t="shared" si="147"/>
        <v>0</v>
      </c>
      <c r="GW126">
        <v>1</v>
      </c>
      <c r="GX126">
        <f t="shared" si="148"/>
        <v>0</v>
      </c>
      <c r="HA126">
        <v>0</v>
      </c>
      <c r="HB126">
        <v>0</v>
      </c>
      <c r="HC126">
        <f t="shared" si="149"/>
        <v>0</v>
      </c>
      <c r="HE126" t="s">
        <v>3</v>
      </c>
      <c r="HF126" t="s">
        <v>3</v>
      </c>
      <c r="IK126">
        <v>0</v>
      </c>
    </row>
    <row r="127" spans="1:245">
      <c r="A127">
        <v>17</v>
      </c>
      <c r="B127">
        <v>1</v>
      </c>
      <c r="E127" t="s">
        <v>227</v>
      </c>
      <c r="F127" t="s">
        <v>228</v>
      </c>
      <c r="G127" t="s">
        <v>229</v>
      </c>
      <c r="H127" t="s">
        <v>142</v>
      </c>
      <c r="I127">
        <v>1</v>
      </c>
      <c r="J127">
        <v>0</v>
      </c>
      <c r="O127">
        <f t="shared" si="115"/>
        <v>11155</v>
      </c>
      <c r="P127">
        <f t="shared" si="116"/>
        <v>11155</v>
      </c>
      <c r="Q127">
        <f t="shared" si="117"/>
        <v>0</v>
      </c>
      <c r="R127">
        <f t="shared" si="118"/>
        <v>0</v>
      </c>
      <c r="S127">
        <f t="shared" si="119"/>
        <v>0</v>
      </c>
      <c r="T127">
        <f t="shared" si="120"/>
        <v>0</v>
      </c>
      <c r="U127">
        <f t="shared" si="121"/>
        <v>0</v>
      </c>
      <c r="V127">
        <f t="shared" si="122"/>
        <v>0</v>
      </c>
      <c r="W127">
        <f t="shared" si="123"/>
        <v>128.03</v>
      </c>
      <c r="X127">
        <f t="shared" si="124"/>
        <v>0</v>
      </c>
      <c r="Y127">
        <f t="shared" si="125"/>
        <v>0</v>
      </c>
      <c r="AA127">
        <v>35502784</v>
      </c>
      <c r="AB127">
        <f t="shared" si="126"/>
        <v>2795.74</v>
      </c>
      <c r="AC127">
        <f t="shared" si="127"/>
        <v>2795.74</v>
      </c>
      <c r="AD127">
        <f t="shared" si="150"/>
        <v>0</v>
      </c>
      <c r="AE127">
        <f t="shared" si="151"/>
        <v>0</v>
      </c>
      <c r="AF127">
        <f t="shared" si="151"/>
        <v>0</v>
      </c>
      <c r="AG127">
        <f t="shared" si="128"/>
        <v>0</v>
      </c>
      <c r="AH127">
        <f t="shared" si="152"/>
        <v>0</v>
      </c>
      <c r="AI127">
        <f t="shared" si="152"/>
        <v>0</v>
      </c>
      <c r="AJ127">
        <f t="shared" si="129"/>
        <v>128.03</v>
      </c>
      <c r="AK127">
        <v>2795.74</v>
      </c>
      <c r="AL127">
        <v>2795.74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128.03</v>
      </c>
      <c r="AT127">
        <v>0</v>
      </c>
      <c r="AU127">
        <v>0</v>
      </c>
      <c r="AV127">
        <v>1</v>
      </c>
      <c r="AW127">
        <v>1</v>
      </c>
      <c r="AZ127">
        <v>1</v>
      </c>
      <c r="BA127">
        <v>1</v>
      </c>
      <c r="BB127">
        <v>1</v>
      </c>
      <c r="BC127">
        <v>3.99</v>
      </c>
      <c r="BD127" t="s">
        <v>3</v>
      </c>
      <c r="BE127" t="s">
        <v>3</v>
      </c>
      <c r="BF127" t="s">
        <v>3</v>
      </c>
      <c r="BG127" t="s">
        <v>3</v>
      </c>
      <c r="BH127">
        <v>3</v>
      </c>
      <c r="BI127">
        <v>1</v>
      </c>
      <c r="BJ127" t="s">
        <v>230</v>
      </c>
      <c r="BM127">
        <v>500001</v>
      </c>
      <c r="BN127">
        <v>0</v>
      </c>
      <c r="BO127" t="s">
        <v>228</v>
      </c>
      <c r="BP127">
        <v>1</v>
      </c>
      <c r="BQ127">
        <v>8</v>
      </c>
      <c r="BR127">
        <v>0</v>
      </c>
      <c r="BS127">
        <v>1</v>
      </c>
      <c r="BT127">
        <v>1</v>
      </c>
      <c r="BU127">
        <v>1</v>
      </c>
      <c r="BV127">
        <v>1</v>
      </c>
      <c r="BW127">
        <v>1</v>
      </c>
      <c r="BX127">
        <v>1</v>
      </c>
      <c r="BY127" t="s">
        <v>3</v>
      </c>
      <c r="BZ127">
        <v>0</v>
      </c>
      <c r="CA127">
        <v>0</v>
      </c>
      <c r="CE127">
        <v>0</v>
      </c>
      <c r="CF127">
        <v>0</v>
      </c>
      <c r="CG127">
        <v>0</v>
      </c>
      <c r="CM127">
        <v>0</v>
      </c>
      <c r="CN127" t="s">
        <v>3</v>
      </c>
      <c r="CO127">
        <v>0</v>
      </c>
      <c r="CP127">
        <f t="shared" si="130"/>
        <v>11155</v>
      </c>
      <c r="CQ127">
        <f t="shared" si="131"/>
        <v>11155.0026</v>
      </c>
      <c r="CR127">
        <f t="shared" si="132"/>
        <v>0</v>
      </c>
      <c r="CS127">
        <f t="shared" si="133"/>
        <v>0</v>
      </c>
      <c r="CT127">
        <f t="shared" si="134"/>
        <v>0</v>
      </c>
      <c r="CU127">
        <f t="shared" si="135"/>
        <v>0</v>
      </c>
      <c r="CV127">
        <f t="shared" si="136"/>
        <v>0</v>
      </c>
      <c r="CW127">
        <f t="shared" si="137"/>
        <v>0</v>
      </c>
      <c r="CX127">
        <f t="shared" si="138"/>
        <v>128.03</v>
      </c>
      <c r="CY127">
        <f t="shared" si="139"/>
        <v>0</v>
      </c>
      <c r="CZ127">
        <f t="shared" si="140"/>
        <v>0</v>
      </c>
      <c r="DC127" t="s">
        <v>3</v>
      </c>
      <c r="DD127" t="s">
        <v>3</v>
      </c>
      <c r="DE127" t="s">
        <v>3</v>
      </c>
      <c r="DF127" t="s">
        <v>3</v>
      </c>
      <c r="DG127" t="s">
        <v>3</v>
      </c>
      <c r="DH127" t="s">
        <v>3</v>
      </c>
      <c r="DI127" t="s">
        <v>3</v>
      </c>
      <c r="DJ127" t="s">
        <v>3</v>
      </c>
      <c r="DK127" t="s">
        <v>3</v>
      </c>
      <c r="DL127" t="s">
        <v>3</v>
      </c>
      <c r="DM127" t="s">
        <v>3</v>
      </c>
      <c r="DN127">
        <v>0</v>
      </c>
      <c r="DO127">
        <v>0</v>
      </c>
      <c r="DP127">
        <v>1</v>
      </c>
      <c r="DQ127">
        <v>1</v>
      </c>
      <c r="DU127">
        <v>1010</v>
      </c>
      <c r="DV127" t="s">
        <v>142</v>
      </c>
      <c r="DW127" t="s">
        <v>142</v>
      </c>
      <c r="DX127">
        <v>1</v>
      </c>
      <c r="DZ127" t="s">
        <v>3</v>
      </c>
      <c r="EA127" t="s">
        <v>3</v>
      </c>
      <c r="EB127" t="s">
        <v>3</v>
      </c>
      <c r="EC127" t="s">
        <v>3</v>
      </c>
      <c r="EE127">
        <v>35526012</v>
      </c>
      <c r="EF127">
        <v>8</v>
      </c>
      <c r="EG127" t="s">
        <v>178</v>
      </c>
      <c r="EH127">
        <v>0</v>
      </c>
      <c r="EI127" t="s">
        <v>3</v>
      </c>
      <c r="EJ127">
        <v>1</v>
      </c>
      <c r="EK127">
        <v>500001</v>
      </c>
      <c r="EL127" t="s">
        <v>179</v>
      </c>
      <c r="EM127" t="s">
        <v>180</v>
      </c>
      <c r="EO127" t="s">
        <v>3</v>
      </c>
      <c r="EQ127">
        <v>0</v>
      </c>
      <c r="ER127">
        <v>2795.74</v>
      </c>
      <c r="ES127">
        <v>2795.74</v>
      </c>
      <c r="ET127">
        <v>0</v>
      </c>
      <c r="EU127">
        <v>0</v>
      </c>
      <c r="EV127">
        <v>0</v>
      </c>
      <c r="EW127">
        <v>0</v>
      </c>
      <c r="EX127">
        <v>0</v>
      </c>
      <c r="EY127">
        <v>0</v>
      </c>
      <c r="FQ127">
        <v>0</v>
      </c>
      <c r="FR127">
        <f t="shared" si="141"/>
        <v>0</v>
      </c>
      <c r="FS127">
        <v>0</v>
      </c>
      <c r="FX127">
        <v>0</v>
      </c>
      <c r="FY127">
        <v>0</v>
      </c>
      <c r="GA127" t="s">
        <v>3</v>
      </c>
      <c r="GD127">
        <v>1</v>
      </c>
      <c r="GF127">
        <v>407909632</v>
      </c>
      <c r="GG127">
        <v>2</v>
      </c>
      <c r="GH127">
        <v>1</v>
      </c>
      <c r="GI127">
        <v>2</v>
      </c>
      <c r="GJ127">
        <v>0</v>
      </c>
      <c r="GK127">
        <v>0</v>
      </c>
      <c r="GL127">
        <f t="shared" si="142"/>
        <v>0</v>
      </c>
      <c r="GM127">
        <f t="shared" si="143"/>
        <v>11155</v>
      </c>
      <c r="GN127">
        <f t="shared" si="144"/>
        <v>11155</v>
      </c>
      <c r="GO127">
        <f t="shared" si="145"/>
        <v>0</v>
      </c>
      <c r="GP127">
        <f t="shared" si="146"/>
        <v>0</v>
      </c>
      <c r="GR127">
        <v>0</v>
      </c>
      <c r="GS127">
        <v>3</v>
      </c>
      <c r="GT127">
        <v>0</v>
      </c>
      <c r="GU127" t="s">
        <v>3</v>
      </c>
      <c r="GV127">
        <f t="shared" si="147"/>
        <v>0</v>
      </c>
      <c r="GW127">
        <v>1</v>
      </c>
      <c r="GX127">
        <f t="shared" si="148"/>
        <v>0</v>
      </c>
      <c r="HA127">
        <v>0</v>
      </c>
      <c r="HB127">
        <v>0</v>
      </c>
      <c r="HC127">
        <f t="shared" si="149"/>
        <v>0</v>
      </c>
      <c r="HE127" t="s">
        <v>3</v>
      </c>
      <c r="HF127" t="s">
        <v>3</v>
      </c>
      <c r="IK127">
        <v>0</v>
      </c>
    </row>
    <row r="128" spans="1:245">
      <c r="A128">
        <v>17</v>
      </c>
      <c r="B128">
        <v>1</v>
      </c>
      <c r="C128">
        <f>ROW(SmtRes!A163)</f>
        <v>163</v>
      </c>
      <c r="D128">
        <f>ROW(EtalonRes!A156)</f>
        <v>156</v>
      </c>
      <c r="E128" t="s">
        <v>231</v>
      </c>
      <c r="F128" t="s">
        <v>232</v>
      </c>
      <c r="G128" t="s">
        <v>233</v>
      </c>
      <c r="H128" t="s">
        <v>234</v>
      </c>
      <c r="I128">
        <f>ROUND(2.8/100,9)</f>
        <v>2.8000000000000001E-2</v>
      </c>
      <c r="J128">
        <v>0</v>
      </c>
      <c r="O128">
        <f t="shared" si="115"/>
        <v>4487.76</v>
      </c>
      <c r="P128">
        <f t="shared" si="116"/>
        <v>3239.19</v>
      </c>
      <c r="Q128">
        <f t="shared" si="117"/>
        <v>362.69</v>
      </c>
      <c r="R128">
        <f t="shared" si="118"/>
        <v>141.80000000000001</v>
      </c>
      <c r="S128">
        <f t="shared" si="119"/>
        <v>885.88</v>
      </c>
      <c r="T128">
        <f t="shared" si="120"/>
        <v>0</v>
      </c>
      <c r="U128">
        <f t="shared" si="121"/>
        <v>2.9198400000000002</v>
      </c>
      <c r="V128">
        <f t="shared" si="122"/>
        <v>0.31779999999999997</v>
      </c>
      <c r="W128">
        <f t="shared" si="123"/>
        <v>0</v>
      </c>
      <c r="X128">
        <f t="shared" si="124"/>
        <v>1089.3399999999999</v>
      </c>
      <c r="Y128">
        <f t="shared" si="125"/>
        <v>554.95000000000005</v>
      </c>
      <c r="AA128">
        <v>35502784</v>
      </c>
      <c r="AB128">
        <f t="shared" si="126"/>
        <v>25578.37</v>
      </c>
      <c r="AC128">
        <f t="shared" si="127"/>
        <v>23370.78</v>
      </c>
      <c r="AD128">
        <f t="shared" si="150"/>
        <v>1250.3</v>
      </c>
      <c r="AE128">
        <f t="shared" si="151"/>
        <v>153.22999999999999</v>
      </c>
      <c r="AF128">
        <f t="shared" si="151"/>
        <v>957.29</v>
      </c>
      <c r="AG128">
        <f t="shared" si="128"/>
        <v>0</v>
      </c>
      <c r="AH128">
        <f t="shared" si="152"/>
        <v>104.28</v>
      </c>
      <c r="AI128">
        <f t="shared" si="152"/>
        <v>11.35</v>
      </c>
      <c r="AJ128">
        <f t="shared" si="129"/>
        <v>0</v>
      </c>
      <c r="AK128">
        <v>25578.37</v>
      </c>
      <c r="AL128">
        <v>23370.78</v>
      </c>
      <c r="AM128">
        <v>1250.3</v>
      </c>
      <c r="AN128">
        <v>153.22999999999999</v>
      </c>
      <c r="AO128">
        <v>957.29</v>
      </c>
      <c r="AP128">
        <v>0</v>
      </c>
      <c r="AQ128">
        <v>104.28</v>
      </c>
      <c r="AR128">
        <v>11.35</v>
      </c>
      <c r="AS128">
        <v>0</v>
      </c>
      <c r="AT128">
        <v>106</v>
      </c>
      <c r="AU128">
        <v>54</v>
      </c>
      <c r="AV128">
        <v>1</v>
      </c>
      <c r="AW128">
        <v>1</v>
      </c>
      <c r="AZ128">
        <v>1</v>
      </c>
      <c r="BA128">
        <v>33.049999999999997</v>
      </c>
      <c r="BB128">
        <v>10.36</v>
      </c>
      <c r="BC128">
        <v>4.95</v>
      </c>
      <c r="BD128" t="s">
        <v>3</v>
      </c>
      <c r="BE128" t="s">
        <v>3</v>
      </c>
      <c r="BF128" t="s">
        <v>3</v>
      </c>
      <c r="BG128" t="s">
        <v>3</v>
      </c>
      <c r="BH128">
        <v>0</v>
      </c>
      <c r="BI128">
        <v>1</v>
      </c>
      <c r="BJ128" t="s">
        <v>235</v>
      </c>
      <c r="BM128">
        <v>10001</v>
      </c>
      <c r="BN128">
        <v>0</v>
      </c>
      <c r="BO128" t="s">
        <v>232</v>
      </c>
      <c r="BP128">
        <v>1</v>
      </c>
      <c r="BQ128">
        <v>2</v>
      </c>
      <c r="BR128">
        <v>0</v>
      </c>
      <c r="BS128">
        <v>33.049999999999997</v>
      </c>
      <c r="BT128">
        <v>1</v>
      </c>
      <c r="BU128">
        <v>1</v>
      </c>
      <c r="BV128">
        <v>1</v>
      </c>
      <c r="BW128">
        <v>1</v>
      </c>
      <c r="BX128">
        <v>1</v>
      </c>
      <c r="BY128" t="s">
        <v>3</v>
      </c>
      <c r="BZ128">
        <v>118</v>
      </c>
      <c r="CA128">
        <v>63</v>
      </c>
      <c r="CE128">
        <v>0</v>
      </c>
      <c r="CF128">
        <v>0</v>
      </c>
      <c r="CG128">
        <v>0</v>
      </c>
      <c r="CM128">
        <v>0</v>
      </c>
      <c r="CN128" t="s">
        <v>3</v>
      </c>
      <c r="CO128">
        <v>0</v>
      </c>
      <c r="CP128">
        <f t="shared" si="130"/>
        <v>4487.76</v>
      </c>
      <c r="CQ128">
        <f t="shared" si="131"/>
        <v>115685.361</v>
      </c>
      <c r="CR128">
        <f t="shared" si="132"/>
        <v>12953.107999999998</v>
      </c>
      <c r="CS128">
        <f t="shared" si="133"/>
        <v>5064.2514999999994</v>
      </c>
      <c r="CT128">
        <f t="shared" si="134"/>
        <v>31638.434499999996</v>
      </c>
      <c r="CU128">
        <f t="shared" si="135"/>
        <v>0</v>
      </c>
      <c r="CV128">
        <f t="shared" si="136"/>
        <v>104.28</v>
      </c>
      <c r="CW128">
        <f t="shared" si="137"/>
        <v>11.35</v>
      </c>
      <c r="CX128">
        <f t="shared" si="138"/>
        <v>0</v>
      </c>
      <c r="CY128">
        <f t="shared" si="139"/>
        <v>1089.3407999999999</v>
      </c>
      <c r="CZ128">
        <f t="shared" si="140"/>
        <v>554.94720000000007</v>
      </c>
      <c r="DC128" t="s">
        <v>3</v>
      </c>
      <c r="DD128" t="s">
        <v>3</v>
      </c>
      <c r="DE128" t="s">
        <v>3</v>
      </c>
      <c r="DF128" t="s">
        <v>3</v>
      </c>
      <c r="DG128" t="s">
        <v>3</v>
      </c>
      <c r="DH128" t="s">
        <v>3</v>
      </c>
      <c r="DI128" t="s">
        <v>3</v>
      </c>
      <c r="DJ128" t="s">
        <v>3</v>
      </c>
      <c r="DK128" t="s">
        <v>3</v>
      </c>
      <c r="DL128" t="s">
        <v>3</v>
      </c>
      <c r="DM128" t="s">
        <v>3</v>
      </c>
      <c r="DN128">
        <v>0</v>
      </c>
      <c r="DO128">
        <v>0</v>
      </c>
      <c r="DP128">
        <v>1</v>
      </c>
      <c r="DQ128">
        <v>1</v>
      </c>
      <c r="DU128">
        <v>1013</v>
      </c>
      <c r="DV128" t="s">
        <v>234</v>
      </c>
      <c r="DW128" t="s">
        <v>234</v>
      </c>
      <c r="DX128">
        <v>1</v>
      </c>
      <c r="DZ128" t="s">
        <v>3</v>
      </c>
      <c r="EA128" t="s">
        <v>3</v>
      </c>
      <c r="EB128" t="s">
        <v>3</v>
      </c>
      <c r="EC128" t="s">
        <v>3</v>
      </c>
      <c r="EE128">
        <v>35526079</v>
      </c>
      <c r="EF128">
        <v>2</v>
      </c>
      <c r="EG128" t="s">
        <v>22</v>
      </c>
      <c r="EH128">
        <v>0</v>
      </c>
      <c r="EI128" t="s">
        <v>3</v>
      </c>
      <c r="EJ128">
        <v>1</v>
      </c>
      <c r="EK128">
        <v>10001</v>
      </c>
      <c r="EL128" t="s">
        <v>204</v>
      </c>
      <c r="EM128" t="s">
        <v>205</v>
      </c>
      <c r="EO128" t="s">
        <v>3</v>
      </c>
      <c r="EQ128">
        <v>2097152</v>
      </c>
      <c r="ER128">
        <v>25578.37</v>
      </c>
      <c r="ES128">
        <v>23370.78</v>
      </c>
      <c r="ET128">
        <v>1250.3</v>
      </c>
      <c r="EU128">
        <v>153.22999999999999</v>
      </c>
      <c r="EV128">
        <v>957.29</v>
      </c>
      <c r="EW128">
        <v>104.28</v>
      </c>
      <c r="EX128">
        <v>11.35</v>
      </c>
      <c r="EY128">
        <v>0</v>
      </c>
      <c r="FQ128">
        <v>0</v>
      </c>
      <c r="FR128">
        <f t="shared" si="141"/>
        <v>0</v>
      </c>
      <c r="FS128">
        <v>0</v>
      </c>
      <c r="FT128" t="s">
        <v>26</v>
      </c>
      <c r="FU128" t="s">
        <v>27</v>
      </c>
      <c r="FX128">
        <v>106.2</v>
      </c>
      <c r="FY128">
        <v>53.55</v>
      </c>
      <c r="GA128" t="s">
        <v>3</v>
      </c>
      <c r="GD128">
        <v>1</v>
      </c>
      <c r="GF128">
        <v>-1768343030</v>
      </c>
      <c r="GG128">
        <v>2</v>
      </c>
      <c r="GH128">
        <v>1</v>
      </c>
      <c r="GI128">
        <v>2</v>
      </c>
      <c r="GJ128">
        <v>0</v>
      </c>
      <c r="GK128">
        <v>0</v>
      </c>
      <c r="GL128">
        <f t="shared" si="142"/>
        <v>0</v>
      </c>
      <c r="GM128">
        <f t="shared" si="143"/>
        <v>6132.05</v>
      </c>
      <c r="GN128">
        <f t="shared" si="144"/>
        <v>6132.05</v>
      </c>
      <c r="GO128">
        <f t="shared" si="145"/>
        <v>0</v>
      </c>
      <c r="GP128">
        <f t="shared" si="146"/>
        <v>0</v>
      </c>
      <c r="GR128">
        <v>0</v>
      </c>
      <c r="GS128">
        <v>3</v>
      </c>
      <c r="GT128">
        <v>0</v>
      </c>
      <c r="GU128" t="s">
        <v>3</v>
      </c>
      <c r="GV128">
        <f t="shared" si="147"/>
        <v>0</v>
      </c>
      <c r="GW128">
        <v>1</v>
      </c>
      <c r="GX128">
        <f t="shared" si="148"/>
        <v>0</v>
      </c>
      <c r="HA128">
        <v>0</v>
      </c>
      <c r="HB128">
        <v>0</v>
      </c>
      <c r="HC128">
        <f t="shared" si="149"/>
        <v>0</v>
      </c>
      <c r="HE128" t="s">
        <v>3</v>
      </c>
      <c r="HF128" t="s">
        <v>3</v>
      </c>
      <c r="IK128">
        <v>0</v>
      </c>
    </row>
    <row r="129" spans="1:245">
      <c r="A129">
        <v>18</v>
      </c>
      <c r="B129">
        <v>1</v>
      </c>
      <c r="C129">
        <v>161</v>
      </c>
      <c r="E129" t="s">
        <v>236</v>
      </c>
      <c r="F129" t="s">
        <v>237</v>
      </c>
      <c r="G129" t="s">
        <v>238</v>
      </c>
      <c r="H129" t="s">
        <v>225</v>
      </c>
      <c r="I129">
        <f>I128*J129</f>
        <v>2.8</v>
      </c>
      <c r="J129">
        <v>99.999999999999986</v>
      </c>
      <c r="O129">
        <f t="shared" si="115"/>
        <v>11963.12</v>
      </c>
      <c r="P129">
        <f t="shared" si="116"/>
        <v>11963.12</v>
      </c>
      <c r="Q129">
        <f t="shared" si="117"/>
        <v>0</v>
      </c>
      <c r="R129">
        <f t="shared" si="118"/>
        <v>0</v>
      </c>
      <c r="S129">
        <f t="shared" si="119"/>
        <v>0</v>
      </c>
      <c r="T129">
        <f t="shared" si="120"/>
        <v>0</v>
      </c>
      <c r="U129">
        <f t="shared" si="121"/>
        <v>0</v>
      </c>
      <c r="V129">
        <f t="shared" si="122"/>
        <v>0</v>
      </c>
      <c r="W129">
        <f t="shared" si="123"/>
        <v>170.66</v>
      </c>
      <c r="X129">
        <f t="shared" si="124"/>
        <v>0</v>
      </c>
      <c r="Y129">
        <f t="shared" si="125"/>
        <v>0</v>
      </c>
      <c r="AA129">
        <v>35502784</v>
      </c>
      <c r="AB129">
        <f t="shared" si="126"/>
        <v>1331.01</v>
      </c>
      <c r="AC129">
        <f t="shared" si="127"/>
        <v>1331.01</v>
      </c>
      <c r="AD129">
        <f t="shared" si="150"/>
        <v>0</v>
      </c>
      <c r="AE129">
        <f t="shared" si="151"/>
        <v>0</v>
      </c>
      <c r="AF129">
        <f t="shared" si="151"/>
        <v>0</v>
      </c>
      <c r="AG129">
        <f t="shared" si="128"/>
        <v>0</v>
      </c>
      <c r="AH129">
        <f t="shared" si="152"/>
        <v>0</v>
      </c>
      <c r="AI129">
        <f t="shared" si="152"/>
        <v>0</v>
      </c>
      <c r="AJ129">
        <f t="shared" si="129"/>
        <v>60.95</v>
      </c>
      <c r="AK129">
        <v>1331.01</v>
      </c>
      <c r="AL129">
        <v>1331.01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60.95</v>
      </c>
      <c r="AT129">
        <v>106</v>
      </c>
      <c r="AU129">
        <v>54</v>
      </c>
      <c r="AV129">
        <v>1</v>
      </c>
      <c r="AW129">
        <v>1</v>
      </c>
      <c r="AZ129">
        <v>1</v>
      </c>
      <c r="BA129">
        <v>1</v>
      </c>
      <c r="BB129">
        <v>1</v>
      </c>
      <c r="BC129">
        <v>3.21</v>
      </c>
      <c r="BD129" t="s">
        <v>3</v>
      </c>
      <c r="BE129" t="s">
        <v>3</v>
      </c>
      <c r="BF129" t="s">
        <v>3</v>
      </c>
      <c r="BG129" t="s">
        <v>3</v>
      </c>
      <c r="BH129">
        <v>3</v>
      </c>
      <c r="BI129">
        <v>1</v>
      </c>
      <c r="BJ129" t="s">
        <v>239</v>
      </c>
      <c r="BM129">
        <v>10001</v>
      </c>
      <c r="BN129">
        <v>0</v>
      </c>
      <c r="BO129" t="s">
        <v>237</v>
      </c>
      <c r="BP129">
        <v>1</v>
      </c>
      <c r="BQ129">
        <v>2</v>
      </c>
      <c r="BR129">
        <v>0</v>
      </c>
      <c r="BS129">
        <v>1</v>
      </c>
      <c r="BT129">
        <v>1</v>
      </c>
      <c r="BU129">
        <v>1</v>
      </c>
      <c r="BV129">
        <v>1</v>
      </c>
      <c r="BW129">
        <v>1</v>
      </c>
      <c r="BX129">
        <v>1</v>
      </c>
      <c r="BY129" t="s">
        <v>3</v>
      </c>
      <c r="BZ129">
        <v>118</v>
      </c>
      <c r="CA129">
        <v>63</v>
      </c>
      <c r="CE129">
        <v>0</v>
      </c>
      <c r="CF129">
        <v>0</v>
      </c>
      <c r="CG129">
        <v>0</v>
      </c>
      <c r="CM129">
        <v>0</v>
      </c>
      <c r="CN129" t="s">
        <v>3</v>
      </c>
      <c r="CO129">
        <v>0</v>
      </c>
      <c r="CP129">
        <f t="shared" si="130"/>
        <v>11963.12</v>
      </c>
      <c r="CQ129">
        <f t="shared" si="131"/>
        <v>4272.5420999999997</v>
      </c>
      <c r="CR129">
        <f t="shared" si="132"/>
        <v>0</v>
      </c>
      <c r="CS129">
        <f t="shared" si="133"/>
        <v>0</v>
      </c>
      <c r="CT129">
        <f t="shared" si="134"/>
        <v>0</v>
      </c>
      <c r="CU129">
        <f t="shared" si="135"/>
        <v>0</v>
      </c>
      <c r="CV129">
        <f t="shared" si="136"/>
        <v>0</v>
      </c>
      <c r="CW129">
        <f t="shared" si="137"/>
        <v>0</v>
      </c>
      <c r="CX129">
        <f t="shared" si="138"/>
        <v>60.95</v>
      </c>
      <c r="CY129">
        <f t="shared" si="139"/>
        <v>0</v>
      </c>
      <c r="CZ129">
        <f t="shared" si="140"/>
        <v>0</v>
      </c>
      <c r="DC129" t="s">
        <v>3</v>
      </c>
      <c r="DD129" t="s">
        <v>3</v>
      </c>
      <c r="DE129" t="s">
        <v>3</v>
      </c>
      <c r="DF129" t="s">
        <v>3</v>
      </c>
      <c r="DG129" t="s">
        <v>3</v>
      </c>
      <c r="DH129" t="s">
        <v>3</v>
      </c>
      <c r="DI129" t="s">
        <v>3</v>
      </c>
      <c r="DJ129" t="s">
        <v>3</v>
      </c>
      <c r="DK129" t="s">
        <v>3</v>
      </c>
      <c r="DL129" t="s">
        <v>3</v>
      </c>
      <c r="DM129" t="s">
        <v>3</v>
      </c>
      <c r="DN129">
        <v>0</v>
      </c>
      <c r="DO129">
        <v>0</v>
      </c>
      <c r="DP129">
        <v>1</v>
      </c>
      <c r="DQ129">
        <v>1</v>
      </c>
      <c r="DU129">
        <v>1005</v>
      </c>
      <c r="DV129" t="s">
        <v>225</v>
      </c>
      <c r="DW129" t="s">
        <v>225</v>
      </c>
      <c r="DX129">
        <v>1</v>
      </c>
      <c r="DZ129" t="s">
        <v>3</v>
      </c>
      <c r="EA129" t="s">
        <v>3</v>
      </c>
      <c r="EB129" t="s">
        <v>3</v>
      </c>
      <c r="EC129" t="s">
        <v>3</v>
      </c>
      <c r="EE129">
        <v>35526079</v>
      </c>
      <c r="EF129">
        <v>2</v>
      </c>
      <c r="EG129" t="s">
        <v>22</v>
      </c>
      <c r="EH129">
        <v>0</v>
      </c>
      <c r="EI129" t="s">
        <v>3</v>
      </c>
      <c r="EJ129">
        <v>1</v>
      </c>
      <c r="EK129">
        <v>10001</v>
      </c>
      <c r="EL129" t="s">
        <v>204</v>
      </c>
      <c r="EM129" t="s">
        <v>205</v>
      </c>
      <c r="EO129" t="s">
        <v>3</v>
      </c>
      <c r="EQ129">
        <v>0</v>
      </c>
      <c r="ER129">
        <v>1331.01</v>
      </c>
      <c r="ES129">
        <v>1331.01</v>
      </c>
      <c r="ET129">
        <v>0</v>
      </c>
      <c r="EU129">
        <v>0</v>
      </c>
      <c r="EV129">
        <v>0</v>
      </c>
      <c r="EW129">
        <v>0</v>
      </c>
      <c r="EX129">
        <v>0</v>
      </c>
      <c r="FQ129">
        <v>0</v>
      </c>
      <c r="FR129">
        <f t="shared" si="141"/>
        <v>0</v>
      </c>
      <c r="FS129">
        <v>0</v>
      </c>
      <c r="FT129" t="s">
        <v>26</v>
      </c>
      <c r="FU129" t="s">
        <v>27</v>
      </c>
      <c r="FX129">
        <v>106.2</v>
      </c>
      <c r="FY129">
        <v>53.55</v>
      </c>
      <c r="GA129" t="s">
        <v>3</v>
      </c>
      <c r="GD129">
        <v>1</v>
      </c>
      <c r="GF129">
        <v>-511262673</v>
      </c>
      <c r="GG129">
        <v>2</v>
      </c>
      <c r="GH129">
        <v>1</v>
      </c>
      <c r="GI129">
        <v>2</v>
      </c>
      <c r="GJ129">
        <v>0</v>
      </c>
      <c r="GK129">
        <v>0</v>
      </c>
      <c r="GL129">
        <f t="shared" si="142"/>
        <v>0</v>
      </c>
      <c r="GM129">
        <f t="shared" si="143"/>
        <v>11963.12</v>
      </c>
      <c r="GN129">
        <f t="shared" si="144"/>
        <v>11963.12</v>
      </c>
      <c r="GO129">
        <f t="shared" si="145"/>
        <v>0</v>
      </c>
      <c r="GP129">
        <f t="shared" si="146"/>
        <v>0</v>
      </c>
      <c r="GR129">
        <v>0</v>
      </c>
      <c r="GS129">
        <v>3</v>
      </c>
      <c r="GT129">
        <v>0</v>
      </c>
      <c r="GU129" t="s">
        <v>3</v>
      </c>
      <c r="GV129">
        <f t="shared" si="147"/>
        <v>0</v>
      </c>
      <c r="GW129">
        <v>1</v>
      </c>
      <c r="GX129">
        <f t="shared" si="148"/>
        <v>0</v>
      </c>
      <c r="HA129">
        <v>0</v>
      </c>
      <c r="HB129">
        <v>0</v>
      </c>
      <c r="HC129">
        <f t="shared" si="149"/>
        <v>0</v>
      </c>
      <c r="HE129" t="s">
        <v>3</v>
      </c>
      <c r="HF129" t="s">
        <v>3</v>
      </c>
      <c r="IK129">
        <v>0</v>
      </c>
    </row>
    <row r="130" spans="1:245">
      <c r="A130">
        <v>18</v>
      </c>
      <c r="B130">
        <v>1</v>
      </c>
      <c r="C130">
        <v>153</v>
      </c>
      <c r="E130" t="s">
        <v>240</v>
      </c>
      <c r="F130" t="s">
        <v>241</v>
      </c>
      <c r="G130" t="s">
        <v>242</v>
      </c>
      <c r="H130" t="s">
        <v>243</v>
      </c>
      <c r="I130">
        <f>I128*J130</f>
        <v>1</v>
      </c>
      <c r="J130">
        <v>35.714285714285715</v>
      </c>
      <c r="O130">
        <f t="shared" si="115"/>
        <v>405.27</v>
      </c>
      <c r="P130">
        <f t="shared" si="116"/>
        <v>405.27</v>
      </c>
      <c r="Q130">
        <f t="shared" si="117"/>
        <v>0</v>
      </c>
      <c r="R130">
        <f t="shared" si="118"/>
        <v>0</v>
      </c>
      <c r="S130">
        <f t="shared" si="119"/>
        <v>0</v>
      </c>
      <c r="T130">
        <f t="shared" si="120"/>
        <v>0</v>
      </c>
      <c r="U130">
        <f t="shared" si="121"/>
        <v>0</v>
      </c>
      <c r="V130">
        <f t="shared" si="122"/>
        <v>0</v>
      </c>
      <c r="W130">
        <f t="shared" si="123"/>
        <v>4.34</v>
      </c>
      <c r="X130">
        <f t="shared" si="124"/>
        <v>0</v>
      </c>
      <c r="Y130">
        <f t="shared" si="125"/>
        <v>0</v>
      </c>
      <c r="AA130">
        <v>35502784</v>
      </c>
      <c r="AB130">
        <f t="shared" si="126"/>
        <v>94.69</v>
      </c>
      <c r="AC130">
        <f t="shared" si="127"/>
        <v>94.69</v>
      </c>
      <c r="AD130">
        <f t="shared" si="150"/>
        <v>0</v>
      </c>
      <c r="AE130">
        <f t="shared" si="151"/>
        <v>0</v>
      </c>
      <c r="AF130">
        <f t="shared" si="151"/>
        <v>0</v>
      </c>
      <c r="AG130">
        <f t="shared" si="128"/>
        <v>0</v>
      </c>
      <c r="AH130">
        <f t="shared" si="152"/>
        <v>0</v>
      </c>
      <c r="AI130">
        <f t="shared" si="152"/>
        <v>0</v>
      </c>
      <c r="AJ130">
        <f t="shared" si="129"/>
        <v>4.34</v>
      </c>
      <c r="AK130">
        <v>94.69</v>
      </c>
      <c r="AL130">
        <v>94.69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4.34</v>
      </c>
      <c r="AT130">
        <v>106</v>
      </c>
      <c r="AU130">
        <v>54</v>
      </c>
      <c r="AV130">
        <v>1</v>
      </c>
      <c r="AW130">
        <v>1</v>
      </c>
      <c r="AZ130">
        <v>1</v>
      </c>
      <c r="BA130">
        <v>1</v>
      </c>
      <c r="BB130">
        <v>1</v>
      </c>
      <c r="BC130">
        <v>4.28</v>
      </c>
      <c r="BD130" t="s">
        <v>3</v>
      </c>
      <c r="BE130" t="s">
        <v>3</v>
      </c>
      <c r="BF130" t="s">
        <v>3</v>
      </c>
      <c r="BG130" t="s">
        <v>3</v>
      </c>
      <c r="BH130">
        <v>3</v>
      </c>
      <c r="BI130">
        <v>1</v>
      </c>
      <c r="BJ130" t="s">
        <v>244</v>
      </c>
      <c r="BM130">
        <v>10001</v>
      </c>
      <c r="BN130">
        <v>0</v>
      </c>
      <c r="BO130" t="s">
        <v>241</v>
      </c>
      <c r="BP130">
        <v>1</v>
      </c>
      <c r="BQ130">
        <v>2</v>
      </c>
      <c r="BR130">
        <v>0</v>
      </c>
      <c r="BS130">
        <v>1</v>
      </c>
      <c r="BT130">
        <v>1</v>
      </c>
      <c r="BU130">
        <v>1</v>
      </c>
      <c r="BV130">
        <v>1</v>
      </c>
      <c r="BW130">
        <v>1</v>
      </c>
      <c r="BX130">
        <v>1</v>
      </c>
      <c r="BY130" t="s">
        <v>3</v>
      </c>
      <c r="BZ130">
        <v>118</v>
      </c>
      <c r="CA130">
        <v>63</v>
      </c>
      <c r="CE130">
        <v>0</v>
      </c>
      <c r="CF130">
        <v>0</v>
      </c>
      <c r="CG130">
        <v>0</v>
      </c>
      <c r="CM130">
        <v>0</v>
      </c>
      <c r="CN130" t="s">
        <v>3</v>
      </c>
      <c r="CO130">
        <v>0</v>
      </c>
      <c r="CP130">
        <f t="shared" si="130"/>
        <v>405.27</v>
      </c>
      <c r="CQ130">
        <f t="shared" si="131"/>
        <v>405.27320000000003</v>
      </c>
      <c r="CR130">
        <f t="shared" si="132"/>
        <v>0</v>
      </c>
      <c r="CS130">
        <f t="shared" si="133"/>
        <v>0</v>
      </c>
      <c r="CT130">
        <f t="shared" si="134"/>
        <v>0</v>
      </c>
      <c r="CU130">
        <f t="shared" si="135"/>
        <v>0</v>
      </c>
      <c r="CV130">
        <f t="shared" si="136"/>
        <v>0</v>
      </c>
      <c r="CW130">
        <f t="shared" si="137"/>
        <v>0</v>
      </c>
      <c r="CX130">
        <f t="shared" si="138"/>
        <v>4.34</v>
      </c>
      <c r="CY130">
        <f t="shared" si="139"/>
        <v>0</v>
      </c>
      <c r="CZ130">
        <f t="shared" si="140"/>
        <v>0</v>
      </c>
      <c r="DC130" t="s">
        <v>3</v>
      </c>
      <c r="DD130" t="s">
        <v>3</v>
      </c>
      <c r="DE130" t="s">
        <v>3</v>
      </c>
      <c r="DF130" t="s">
        <v>3</v>
      </c>
      <c r="DG130" t="s">
        <v>3</v>
      </c>
      <c r="DH130" t="s">
        <v>3</v>
      </c>
      <c r="DI130" t="s">
        <v>3</v>
      </c>
      <c r="DJ130" t="s">
        <v>3</v>
      </c>
      <c r="DK130" t="s">
        <v>3</v>
      </c>
      <c r="DL130" t="s">
        <v>3</v>
      </c>
      <c r="DM130" t="s">
        <v>3</v>
      </c>
      <c r="DN130">
        <v>0</v>
      </c>
      <c r="DO130">
        <v>0</v>
      </c>
      <c r="DP130">
        <v>1</v>
      </c>
      <c r="DQ130">
        <v>1</v>
      </c>
      <c r="DU130">
        <v>1013</v>
      </c>
      <c r="DV130" t="s">
        <v>243</v>
      </c>
      <c r="DW130" t="s">
        <v>243</v>
      </c>
      <c r="DX130">
        <v>1</v>
      </c>
      <c r="DZ130" t="s">
        <v>3</v>
      </c>
      <c r="EA130" t="s">
        <v>3</v>
      </c>
      <c r="EB130" t="s">
        <v>3</v>
      </c>
      <c r="EC130" t="s">
        <v>3</v>
      </c>
      <c r="EE130">
        <v>35526079</v>
      </c>
      <c r="EF130">
        <v>2</v>
      </c>
      <c r="EG130" t="s">
        <v>22</v>
      </c>
      <c r="EH130">
        <v>0</v>
      </c>
      <c r="EI130" t="s">
        <v>3</v>
      </c>
      <c r="EJ130">
        <v>1</v>
      </c>
      <c r="EK130">
        <v>10001</v>
      </c>
      <c r="EL130" t="s">
        <v>204</v>
      </c>
      <c r="EM130" t="s">
        <v>205</v>
      </c>
      <c r="EO130" t="s">
        <v>3</v>
      </c>
      <c r="EQ130">
        <v>0</v>
      </c>
      <c r="ER130">
        <v>94.69</v>
      </c>
      <c r="ES130">
        <v>94.69</v>
      </c>
      <c r="ET130">
        <v>0</v>
      </c>
      <c r="EU130">
        <v>0</v>
      </c>
      <c r="EV130">
        <v>0</v>
      </c>
      <c r="EW130">
        <v>0</v>
      </c>
      <c r="EX130">
        <v>0</v>
      </c>
      <c r="FQ130">
        <v>0</v>
      </c>
      <c r="FR130">
        <f t="shared" si="141"/>
        <v>0</v>
      </c>
      <c r="FS130">
        <v>0</v>
      </c>
      <c r="FT130" t="s">
        <v>26</v>
      </c>
      <c r="FU130" t="s">
        <v>27</v>
      </c>
      <c r="FX130">
        <v>106.2</v>
      </c>
      <c r="FY130">
        <v>53.55</v>
      </c>
      <c r="GA130" t="s">
        <v>3</v>
      </c>
      <c r="GD130">
        <v>1</v>
      </c>
      <c r="GF130">
        <v>726794799</v>
      </c>
      <c r="GG130">
        <v>2</v>
      </c>
      <c r="GH130">
        <v>1</v>
      </c>
      <c r="GI130">
        <v>2</v>
      </c>
      <c r="GJ130">
        <v>0</v>
      </c>
      <c r="GK130">
        <v>0</v>
      </c>
      <c r="GL130">
        <f t="shared" si="142"/>
        <v>0</v>
      </c>
      <c r="GM130">
        <f t="shared" si="143"/>
        <v>405.27</v>
      </c>
      <c r="GN130">
        <f t="shared" si="144"/>
        <v>405.27</v>
      </c>
      <c r="GO130">
        <f t="shared" si="145"/>
        <v>0</v>
      </c>
      <c r="GP130">
        <f t="shared" si="146"/>
        <v>0</v>
      </c>
      <c r="GR130">
        <v>0</v>
      </c>
      <c r="GS130">
        <v>3</v>
      </c>
      <c r="GT130">
        <v>0</v>
      </c>
      <c r="GU130" t="s">
        <v>3</v>
      </c>
      <c r="GV130">
        <f t="shared" si="147"/>
        <v>0</v>
      </c>
      <c r="GW130">
        <v>1</v>
      </c>
      <c r="GX130">
        <f t="shared" si="148"/>
        <v>0</v>
      </c>
      <c r="HA130">
        <v>0</v>
      </c>
      <c r="HB130">
        <v>0</v>
      </c>
      <c r="HC130">
        <f t="shared" si="149"/>
        <v>0</v>
      </c>
      <c r="HE130" t="s">
        <v>3</v>
      </c>
      <c r="HF130" t="s">
        <v>3</v>
      </c>
      <c r="IK130">
        <v>0</v>
      </c>
    </row>
    <row r="131" spans="1:245">
      <c r="A131">
        <v>18</v>
      </c>
      <c r="B131">
        <v>1</v>
      </c>
      <c r="C131">
        <v>160</v>
      </c>
      <c r="E131" t="s">
        <v>245</v>
      </c>
      <c r="F131" t="s">
        <v>246</v>
      </c>
      <c r="G131" t="s">
        <v>247</v>
      </c>
      <c r="H131" t="s">
        <v>225</v>
      </c>
      <c r="I131">
        <f>I128*J131</f>
        <v>-2.8000000000000003</v>
      </c>
      <c r="J131">
        <v>-100.00000000000001</v>
      </c>
      <c r="O131">
        <f t="shared" si="115"/>
        <v>-2909.59</v>
      </c>
      <c r="P131">
        <f t="shared" si="116"/>
        <v>-2909.59</v>
      </c>
      <c r="Q131">
        <f t="shared" si="117"/>
        <v>0</v>
      </c>
      <c r="R131">
        <f t="shared" si="118"/>
        <v>0</v>
      </c>
      <c r="S131">
        <f t="shared" si="119"/>
        <v>0</v>
      </c>
      <c r="T131">
        <f t="shared" si="120"/>
        <v>0</v>
      </c>
      <c r="U131">
        <f t="shared" si="121"/>
        <v>0</v>
      </c>
      <c r="V131">
        <f t="shared" si="122"/>
        <v>0</v>
      </c>
      <c r="W131">
        <f t="shared" si="123"/>
        <v>0</v>
      </c>
      <c r="X131">
        <f t="shared" si="124"/>
        <v>0</v>
      </c>
      <c r="Y131">
        <f t="shared" si="125"/>
        <v>0</v>
      </c>
      <c r="AA131">
        <v>35502784</v>
      </c>
      <c r="AB131">
        <f t="shared" si="126"/>
        <v>207</v>
      </c>
      <c r="AC131">
        <f t="shared" si="127"/>
        <v>207</v>
      </c>
      <c r="AD131">
        <f t="shared" si="150"/>
        <v>0</v>
      </c>
      <c r="AE131">
        <f t="shared" si="151"/>
        <v>0</v>
      </c>
      <c r="AF131">
        <f t="shared" si="151"/>
        <v>0</v>
      </c>
      <c r="AG131">
        <f t="shared" si="128"/>
        <v>0</v>
      </c>
      <c r="AH131">
        <f t="shared" si="152"/>
        <v>0</v>
      </c>
      <c r="AI131">
        <f t="shared" si="152"/>
        <v>0</v>
      </c>
      <c r="AJ131">
        <f t="shared" si="129"/>
        <v>0</v>
      </c>
      <c r="AK131">
        <v>207</v>
      </c>
      <c r="AL131">
        <v>207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106</v>
      </c>
      <c r="AU131">
        <v>54</v>
      </c>
      <c r="AV131">
        <v>1</v>
      </c>
      <c r="AW131">
        <v>1</v>
      </c>
      <c r="AZ131">
        <v>1</v>
      </c>
      <c r="BA131">
        <v>1</v>
      </c>
      <c r="BB131">
        <v>1</v>
      </c>
      <c r="BC131">
        <v>5.0199999999999996</v>
      </c>
      <c r="BD131" t="s">
        <v>3</v>
      </c>
      <c r="BE131" t="s">
        <v>3</v>
      </c>
      <c r="BF131" t="s">
        <v>3</v>
      </c>
      <c r="BG131" t="s">
        <v>3</v>
      </c>
      <c r="BH131">
        <v>3</v>
      </c>
      <c r="BI131">
        <v>1</v>
      </c>
      <c r="BJ131" t="s">
        <v>248</v>
      </c>
      <c r="BM131">
        <v>10001</v>
      </c>
      <c r="BN131">
        <v>0</v>
      </c>
      <c r="BO131" t="s">
        <v>246</v>
      </c>
      <c r="BP131">
        <v>1</v>
      </c>
      <c r="BQ131">
        <v>2</v>
      </c>
      <c r="BR131">
        <v>1</v>
      </c>
      <c r="BS131">
        <v>1</v>
      </c>
      <c r="BT131">
        <v>1</v>
      </c>
      <c r="BU131">
        <v>1</v>
      </c>
      <c r="BV131">
        <v>1</v>
      </c>
      <c r="BW131">
        <v>1</v>
      </c>
      <c r="BX131">
        <v>1</v>
      </c>
      <c r="BY131" t="s">
        <v>3</v>
      </c>
      <c r="BZ131">
        <v>118</v>
      </c>
      <c r="CA131">
        <v>63</v>
      </c>
      <c r="CE131">
        <v>0</v>
      </c>
      <c r="CF131">
        <v>0</v>
      </c>
      <c r="CG131">
        <v>0</v>
      </c>
      <c r="CM131">
        <v>0</v>
      </c>
      <c r="CN131" t="s">
        <v>3</v>
      </c>
      <c r="CO131">
        <v>0</v>
      </c>
      <c r="CP131">
        <f t="shared" si="130"/>
        <v>-2909.59</v>
      </c>
      <c r="CQ131">
        <f t="shared" si="131"/>
        <v>1039.1399999999999</v>
      </c>
      <c r="CR131">
        <f t="shared" si="132"/>
        <v>0</v>
      </c>
      <c r="CS131">
        <f t="shared" si="133"/>
        <v>0</v>
      </c>
      <c r="CT131">
        <f t="shared" si="134"/>
        <v>0</v>
      </c>
      <c r="CU131">
        <f t="shared" si="135"/>
        <v>0</v>
      </c>
      <c r="CV131">
        <f t="shared" si="136"/>
        <v>0</v>
      </c>
      <c r="CW131">
        <f t="shared" si="137"/>
        <v>0</v>
      </c>
      <c r="CX131">
        <f t="shared" si="138"/>
        <v>0</v>
      </c>
      <c r="CY131">
        <f t="shared" si="139"/>
        <v>0</v>
      </c>
      <c r="CZ131">
        <f t="shared" si="140"/>
        <v>0</v>
      </c>
      <c r="DC131" t="s">
        <v>3</v>
      </c>
      <c r="DD131" t="s">
        <v>3</v>
      </c>
      <c r="DE131" t="s">
        <v>3</v>
      </c>
      <c r="DF131" t="s">
        <v>3</v>
      </c>
      <c r="DG131" t="s">
        <v>3</v>
      </c>
      <c r="DH131" t="s">
        <v>3</v>
      </c>
      <c r="DI131" t="s">
        <v>3</v>
      </c>
      <c r="DJ131" t="s">
        <v>3</v>
      </c>
      <c r="DK131" t="s">
        <v>3</v>
      </c>
      <c r="DL131" t="s">
        <v>3</v>
      </c>
      <c r="DM131" t="s">
        <v>3</v>
      </c>
      <c r="DN131">
        <v>0</v>
      </c>
      <c r="DO131">
        <v>0</v>
      </c>
      <c r="DP131">
        <v>1</v>
      </c>
      <c r="DQ131">
        <v>1</v>
      </c>
      <c r="DU131">
        <v>1005</v>
      </c>
      <c r="DV131" t="s">
        <v>225</v>
      </c>
      <c r="DW131" t="s">
        <v>225</v>
      </c>
      <c r="DX131">
        <v>1</v>
      </c>
      <c r="DZ131" t="s">
        <v>3</v>
      </c>
      <c r="EA131" t="s">
        <v>3</v>
      </c>
      <c r="EB131" t="s">
        <v>3</v>
      </c>
      <c r="EC131" t="s">
        <v>3</v>
      </c>
      <c r="EE131">
        <v>35526079</v>
      </c>
      <c r="EF131">
        <v>2</v>
      </c>
      <c r="EG131" t="s">
        <v>22</v>
      </c>
      <c r="EH131">
        <v>0</v>
      </c>
      <c r="EI131" t="s">
        <v>3</v>
      </c>
      <c r="EJ131">
        <v>1</v>
      </c>
      <c r="EK131">
        <v>10001</v>
      </c>
      <c r="EL131" t="s">
        <v>204</v>
      </c>
      <c r="EM131" t="s">
        <v>205</v>
      </c>
      <c r="EO131" t="s">
        <v>3</v>
      </c>
      <c r="EQ131">
        <v>0</v>
      </c>
      <c r="ER131">
        <v>207</v>
      </c>
      <c r="ES131">
        <v>207</v>
      </c>
      <c r="ET131">
        <v>0</v>
      </c>
      <c r="EU131">
        <v>0</v>
      </c>
      <c r="EV131">
        <v>0</v>
      </c>
      <c r="EW131">
        <v>0</v>
      </c>
      <c r="EX131">
        <v>0</v>
      </c>
      <c r="FQ131">
        <v>0</v>
      </c>
      <c r="FR131">
        <f t="shared" si="141"/>
        <v>0</v>
      </c>
      <c r="FS131">
        <v>0</v>
      </c>
      <c r="FT131" t="s">
        <v>26</v>
      </c>
      <c r="FU131" t="s">
        <v>27</v>
      </c>
      <c r="FX131">
        <v>106.2</v>
      </c>
      <c r="FY131">
        <v>53.55</v>
      </c>
      <c r="GA131" t="s">
        <v>3</v>
      </c>
      <c r="GD131">
        <v>1</v>
      </c>
      <c r="GF131">
        <v>-172969429</v>
      </c>
      <c r="GG131">
        <v>2</v>
      </c>
      <c r="GH131">
        <v>1</v>
      </c>
      <c r="GI131">
        <v>2</v>
      </c>
      <c r="GJ131">
        <v>0</v>
      </c>
      <c r="GK131">
        <v>0</v>
      </c>
      <c r="GL131">
        <f t="shared" si="142"/>
        <v>0</v>
      </c>
      <c r="GM131">
        <f t="shared" si="143"/>
        <v>-2909.59</v>
      </c>
      <c r="GN131">
        <f t="shared" si="144"/>
        <v>-2909.59</v>
      </c>
      <c r="GO131">
        <f t="shared" si="145"/>
        <v>0</v>
      </c>
      <c r="GP131">
        <f t="shared" si="146"/>
        <v>0</v>
      </c>
      <c r="GR131">
        <v>0</v>
      </c>
      <c r="GS131">
        <v>3</v>
      </c>
      <c r="GT131">
        <v>0</v>
      </c>
      <c r="GU131" t="s">
        <v>3</v>
      </c>
      <c r="GV131">
        <f t="shared" si="147"/>
        <v>0</v>
      </c>
      <c r="GW131">
        <v>1</v>
      </c>
      <c r="GX131">
        <f t="shared" si="148"/>
        <v>0</v>
      </c>
      <c r="HA131">
        <v>0</v>
      </c>
      <c r="HB131">
        <v>0</v>
      </c>
      <c r="HC131">
        <f t="shared" si="149"/>
        <v>0</v>
      </c>
      <c r="HE131" t="s">
        <v>3</v>
      </c>
      <c r="HF131" t="s">
        <v>3</v>
      </c>
      <c r="IK131">
        <v>0</v>
      </c>
    </row>
    <row r="133" spans="1:245">
      <c r="A133" s="2">
        <v>51</v>
      </c>
      <c r="B133" s="2">
        <f>B111</f>
        <v>1</v>
      </c>
      <c r="C133" s="2">
        <f>A111</f>
        <v>4</v>
      </c>
      <c r="D133" s="2">
        <f>ROW(A111)</f>
        <v>111</v>
      </c>
      <c r="E133" s="2"/>
      <c r="F133" s="2" t="str">
        <f>IF(F111&lt;&gt;"",F111,"")</f>
        <v>Новый раздел</v>
      </c>
      <c r="G133" s="2" t="str">
        <f>IF(G111&lt;&gt;"",G111,"")</f>
        <v>Стены</v>
      </c>
      <c r="H133" s="2">
        <v>0</v>
      </c>
      <c r="I133" s="2"/>
      <c r="J133" s="2"/>
      <c r="K133" s="2"/>
      <c r="L133" s="2"/>
      <c r="M133" s="2"/>
      <c r="N133" s="2"/>
      <c r="O133" s="2">
        <f t="shared" ref="O133:T133" si="153">ROUND(AB133,2)</f>
        <v>315693.84999999998</v>
      </c>
      <c r="P133" s="2">
        <f t="shared" si="153"/>
        <v>136616.99</v>
      </c>
      <c r="Q133" s="2">
        <f t="shared" si="153"/>
        <v>2890.02</v>
      </c>
      <c r="R133" s="2">
        <f t="shared" si="153"/>
        <v>1894.62</v>
      </c>
      <c r="S133" s="2">
        <f t="shared" si="153"/>
        <v>176186.84</v>
      </c>
      <c r="T133" s="2">
        <f t="shared" si="153"/>
        <v>0</v>
      </c>
      <c r="U133" s="2">
        <f>AH133</f>
        <v>584.591095</v>
      </c>
      <c r="V133" s="2">
        <f>AI133</f>
        <v>5.3019000000000007</v>
      </c>
      <c r="W133" s="2">
        <f>ROUND(AJ133,2)</f>
        <v>396.83</v>
      </c>
      <c r="X133" s="2">
        <f>ROUND(AK133,2)</f>
        <v>169067.97</v>
      </c>
      <c r="Y133" s="2">
        <f>ROUND(AL133,2)</f>
        <v>84250.04</v>
      </c>
      <c r="Z133" s="2"/>
      <c r="AA133" s="2"/>
      <c r="AB133" s="2">
        <f>ROUND(SUMIF(AA115:AA131,"=35502784",O115:O131),2)</f>
        <v>315693.84999999998</v>
      </c>
      <c r="AC133" s="2">
        <f>ROUND(SUMIF(AA115:AA131,"=35502784",P115:P131),2)</f>
        <v>136616.99</v>
      </c>
      <c r="AD133" s="2">
        <f>ROUND(SUMIF(AA115:AA131,"=35502784",Q115:Q131),2)</f>
        <v>2890.02</v>
      </c>
      <c r="AE133" s="2">
        <f>ROUND(SUMIF(AA115:AA131,"=35502784",R115:R131),2)</f>
        <v>1894.62</v>
      </c>
      <c r="AF133" s="2">
        <f>ROUND(SUMIF(AA115:AA131,"=35502784",S115:S131),2)</f>
        <v>176186.84</v>
      </c>
      <c r="AG133" s="2">
        <f>ROUND(SUMIF(AA115:AA131,"=35502784",T115:T131),2)</f>
        <v>0</v>
      </c>
      <c r="AH133" s="2">
        <f>SUMIF(AA115:AA131,"=35502784",U115:U131)</f>
        <v>584.591095</v>
      </c>
      <c r="AI133" s="2">
        <f>SUMIF(AA115:AA131,"=35502784",V115:V131)</f>
        <v>5.3019000000000007</v>
      </c>
      <c r="AJ133" s="2">
        <f>ROUND(SUMIF(AA115:AA131,"=35502784",W115:W131),2)</f>
        <v>396.83</v>
      </c>
      <c r="AK133" s="2">
        <f>ROUND(SUMIF(AA115:AA131,"=35502784",X115:X131),2)</f>
        <v>169067.97</v>
      </c>
      <c r="AL133" s="2">
        <f>ROUND(SUMIF(AA115:AA131,"=35502784",Y115:Y131),2)</f>
        <v>84250.04</v>
      </c>
      <c r="AM133" s="2"/>
      <c r="AN133" s="2"/>
      <c r="AO133" s="2">
        <f t="shared" ref="AO133:BD133" si="154">ROUND(BX133,2)</f>
        <v>0</v>
      </c>
      <c r="AP133" s="2">
        <f t="shared" si="154"/>
        <v>0</v>
      </c>
      <c r="AQ133" s="2">
        <f t="shared" si="154"/>
        <v>0</v>
      </c>
      <c r="AR133" s="2">
        <f t="shared" si="154"/>
        <v>569011.86</v>
      </c>
      <c r="AS133" s="2">
        <f t="shared" si="154"/>
        <v>569011.86</v>
      </c>
      <c r="AT133" s="2">
        <f t="shared" si="154"/>
        <v>0</v>
      </c>
      <c r="AU133" s="2">
        <f t="shared" si="154"/>
        <v>0</v>
      </c>
      <c r="AV133" s="2">
        <f t="shared" si="154"/>
        <v>136616.99</v>
      </c>
      <c r="AW133" s="2">
        <f t="shared" si="154"/>
        <v>136616.99</v>
      </c>
      <c r="AX133" s="2">
        <f t="shared" si="154"/>
        <v>0</v>
      </c>
      <c r="AY133" s="2">
        <f t="shared" si="154"/>
        <v>136616.99</v>
      </c>
      <c r="AZ133" s="2">
        <f t="shared" si="154"/>
        <v>0</v>
      </c>
      <c r="BA133" s="2">
        <f t="shared" si="154"/>
        <v>0</v>
      </c>
      <c r="BB133" s="2">
        <f t="shared" si="154"/>
        <v>0</v>
      </c>
      <c r="BC133" s="2">
        <f t="shared" si="154"/>
        <v>0</v>
      </c>
      <c r="BD133" s="2">
        <f t="shared" si="154"/>
        <v>0</v>
      </c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>
        <f>ROUND(SUMIF(AA115:AA131,"=35502784",FQ115:FQ131),2)</f>
        <v>0</v>
      </c>
      <c r="BY133" s="2">
        <f>ROUND(SUMIF(AA115:AA131,"=35502784",FR115:FR131),2)</f>
        <v>0</v>
      </c>
      <c r="BZ133" s="2">
        <f>ROUND(SUMIF(AA115:AA131,"=35502784",GL115:GL131),2)</f>
        <v>0</v>
      </c>
      <c r="CA133" s="2">
        <f>ROUND(SUMIF(AA115:AA131,"=35502784",GM115:GM131),2)</f>
        <v>569011.86</v>
      </c>
      <c r="CB133" s="2">
        <f>ROUND(SUMIF(AA115:AA131,"=35502784",GN115:GN131),2)</f>
        <v>569011.86</v>
      </c>
      <c r="CC133" s="2">
        <f>ROUND(SUMIF(AA115:AA131,"=35502784",GO115:GO131),2)</f>
        <v>0</v>
      </c>
      <c r="CD133" s="2">
        <f>ROUND(SUMIF(AA115:AA131,"=35502784",GP115:GP131),2)</f>
        <v>0</v>
      </c>
      <c r="CE133" s="2">
        <f>AC133-BX133</f>
        <v>136616.99</v>
      </c>
      <c r="CF133" s="2">
        <f>AC133-BY133</f>
        <v>136616.99</v>
      </c>
      <c r="CG133" s="2">
        <f>BX133-BZ133</f>
        <v>0</v>
      </c>
      <c r="CH133" s="2">
        <f>AC133-BX133-BY133+BZ133</f>
        <v>136616.99</v>
      </c>
      <c r="CI133" s="2">
        <f>BY133-BZ133</f>
        <v>0</v>
      </c>
      <c r="CJ133" s="2">
        <f>ROUND(SUMIF(AA115:AA131,"=35502784",GX115:GX131),2)</f>
        <v>0</v>
      </c>
      <c r="CK133" s="2">
        <f>ROUND(SUMIF(AA115:AA131,"=35502784",GY115:GY131),2)</f>
        <v>0</v>
      </c>
      <c r="CL133" s="2">
        <f>ROUND(SUMIF(AA115:AA131,"=35502784",GZ115:GZ131),2)</f>
        <v>0</v>
      </c>
      <c r="CM133" s="2">
        <f>ROUND(SUMIF(AA115:AA131,"=35502784",HD115:HD131),2)</f>
        <v>0</v>
      </c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>
        <v>0</v>
      </c>
    </row>
    <row r="135" spans="1:245">
      <c r="A135" s="4">
        <v>50</v>
      </c>
      <c r="B135" s="4">
        <v>0</v>
      </c>
      <c r="C135" s="4">
        <v>0</v>
      </c>
      <c r="D135" s="4">
        <v>1</v>
      </c>
      <c r="E135" s="4">
        <v>201</v>
      </c>
      <c r="F135" s="4">
        <f>ROUND(Source!O133,O135)</f>
        <v>315693.84999999998</v>
      </c>
      <c r="G135" s="4" t="s">
        <v>62</v>
      </c>
      <c r="H135" s="4" t="s">
        <v>63</v>
      </c>
      <c r="I135" s="4"/>
      <c r="J135" s="4"/>
      <c r="K135" s="4">
        <v>201</v>
      </c>
      <c r="L135" s="4">
        <v>1</v>
      </c>
      <c r="M135" s="4">
        <v>3</v>
      </c>
      <c r="N135" s="4" t="s">
        <v>3</v>
      </c>
      <c r="O135" s="4">
        <v>2</v>
      </c>
      <c r="P135" s="4"/>
      <c r="Q135" s="4"/>
      <c r="R135" s="4"/>
      <c r="S135" s="4"/>
      <c r="T135" s="4"/>
      <c r="U135" s="4"/>
      <c r="V135" s="4"/>
      <c r="W135" s="4"/>
    </row>
    <row r="136" spans="1:245">
      <c r="A136" s="4">
        <v>50</v>
      </c>
      <c r="B136" s="4">
        <v>0</v>
      </c>
      <c r="C136" s="4">
        <v>0</v>
      </c>
      <c r="D136" s="4">
        <v>1</v>
      </c>
      <c r="E136" s="4">
        <v>202</v>
      </c>
      <c r="F136" s="4">
        <f>ROUND(Source!P133,O136)</f>
        <v>136616.99</v>
      </c>
      <c r="G136" s="4" t="s">
        <v>64</v>
      </c>
      <c r="H136" s="4" t="s">
        <v>65</v>
      </c>
      <c r="I136" s="4"/>
      <c r="J136" s="4"/>
      <c r="K136" s="4">
        <v>202</v>
      </c>
      <c r="L136" s="4">
        <v>2</v>
      </c>
      <c r="M136" s="4">
        <v>3</v>
      </c>
      <c r="N136" s="4" t="s">
        <v>3</v>
      </c>
      <c r="O136" s="4">
        <v>2</v>
      </c>
      <c r="P136" s="4"/>
      <c r="Q136" s="4"/>
      <c r="R136" s="4"/>
      <c r="S136" s="4"/>
      <c r="T136" s="4"/>
      <c r="U136" s="4"/>
      <c r="V136" s="4"/>
      <c r="W136" s="4"/>
    </row>
    <row r="137" spans="1:245">
      <c r="A137" s="4">
        <v>50</v>
      </c>
      <c r="B137" s="4">
        <v>0</v>
      </c>
      <c r="C137" s="4">
        <v>0</v>
      </c>
      <c r="D137" s="4">
        <v>1</v>
      </c>
      <c r="E137" s="4">
        <v>222</v>
      </c>
      <c r="F137" s="4">
        <f>ROUND(Source!AO133,O137)</f>
        <v>0</v>
      </c>
      <c r="G137" s="4" t="s">
        <v>66</v>
      </c>
      <c r="H137" s="4" t="s">
        <v>67</v>
      </c>
      <c r="I137" s="4"/>
      <c r="J137" s="4"/>
      <c r="K137" s="4">
        <v>222</v>
      </c>
      <c r="L137" s="4">
        <v>3</v>
      </c>
      <c r="M137" s="4">
        <v>3</v>
      </c>
      <c r="N137" s="4" t="s">
        <v>3</v>
      </c>
      <c r="O137" s="4">
        <v>2</v>
      </c>
      <c r="P137" s="4"/>
      <c r="Q137" s="4"/>
      <c r="R137" s="4"/>
      <c r="S137" s="4"/>
      <c r="T137" s="4"/>
      <c r="U137" s="4"/>
      <c r="V137" s="4"/>
      <c r="W137" s="4"/>
    </row>
    <row r="138" spans="1:245">
      <c r="A138" s="4">
        <v>50</v>
      </c>
      <c r="B138" s="4">
        <v>0</v>
      </c>
      <c r="C138" s="4">
        <v>0</v>
      </c>
      <c r="D138" s="4">
        <v>1</v>
      </c>
      <c r="E138" s="4">
        <v>225</v>
      </c>
      <c r="F138" s="4">
        <f>ROUND(Source!AV133,O138)</f>
        <v>136616.99</v>
      </c>
      <c r="G138" s="4" t="s">
        <v>68</v>
      </c>
      <c r="H138" s="4" t="s">
        <v>69</v>
      </c>
      <c r="I138" s="4"/>
      <c r="J138" s="4"/>
      <c r="K138" s="4">
        <v>225</v>
      </c>
      <c r="L138" s="4">
        <v>4</v>
      </c>
      <c r="M138" s="4">
        <v>3</v>
      </c>
      <c r="N138" s="4" t="s">
        <v>3</v>
      </c>
      <c r="O138" s="4">
        <v>2</v>
      </c>
      <c r="P138" s="4"/>
      <c r="Q138" s="4"/>
      <c r="R138" s="4"/>
      <c r="S138" s="4"/>
      <c r="T138" s="4"/>
      <c r="U138" s="4"/>
      <c r="V138" s="4"/>
      <c r="W138" s="4"/>
    </row>
    <row r="139" spans="1:245">
      <c r="A139" s="4">
        <v>50</v>
      </c>
      <c r="B139" s="4">
        <v>0</v>
      </c>
      <c r="C139" s="4">
        <v>0</v>
      </c>
      <c r="D139" s="4">
        <v>1</v>
      </c>
      <c r="E139" s="4">
        <v>226</v>
      </c>
      <c r="F139" s="4">
        <f>ROUND(Source!AW133,O139)</f>
        <v>136616.99</v>
      </c>
      <c r="G139" s="4" t="s">
        <v>70</v>
      </c>
      <c r="H139" s="4" t="s">
        <v>71</v>
      </c>
      <c r="I139" s="4"/>
      <c r="J139" s="4"/>
      <c r="K139" s="4">
        <v>226</v>
      </c>
      <c r="L139" s="4">
        <v>5</v>
      </c>
      <c r="M139" s="4">
        <v>3</v>
      </c>
      <c r="N139" s="4" t="s">
        <v>3</v>
      </c>
      <c r="O139" s="4">
        <v>2</v>
      </c>
      <c r="P139" s="4"/>
      <c r="Q139" s="4"/>
      <c r="R139" s="4"/>
      <c r="S139" s="4"/>
      <c r="T139" s="4"/>
      <c r="U139" s="4"/>
      <c r="V139" s="4"/>
      <c r="W139" s="4"/>
    </row>
    <row r="140" spans="1:245">
      <c r="A140" s="4">
        <v>50</v>
      </c>
      <c r="B140" s="4">
        <v>0</v>
      </c>
      <c r="C140" s="4">
        <v>0</v>
      </c>
      <c r="D140" s="4">
        <v>1</v>
      </c>
      <c r="E140" s="4">
        <v>227</v>
      </c>
      <c r="F140" s="4">
        <f>ROUND(Source!AX133,O140)</f>
        <v>0</v>
      </c>
      <c r="G140" s="4" t="s">
        <v>72</v>
      </c>
      <c r="H140" s="4" t="s">
        <v>73</v>
      </c>
      <c r="I140" s="4"/>
      <c r="J140" s="4"/>
      <c r="K140" s="4">
        <v>227</v>
      </c>
      <c r="L140" s="4">
        <v>6</v>
      </c>
      <c r="M140" s="4">
        <v>3</v>
      </c>
      <c r="N140" s="4" t="s">
        <v>3</v>
      </c>
      <c r="O140" s="4">
        <v>2</v>
      </c>
      <c r="P140" s="4"/>
      <c r="Q140" s="4"/>
      <c r="R140" s="4"/>
      <c r="S140" s="4"/>
      <c r="T140" s="4"/>
      <c r="U140" s="4"/>
      <c r="V140" s="4"/>
      <c r="W140" s="4"/>
    </row>
    <row r="141" spans="1:245">
      <c r="A141" s="4">
        <v>50</v>
      </c>
      <c r="B141" s="4">
        <v>0</v>
      </c>
      <c r="C141" s="4">
        <v>0</v>
      </c>
      <c r="D141" s="4">
        <v>1</v>
      </c>
      <c r="E141" s="4">
        <v>228</v>
      </c>
      <c r="F141" s="4">
        <f>ROUND(Source!AY133,O141)</f>
        <v>136616.99</v>
      </c>
      <c r="G141" s="4" t="s">
        <v>74</v>
      </c>
      <c r="H141" s="4" t="s">
        <v>75</v>
      </c>
      <c r="I141" s="4"/>
      <c r="J141" s="4"/>
      <c r="K141" s="4">
        <v>228</v>
      </c>
      <c r="L141" s="4">
        <v>7</v>
      </c>
      <c r="M141" s="4">
        <v>3</v>
      </c>
      <c r="N141" s="4" t="s">
        <v>3</v>
      </c>
      <c r="O141" s="4">
        <v>2</v>
      </c>
      <c r="P141" s="4"/>
      <c r="Q141" s="4"/>
      <c r="R141" s="4"/>
      <c r="S141" s="4"/>
      <c r="T141" s="4"/>
      <c r="U141" s="4"/>
      <c r="V141" s="4"/>
      <c r="W141" s="4"/>
    </row>
    <row r="142" spans="1:245">
      <c r="A142" s="4">
        <v>50</v>
      </c>
      <c r="B142" s="4">
        <v>0</v>
      </c>
      <c r="C142" s="4">
        <v>0</v>
      </c>
      <c r="D142" s="4">
        <v>1</v>
      </c>
      <c r="E142" s="4">
        <v>216</v>
      </c>
      <c r="F142" s="4">
        <f>ROUND(Source!AP133,O142)</f>
        <v>0</v>
      </c>
      <c r="G142" s="4" t="s">
        <v>76</v>
      </c>
      <c r="H142" s="4" t="s">
        <v>77</v>
      </c>
      <c r="I142" s="4"/>
      <c r="J142" s="4"/>
      <c r="K142" s="4">
        <v>216</v>
      </c>
      <c r="L142" s="4">
        <v>8</v>
      </c>
      <c r="M142" s="4">
        <v>3</v>
      </c>
      <c r="N142" s="4" t="s">
        <v>3</v>
      </c>
      <c r="O142" s="4">
        <v>2</v>
      </c>
      <c r="P142" s="4"/>
      <c r="Q142" s="4"/>
      <c r="R142" s="4"/>
      <c r="S142" s="4"/>
      <c r="T142" s="4"/>
      <c r="U142" s="4"/>
      <c r="V142" s="4"/>
      <c r="W142" s="4"/>
    </row>
    <row r="143" spans="1:245">
      <c r="A143" s="4">
        <v>50</v>
      </c>
      <c r="B143" s="4">
        <v>0</v>
      </c>
      <c r="C143" s="4">
        <v>0</v>
      </c>
      <c r="D143" s="4">
        <v>1</v>
      </c>
      <c r="E143" s="4">
        <v>223</v>
      </c>
      <c r="F143" s="4">
        <f>ROUND(Source!AQ133,O143)</f>
        <v>0</v>
      </c>
      <c r="G143" s="4" t="s">
        <v>78</v>
      </c>
      <c r="H143" s="4" t="s">
        <v>79</v>
      </c>
      <c r="I143" s="4"/>
      <c r="J143" s="4"/>
      <c r="K143" s="4">
        <v>223</v>
      </c>
      <c r="L143" s="4">
        <v>9</v>
      </c>
      <c r="M143" s="4">
        <v>3</v>
      </c>
      <c r="N143" s="4" t="s">
        <v>3</v>
      </c>
      <c r="O143" s="4">
        <v>2</v>
      </c>
      <c r="P143" s="4"/>
      <c r="Q143" s="4"/>
      <c r="R143" s="4"/>
      <c r="S143" s="4"/>
      <c r="T143" s="4"/>
      <c r="U143" s="4"/>
      <c r="V143" s="4"/>
      <c r="W143" s="4"/>
    </row>
    <row r="144" spans="1:245">
      <c r="A144" s="4">
        <v>50</v>
      </c>
      <c r="B144" s="4">
        <v>0</v>
      </c>
      <c r="C144" s="4">
        <v>0</v>
      </c>
      <c r="D144" s="4">
        <v>1</v>
      </c>
      <c r="E144" s="4">
        <v>229</v>
      </c>
      <c r="F144" s="4">
        <f>ROUND(Source!AZ133,O144)</f>
        <v>0</v>
      </c>
      <c r="G144" s="4" t="s">
        <v>80</v>
      </c>
      <c r="H144" s="4" t="s">
        <v>81</v>
      </c>
      <c r="I144" s="4"/>
      <c r="J144" s="4"/>
      <c r="K144" s="4">
        <v>229</v>
      </c>
      <c r="L144" s="4">
        <v>10</v>
      </c>
      <c r="M144" s="4">
        <v>3</v>
      </c>
      <c r="N144" s="4" t="s">
        <v>3</v>
      </c>
      <c r="O144" s="4">
        <v>2</v>
      </c>
      <c r="P144" s="4"/>
      <c r="Q144" s="4"/>
      <c r="R144" s="4"/>
      <c r="S144" s="4"/>
      <c r="T144" s="4"/>
      <c r="U144" s="4"/>
      <c r="V144" s="4"/>
      <c r="W144" s="4"/>
    </row>
    <row r="145" spans="1:23">
      <c r="A145" s="4">
        <v>50</v>
      </c>
      <c r="B145" s="4">
        <v>0</v>
      </c>
      <c r="C145" s="4">
        <v>0</v>
      </c>
      <c r="D145" s="4">
        <v>1</v>
      </c>
      <c r="E145" s="4">
        <v>203</v>
      </c>
      <c r="F145" s="4">
        <f>ROUND(Source!Q133,O145)</f>
        <v>2890.02</v>
      </c>
      <c r="G145" s="4" t="s">
        <v>82</v>
      </c>
      <c r="H145" s="4" t="s">
        <v>83</v>
      </c>
      <c r="I145" s="4"/>
      <c r="J145" s="4"/>
      <c r="K145" s="4">
        <v>203</v>
      </c>
      <c r="L145" s="4">
        <v>11</v>
      </c>
      <c r="M145" s="4">
        <v>3</v>
      </c>
      <c r="N145" s="4" t="s">
        <v>3</v>
      </c>
      <c r="O145" s="4">
        <v>2</v>
      </c>
      <c r="P145" s="4"/>
      <c r="Q145" s="4"/>
      <c r="R145" s="4"/>
      <c r="S145" s="4"/>
      <c r="T145" s="4"/>
      <c r="U145" s="4"/>
      <c r="V145" s="4"/>
      <c r="W145" s="4"/>
    </row>
    <row r="146" spans="1:23">
      <c r="A146" s="4">
        <v>50</v>
      </c>
      <c r="B146" s="4">
        <v>0</v>
      </c>
      <c r="C146" s="4">
        <v>0</v>
      </c>
      <c r="D146" s="4">
        <v>1</v>
      </c>
      <c r="E146" s="4">
        <v>231</v>
      </c>
      <c r="F146" s="4">
        <f>ROUND(Source!BB133,O146)</f>
        <v>0</v>
      </c>
      <c r="G146" s="4" t="s">
        <v>84</v>
      </c>
      <c r="H146" s="4" t="s">
        <v>85</v>
      </c>
      <c r="I146" s="4"/>
      <c r="J146" s="4"/>
      <c r="K146" s="4">
        <v>231</v>
      </c>
      <c r="L146" s="4">
        <v>12</v>
      </c>
      <c r="M146" s="4">
        <v>3</v>
      </c>
      <c r="N146" s="4" t="s">
        <v>3</v>
      </c>
      <c r="O146" s="4">
        <v>2</v>
      </c>
      <c r="P146" s="4"/>
      <c r="Q146" s="4"/>
      <c r="R146" s="4"/>
      <c r="S146" s="4"/>
      <c r="T146" s="4"/>
      <c r="U146" s="4"/>
      <c r="V146" s="4"/>
      <c r="W146" s="4"/>
    </row>
    <row r="147" spans="1:23">
      <c r="A147" s="4">
        <v>50</v>
      </c>
      <c r="B147" s="4">
        <v>0</v>
      </c>
      <c r="C147" s="4">
        <v>0</v>
      </c>
      <c r="D147" s="4">
        <v>1</v>
      </c>
      <c r="E147" s="4">
        <v>204</v>
      </c>
      <c r="F147" s="4">
        <f>ROUND(Source!R133,O147)</f>
        <v>1894.62</v>
      </c>
      <c r="G147" s="4" t="s">
        <v>86</v>
      </c>
      <c r="H147" s="4" t="s">
        <v>87</v>
      </c>
      <c r="I147" s="4"/>
      <c r="J147" s="4"/>
      <c r="K147" s="4">
        <v>204</v>
      </c>
      <c r="L147" s="4">
        <v>13</v>
      </c>
      <c r="M147" s="4">
        <v>3</v>
      </c>
      <c r="N147" s="4" t="s">
        <v>3</v>
      </c>
      <c r="O147" s="4">
        <v>2</v>
      </c>
      <c r="P147" s="4"/>
      <c r="Q147" s="4"/>
      <c r="R147" s="4"/>
      <c r="S147" s="4"/>
      <c r="T147" s="4"/>
      <c r="U147" s="4"/>
      <c r="V147" s="4"/>
      <c r="W147" s="4"/>
    </row>
    <row r="148" spans="1:23">
      <c r="A148" s="4">
        <v>50</v>
      </c>
      <c r="B148" s="4">
        <v>0</v>
      </c>
      <c r="C148" s="4">
        <v>0</v>
      </c>
      <c r="D148" s="4">
        <v>1</v>
      </c>
      <c r="E148" s="4">
        <v>205</v>
      </c>
      <c r="F148" s="4">
        <f>ROUND(Source!S133,O148)</f>
        <v>176186.84</v>
      </c>
      <c r="G148" s="4" t="s">
        <v>88</v>
      </c>
      <c r="H148" s="4" t="s">
        <v>89</v>
      </c>
      <c r="I148" s="4"/>
      <c r="J148" s="4"/>
      <c r="K148" s="4">
        <v>205</v>
      </c>
      <c r="L148" s="4">
        <v>14</v>
      </c>
      <c r="M148" s="4">
        <v>3</v>
      </c>
      <c r="N148" s="4" t="s">
        <v>3</v>
      </c>
      <c r="O148" s="4">
        <v>2</v>
      </c>
      <c r="P148" s="4"/>
      <c r="Q148" s="4"/>
      <c r="R148" s="4"/>
      <c r="S148" s="4"/>
      <c r="T148" s="4"/>
      <c r="U148" s="4"/>
      <c r="V148" s="4"/>
      <c r="W148" s="4"/>
    </row>
    <row r="149" spans="1:23">
      <c r="A149" s="4">
        <v>50</v>
      </c>
      <c r="B149" s="4">
        <v>0</v>
      </c>
      <c r="C149" s="4">
        <v>0</v>
      </c>
      <c r="D149" s="4">
        <v>1</v>
      </c>
      <c r="E149" s="4">
        <v>232</v>
      </c>
      <c r="F149" s="4">
        <f>ROUND(Source!BC133,O149)</f>
        <v>0</v>
      </c>
      <c r="G149" s="4" t="s">
        <v>90</v>
      </c>
      <c r="H149" s="4" t="s">
        <v>91</v>
      </c>
      <c r="I149" s="4"/>
      <c r="J149" s="4"/>
      <c r="K149" s="4">
        <v>232</v>
      </c>
      <c r="L149" s="4">
        <v>15</v>
      </c>
      <c r="M149" s="4">
        <v>3</v>
      </c>
      <c r="N149" s="4" t="s">
        <v>3</v>
      </c>
      <c r="O149" s="4">
        <v>2</v>
      </c>
      <c r="P149" s="4"/>
      <c r="Q149" s="4"/>
      <c r="R149" s="4"/>
      <c r="S149" s="4"/>
      <c r="T149" s="4"/>
      <c r="U149" s="4"/>
      <c r="V149" s="4"/>
      <c r="W149" s="4"/>
    </row>
    <row r="150" spans="1:23">
      <c r="A150" s="4">
        <v>50</v>
      </c>
      <c r="B150" s="4">
        <v>0</v>
      </c>
      <c r="C150" s="4">
        <v>0</v>
      </c>
      <c r="D150" s="4">
        <v>1</v>
      </c>
      <c r="E150" s="4">
        <v>214</v>
      </c>
      <c r="F150" s="4">
        <f>ROUND(Source!AS133,O150)</f>
        <v>569011.86</v>
      </c>
      <c r="G150" s="4" t="s">
        <v>92</v>
      </c>
      <c r="H150" s="4" t="s">
        <v>93</v>
      </c>
      <c r="I150" s="4"/>
      <c r="J150" s="4"/>
      <c r="K150" s="4">
        <v>214</v>
      </c>
      <c r="L150" s="4">
        <v>16</v>
      </c>
      <c r="M150" s="4">
        <v>3</v>
      </c>
      <c r="N150" s="4" t="s">
        <v>3</v>
      </c>
      <c r="O150" s="4">
        <v>2</v>
      </c>
      <c r="P150" s="4"/>
      <c r="Q150" s="4"/>
      <c r="R150" s="4"/>
      <c r="S150" s="4"/>
      <c r="T150" s="4"/>
      <c r="U150" s="4"/>
      <c r="V150" s="4"/>
      <c r="W150" s="4"/>
    </row>
    <row r="151" spans="1:23">
      <c r="A151" s="4">
        <v>50</v>
      </c>
      <c r="B151" s="4">
        <v>0</v>
      </c>
      <c r="C151" s="4">
        <v>0</v>
      </c>
      <c r="D151" s="4">
        <v>1</v>
      </c>
      <c r="E151" s="4">
        <v>215</v>
      </c>
      <c r="F151" s="4">
        <f>ROUND(Source!AT133,O151)</f>
        <v>0</v>
      </c>
      <c r="G151" s="4" t="s">
        <v>94</v>
      </c>
      <c r="H151" s="4" t="s">
        <v>95</v>
      </c>
      <c r="I151" s="4"/>
      <c r="J151" s="4"/>
      <c r="K151" s="4">
        <v>215</v>
      </c>
      <c r="L151" s="4">
        <v>17</v>
      </c>
      <c r="M151" s="4">
        <v>3</v>
      </c>
      <c r="N151" s="4" t="s">
        <v>3</v>
      </c>
      <c r="O151" s="4">
        <v>2</v>
      </c>
      <c r="P151" s="4"/>
      <c r="Q151" s="4"/>
      <c r="R151" s="4"/>
      <c r="S151" s="4"/>
      <c r="T151" s="4"/>
      <c r="U151" s="4"/>
      <c r="V151" s="4"/>
      <c r="W151" s="4"/>
    </row>
    <row r="152" spans="1:23">
      <c r="A152" s="4">
        <v>50</v>
      </c>
      <c r="B152" s="4">
        <v>0</v>
      </c>
      <c r="C152" s="4">
        <v>0</v>
      </c>
      <c r="D152" s="4">
        <v>1</v>
      </c>
      <c r="E152" s="4">
        <v>217</v>
      </c>
      <c r="F152" s="4">
        <f>ROUND(Source!AU133,O152)</f>
        <v>0</v>
      </c>
      <c r="G152" s="4" t="s">
        <v>96</v>
      </c>
      <c r="H152" s="4" t="s">
        <v>97</v>
      </c>
      <c r="I152" s="4"/>
      <c r="J152" s="4"/>
      <c r="K152" s="4">
        <v>217</v>
      </c>
      <c r="L152" s="4">
        <v>18</v>
      </c>
      <c r="M152" s="4">
        <v>3</v>
      </c>
      <c r="N152" s="4" t="s">
        <v>3</v>
      </c>
      <c r="O152" s="4">
        <v>2</v>
      </c>
      <c r="P152" s="4"/>
      <c r="Q152" s="4"/>
      <c r="R152" s="4"/>
      <c r="S152" s="4"/>
      <c r="T152" s="4"/>
      <c r="U152" s="4"/>
      <c r="V152" s="4"/>
      <c r="W152" s="4"/>
    </row>
    <row r="153" spans="1:23">
      <c r="A153" s="4">
        <v>50</v>
      </c>
      <c r="B153" s="4">
        <v>0</v>
      </c>
      <c r="C153" s="4">
        <v>0</v>
      </c>
      <c r="D153" s="4">
        <v>1</v>
      </c>
      <c r="E153" s="4">
        <v>230</v>
      </c>
      <c r="F153" s="4">
        <f>ROUND(Source!BA133,O153)</f>
        <v>0</v>
      </c>
      <c r="G153" s="4" t="s">
        <v>98</v>
      </c>
      <c r="H153" s="4" t="s">
        <v>99</v>
      </c>
      <c r="I153" s="4"/>
      <c r="J153" s="4"/>
      <c r="K153" s="4">
        <v>230</v>
      </c>
      <c r="L153" s="4">
        <v>19</v>
      </c>
      <c r="M153" s="4">
        <v>3</v>
      </c>
      <c r="N153" s="4" t="s">
        <v>3</v>
      </c>
      <c r="O153" s="4">
        <v>2</v>
      </c>
      <c r="P153" s="4"/>
      <c r="Q153" s="4"/>
      <c r="R153" s="4"/>
      <c r="S153" s="4"/>
      <c r="T153" s="4"/>
      <c r="U153" s="4"/>
      <c r="V153" s="4"/>
      <c r="W153" s="4"/>
    </row>
    <row r="154" spans="1:23">
      <c r="A154" s="4">
        <v>50</v>
      </c>
      <c r="B154" s="4">
        <v>0</v>
      </c>
      <c r="C154" s="4">
        <v>0</v>
      </c>
      <c r="D154" s="4">
        <v>1</v>
      </c>
      <c r="E154" s="4">
        <v>206</v>
      </c>
      <c r="F154" s="4">
        <f>ROUND(Source!T133,O154)</f>
        <v>0</v>
      </c>
      <c r="G154" s="4" t="s">
        <v>100</v>
      </c>
      <c r="H154" s="4" t="s">
        <v>101</v>
      </c>
      <c r="I154" s="4"/>
      <c r="J154" s="4"/>
      <c r="K154" s="4">
        <v>206</v>
      </c>
      <c r="L154" s="4">
        <v>20</v>
      </c>
      <c r="M154" s="4">
        <v>3</v>
      </c>
      <c r="N154" s="4" t="s">
        <v>3</v>
      </c>
      <c r="O154" s="4">
        <v>2</v>
      </c>
      <c r="P154" s="4"/>
      <c r="Q154" s="4"/>
      <c r="R154" s="4"/>
      <c r="S154" s="4"/>
      <c r="T154" s="4"/>
      <c r="U154" s="4"/>
      <c r="V154" s="4"/>
      <c r="W154" s="4"/>
    </row>
    <row r="155" spans="1:23">
      <c r="A155" s="4">
        <v>50</v>
      </c>
      <c r="B155" s="4">
        <v>0</v>
      </c>
      <c r="C155" s="4">
        <v>0</v>
      </c>
      <c r="D155" s="4">
        <v>1</v>
      </c>
      <c r="E155" s="4">
        <v>207</v>
      </c>
      <c r="F155" s="4">
        <f>Source!U133</f>
        <v>584.591095</v>
      </c>
      <c r="G155" s="4" t="s">
        <v>102</v>
      </c>
      <c r="H155" s="4" t="s">
        <v>103</v>
      </c>
      <c r="I155" s="4"/>
      <c r="J155" s="4"/>
      <c r="K155" s="4">
        <v>207</v>
      </c>
      <c r="L155" s="4">
        <v>21</v>
      </c>
      <c r="M155" s="4">
        <v>3</v>
      </c>
      <c r="N155" s="4" t="s">
        <v>3</v>
      </c>
      <c r="O155" s="4">
        <v>-1</v>
      </c>
      <c r="P155" s="4"/>
      <c r="Q155" s="4"/>
      <c r="R155" s="4"/>
      <c r="S155" s="4"/>
      <c r="T155" s="4"/>
      <c r="U155" s="4"/>
      <c r="V155" s="4"/>
      <c r="W155" s="4"/>
    </row>
    <row r="156" spans="1:23">
      <c r="A156" s="4">
        <v>50</v>
      </c>
      <c r="B156" s="4">
        <v>0</v>
      </c>
      <c r="C156" s="4">
        <v>0</v>
      </c>
      <c r="D156" s="4">
        <v>1</v>
      </c>
      <c r="E156" s="4">
        <v>208</v>
      </c>
      <c r="F156" s="4">
        <f>Source!V133</f>
        <v>5.3019000000000007</v>
      </c>
      <c r="G156" s="4" t="s">
        <v>104</v>
      </c>
      <c r="H156" s="4" t="s">
        <v>105</v>
      </c>
      <c r="I156" s="4"/>
      <c r="J156" s="4"/>
      <c r="K156" s="4">
        <v>208</v>
      </c>
      <c r="L156" s="4">
        <v>22</v>
      </c>
      <c r="M156" s="4">
        <v>3</v>
      </c>
      <c r="N156" s="4" t="s">
        <v>3</v>
      </c>
      <c r="O156" s="4">
        <v>-1</v>
      </c>
      <c r="P156" s="4"/>
      <c r="Q156" s="4"/>
      <c r="R156" s="4"/>
      <c r="S156" s="4"/>
      <c r="T156" s="4"/>
      <c r="U156" s="4"/>
      <c r="V156" s="4"/>
      <c r="W156" s="4"/>
    </row>
    <row r="157" spans="1:23">
      <c r="A157" s="4">
        <v>50</v>
      </c>
      <c r="B157" s="4">
        <v>0</v>
      </c>
      <c r="C157" s="4">
        <v>0</v>
      </c>
      <c r="D157" s="4">
        <v>1</v>
      </c>
      <c r="E157" s="4">
        <v>209</v>
      </c>
      <c r="F157" s="4">
        <f>ROUND(Source!W133,O157)</f>
        <v>396.83</v>
      </c>
      <c r="G157" s="4" t="s">
        <v>106</v>
      </c>
      <c r="H157" s="4" t="s">
        <v>107</v>
      </c>
      <c r="I157" s="4"/>
      <c r="J157" s="4"/>
      <c r="K157" s="4">
        <v>209</v>
      </c>
      <c r="L157" s="4">
        <v>23</v>
      </c>
      <c r="M157" s="4">
        <v>3</v>
      </c>
      <c r="N157" s="4" t="s">
        <v>3</v>
      </c>
      <c r="O157" s="4">
        <v>2</v>
      </c>
      <c r="P157" s="4"/>
      <c r="Q157" s="4"/>
      <c r="R157" s="4"/>
      <c r="S157" s="4"/>
      <c r="T157" s="4"/>
      <c r="U157" s="4"/>
      <c r="V157" s="4"/>
      <c r="W157" s="4"/>
    </row>
    <row r="158" spans="1:23">
      <c r="A158" s="4">
        <v>50</v>
      </c>
      <c r="B158" s="4">
        <v>0</v>
      </c>
      <c r="C158" s="4">
        <v>0</v>
      </c>
      <c r="D158" s="4">
        <v>1</v>
      </c>
      <c r="E158" s="4">
        <v>233</v>
      </c>
      <c r="F158" s="4">
        <f>ROUND(Source!BD133,O158)</f>
        <v>0</v>
      </c>
      <c r="G158" s="4" t="s">
        <v>108</v>
      </c>
      <c r="H158" s="4" t="s">
        <v>109</v>
      </c>
      <c r="I158" s="4"/>
      <c r="J158" s="4"/>
      <c r="K158" s="4">
        <v>233</v>
      </c>
      <c r="L158" s="4">
        <v>24</v>
      </c>
      <c r="M158" s="4">
        <v>3</v>
      </c>
      <c r="N158" s="4" t="s">
        <v>3</v>
      </c>
      <c r="O158" s="4">
        <v>2</v>
      </c>
      <c r="P158" s="4"/>
      <c r="Q158" s="4"/>
      <c r="R158" s="4"/>
      <c r="S158" s="4"/>
      <c r="T158" s="4"/>
      <c r="U158" s="4"/>
      <c r="V158" s="4"/>
      <c r="W158" s="4"/>
    </row>
    <row r="159" spans="1:23">
      <c r="A159" s="4">
        <v>50</v>
      </c>
      <c r="B159" s="4">
        <v>0</v>
      </c>
      <c r="C159" s="4">
        <v>0</v>
      </c>
      <c r="D159" s="4">
        <v>1</v>
      </c>
      <c r="E159" s="4">
        <v>210</v>
      </c>
      <c r="F159" s="4">
        <f>ROUND(Source!X133,O159)</f>
        <v>169067.97</v>
      </c>
      <c r="G159" s="4" t="s">
        <v>110</v>
      </c>
      <c r="H159" s="4" t="s">
        <v>111</v>
      </c>
      <c r="I159" s="4"/>
      <c r="J159" s="4"/>
      <c r="K159" s="4">
        <v>210</v>
      </c>
      <c r="L159" s="4">
        <v>25</v>
      </c>
      <c r="M159" s="4">
        <v>3</v>
      </c>
      <c r="N159" s="4" t="s">
        <v>3</v>
      </c>
      <c r="O159" s="4">
        <v>2</v>
      </c>
      <c r="P159" s="4"/>
      <c r="Q159" s="4"/>
      <c r="R159" s="4"/>
      <c r="S159" s="4"/>
      <c r="T159" s="4"/>
      <c r="U159" s="4"/>
      <c r="V159" s="4"/>
      <c r="W159" s="4"/>
    </row>
    <row r="160" spans="1:23">
      <c r="A160" s="4">
        <v>50</v>
      </c>
      <c r="B160" s="4">
        <v>0</v>
      </c>
      <c r="C160" s="4">
        <v>0</v>
      </c>
      <c r="D160" s="4">
        <v>1</v>
      </c>
      <c r="E160" s="4">
        <v>211</v>
      </c>
      <c r="F160" s="4">
        <f>ROUND(Source!Y133,O160)</f>
        <v>84250.04</v>
      </c>
      <c r="G160" s="4" t="s">
        <v>112</v>
      </c>
      <c r="H160" s="4" t="s">
        <v>113</v>
      </c>
      <c r="I160" s="4"/>
      <c r="J160" s="4"/>
      <c r="K160" s="4">
        <v>211</v>
      </c>
      <c r="L160" s="4">
        <v>26</v>
      </c>
      <c r="M160" s="4">
        <v>3</v>
      </c>
      <c r="N160" s="4" t="s">
        <v>3</v>
      </c>
      <c r="O160" s="4">
        <v>2</v>
      </c>
      <c r="P160" s="4"/>
      <c r="Q160" s="4"/>
      <c r="R160" s="4"/>
      <c r="S160" s="4"/>
      <c r="T160" s="4"/>
      <c r="U160" s="4"/>
      <c r="V160" s="4"/>
      <c r="W160" s="4"/>
    </row>
    <row r="161" spans="1:245">
      <c r="A161" s="4">
        <v>50</v>
      </c>
      <c r="B161" s="4">
        <v>0</v>
      </c>
      <c r="C161" s="4">
        <v>0</v>
      </c>
      <c r="D161" s="4">
        <v>1</v>
      </c>
      <c r="E161" s="4">
        <v>224</v>
      </c>
      <c r="F161" s="4">
        <f>ROUND(Source!AR133,O161)</f>
        <v>569011.86</v>
      </c>
      <c r="G161" s="4" t="s">
        <v>114</v>
      </c>
      <c r="H161" s="4" t="s">
        <v>115</v>
      </c>
      <c r="I161" s="4"/>
      <c r="J161" s="4"/>
      <c r="K161" s="4">
        <v>224</v>
      </c>
      <c r="L161" s="4">
        <v>27</v>
      </c>
      <c r="M161" s="4">
        <v>3</v>
      </c>
      <c r="N161" s="4" t="s">
        <v>3</v>
      </c>
      <c r="O161" s="4">
        <v>2</v>
      </c>
      <c r="P161" s="4"/>
      <c r="Q161" s="4"/>
      <c r="R161" s="4"/>
      <c r="S161" s="4"/>
      <c r="T161" s="4"/>
      <c r="U161" s="4"/>
      <c r="V161" s="4"/>
      <c r="W161" s="4"/>
    </row>
    <row r="163" spans="1:245">
      <c r="A163" s="1">
        <v>4</v>
      </c>
      <c r="B163" s="1">
        <v>1</v>
      </c>
      <c r="C163" s="1"/>
      <c r="D163" s="1">
        <f>ROW(A174)</f>
        <v>174</v>
      </c>
      <c r="E163" s="1"/>
      <c r="F163" s="1" t="s">
        <v>13</v>
      </c>
      <c r="G163" s="1" t="s">
        <v>249</v>
      </c>
      <c r="H163" s="1" t="s">
        <v>3</v>
      </c>
      <c r="I163" s="1">
        <v>0</v>
      </c>
      <c r="J163" s="1"/>
      <c r="K163" s="1">
        <v>0</v>
      </c>
      <c r="L163" s="1"/>
      <c r="M163" s="1" t="s">
        <v>3</v>
      </c>
      <c r="N163" s="1"/>
      <c r="O163" s="1"/>
      <c r="P163" s="1"/>
      <c r="Q163" s="1"/>
      <c r="R163" s="1"/>
      <c r="S163" s="1">
        <v>0</v>
      </c>
      <c r="T163" s="1"/>
      <c r="U163" s="1" t="s">
        <v>3</v>
      </c>
      <c r="V163" s="1">
        <v>0</v>
      </c>
      <c r="W163" s="1"/>
      <c r="X163" s="1"/>
      <c r="Y163" s="1"/>
      <c r="Z163" s="1"/>
      <c r="AA163" s="1"/>
      <c r="AB163" s="1" t="s">
        <v>3</v>
      </c>
      <c r="AC163" s="1" t="s">
        <v>3</v>
      </c>
      <c r="AD163" s="1" t="s">
        <v>3</v>
      </c>
      <c r="AE163" s="1" t="s">
        <v>3</v>
      </c>
      <c r="AF163" s="1" t="s">
        <v>3</v>
      </c>
      <c r="AG163" s="1" t="s">
        <v>3</v>
      </c>
      <c r="AH163" s="1"/>
      <c r="AI163" s="1"/>
      <c r="AJ163" s="1"/>
      <c r="AK163" s="1"/>
      <c r="AL163" s="1"/>
      <c r="AM163" s="1"/>
      <c r="AN163" s="1"/>
      <c r="AO163" s="1"/>
      <c r="AP163" s="1" t="s">
        <v>3</v>
      </c>
      <c r="AQ163" s="1" t="s">
        <v>3</v>
      </c>
      <c r="AR163" s="1" t="s">
        <v>3</v>
      </c>
      <c r="AS163" s="1"/>
      <c r="AT163" s="1"/>
      <c r="AU163" s="1"/>
      <c r="AV163" s="1"/>
      <c r="AW163" s="1"/>
      <c r="AX163" s="1"/>
      <c r="AY163" s="1"/>
      <c r="AZ163" s="1" t="s">
        <v>3</v>
      </c>
      <c r="BA163" s="1"/>
      <c r="BB163" s="1" t="s">
        <v>3</v>
      </c>
      <c r="BC163" s="1" t="s">
        <v>3</v>
      </c>
      <c r="BD163" s="1" t="s">
        <v>3</v>
      </c>
      <c r="BE163" s="1" t="s">
        <v>3</v>
      </c>
      <c r="BF163" s="1" t="s">
        <v>3</v>
      </c>
      <c r="BG163" s="1" t="s">
        <v>3</v>
      </c>
      <c r="BH163" s="1" t="s">
        <v>3</v>
      </c>
      <c r="BI163" s="1" t="s">
        <v>3</v>
      </c>
      <c r="BJ163" s="1" t="s">
        <v>3</v>
      </c>
      <c r="BK163" s="1" t="s">
        <v>3</v>
      </c>
      <c r="BL163" s="1" t="s">
        <v>3</v>
      </c>
      <c r="BM163" s="1" t="s">
        <v>3</v>
      </c>
      <c r="BN163" s="1" t="s">
        <v>3</v>
      </c>
      <c r="BO163" s="1" t="s">
        <v>3</v>
      </c>
      <c r="BP163" s="1" t="s">
        <v>3</v>
      </c>
      <c r="BQ163" s="1"/>
      <c r="BR163" s="1"/>
      <c r="BS163" s="1"/>
      <c r="BT163" s="1"/>
      <c r="BU163" s="1"/>
      <c r="BV163" s="1"/>
      <c r="BW163" s="1"/>
      <c r="BX163" s="1">
        <v>0</v>
      </c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>
        <v>0</v>
      </c>
    </row>
    <row r="165" spans="1:245">
      <c r="A165" s="2">
        <v>52</v>
      </c>
      <c r="B165" s="2">
        <f t="shared" ref="B165:G165" si="155">B174</f>
        <v>1</v>
      </c>
      <c r="C165" s="2">
        <f t="shared" si="155"/>
        <v>4</v>
      </c>
      <c r="D165" s="2">
        <f t="shared" si="155"/>
        <v>163</v>
      </c>
      <c r="E165" s="2">
        <f t="shared" si="155"/>
        <v>0</v>
      </c>
      <c r="F165" s="2" t="str">
        <f t="shared" si="155"/>
        <v>Новый раздел</v>
      </c>
      <c r="G165" s="2" t="str">
        <f t="shared" si="155"/>
        <v>Потолок</v>
      </c>
      <c r="H165" s="2"/>
      <c r="I165" s="2"/>
      <c r="J165" s="2"/>
      <c r="K165" s="2"/>
      <c r="L165" s="2"/>
      <c r="M165" s="2"/>
      <c r="N165" s="2"/>
      <c r="O165" s="2">
        <f t="shared" ref="O165:AT165" si="156">O174</f>
        <v>131042.43</v>
      </c>
      <c r="P165" s="2">
        <f t="shared" si="156"/>
        <v>92789.3</v>
      </c>
      <c r="Q165" s="2">
        <f t="shared" si="156"/>
        <v>1765.54</v>
      </c>
      <c r="R165" s="2">
        <f t="shared" si="156"/>
        <v>118.39</v>
      </c>
      <c r="S165" s="2">
        <f t="shared" si="156"/>
        <v>36487.589999999997</v>
      </c>
      <c r="T165" s="2">
        <f t="shared" si="156"/>
        <v>0</v>
      </c>
      <c r="U165" s="2">
        <f t="shared" si="156"/>
        <v>116.404</v>
      </c>
      <c r="V165" s="2">
        <f t="shared" si="156"/>
        <v>0.26500000000000001</v>
      </c>
      <c r="W165" s="2">
        <f t="shared" si="156"/>
        <v>76.599999999999994</v>
      </c>
      <c r="X165" s="2">
        <f t="shared" si="156"/>
        <v>34775.68</v>
      </c>
      <c r="Y165" s="2">
        <f t="shared" si="156"/>
        <v>18322.21</v>
      </c>
      <c r="Z165" s="2">
        <f t="shared" si="156"/>
        <v>0</v>
      </c>
      <c r="AA165" s="2">
        <f t="shared" si="156"/>
        <v>0</v>
      </c>
      <c r="AB165" s="2">
        <f t="shared" si="156"/>
        <v>131042.43</v>
      </c>
      <c r="AC165" s="2">
        <f t="shared" si="156"/>
        <v>92789.3</v>
      </c>
      <c r="AD165" s="2">
        <f t="shared" si="156"/>
        <v>1765.54</v>
      </c>
      <c r="AE165" s="2">
        <f t="shared" si="156"/>
        <v>118.39</v>
      </c>
      <c r="AF165" s="2">
        <f t="shared" si="156"/>
        <v>36487.589999999997</v>
      </c>
      <c r="AG165" s="2">
        <f t="shared" si="156"/>
        <v>0</v>
      </c>
      <c r="AH165" s="2">
        <f t="shared" si="156"/>
        <v>116.404</v>
      </c>
      <c r="AI165" s="2">
        <f t="shared" si="156"/>
        <v>0.26500000000000001</v>
      </c>
      <c r="AJ165" s="2">
        <f t="shared" si="156"/>
        <v>76.599999999999994</v>
      </c>
      <c r="AK165" s="2">
        <f t="shared" si="156"/>
        <v>34775.68</v>
      </c>
      <c r="AL165" s="2">
        <f t="shared" si="156"/>
        <v>18322.21</v>
      </c>
      <c r="AM165" s="2">
        <f t="shared" si="156"/>
        <v>0</v>
      </c>
      <c r="AN165" s="2">
        <f t="shared" si="156"/>
        <v>0</v>
      </c>
      <c r="AO165" s="2">
        <f t="shared" si="156"/>
        <v>0</v>
      </c>
      <c r="AP165" s="2">
        <f t="shared" si="156"/>
        <v>0</v>
      </c>
      <c r="AQ165" s="2">
        <f t="shared" si="156"/>
        <v>0</v>
      </c>
      <c r="AR165" s="2">
        <f t="shared" si="156"/>
        <v>184140.32</v>
      </c>
      <c r="AS165" s="2">
        <f t="shared" si="156"/>
        <v>146440.68</v>
      </c>
      <c r="AT165" s="2">
        <f t="shared" si="156"/>
        <v>37699.64</v>
      </c>
      <c r="AU165" s="2">
        <f t="shared" ref="AU165:BZ165" si="157">AU174</f>
        <v>0</v>
      </c>
      <c r="AV165" s="2">
        <f t="shared" si="157"/>
        <v>92789.3</v>
      </c>
      <c r="AW165" s="2">
        <f t="shared" si="157"/>
        <v>92789.3</v>
      </c>
      <c r="AX165" s="2">
        <f t="shared" si="157"/>
        <v>0</v>
      </c>
      <c r="AY165" s="2">
        <f t="shared" si="157"/>
        <v>92789.3</v>
      </c>
      <c r="AZ165" s="2">
        <f t="shared" si="157"/>
        <v>0</v>
      </c>
      <c r="BA165" s="2">
        <f t="shared" si="157"/>
        <v>0</v>
      </c>
      <c r="BB165" s="2">
        <f t="shared" si="157"/>
        <v>0</v>
      </c>
      <c r="BC165" s="2">
        <f t="shared" si="157"/>
        <v>0</v>
      </c>
      <c r="BD165" s="2">
        <f t="shared" si="157"/>
        <v>237.91</v>
      </c>
      <c r="BE165" s="2">
        <f t="shared" si="157"/>
        <v>0</v>
      </c>
      <c r="BF165" s="2">
        <f t="shared" si="157"/>
        <v>0</v>
      </c>
      <c r="BG165" s="2">
        <f t="shared" si="157"/>
        <v>0</v>
      </c>
      <c r="BH165" s="2">
        <f t="shared" si="157"/>
        <v>0</v>
      </c>
      <c r="BI165" s="2">
        <f t="shared" si="157"/>
        <v>0</v>
      </c>
      <c r="BJ165" s="2">
        <f t="shared" si="157"/>
        <v>0</v>
      </c>
      <c r="BK165" s="2">
        <f t="shared" si="157"/>
        <v>0</v>
      </c>
      <c r="BL165" s="2">
        <f t="shared" si="157"/>
        <v>0</v>
      </c>
      <c r="BM165" s="2">
        <f t="shared" si="157"/>
        <v>0</v>
      </c>
      <c r="BN165" s="2">
        <f t="shared" si="157"/>
        <v>0</v>
      </c>
      <c r="BO165" s="2">
        <f t="shared" si="157"/>
        <v>0</v>
      </c>
      <c r="BP165" s="2">
        <f t="shared" si="157"/>
        <v>0</v>
      </c>
      <c r="BQ165" s="2">
        <f t="shared" si="157"/>
        <v>0</v>
      </c>
      <c r="BR165" s="2">
        <f t="shared" si="157"/>
        <v>0</v>
      </c>
      <c r="BS165" s="2">
        <f t="shared" si="157"/>
        <v>0</v>
      </c>
      <c r="BT165" s="2">
        <f t="shared" si="157"/>
        <v>0</v>
      </c>
      <c r="BU165" s="2">
        <f t="shared" si="157"/>
        <v>0</v>
      </c>
      <c r="BV165" s="2">
        <f t="shared" si="157"/>
        <v>0</v>
      </c>
      <c r="BW165" s="2">
        <f t="shared" si="157"/>
        <v>0</v>
      </c>
      <c r="BX165" s="2">
        <f t="shared" si="157"/>
        <v>0</v>
      </c>
      <c r="BY165" s="2">
        <f t="shared" si="157"/>
        <v>0</v>
      </c>
      <c r="BZ165" s="2">
        <f t="shared" si="157"/>
        <v>0</v>
      </c>
      <c r="CA165" s="2">
        <f t="shared" ref="CA165:DF165" si="158">CA174</f>
        <v>184140.32</v>
      </c>
      <c r="CB165" s="2">
        <f t="shared" si="158"/>
        <v>146440.68</v>
      </c>
      <c r="CC165" s="2">
        <f t="shared" si="158"/>
        <v>37699.64</v>
      </c>
      <c r="CD165" s="2">
        <f t="shared" si="158"/>
        <v>0</v>
      </c>
      <c r="CE165" s="2">
        <f t="shared" si="158"/>
        <v>92789.3</v>
      </c>
      <c r="CF165" s="2">
        <f t="shared" si="158"/>
        <v>92789.3</v>
      </c>
      <c r="CG165" s="2">
        <f t="shared" si="158"/>
        <v>0</v>
      </c>
      <c r="CH165" s="2">
        <f t="shared" si="158"/>
        <v>92789.3</v>
      </c>
      <c r="CI165" s="2">
        <f t="shared" si="158"/>
        <v>0</v>
      </c>
      <c r="CJ165" s="2">
        <f t="shared" si="158"/>
        <v>0</v>
      </c>
      <c r="CK165" s="2">
        <f t="shared" si="158"/>
        <v>0</v>
      </c>
      <c r="CL165" s="2">
        <f t="shared" si="158"/>
        <v>0</v>
      </c>
      <c r="CM165" s="2">
        <f t="shared" si="158"/>
        <v>237.91</v>
      </c>
      <c r="CN165" s="2">
        <f t="shared" si="158"/>
        <v>0</v>
      </c>
      <c r="CO165" s="2">
        <f t="shared" si="158"/>
        <v>0</v>
      </c>
      <c r="CP165" s="2">
        <f t="shared" si="158"/>
        <v>0</v>
      </c>
      <c r="CQ165" s="2">
        <f t="shared" si="158"/>
        <v>0</v>
      </c>
      <c r="CR165" s="2">
        <f t="shared" si="158"/>
        <v>0</v>
      </c>
      <c r="CS165" s="2">
        <f t="shared" si="158"/>
        <v>0</v>
      </c>
      <c r="CT165" s="2">
        <f t="shared" si="158"/>
        <v>0</v>
      </c>
      <c r="CU165" s="2">
        <f t="shared" si="158"/>
        <v>0</v>
      </c>
      <c r="CV165" s="2">
        <f t="shared" si="158"/>
        <v>0</v>
      </c>
      <c r="CW165" s="2">
        <f t="shared" si="158"/>
        <v>0</v>
      </c>
      <c r="CX165" s="2">
        <f t="shared" si="158"/>
        <v>0</v>
      </c>
      <c r="CY165" s="2">
        <f t="shared" si="158"/>
        <v>0</v>
      </c>
      <c r="CZ165" s="2">
        <f t="shared" si="158"/>
        <v>0</v>
      </c>
      <c r="DA165" s="2">
        <f t="shared" si="158"/>
        <v>0</v>
      </c>
      <c r="DB165" s="2">
        <f t="shared" si="158"/>
        <v>0</v>
      </c>
      <c r="DC165" s="2">
        <f t="shared" si="158"/>
        <v>0</v>
      </c>
      <c r="DD165" s="2">
        <f t="shared" si="158"/>
        <v>0</v>
      </c>
      <c r="DE165" s="2">
        <f t="shared" si="158"/>
        <v>0</v>
      </c>
      <c r="DF165" s="2">
        <f t="shared" si="158"/>
        <v>0</v>
      </c>
      <c r="DG165" s="3">
        <f t="shared" ref="DG165:EL165" si="159">DG174</f>
        <v>0</v>
      </c>
      <c r="DH165" s="3">
        <f t="shared" si="159"/>
        <v>0</v>
      </c>
      <c r="DI165" s="3">
        <f t="shared" si="159"/>
        <v>0</v>
      </c>
      <c r="DJ165" s="3">
        <f t="shared" si="159"/>
        <v>0</v>
      </c>
      <c r="DK165" s="3">
        <f t="shared" si="159"/>
        <v>0</v>
      </c>
      <c r="DL165" s="3">
        <f t="shared" si="159"/>
        <v>0</v>
      </c>
      <c r="DM165" s="3">
        <f t="shared" si="159"/>
        <v>0</v>
      </c>
      <c r="DN165" s="3">
        <f t="shared" si="159"/>
        <v>0</v>
      </c>
      <c r="DO165" s="3">
        <f t="shared" si="159"/>
        <v>0</v>
      </c>
      <c r="DP165" s="3">
        <f t="shared" si="159"/>
        <v>0</v>
      </c>
      <c r="DQ165" s="3">
        <f t="shared" si="159"/>
        <v>0</v>
      </c>
      <c r="DR165" s="3">
        <f t="shared" si="159"/>
        <v>0</v>
      </c>
      <c r="DS165" s="3">
        <f t="shared" si="159"/>
        <v>0</v>
      </c>
      <c r="DT165" s="3">
        <f t="shared" si="159"/>
        <v>0</v>
      </c>
      <c r="DU165" s="3">
        <f t="shared" si="159"/>
        <v>0</v>
      </c>
      <c r="DV165" s="3">
        <f t="shared" si="159"/>
        <v>0</v>
      </c>
      <c r="DW165" s="3">
        <f t="shared" si="159"/>
        <v>0</v>
      </c>
      <c r="DX165" s="3">
        <f t="shared" si="159"/>
        <v>0</v>
      </c>
      <c r="DY165" s="3">
        <f t="shared" si="159"/>
        <v>0</v>
      </c>
      <c r="DZ165" s="3">
        <f t="shared" si="159"/>
        <v>0</v>
      </c>
      <c r="EA165" s="3">
        <f t="shared" si="159"/>
        <v>0</v>
      </c>
      <c r="EB165" s="3">
        <f t="shared" si="159"/>
        <v>0</v>
      </c>
      <c r="EC165" s="3">
        <f t="shared" si="159"/>
        <v>0</v>
      </c>
      <c r="ED165" s="3">
        <f t="shared" si="159"/>
        <v>0</v>
      </c>
      <c r="EE165" s="3">
        <f t="shared" si="159"/>
        <v>0</v>
      </c>
      <c r="EF165" s="3">
        <f t="shared" si="159"/>
        <v>0</v>
      </c>
      <c r="EG165" s="3">
        <f t="shared" si="159"/>
        <v>0</v>
      </c>
      <c r="EH165" s="3">
        <f t="shared" si="159"/>
        <v>0</v>
      </c>
      <c r="EI165" s="3">
        <f t="shared" si="159"/>
        <v>0</v>
      </c>
      <c r="EJ165" s="3">
        <f t="shared" si="159"/>
        <v>0</v>
      </c>
      <c r="EK165" s="3">
        <f t="shared" si="159"/>
        <v>0</v>
      </c>
      <c r="EL165" s="3">
        <f t="shared" si="159"/>
        <v>0</v>
      </c>
      <c r="EM165" s="3">
        <f t="shared" ref="EM165:FR165" si="160">EM174</f>
        <v>0</v>
      </c>
      <c r="EN165" s="3">
        <f t="shared" si="160"/>
        <v>0</v>
      </c>
      <c r="EO165" s="3">
        <f t="shared" si="160"/>
        <v>0</v>
      </c>
      <c r="EP165" s="3">
        <f t="shared" si="160"/>
        <v>0</v>
      </c>
      <c r="EQ165" s="3">
        <f t="shared" si="160"/>
        <v>0</v>
      </c>
      <c r="ER165" s="3">
        <f t="shared" si="160"/>
        <v>0</v>
      </c>
      <c r="ES165" s="3">
        <f t="shared" si="160"/>
        <v>0</v>
      </c>
      <c r="ET165" s="3">
        <f t="shared" si="160"/>
        <v>0</v>
      </c>
      <c r="EU165" s="3">
        <f t="shared" si="160"/>
        <v>0</v>
      </c>
      <c r="EV165" s="3">
        <f t="shared" si="160"/>
        <v>0</v>
      </c>
      <c r="EW165" s="3">
        <f t="shared" si="160"/>
        <v>0</v>
      </c>
      <c r="EX165" s="3">
        <f t="shared" si="160"/>
        <v>0</v>
      </c>
      <c r="EY165" s="3">
        <f t="shared" si="160"/>
        <v>0</v>
      </c>
      <c r="EZ165" s="3">
        <f t="shared" si="160"/>
        <v>0</v>
      </c>
      <c r="FA165" s="3">
        <f t="shared" si="160"/>
        <v>0</v>
      </c>
      <c r="FB165" s="3">
        <f t="shared" si="160"/>
        <v>0</v>
      </c>
      <c r="FC165" s="3">
        <f t="shared" si="160"/>
        <v>0</v>
      </c>
      <c r="FD165" s="3">
        <f t="shared" si="160"/>
        <v>0</v>
      </c>
      <c r="FE165" s="3">
        <f t="shared" si="160"/>
        <v>0</v>
      </c>
      <c r="FF165" s="3">
        <f t="shared" si="160"/>
        <v>0</v>
      </c>
      <c r="FG165" s="3">
        <f t="shared" si="160"/>
        <v>0</v>
      </c>
      <c r="FH165" s="3">
        <f t="shared" si="160"/>
        <v>0</v>
      </c>
      <c r="FI165" s="3">
        <f t="shared" si="160"/>
        <v>0</v>
      </c>
      <c r="FJ165" s="3">
        <f t="shared" si="160"/>
        <v>0</v>
      </c>
      <c r="FK165" s="3">
        <f t="shared" si="160"/>
        <v>0</v>
      </c>
      <c r="FL165" s="3">
        <f t="shared" si="160"/>
        <v>0</v>
      </c>
      <c r="FM165" s="3">
        <f t="shared" si="160"/>
        <v>0</v>
      </c>
      <c r="FN165" s="3">
        <f t="shared" si="160"/>
        <v>0</v>
      </c>
      <c r="FO165" s="3">
        <f t="shared" si="160"/>
        <v>0</v>
      </c>
      <c r="FP165" s="3">
        <f t="shared" si="160"/>
        <v>0</v>
      </c>
      <c r="FQ165" s="3">
        <f t="shared" si="160"/>
        <v>0</v>
      </c>
      <c r="FR165" s="3">
        <f t="shared" si="160"/>
        <v>0</v>
      </c>
      <c r="FS165" s="3">
        <f t="shared" ref="FS165:GX165" si="161">FS174</f>
        <v>0</v>
      </c>
      <c r="FT165" s="3">
        <f t="shared" si="161"/>
        <v>0</v>
      </c>
      <c r="FU165" s="3">
        <f t="shared" si="161"/>
        <v>0</v>
      </c>
      <c r="FV165" s="3">
        <f t="shared" si="161"/>
        <v>0</v>
      </c>
      <c r="FW165" s="3">
        <f t="shared" si="161"/>
        <v>0</v>
      </c>
      <c r="FX165" s="3">
        <f t="shared" si="161"/>
        <v>0</v>
      </c>
      <c r="FY165" s="3">
        <f t="shared" si="161"/>
        <v>0</v>
      </c>
      <c r="FZ165" s="3">
        <f t="shared" si="161"/>
        <v>0</v>
      </c>
      <c r="GA165" s="3">
        <f t="shared" si="161"/>
        <v>0</v>
      </c>
      <c r="GB165" s="3">
        <f t="shared" si="161"/>
        <v>0</v>
      </c>
      <c r="GC165" s="3">
        <f t="shared" si="161"/>
        <v>0</v>
      </c>
      <c r="GD165" s="3">
        <f t="shared" si="161"/>
        <v>0</v>
      </c>
      <c r="GE165" s="3">
        <f t="shared" si="161"/>
        <v>0</v>
      </c>
      <c r="GF165" s="3">
        <f t="shared" si="161"/>
        <v>0</v>
      </c>
      <c r="GG165" s="3">
        <f t="shared" si="161"/>
        <v>0</v>
      </c>
      <c r="GH165" s="3">
        <f t="shared" si="161"/>
        <v>0</v>
      </c>
      <c r="GI165" s="3">
        <f t="shared" si="161"/>
        <v>0</v>
      </c>
      <c r="GJ165" s="3">
        <f t="shared" si="161"/>
        <v>0</v>
      </c>
      <c r="GK165" s="3">
        <f t="shared" si="161"/>
        <v>0</v>
      </c>
      <c r="GL165" s="3">
        <f t="shared" si="161"/>
        <v>0</v>
      </c>
      <c r="GM165" s="3">
        <f t="shared" si="161"/>
        <v>0</v>
      </c>
      <c r="GN165" s="3">
        <f t="shared" si="161"/>
        <v>0</v>
      </c>
      <c r="GO165" s="3">
        <f t="shared" si="161"/>
        <v>0</v>
      </c>
      <c r="GP165" s="3">
        <f t="shared" si="161"/>
        <v>0</v>
      </c>
      <c r="GQ165" s="3">
        <f t="shared" si="161"/>
        <v>0</v>
      </c>
      <c r="GR165" s="3">
        <f t="shared" si="161"/>
        <v>0</v>
      </c>
      <c r="GS165" s="3">
        <f t="shared" si="161"/>
        <v>0</v>
      </c>
      <c r="GT165" s="3">
        <f t="shared" si="161"/>
        <v>0</v>
      </c>
      <c r="GU165" s="3">
        <f t="shared" si="161"/>
        <v>0</v>
      </c>
      <c r="GV165" s="3">
        <f t="shared" si="161"/>
        <v>0</v>
      </c>
      <c r="GW165" s="3">
        <f t="shared" si="161"/>
        <v>0</v>
      </c>
      <c r="GX165" s="3">
        <f t="shared" si="161"/>
        <v>0</v>
      </c>
    </row>
    <row r="167" spans="1:245">
      <c r="A167">
        <v>17</v>
      </c>
      <c r="B167">
        <v>1</v>
      </c>
      <c r="C167">
        <f>ROW(SmtRes!A173)</f>
        <v>173</v>
      </c>
      <c r="D167">
        <f>ROW(EtalonRes!A166)</f>
        <v>166</v>
      </c>
      <c r="E167" t="s">
        <v>15</v>
      </c>
      <c r="F167" t="s">
        <v>250</v>
      </c>
      <c r="G167" t="s">
        <v>251</v>
      </c>
      <c r="H167" t="s">
        <v>184</v>
      </c>
      <c r="I167">
        <f>ROUND(90/100,9)</f>
        <v>0.9</v>
      </c>
      <c r="J167">
        <v>0</v>
      </c>
      <c r="O167">
        <f t="shared" ref="O167:O172" si="162">ROUND(CP167,2)</f>
        <v>100177.87</v>
      </c>
      <c r="P167">
        <f t="shared" ref="P167:P172" si="163">ROUND(CQ167*I167,2)</f>
        <v>68434.47</v>
      </c>
      <c r="Q167">
        <f t="shared" ref="Q167:Q172" si="164">ROUND(CR167*I167,2)</f>
        <v>1445.74</v>
      </c>
      <c r="R167">
        <f t="shared" ref="R167:R172" si="165">ROUND(CS167*I167,2)</f>
        <v>100.54</v>
      </c>
      <c r="S167">
        <f t="shared" ref="S167:S172" si="166">ROUND(CT167*I167,2)</f>
        <v>30297.66</v>
      </c>
      <c r="T167">
        <f t="shared" ref="T167:T172" si="167">ROUND(CU167*I167,2)</f>
        <v>0</v>
      </c>
      <c r="U167">
        <f t="shared" ref="U167:U172" si="168">CV167*I167</f>
        <v>97.524000000000001</v>
      </c>
      <c r="V167">
        <f t="shared" ref="V167:V172" si="169">CW167*I167</f>
        <v>0.22500000000000001</v>
      </c>
      <c r="W167">
        <f t="shared" ref="W167:W172" si="170">ROUND(CX167*I167,2)</f>
        <v>0</v>
      </c>
      <c r="X167">
        <f t="shared" ref="X167:Y172" si="171">ROUND(CY167,2)</f>
        <v>28878.29</v>
      </c>
      <c r="Y167">
        <f t="shared" si="171"/>
        <v>14287.15</v>
      </c>
      <c r="AA167">
        <v>35502784</v>
      </c>
      <c r="AB167">
        <f t="shared" ref="AB167:AB172" si="172">ROUND((AC167+AD167+AF167),6)</f>
        <v>29871.17</v>
      </c>
      <c r="AC167">
        <f t="shared" ref="AC167:AC172" si="173">ROUND((ES167),6)</f>
        <v>28693.7</v>
      </c>
      <c r="AD167">
        <f>ROUND((((ET167)-(EU167))+AE167),6)</f>
        <v>158.88999999999999</v>
      </c>
      <c r="AE167">
        <f t="shared" ref="AE167:AF170" si="174">ROUND((EU167),6)</f>
        <v>3.38</v>
      </c>
      <c r="AF167">
        <f t="shared" si="174"/>
        <v>1018.58</v>
      </c>
      <c r="AG167">
        <f t="shared" ref="AG167:AG172" si="175">ROUND((AP167),6)</f>
        <v>0</v>
      </c>
      <c r="AH167">
        <f t="shared" ref="AH167:AI172" si="176">(EW167)</f>
        <v>108.36</v>
      </c>
      <c r="AI167">
        <f t="shared" si="176"/>
        <v>0.25</v>
      </c>
      <c r="AJ167">
        <f t="shared" ref="AJ167:AJ172" si="177">(AS167)</f>
        <v>0</v>
      </c>
      <c r="AK167">
        <v>29871.17</v>
      </c>
      <c r="AL167">
        <v>28693.7</v>
      </c>
      <c r="AM167">
        <v>158.88999999999999</v>
      </c>
      <c r="AN167">
        <v>3.38</v>
      </c>
      <c r="AO167">
        <v>1018.58</v>
      </c>
      <c r="AP167">
        <v>0</v>
      </c>
      <c r="AQ167">
        <v>108.36</v>
      </c>
      <c r="AR167">
        <v>0.25</v>
      </c>
      <c r="AS167">
        <v>0</v>
      </c>
      <c r="AT167">
        <v>95</v>
      </c>
      <c r="AU167">
        <v>47</v>
      </c>
      <c r="AV167">
        <v>1</v>
      </c>
      <c r="AW167">
        <v>1</v>
      </c>
      <c r="AZ167">
        <v>1</v>
      </c>
      <c r="BA167">
        <v>33.049999999999997</v>
      </c>
      <c r="BB167">
        <v>10.11</v>
      </c>
      <c r="BC167">
        <v>2.65</v>
      </c>
      <c r="BD167" t="s">
        <v>3</v>
      </c>
      <c r="BE167" t="s">
        <v>3</v>
      </c>
      <c r="BF167" t="s">
        <v>3</v>
      </c>
      <c r="BG167" t="s">
        <v>3</v>
      </c>
      <c r="BH167">
        <v>0</v>
      </c>
      <c r="BI167">
        <v>1</v>
      </c>
      <c r="BJ167" t="s">
        <v>252</v>
      </c>
      <c r="BM167">
        <v>15001</v>
      </c>
      <c r="BN167">
        <v>0</v>
      </c>
      <c r="BO167" t="s">
        <v>250</v>
      </c>
      <c r="BP167">
        <v>1</v>
      </c>
      <c r="BQ167">
        <v>2</v>
      </c>
      <c r="BR167">
        <v>0</v>
      </c>
      <c r="BS167">
        <v>33.049999999999997</v>
      </c>
      <c r="BT167">
        <v>1</v>
      </c>
      <c r="BU167">
        <v>1</v>
      </c>
      <c r="BV167">
        <v>1</v>
      </c>
      <c r="BW167">
        <v>1</v>
      </c>
      <c r="BX167">
        <v>1</v>
      </c>
      <c r="BY167" t="s">
        <v>3</v>
      </c>
      <c r="BZ167">
        <v>105</v>
      </c>
      <c r="CA167">
        <v>55</v>
      </c>
      <c r="CE167">
        <v>0</v>
      </c>
      <c r="CF167">
        <v>0</v>
      </c>
      <c r="CG167">
        <v>0</v>
      </c>
      <c r="CM167">
        <v>0</v>
      </c>
      <c r="CN167" t="s">
        <v>3</v>
      </c>
      <c r="CO167">
        <v>0</v>
      </c>
      <c r="CP167">
        <f t="shared" ref="CP167:CP172" si="178">(P167+Q167+S167)</f>
        <v>100177.87000000001</v>
      </c>
      <c r="CQ167">
        <f t="shared" ref="CQ167:CQ172" si="179">AC167*BC167</f>
        <v>76038.304999999993</v>
      </c>
      <c r="CR167">
        <f t="shared" ref="CR167:CR172" si="180">AD167*BB167</f>
        <v>1606.3778999999997</v>
      </c>
      <c r="CS167">
        <f t="shared" ref="CS167:CS172" si="181">AE167*BS167</f>
        <v>111.70899999999999</v>
      </c>
      <c r="CT167">
        <f t="shared" ref="CT167:CT172" si="182">AF167*BA167</f>
        <v>33664.068999999996</v>
      </c>
      <c r="CU167">
        <f t="shared" ref="CU167:CX172" si="183">AG167</f>
        <v>0</v>
      </c>
      <c r="CV167">
        <f t="shared" si="183"/>
        <v>108.36</v>
      </c>
      <c r="CW167">
        <f t="shared" si="183"/>
        <v>0.25</v>
      </c>
      <c r="CX167">
        <f t="shared" si="183"/>
        <v>0</v>
      </c>
      <c r="CY167">
        <f t="shared" ref="CY167:CY172" si="184">(((S167+R167)*AT167)/100)</f>
        <v>28878.29</v>
      </c>
      <c r="CZ167">
        <f t="shared" ref="CZ167:CZ172" si="185">(((S167+R167)*AU167)/100)</f>
        <v>14287.154000000002</v>
      </c>
      <c r="DC167" t="s">
        <v>3</v>
      </c>
      <c r="DD167" t="s">
        <v>3</v>
      </c>
      <c r="DE167" t="s">
        <v>3</v>
      </c>
      <c r="DF167" t="s">
        <v>3</v>
      </c>
      <c r="DG167" t="s">
        <v>3</v>
      </c>
      <c r="DH167" t="s">
        <v>3</v>
      </c>
      <c r="DI167" t="s">
        <v>3</v>
      </c>
      <c r="DJ167" t="s">
        <v>3</v>
      </c>
      <c r="DK167" t="s">
        <v>3</v>
      </c>
      <c r="DL167" t="s">
        <v>3</v>
      </c>
      <c r="DM167" t="s">
        <v>3</v>
      </c>
      <c r="DN167">
        <v>0</v>
      </c>
      <c r="DO167">
        <v>0</v>
      </c>
      <c r="DP167">
        <v>1</v>
      </c>
      <c r="DQ167">
        <v>1</v>
      </c>
      <c r="DU167">
        <v>1013</v>
      </c>
      <c r="DV167" t="s">
        <v>184</v>
      </c>
      <c r="DW167" t="s">
        <v>184</v>
      </c>
      <c r="DX167">
        <v>1</v>
      </c>
      <c r="DZ167" t="s">
        <v>3</v>
      </c>
      <c r="EA167" t="s">
        <v>3</v>
      </c>
      <c r="EB167" t="s">
        <v>3</v>
      </c>
      <c r="EC167" t="s">
        <v>3</v>
      </c>
      <c r="EE167">
        <v>35526105</v>
      </c>
      <c r="EF167">
        <v>2</v>
      </c>
      <c r="EG167" t="s">
        <v>22</v>
      </c>
      <c r="EH167">
        <v>0</v>
      </c>
      <c r="EI167" t="s">
        <v>3</v>
      </c>
      <c r="EJ167">
        <v>1</v>
      </c>
      <c r="EK167">
        <v>15001</v>
      </c>
      <c r="EL167" t="s">
        <v>162</v>
      </c>
      <c r="EM167" t="s">
        <v>163</v>
      </c>
      <c r="EO167" t="s">
        <v>3</v>
      </c>
      <c r="EQ167">
        <v>0</v>
      </c>
      <c r="ER167">
        <v>29871.17</v>
      </c>
      <c r="ES167">
        <v>28693.7</v>
      </c>
      <c r="ET167">
        <v>158.88999999999999</v>
      </c>
      <c r="EU167">
        <v>3.38</v>
      </c>
      <c r="EV167">
        <v>1018.58</v>
      </c>
      <c r="EW167">
        <v>108.36</v>
      </c>
      <c r="EX167">
        <v>0.25</v>
      </c>
      <c r="EY167">
        <v>0</v>
      </c>
      <c r="FQ167">
        <v>0</v>
      </c>
      <c r="FR167">
        <f t="shared" ref="FR167:FR172" si="186">ROUND(IF(AND(BH167=3,BI167=3),P167,0),2)</f>
        <v>0</v>
      </c>
      <c r="FS167">
        <v>0</v>
      </c>
      <c r="FT167" t="s">
        <v>26</v>
      </c>
      <c r="FU167" t="s">
        <v>27</v>
      </c>
      <c r="FX167">
        <v>94.5</v>
      </c>
      <c r="FY167">
        <v>46.75</v>
      </c>
      <c r="GA167" t="s">
        <v>3</v>
      </c>
      <c r="GD167">
        <v>1</v>
      </c>
      <c r="GF167">
        <v>-974586080</v>
      </c>
      <c r="GG167">
        <v>2</v>
      </c>
      <c r="GH167">
        <v>1</v>
      </c>
      <c r="GI167">
        <v>2</v>
      </c>
      <c r="GJ167">
        <v>0</v>
      </c>
      <c r="GK167">
        <v>0</v>
      </c>
      <c r="GL167">
        <f t="shared" ref="GL167:GL172" si="187">ROUND(IF(AND(BH167=3,BI167=3,FS167&lt;&gt;0),P167,0),2)</f>
        <v>0</v>
      </c>
      <c r="GM167">
        <f t="shared" ref="GM167:GM172" si="188">ROUND(O167+X167+Y167,2)+GX167</f>
        <v>143343.31</v>
      </c>
      <c r="GN167">
        <f t="shared" ref="GN167:GN172" si="189">IF(OR(BI167=0,BI167=1),ROUND(O167+X167+Y167,2),0)</f>
        <v>143343.31</v>
      </c>
      <c r="GO167">
        <f t="shared" ref="GO167:GO172" si="190">IF(BI167=2,ROUND(O167+X167+Y167,2),0)</f>
        <v>0</v>
      </c>
      <c r="GP167">
        <f t="shared" ref="GP167:GP172" si="191">IF(BI167=4,ROUND(O167+X167+Y167,2)+GX167,0)</f>
        <v>0</v>
      </c>
      <c r="GR167">
        <v>0</v>
      </c>
      <c r="GS167">
        <v>3</v>
      </c>
      <c r="GT167">
        <v>0</v>
      </c>
      <c r="GU167" t="s">
        <v>3</v>
      </c>
      <c r="GV167">
        <f t="shared" ref="GV167:GV172" si="192">ROUND((GT167),6)</f>
        <v>0</v>
      </c>
      <c r="GW167">
        <v>1</v>
      </c>
      <c r="GX167">
        <f t="shared" ref="GX167:GX172" si="193">ROUND(HC167*I167,2)</f>
        <v>0</v>
      </c>
      <c r="HA167">
        <v>0</v>
      </c>
      <c r="HB167">
        <v>0</v>
      </c>
      <c r="HC167">
        <f t="shared" ref="HC167:HC172" si="194">GV167*GW167</f>
        <v>0</v>
      </c>
      <c r="HE167" t="s">
        <v>3</v>
      </c>
      <c r="HF167" t="s">
        <v>3</v>
      </c>
      <c r="IK167">
        <v>0</v>
      </c>
    </row>
    <row r="168" spans="1:245">
      <c r="A168">
        <v>18</v>
      </c>
      <c r="B168">
        <v>1</v>
      </c>
      <c r="C168">
        <v>172</v>
      </c>
      <c r="E168" t="s">
        <v>253</v>
      </c>
      <c r="F168" t="s">
        <v>254</v>
      </c>
      <c r="G168" t="s">
        <v>255</v>
      </c>
      <c r="H168" t="s">
        <v>209</v>
      </c>
      <c r="I168">
        <f>I167*J168</f>
        <v>80</v>
      </c>
      <c r="J168">
        <v>88.888888888888886</v>
      </c>
      <c r="O168">
        <f t="shared" si="162"/>
        <v>2859.46</v>
      </c>
      <c r="P168">
        <f t="shared" si="163"/>
        <v>2859.46</v>
      </c>
      <c r="Q168">
        <f t="shared" si="164"/>
        <v>0</v>
      </c>
      <c r="R168">
        <f t="shared" si="165"/>
        <v>0</v>
      </c>
      <c r="S168">
        <f t="shared" si="166"/>
        <v>0</v>
      </c>
      <c r="T168">
        <f t="shared" si="167"/>
        <v>0</v>
      </c>
      <c r="U168">
        <f t="shared" si="168"/>
        <v>0</v>
      </c>
      <c r="V168">
        <f t="shared" si="169"/>
        <v>0</v>
      </c>
      <c r="W168">
        <f t="shared" si="170"/>
        <v>0</v>
      </c>
      <c r="X168">
        <f t="shared" si="171"/>
        <v>0</v>
      </c>
      <c r="Y168">
        <f t="shared" si="171"/>
        <v>0</v>
      </c>
      <c r="AA168">
        <v>35502784</v>
      </c>
      <c r="AB168">
        <f t="shared" si="172"/>
        <v>6.36</v>
      </c>
      <c r="AC168">
        <f t="shared" si="173"/>
        <v>6.36</v>
      </c>
      <c r="AD168">
        <f>ROUND((((ET168)-(EU168))+AE168),6)</f>
        <v>0</v>
      </c>
      <c r="AE168">
        <f t="shared" si="174"/>
        <v>0</v>
      </c>
      <c r="AF168">
        <f t="shared" si="174"/>
        <v>0</v>
      </c>
      <c r="AG168">
        <f t="shared" si="175"/>
        <v>0</v>
      </c>
      <c r="AH168">
        <f t="shared" si="176"/>
        <v>0</v>
      </c>
      <c r="AI168">
        <f t="shared" si="176"/>
        <v>0</v>
      </c>
      <c r="AJ168">
        <f t="shared" si="177"/>
        <v>0</v>
      </c>
      <c r="AK168">
        <v>6.36</v>
      </c>
      <c r="AL168">
        <v>6.36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95</v>
      </c>
      <c r="AU168">
        <v>47</v>
      </c>
      <c r="AV168">
        <v>1</v>
      </c>
      <c r="AW168">
        <v>1</v>
      </c>
      <c r="AZ168">
        <v>1</v>
      </c>
      <c r="BA168">
        <v>1</v>
      </c>
      <c r="BB168">
        <v>1</v>
      </c>
      <c r="BC168">
        <v>5.62</v>
      </c>
      <c r="BD168" t="s">
        <v>3</v>
      </c>
      <c r="BE168" t="s">
        <v>3</v>
      </c>
      <c r="BF168" t="s">
        <v>3</v>
      </c>
      <c r="BG168" t="s">
        <v>3</v>
      </c>
      <c r="BH168">
        <v>3</v>
      </c>
      <c r="BI168">
        <v>1</v>
      </c>
      <c r="BJ168" t="s">
        <v>256</v>
      </c>
      <c r="BM168">
        <v>15001</v>
      </c>
      <c r="BN168">
        <v>0</v>
      </c>
      <c r="BO168" t="s">
        <v>254</v>
      </c>
      <c r="BP168">
        <v>1</v>
      </c>
      <c r="BQ168">
        <v>2</v>
      </c>
      <c r="BR168">
        <v>0</v>
      </c>
      <c r="BS168">
        <v>1</v>
      </c>
      <c r="BT168">
        <v>1</v>
      </c>
      <c r="BU168">
        <v>1</v>
      </c>
      <c r="BV168">
        <v>1</v>
      </c>
      <c r="BW168">
        <v>1</v>
      </c>
      <c r="BX168">
        <v>1</v>
      </c>
      <c r="BY168" t="s">
        <v>3</v>
      </c>
      <c r="BZ168">
        <v>105</v>
      </c>
      <c r="CA168">
        <v>55</v>
      </c>
      <c r="CE168">
        <v>0</v>
      </c>
      <c r="CF168">
        <v>0</v>
      </c>
      <c r="CG168">
        <v>0</v>
      </c>
      <c r="CM168">
        <v>0</v>
      </c>
      <c r="CN168" t="s">
        <v>3</v>
      </c>
      <c r="CO168">
        <v>0</v>
      </c>
      <c r="CP168">
        <f t="shared" si="178"/>
        <v>2859.46</v>
      </c>
      <c r="CQ168">
        <f t="shared" si="179"/>
        <v>35.743200000000002</v>
      </c>
      <c r="CR168">
        <f t="shared" si="180"/>
        <v>0</v>
      </c>
      <c r="CS168">
        <f t="shared" si="181"/>
        <v>0</v>
      </c>
      <c r="CT168">
        <f t="shared" si="182"/>
        <v>0</v>
      </c>
      <c r="CU168">
        <f t="shared" si="183"/>
        <v>0</v>
      </c>
      <c r="CV168">
        <f t="shared" si="183"/>
        <v>0</v>
      </c>
      <c r="CW168">
        <f t="shared" si="183"/>
        <v>0</v>
      </c>
      <c r="CX168">
        <f t="shared" si="183"/>
        <v>0</v>
      </c>
      <c r="CY168">
        <f t="shared" si="184"/>
        <v>0</v>
      </c>
      <c r="CZ168">
        <f t="shared" si="185"/>
        <v>0</v>
      </c>
      <c r="DC168" t="s">
        <v>3</v>
      </c>
      <c r="DD168" t="s">
        <v>3</v>
      </c>
      <c r="DE168" t="s">
        <v>3</v>
      </c>
      <c r="DF168" t="s">
        <v>3</v>
      </c>
      <c r="DG168" t="s">
        <v>3</v>
      </c>
      <c r="DH168" t="s">
        <v>3</v>
      </c>
      <c r="DI168" t="s">
        <v>3</v>
      </c>
      <c r="DJ168" t="s">
        <v>3</v>
      </c>
      <c r="DK168" t="s">
        <v>3</v>
      </c>
      <c r="DL168" t="s">
        <v>3</v>
      </c>
      <c r="DM168" t="s">
        <v>3</v>
      </c>
      <c r="DN168">
        <v>0</v>
      </c>
      <c r="DO168">
        <v>0</v>
      </c>
      <c r="DP168">
        <v>1</v>
      </c>
      <c r="DQ168">
        <v>1</v>
      </c>
      <c r="DU168">
        <v>1003</v>
      </c>
      <c r="DV168" t="s">
        <v>209</v>
      </c>
      <c r="DW168" t="s">
        <v>209</v>
      </c>
      <c r="DX168">
        <v>1</v>
      </c>
      <c r="DZ168" t="s">
        <v>3</v>
      </c>
      <c r="EA168" t="s">
        <v>3</v>
      </c>
      <c r="EB168" t="s">
        <v>3</v>
      </c>
      <c r="EC168" t="s">
        <v>3</v>
      </c>
      <c r="EE168">
        <v>35526105</v>
      </c>
      <c r="EF168">
        <v>2</v>
      </c>
      <c r="EG168" t="s">
        <v>22</v>
      </c>
      <c r="EH168">
        <v>0</v>
      </c>
      <c r="EI168" t="s">
        <v>3</v>
      </c>
      <c r="EJ168">
        <v>1</v>
      </c>
      <c r="EK168">
        <v>15001</v>
      </c>
      <c r="EL168" t="s">
        <v>162</v>
      </c>
      <c r="EM168" t="s">
        <v>163</v>
      </c>
      <c r="EO168" t="s">
        <v>3</v>
      </c>
      <c r="EQ168">
        <v>0</v>
      </c>
      <c r="ER168">
        <v>6.36</v>
      </c>
      <c r="ES168">
        <v>6.36</v>
      </c>
      <c r="ET168">
        <v>0</v>
      </c>
      <c r="EU168">
        <v>0</v>
      </c>
      <c r="EV168">
        <v>0</v>
      </c>
      <c r="EW168">
        <v>0</v>
      </c>
      <c r="EX168">
        <v>0</v>
      </c>
      <c r="FQ168">
        <v>0</v>
      </c>
      <c r="FR168">
        <f t="shared" si="186"/>
        <v>0</v>
      </c>
      <c r="FS168">
        <v>0</v>
      </c>
      <c r="FT168" t="s">
        <v>26</v>
      </c>
      <c r="FU168" t="s">
        <v>27</v>
      </c>
      <c r="FX168">
        <v>94.5</v>
      </c>
      <c r="FY168">
        <v>46.75</v>
      </c>
      <c r="GA168" t="s">
        <v>3</v>
      </c>
      <c r="GD168">
        <v>1</v>
      </c>
      <c r="GF168">
        <v>1720564299</v>
      </c>
      <c r="GG168">
        <v>2</v>
      </c>
      <c r="GH168">
        <v>1</v>
      </c>
      <c r="GI168">
        <v>2</v>
      </c>
      <c r="GJ168">
        <v>0</v>
      </c>
      <c r="GK168">
        <v>0</v>
      </c>
      <c r="GL168">
        <f t="shared" si="187"/>
        <v>0</v>
      </c>
      <c r="GM168">
        <f t="shared" si="188"/>
        <v>2859.46</v>
      </c>
      <c r="GN168">
        <f t="shared" si="189"/>
        <v>2859.46</v>
      </c>
      <c r="GO168">
        <f t="shared" si="190"/>
        <v>0</v>
      </c>
      <c r="GP168">
        <f t="shared" si="191"/>
        <v>0</v>
      </c>
      <c r="GR168">
        <v>0</v>
      </c>
      <c r="GS168">
        <v>3</v>
      </c>
      <c r="GT168">
        <v>0</v>
      </c>
      <c r="GU168" t="s">
        <v>3</v>
      </c>
      <c r="GV168">
        <f t="shared" si="192"/>
        <v>0</v>
      </c>
      <c r="GW168">
        <v>1</v>
      </c>
      <c r="GX168">
        <f t="shared" si="193"/>
        <v>0</v>
      </c>
      <c r="HA168">
        <v>0</v>
      </c>
      <c r="HB168">
        <v>0</v>
      </c>
      <c r="HC168">
        <f t="shared" si="194"/>
        <v>0</v>
      </c>
      <c r="HE168" t="s">
        <v>3</v>
      </c>
      <c r="HF168" t="s">
        <v>3</v>
      </c>
      <c r="IK168">
        <v>0</v>
      </c>
    </row>
    <row r="169" spans="1:245">
      <c r="A169">
        <v>17</v>
      </c>
      <c r="B169">
        <v>1</v>
      </c>
      <c r="C169">
        <f>ROW(SmtRes!A179)</f>
        <v>179</v>
      </c>
      <c r="D169">
        <f>ROW(EtalonRes!A172)</f>
        <v>172</v>
      </c>
      <c r="E169" t="s">
        <v>32</v>
      </c>
      <c r="F169" t="s">
        <v>257</v>
      </c>
      <c r="G169" t="s">
        <v>258</v>
      </c>
      <c r="H169" t="s">
        <v>137</v>
      </c>
      <c r="I169">
        <f>ROUND(20/100,9)</f>
        <v>0.2</v>
      </c>
      <c r="J169">
        <v>0</v>
      </c>
      <c r="O169">
        <f t="shared" si="162"/>
        <v>6555.29</v>
      </c>
      <c r="P169">
        <f t="shared" si="163"/>
        <v>283.47000000000003</v>
      </c>
      <c r="Q169">
        <f t="shared" si="164"/>
        <v>81.89</v>
      </c>
      <c r="R169">
        <f t="shared" si="165"/>
        <v>17.850000000000001</v>
      </c>
      <c r="S169">
        <f t="shared" si="166"/>
        <v>6189.93</v>
      </c>
      <c r="T169">
        <f t="shared" si="167"/>
        <v>0</v>
      </c>
      <c r="U169">
        <f t="shared" si="168"/>
        <v>18.880000000000003</v>
      </c>
      <c r="V169">
        <f t="shared" si="169"/>
        <v>4.0000000000000008E-2</v>
      </c>
      <c r="W169">
        <f t="shared" si="170"/>
        <v>0</v>
      </c>
      <c r="X169">
        <f t="shared" si="171"/>
        <v>5897.39</v>
      </c>
      <c r="Y169">
        <f t="shared" si="171"/>
        <v>4035.06</v>
      </c>
      <c r="AA169">
        <v>35502784</v>
      </c>
      <c r="AB169">
        <f t="shared" si="172"/>
        <v>1101.54</v>
      </c>
      <c r="AC169">
        <f t="shared" si="173"/>
        <v>120.73</v>
      </c>
      <c r="AD169">
        <f>ROUND((((ET169)-(EU169))+AE169),6)</f>
        <v>44.36</v>
      </c>
      <c r="AE169">
        <f t="shared" si="174"/>
        <v>2.7</v>
      </c>
      <c r="AF169">
        <f t="shared" si="174"/>
        <v>936.45</v>
      </c>
      <c r="AG169">
        <f t="shared" si="175"/>
        <v>0</v>
      </c>
      <c r="AH169">
        <f t="shared" si="176"/>
        <v>94.4</v>
      </c>
      <c r="AI169">
        <f t="shared" si="176"/>
        <v>0.2</v>
      </c>
      <c r="AJ169">
        <f t="shared" si="177"/>
        <v>0</v>
      </c>
      <c r="AK169">
        <v>1101.54</v>
      </c>
      <c r="AL169">
        <v>120.73</v>
      </c>
      <c r="AM169">
        <v>44.36</v>
      </c>
      <c r="AN169">
        <v>2.7</v>
      </c>
      <c r="AO169">
        <v>936.45</v>
      </c>
      <c r="AP169">
        <v>0</v>
      </c>
      <c r="AQ169">
        <v>94.4</v>
      </c>
      <c r="AR169">
        <v>0.2</v>
      </c>
      <c r="AS169">
        <v>0</v>
      </c>
      <c r="AT169">
        <v>95</v>
      </c>
      <c r="AU169">
        <v>65</v>
      </c>
      <c r="AV169">
        <v>1</v>
      </c>
      <c r="AW169">
        <v>1</v>
      </c>
      <c r="AZ169">
        <v>1</v>
      </c>
      <c r="BA169">
        <v>33.049999999999997</v>
      </c>
      <c r="BB169">
        <v>9.23</v>
      </c>
      <c r="BC169">
        <v>11.74</v>
      </c>
      <c r="BD169" t="s">
        <v>3</v>
      </c>
      <c r="BE169" t="s">
        <v>3</v>
      </c>
      <c r="BF169" t="s">
        <v>3</v>
      </c>
      <c r="BG169" t="s">
        <v>3</v>
      </c>
      <c r="BH169">
        <v>0</v>
      </c>
      <c r="BI169">
        <v>2</v>
      </c>
      <c r="BJ169" t="s">
        <v>259</v>
      </c>
      <c r="BM169">
        <v>108001</v>
      </c>
      <c r="BN169">
        <v>0</v>
      </c>
      <c r="BO169" t="s">
        <v>257</v>
      </c>
      <c r="BP169">
        <v>1</v>
      </c>
      <c r="BQ169">
        <v>3</v>
      </c>
      <c r="BR169">
        <v>0</v>
      </c>
      <c r="BS169">
        <v>33.049999999999997</v>
      </c>
      <c r="BT169">
        <v>1</v>
      </c>
      <c r="BU169">
        <v>1</v>
      </c>
      <c r="BV169">
        <v>1</v>
      </c>
      <c r="BW169">
        <v>1</v>
      </c>
      <c r="BX169">
        <v>1</v>
      </c>
      <c r="BY169" t="s">
        <v>3</v>
      </c>
      <c r="BZ169">
        <v>95</v>
      </c>
      <c r="CA169">
        <v>65</v>
      </c>
      <c r="CE169">
        <v>0</v>
      </c>
      <c r="CF169">
        <v>0</v>
      </c>
      <c r="CG169">
        <v>0</v>
      </c>
      <c r="CM169">
        <v>0</v>
      </c>
      <c r="CN169" t="s">
        <v>3</v>
      </c>
      <c r="CO169">
        <v>0</v>
      </c>
      <c r="CP169">
        <f t="shared" si="178"/>
        <v>6555.29</v>
      </c>
      <c r="CQ169">
        <f t="shared" si="179"/>
        <v>1417.3702000000001</v>
      </c>
      <c r="CR169">
        <f t="shared" si="180"/>
        <v>409.44280000000003</v>
      </c>
      <c r="CS169">
        <f t="shared" si="181"/>
        <v>89.234999999999999</v>
      </c>
      <c r="CT169">
        <f t="shared" si="182"/>
        <v>30949.672500000001</v>
      </c>
      <c r="CU169">
        <f t="shared" si="183"/>
        <v>0</v>
      </c>
      <c r="CV169">
        <f t="shared" si="183"/>
        <v>94.4</v>
      </c>
      <c r="CW169">
        <f t="shared" si="183"/>
        <v>0.2</v>
      </c>
      <c r="CX169">
        <f t="shared" si="183"/>
        <v>0</v>
      </c>
      <c r="CY169">
        <f t="shared" si="184"/>
        <v>5897.3910000000005</v>
      </c>
      <c r="CZ169">
        <f t="shared" si="185"/>
        <v>4035.0570000000007</v>
      </c>
      <c r="DC169" t="s">
        <v>3</v>
      </c>
      <c r="DD169" t="s">
        <v>3</v>
      </c>
      <c r="DE169" t="s">
        <v>3</v>
      </c>
      <c r="DF169" t="s">
        <v>3</v>
      </c>
      <c r="DG169" t="s">
        <v>3</v>
      </c>
      <c r="DH169" t="s">
        <v>3</v>
      </c>
      <c r="DI169" t="s">
        <v>3</v>
      </c>
      <c r="DJ169" t="s">
        <v>3</v>
      </c>
      <c r="DK169" t="s">
        <v>3</v>
      </c>
      <c r="DL169" t="s">
        <v>3</v>
      </c>
      <c r="DM169" t="s">
        <v>3</v>
      </c>
      <c r="DN169">
        <v>0</v>
      </c>
      <c r="DO169">
        <v>0</v>
      </c>
      <c r="DP169">
        <v>1</v>
      </c>
      <c r="DQ169">
        <v>1</v>
      </c>
      <c r="DU169">
        <v>1010</v>
      </c>
      <c r="DV169" t="s">
        <v>137</v>
      </c>
      <c r="DW169" t="s">
        <v>137</v>
      </c>
      <c r="DX169">
        <v>100</v>
      </c>
      <c r="DZ169" t="s">
        <v>3</v>
      </c>
      <c r="EA169" t="s">
        <v>3</v>
      </c>
      <c r="EB169" t="s">
        <v>3</v>
      </c>
      <c r="EC169" t="s">
        <v>3</v>
      </c>
      <c r="EE169">
        <v>35525962</v>
      </c>
      <c r="EF169">
        <v>3</v>
      </c>
      <c r="EG169" t="s">
        <v>121</v>
      </c>
      <c r="EH169">
        <v>0</v>
      </c>
      <c r="EI169" t="s">
        <v>3</v>
      </c>
      <c r="EJ169">
        <v>2</v>
      </c>
      <c r="EK169">
        <v>108001</v>
      </c>
      <c r="EL169" t="s">
        <v>122</v>
      </c>
      <c r="EM169" t="s">
        <v>123</v>
      </c>
      <c r="EO169" t="s">
        <v>3</v>
      </c>
      <c r="EQ169">
        <v>0</v>
      </c>
      <c r="ER169">
        <v>1101.54</v>
      </c>
      <c r="ES169">
        <v>120.73</v>
      </c>
      <c r="ET169">
        <v>44.36</v>
      </c>
      <c r="EU169">
        <v>2.7</v>
      </c>
      <c r="EV169">
        <v>936.45</v>
      </c>
      <c r="EW169">
        <v>94.4</v>
      </c>
      <c r="EX169">
        <v>0.2</v>
      </c>
      <c r="EY169">
        <v>0</v>
      </c>
      <c r="FQ169">
        <v>0</v>
      </c>
      <c r="FR169">
        <f t="shared" si="186"/>
        <v>0</v>
      </c>
      <c r="FS169">
        <v>0</v>
      </c>
      <c r="FX169">
        <v>95</v>
      </c>
      <c r="FY169">
        <v>65</v>
      </c>
      <c r="GA169" t="s">
        <v>3</v>
      </c>
      <c r="GD169">
        <v>1</v>
      </c>
      <c r="GF169">
        <v>1562201403</v>
      </c>
      <c r="GG169">
        <v>2</v>
      </c>
      <c r="GH169">
        <v>1</v>
      </c>
      <c r="GI169">
        <v>2</v>
      </c>
      <c r="GJ169">
        <v>0</v>
      </c>
      <c r="GK169">
        <v>0</v>
      </c>
      <c r="GL169">
        <f t="shared" si="187"/>
        <v>0</v>
      </c>
      <c r="GM169">
        <f t="shared" si="188"/>
        <v>16487.740000000002</v>
      </c>
      <c r="GN169">
        <f t="shared" si="189"/>
        <v>0</v>
      </c>
      <c r="GO169">
        <f t="shared" si="190"/>
        <v>16487.740000000002</v>
      </c>
      <c r="GP169">
        <f t="shared" si="191"/>
        <v>0</v>
      </c>
      <c r="GR169">
        <v>0</v>
      </c>
      <c r="GS169">
        <v>3</v>
      </c>
      <c r="GT169">
        <v>0</v>
      </c>
      <c r="GU169" t="s">
        <v>3</v>
      </c>
      <c r="GV169">
        <f t="shared" si="192"/>
        <v>0</v>
      </c>
      <c r="GW169">
        <v>1</v>
      </c>
      <c r="GX169">
        <f t="shared" si="193"/>
        <v>0</v>
      </c>
      <c r="HA169">
        <v>0</v>
      </c>
      <c r="HB169">
        <v>0</v>
      </c>
      <c r="HC169">
        <f t="shared" si="194"/>
        <v>0</v>
      </c>
      <c r="HE169" t="s">
        <v>3</v>
      </c>
      <c r="HF169" t="s">
        <v>3</v>
      </c>
      <c r="IK169">
        <v>0</v>
      </c>
    </row>
    <row r="170" spans="1:245">
      <c r="A170">
        <v>17</v>
      </c>
      <c r="B170">
        <v>1</v>
      </c>
      <c r="E170" t="s">
        <v>39</v>
      </c>
      <c r="F170" t="s">
        <v>260</v>
      </c>
      <c r="G170" t="s">
        <v>261</v>
      </c>
      <c r="H170" t="s">
        <v>142</v>
      </c>
      <c r="I170">
        <v>20</v>
      </c>
      <c r="J170">
        <v>0</v>
      </c>
      <c r="O170">
        <f t="shared" si="162"/>
        <v>21211.9</v>
      </c>
      <c r="P170">
        <f t="shared" si="163"/>
        <v>21211.9</v>
      </c>
      <c r="Q170">
        <f t="shared" si="164"/>
        <v>0</v>
      </c>
      <c r="R170">
        <f t="shared" si="165"/>
        <v>0</v>
      </c>
      <c r="S170">
        <f t="shared" si="166"/>
        <v>0</v>
      </c>
      <c r="T170">
        <f t="shared" si="167"/>
        <v>0</v>
      </c>
      <c r="U170">
        <f t="shared" si="168"/>
        <v>0</v>
      </c>
      <c r="V170">
        <f t="shared" si="169"/>
        <v>0</v>
      </c>
      <c r="W170">
        <f t="shared" si="170"/>
        <v>76.599999999999994</v>
      </c>
      <c r="X170">
        <f t="shared" si="171"/>
        <v>0</v>
      </c>
      <c r="Y170">
        <f t="shared" si="171"/>
        <v>0</v>
      </c>
      <c r="AA170">
        <v>35502784</v>
      </c>
      <c r="AB170">
        <f t="shared" si="172"/>
        <v>199.36</v>
      </c>
      <c r="AC170">
        <f t="shared" si="173"/>
        <v>199.36</v>
      </c>
      <c r="AD170">
        <f>ROUND((((ET170)-(EU170))+AE170),6)</f>
        <v>0</v>
      </c>
      <c r="AE170">
        <f t="shared" si="174"/>
        <v>0</v>
      </c>
      <c r="AF170">
        <f t="shared" si="174"/>
        <v>0</v>
      </c>
      <c r="AG170">
        <f t="shared" si="175"/>
        <v>0</v>
      </c>
      <c r="AH170">
        <f t="shared" si="176"/>
        <v>0</v>
      </c>
      <c r="AI170">
        <f t="shared" si="176"/>
        <v>0</v>
      </c>
      <c r="AJ170">
        <f t="shared" si="177"/>
        <v>3.83</v>
      </c>
      <c r="AK170">
        <v>199.36</v>
      </c>
      <c r="AL170">
        <v>199.36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3.83</v>
      </c>
      <c r="AT170">
        <v>0</v>
      </c>
      <c r="AU170">
        <v>0</v>
      </c>
      <c r="AV170">
        <v>1</v>
      </c>
      <c r="AW170">
        <v>1</v>
      </c>
      <c r="AZ170">
        <v>1</v>
      </c>
      <c r="BA170">
        <v>1</v>
      </c>
      <c r="BB170">
        <v>1</v>
      </c>
      <c r="BC170">
        <v>5.32</v>
      </c>
      <c r="BD170" t="s">
        <v>3</v>
      </c>
      <c r="BE170" t="s">
        <v>3</v>
      </c>
      <c r="BF170" t="s">
        <v>3</v>
      </c>
      <c r="BG170" t="s">
        <v>3</v>
      </c>
      <c r="BH170">
        <v>0</v>
      </c>
      <c r="BI170">
        <v>2</v>
      </c>
      <c r="BJ170" t="s">
        <v>262</v>
      </c>
      <c r="BM170">
        <v>500002</v>
      </c>
      <c r="BN170">
        <v>0</v>
      </c>
      <c r="BO170" t="s">
        <v>260</v>
      </c>
      <c r="BP170">
        <v>1</v>
      </c>
      <c r="BQ170">
        <v>12</v>
      </c>
      <c r="BR170">
        <v>0</v>
      </c>
      <c r="BS170">
        <v>1</v>
      </c>
      <c r="BT170">
        <v>1</v>
      </c>
      <c r="BU170">
        <v>1</v>
      </c>
      <c r="BV170">
        <v>1</v>
      </c>
      <c r="BW170">
        <v>1</v>
      </c>
      <c r="BX170">
        <v>1</v>
      </c>
      <c r="BY170" t="s">
        <v>3</v>
      </c>
      <c r="BZ170">
        <v>0</v>
      </c>
      <c r="CA170">
        <v>0</v>
      </c>
      <c r="CE170">
        <v>0</v>
      </c>
      <c r="CF170">
        <v>0</v>
      </c>
      <c r="CG170">
        <v>0</v>
      </c>
      <c r="CM170">
        <v>0</v>
      </c>
      <c r="CN170" t="s">
        <v>3</v>
      </c>
      <c r="CO170">
        <v>0</v>
      </c>
      <c r="CP170">
        <f t="shared" si="178"/>
        <v>21211.9</v>
      </c>
      <c r="CQ170">
        <f t="shared" si="179"/>
        <v>1060.5952000000002</v>
      </c>
      <c r="CR170">
        <f t="shared" si="180"/>
        <v>0</v>
      </c>
      <c r="CS170">
        <f t="shared" si="181"/>
        <v>0</v>
      </c>
      <c r="CT170">
        <f t="shared" si="182"/>
        <v>0</v>
      </c>
      <c r="CU170">
        <f t="shared" si="183"/>
        <v>0</v>
      </c>
      <c r="CV170">
        <f t="shared" si="183"/>
        <v>0</v>
      </c>
      <c r="CW170">
        <f t="shared" si="183"/>
        <v>0</v>
      </c>
      <c r="CX170">
        <f t="shared" si="183"/>
        <v>3.83</v>
      </c>
      <c r="CY170">
        <f t="shared" si="184"/>
        <v>0</v>
      </c>
      <c r="CZ170">
        <f t="shared" si="185"/>
        <v>0</v>
      </c>
      <c r="DC170" t="s">
        <v>3</v>
      </c>
      <c r="DD170" t="s">
        <v>3</v>
      </c>
      <c r="DE170" t="s">
        <v>3</v>
      </c>
      <c r="DF170" t="s">
        <v>3</v>
      </c>
      <c r="DG170" t="s">
        <v>3</v>
      </c>
      <c r="DH170" t="s">
        <v>3</v>
      </c>
      <c r="DI170" t="s">
        <v>3</v>
      </c>
      <c r="DJ170" t="s">
        <v>3</v>
      </c>
      <c r="DK170" t="s">
        <v>3</v>
      </c>
      <c r="DL170" t="s">
        <v>3</v>
      </c>
      <c r="DM170" t="s">
        <v>3</v>
      </c>
      <c r="DN170">
        <v>0</v>
      </c>
      <c r="DO170">
        <v>0</v>
      </c>
      <c r="DP170">
        <v>1</v>
      </c>
      <c r="DQ170">
        <v>1</v>
      </c>
      <c r="DU170">
        <v>1010</v>
      </c>
      <c r="DV170" t="s">
        <v>142</v>
      </c>
      <c r="DW170" t="s">
        <v>142</v>
      </c>
      <c r="DX170">
        <v>1</v>
      </c>
      <c r="DZ170" t="s">
        <v>3</v>
      </c>
      <c r="EA170" t="s">
        <v>3</v>
      </c>
      <c r="EB170" t="s">
        <v>3</v>
      </c>
      <c r="EC170" t="s">
        <v>3</v>
      </c>
      <c r="EE170">
        <v>35526013</v>
      </c>
      <c r="EF170">
        <v>12</v>
      </c>
      <c r="EG170" t="s">
        <v>263</v>
      </c>
      <c r="EH170">
        <v>0</v>
      </c>
      <c r="EI170" t="s">
        <v>3</v>
      </c>
      <c r="EJ170">
        <v>2</v>
      </c>
      <c r="EK170">
        <v>500002</v>
      </c>
      <c r="EL170" t="s">
        <v>264</v>
      </c>
      <c r="EM170" t="s">
        <v>265</v>
      </c>
      <c r="EO170" t="s">
        <v>3</v>
      </c>
      <c r="EQ170">
        <v>0</v>
      </c>
      <c r="ER170">
        <v>199.36</v>
      </c>
      <c r="ES170">
        <v>199.36</v>
      </c>
      <c r="ET170">
        <v>0</v>
      </c>
      <c r="EU170">
        <v>0</v>
      </c>
      <c r="EV170">
        <v>0</v>
      </c>
      <c r="EW170">
        <v>0</v>
      </c>
      <c r="EX170">
        <v>0</v>
      </c>
      <c r="EY170">
        <v>0</v>
      </c>
      <c r="FQ170">
        <v>0</v>
      </c>
      <c r="FR170">
        <f t="shared" si="186"/>
        <v>0</v>
      </c>
      <c r="FS170">
        <v>0</v>
      </c>
      <c r="FX170">
        <v>0</v>
      </c>
      <c r="FY170">
        <v>0</v>
      </c>
      <c r="GA170" t="s">
        <v>3</v>
      </c>
      <c r="GD170">
        <v>1</v>
      </c>
      <c r="GF170">
        <v>-336381468</v>
      </c>
      <c r="GG170">
        <v>2</v>
      </c>
      <c r="GH170">
        <v>1</v>
      </c>
      <c r="GI170">
        <v>2</v>
      </c>
      <c r="GJ170">
        <v>0</v>
      </c>
      <c r="GK170">
        <v>0</v>
      </c>
      <c r="GL170">
        <f t="shared" si="187"/>
        <v>0</v>
      </c>
      <c r="GM170">
        <f t="shared" si="188"/>
        <v>21211.9</v>
      </c>
      <c r="GN170">
        <f t="shared" si="189"/>
        <v>0</v>
      </c>
      <c r="GO170">
        <f t="shared" si="190"/>
        <v>21211.9</v>
      </c>
      <c r="GP170">
        <f t="shared" si="191"/>
        <v>0</v>
      </c>
      <c r="GR170">
        <v>0</v>
      </c>
      <c r="GS170">
        <v>3</v>
      </c>
      <c r="GT170">
        <v>0</v>
      </c>
      <c r="GU170" t="s">
        <v>3</v>
      </c>
      <c r="GV170">
        <f t="shared" si="192"/>
        <v>0</v>
      </c>
      <c r="GW170">
        <v>1</v>
      </c>
      <c r="GX170">
        <f t="shared" si="193"/>
        <v>0</v>
      </c>
      <c r="HA170">
        <v>0</v>
      </c>
      <c r="HB170">
        <v>0</v>
      </c>
      <c r="HC170">
        <f t="shared" si="194"/>
        <v>0</v>
      </c>
      <c r="HE170" t="s">
        <v>3</v>
      </c>
      <c r="HF170" t="s">
        <v>3</v>
      </c>
      <c r="IK170">
        <v>0</v>
      </c>
    </row>
    <row r="171" spans="1:245">
      <c r="A171">
        <v>17</v>
      </c>
      <c r="B171">
        <v>1</v>
      </c>
      <c r="E171" t="s">
        <v>44</v>
      </c>
      <c r="F171" t="s">
        <v>266</v>
      </c>
      <c r="G171" t="s">
        <v>267</v>
      </c>
      <c r="H171" t="s">
        <v>268</v>
      </c>
      <c r="I171">
        <v>0.3</v>
      </c>
      <c r="J171">
        <v>0</v>
      </c>
      <c r="O171">
        <f t="shared" si="162"/>
        <v>186.06</v>
      </c>
      <c r="P171">
        <f t="shared" si="163"/>
        <v>0</v>
      </c>
      <c r="Q171">
        <f t="shared" si="164"/>
        <v>186.06</v>
      </c>
      <c r="R171">
        <f t="shared" si="165"/>
        <v>0</v>
      </c>
      <c r="S171">
        <f t="shared" si="166"/>
        <v>0</v>
      </c>
      <c r="T171">
        <f t="shared" si="167"/>
        <v>0</v>
      </c>
      <c r="U171">
        <f t="shared" si="168"/>
        <v>0</v>
      </c>
      <c r="V171">
        <f t="shared" si="169"/>
        <v>0</v>
      </c>
      <c r="W171">
        <f t="shared" si="170"/>
        <v>0</v>
      </c>
      <c r="X171">
        <f t="shared" si="171"/>
        <v>0</v>
      </c>
      <c r="Y171">
        <f t="shared" si="171"/>
        <v>0</v>
      </c>
      <c r="AA171">
        <v>35502784</v>
      </c>
      <c r="AB171">
        <f t="shared" si="172"/>
        <v>42.98</v>
      </c>
      <c r="AC171">
        <f t="shared" si="173"/>
        <v>0</v>
      </c>
      <c r="AD171">
        <f>ROUND(((ET171)+ROUND(((EU171)*1.6),2)),6)</f>
        <v>42.98</v>
      </c>
      <c r="AE171">
        <f>ROUND(((EU171)+ROUND(((EU171)*1.6),2)),6)</f>
        <v>0</v>
      </c>
      <c r="AF171">
        <f>ROUND(((EV171)+ROUND(((EV171)*1.6),2)),6)</f>
        <v>0</v>
      </c>
      <c r="AG171">
        <f t="shared" si="175"/>
        <v>0</v>
      </c>
      <c r="AH171">
        <f t="shared" si="176"/>
        <v>0</v>
      </c>
      <c r="AI171">
        <f t="shared" si="176"/>
        <v>0</v>
      </c>
      <c r="AJ171">
        <f t="shared" si="177"/>
        <v>0</v>
      </c>
      <c r="AK171">
        <v>42.98</v>
      </c>
      <c r="AL171">
        <v>0</v>
      </c>
      <c r="AM171">
        <v>42.98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1</v>
      </c>
      <c r="AW171">
        <v>1</v>
      </c>
      <c r="AZ171">
        <v>1</v>
      </c>
      <c r="BA171">
        <v>14.43</v>
      </c>
      <c r="BB171">
        <v>14.43</v>
      </c>
      <c r="BC171">
        <v>1</v>
      </c>
      <c r="BD171" t="s">
        <v>3</v>
      </c>
      <c r="BE171" t="s">
        <v>3</v>
      </c>
      <c r="BF171" t="s">
        <v>3</v>
      </c>
      <c r="BG171" t="s">
        <v>3</v>
      </c>
      <c r="BH171">
        <v>0</v>
      </c>
      <c r="BI171">
        <v>1</v>
      </c>
      <c r="BJ171" t="s">
        <v>269</v>
      </c>
      <c r="BM171">
        <v>700004</v>
      </c>
      <c r="BN171">
        <v>0</v>
      </c>
      <c r="BO171" t="s">
        <v>3</v>
      </c>
      <c r="BP171">
        <v>0</v>
      </c>
      <c r="BQ171">
        <v>19</v>
      </c>
      <c r="BR171">
        <v>0</v>
      </c>
      <c r="BS171">
        <v>14.43</v>
      </c>
      <c r="BT171">
        <v>1</v>
      </c>
      <c r="BU171">
        <v>1</v>
      </c>
      <c r="BV171">
        <v>1</v>
      </c>
      <c r="BW171">
        <v>1</v>
      </c>
      <c r="BX171">
        <v>1</v>
      </c>
      <c r="BY171" t="s">
        <v>3</v>
      </c>
      <c r="BZ171">
        <v>0</v>
      </c>
      <c r="CA171">
        <v>0</v>
      </c>
      <c r="CE171">
        <v>0</v>
      </c>
      <c r="CF171">
        <v>0</v>
      </c>
      <c r="CG171">
        <v>0</v>
      </c>
      <c r="CM171">
        <v>0</v>
      </c>
      <c r="CN171" t="s">
        <v>3</v>
      </c>
      <c r="CO171">
        <v>0</v>
      </c>
      <c r="CP171">
        <f t="shared" si="178"/>
        <v>186.06</v>
      </c>
      <c r="CQ171">
        <f t="shared" si="179"/>
        <v>0</v>
      </c>
      <c r="CR171">
        <f t="shared" si="180"/>
        <v>620.20139999999992</v>
      </c>
      <c r="CS171">
        <f t="shared" si="181"/>
        <v>0</v>
      </c>
      <c r="CT171">
        <f t="shared" si="182"/>
        <v>0</v>
      </c>
      <c r="CU171">
        <f t="shared" si="183"/>
        <v>0</v>
      </c>
      <c r="CV171">
        <f t="shared" si="183"/>
        <v>0</v>
      </c>
      <c r="CW171">
        <f t="shared" si="183"/>
        <v>0</v>
      </c>
      <c r="CX171">
        <f t="shared" si="183"/>
        <v>0</v>
      </c>
      <c r="CY171">
        <f t="shared" si="184"/>
        <v>0</v>
      </c>
      <c r="CZ171">
        <f t="shared" si="185"/>
        <v>0</v>
      </c>
      <c r="DC171" t="s">
        <v>3</v>
      </c>
      <c r="DD171" t="s">
        <v>3</v>
      </c>
      <c r="DE171" t="s">
        <v>3</v>
      </c>
      <c r="DF171" t="s">
        <v>3</v>
      </c>
      <c r="DG171" t="s">
        <v>3</v>
      </c>
      <c r="DH171" t="s">
        <v>3</v>
      </c>
      <c r="DI171" t="s">
        <v>3</v>
      </c>
      <c r="DJ171" t="s">
        <v>3</v>
      </c>
      <c r="DK171" t="s">
        <v>3</v>
      </c>
      <c r="DL171" t="s">
        <v>3</v>
      </c>
      <c r="DM171" t="s">
        <v>3</v>
      </c>
      <c r="DN171">
        <v>0</v>
      </c>
      <c r="DO171">
        <v>0</v>
      </c>
      <c r="DP171">
        <v>1</v>
      </c>
      <c r="DQ171">
        <v>1</v>
      </c>
      <c r="DU171">
        <v>1013</v>
      </c>
      <c r="DV171" t="s">
        <v>268</v>
      </c>
      <c r="DW171" t="s">
        <v>268</v>
      </c>
      <c r="DX171">
        <v>1</v>
      </c>
      <c r="DZ171" t="s">
        <v>3</v>
      </c>
      <c r="EA171" t="s">
        <v>3</v>
      </c>
      <c r="EB171" t="s">
        <v>3</v>
      </c>
      <c r="EC171" t="s">
        <v>3</v>
      </c>
      <c r="EE171">
        <v>35526267</v>
      </c>
      <c r="EF171">
        <v>19</v>
      </c>
      <c r="EG171" t="s">
        <v>270</v>
      </c>
      <c r="EH171">
        <v>0</v>
      </c>
      <c r="EI171" t="s">
        <v>3</v>
      </c>
      <c r="EJ171">
        <v>1</v>
      </c>
      <c r="EK171">
        <v>700004</v>
      </c>
      <c r="EL171" t="s">
        <v>271</v>
      </c>
      <c r="EM171" t="s">
        <v>272</v>
      </c>
      <c r="EO171" t="s">
        <v>3</v>
      </c>
      <c r="EQ171">
        <v>0</v>
      </c>
      <c r="ER171">
        <v>42.98</v>
      </c>
      <c r="ES171">
        <v>0</v>
      </c>
      <c r="ET171">
        <v>42.98</v>
      </c>
      <c r="EU171">
        <v>0</v>
      </c>
      <c r="EV171">
        <v>0</v>
      </c>
      <c r="EW171">
        <v>0</v>
      </c>
      <c r="EX171">
        <v>0</v>
      </c>
      <c r="EY171">
        <v>0</v>
      </c>
      <c r="FQ171">
        <v>0</v>
      </c>
      <c r="FR171">
        <f t="shared" si="186"/>
        <v>0</v>
      </c>
      <c r="FS171">
        <v>0</v>
      </c>
      <c r="FX171">
        <v>0</v>
      </c>
      <c r="FY171">
        <v>0</v>
      </c>
      <c r="GA171" t="s">
        <v>3</v>
      </c>
      <c r="GD171">
        <v>1</v>
      </c>
      <c r="GF171">
        <v>-772656430</v>
      </c>
      <c r="GG171">
        <v>2</v>
      </c>
      <c r="GH171">
        <v>1</v>
      </c>
      <c r="GI171">
        <v>2</v>
      </c>
      <c r="GJ171">
        <v>0</v>
      </c>
      <c r="GK171">
        <v>0</v>
      </c>
      <c r="GL171">
        <f t="shared" si="187"/>
        <v>0</v>
      </c>
      <c r="GM171">
        <f t="shared" si="188"/>
        <v>186.06</v>
      </c>
      <c r="GN171">
        <f t="shared" si="189"/>
        <v>186.06</v>
      </c>
      <c r="GO171">
        <f t="shared" si="190"/>
        <v>0</v>
      </c>
      <c r="GP171">
        <f t="shared" si="191"/>
        <v>0</v>
      </c>
      <c r="GR171">
        <v>0</v>
      </c>
      <c r="GS171">
        <v>3</v>
      </c>
      <c r="GT171">
        <v>0</v>
      </c>
      <c r="GU171" t="s">
        <v>3</v>
      </c>
      <c r="GV171">
        <f t="shared" si="192"/>
        <v>0</v>
      </c>
      <c r="GW171">
        <v>1</v>
      </c>
      <c r="GX171">
        <f t="shared" si="193"/>
        <v>0</v>
      </c>
      <c r="HA171">
        <v>0</v>
      </c>
      <c r="HB171">
        <v>0</v>
      </c>
      <c r="HC171">
        <f t="shared" si="194"/>
        <v>0</v>
      </c>
      <c r="HD171">
        <f>GM171</f>
        <v>186.06</v>
      </c>
      <c r="HE171" t="s">
        <v>3</v>
      </c>
      <c r="HF171" t="s">
        <v>3</v>
      </c>
      <c r="IK171">
        <v>0</v>
      </c>
    </row>
    <row r="172" spans="1:245">
      <c r="A172">
        <v>17</v>
      </c>
      <c r="B172">
        <v>1</v>
      </c>
      <c r="E172" t="s">
        <v>53</v>
      </c>
      <c r="F172" t="s">
        <v>273</v>
      </c>
      <c r="G172" t="s">
        <v>274</v>
      </c>
      <c r="H172" t="s">
        <v>268</v>
      </c>
      <c r="I172">
        <v>0.3</v>
      </c>
      <c r="J172">
        <v>0</v>
      </c>
      <c r="O172">
        <f t="shared" si="162"/>
        <v>51.85</v>
      </c>
      <c r="P172">
        <f t="shared" si="163"/>
        <v>0</v>
      </c>
      <c r="Q172">
        <f t="shared" si="164"/>
        <v>51.85</v>
      </c>
      <c r="R172">
        <f t="shared" si="165"/>
        <v>0</v>
      </c>
      <c r="S172">
        <f t="shared" si="166"/>
        <v>0</v>
      </c>
      <c r="T172">
        <f t="shared" si="167"/>
        <v>0</v>
      </c>
      <c r="U172">
        <f t="shared" si="168"/>
        <v>0</v>
      </c>
      <c r="V172">
        <f t="shared" si="169"/>
        <v>0</v>
      </c>
      <c r="W172">
        <f t="shared" si="170"/>
        <v>0</v>
      </c>
      <c r="X172">
        <f t="shared" si="171"/>
        <v>0</v>
      </c>
      <c r="Y172">
        <f t="shared" si="171"/>
        <v>0</v>
      </c>
      <c r="AA172">
        <v>35502784</v>
      </c>
      <c r="AB172">
        <f t="shared" si="172"/>
        <v>19.29</v>
      </c>
      <c r="AC172">
        <f t="shared" si="173"/>
        <v>0</v>
      </c>
      <c r="AD172">
        <f>ROUND(((ET172)+ROUND(((EU172)*1.85),2)),6)</f>
        <v>19.29</v>
      </c>
      <c r="AE172">
        <f>ROUND(((EU172)+ROUND(((EU172)*1.85),2)),6)</f>
        <v>0</v>
      </c>
      <c r="AF172">
        <f>ROUND(((EV172)+ROUND(((EV172)*1.85),2)),6)</f>
        <v>0</v>
      </c>
      <c r="AG172">
        <f t="shared" si="175"/>
        <v>0</v>
      </c>
      <c r="AH172">
        <f t="shared" si="176"/>
        <v>0</v>
      </c>
      <c r="AI172">
        <f t="shared" si="176"/>
        <v>0</v>
      </c>
      <c r="AJ172">
        <f t="shared" si="177"/>
        <v>0</v>
      </c>
      <c r="AK172">
        <v>19.29</v>
      </c>
      <c r="AL172">
        <v>0</v>
      </c>
      <c r="AM172">
        <v>19.29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1</v>
      </c>
      <c r="AW172">
        <v>1</v>
      </c>
      <c r="AZ172">
        <v>1</v>
      </c>
      <c r="BA172">
        <v>8.9600000000000009</v>
      </c>
      <c r="BB172">
        <v>8.9600000000000009</v>
      </c>
      <c r="BC172">
        <v>1</v>
      </c>
      <c r="BD172" t="s">
        <v>3</v>
      </c>
      <c r="BE172" t="s">
        <v>3</v>
      </c>
      <c r="BF172" t="s">
        <v>3</v>
      </c>
      <c r="BG172" t="s">
        <v>3</v>
      </c>
      <c r="BH172">
        <v>0</v>
      </c>
      <c r="BI172">
        <v>1</v>
      </c>
      <c r="BJ172" t="s">
        <v>275</v>
      </c>
      <c r="BM172">
        <v>700001</v>
      </c>
      <c r="BN172">
        <v>0</v>
      </c>
      <c r="BO172" t="s">
        <v>3</v>
      </c>
      <c r="BP172">
        <v>0</v>
      </c>
      <c r="BQ172">
        <v>10</v>
      </c>
      <c r="BR172">
        <v>0</v>
      </c>
      <c r="BS172">
        <v>8.9600000000000009</v>
      </c>
      <c r="BT172">
        <v>1</v>
      </c>
      <c r="BU172">
        <v>1</v>
      </c>
      <c r="BV172">
        <v>1</v>
      </c>
      <c r="BW172">
        <v>1</v>
      </c>
      <c r="BX172">
        <v>1</v>
      </c>
      <c r="BY172" t="s">
        <v>3</v>
      </c>
      <c r="BZ172">
        <v>0</v>
      </c>
      <c r="CA172">
        <v>0</v>
      </c>
      <c r="CE172">
        <v>0</v>
      </c>
      <c r="CF172">
        <v>0</v>
      </c>
      <c r="CG172">
        <v>0</v>
      </c>
      <c r="CM172">
        <v>0</v>
      </c>
      <c r="CN172" t="s">
        <v>3</v>
      </c>
      <c r="CO172">
        <v>0</v>
      </c>
      <c r="CP172">
        <f t="shared" si="178"/>
        <v>51.85</v>
      </c>
      <c r="CQ172">
        <f t="shared" si="179"/>
        <v>0</v>
      </c>
      <c r="CR172">
        <f t="shared" si="180"/>
        <v>172.83840000000001</v>
      </c>
      <c r="CS172">
        <f t="shared" si="181"/>
        <v>0</v>
      </c>
      <c r="CT172">
        <f t="shared" si="182"/>
        <v>0</v>
      </c>
      <c r="CU172">
        <f t="shared" si="183"/>
        <v>0</v>
      </c>
      <c r="CV172">
        <f t="shared" si="183"/>
        <v>0</v>
      </c>
      <c r="CW172">
        <f t="shared" si="183"/>
        <v>0</v>
      </c>
      <c r="CX172">
        <f t="shared" si="183"/>
        <v>0</v>
      </c>
      <c r="CY172">
        <f t="shared" si="184"/>
        <v>0</v>
      </c>
      <c r="CZ172">
        <f t="shared" si="185"/>
        <v>0</v>
      </c>
      <c r="DC172" t="s">
        <v>3</v>
      </c>
      <c r="DD172" t="s">
        <v>3</v>
      </c>
      <c r="DE172" t="s">
        <v>3</v>
      </c>
      <c r="DF172" t="s">
        <v>3</v>
      </c>
      <c r="DG172" t="s">
        <v>3</v>
      </c>
      <c r="DH172" t="s">
        <v>3</v>
      </c>
      <c r="DI172" t="s">
        <v>3</v>
      </c>
      <c r="DJ172" t="s">
        <v>3</v>
      </c>
      <c r="DK172" t="s">
        <v>3</v>
      </c>
      <c r="DL172" t="s">
        <v>3</v>
      </c>
      <c r="DM172" t="s">
        <v>3</v>
      </c>
      <c r="DN172">
        <v>0</v>
      </c>
      <c r="DO172">
        <v>0</v>
      </c>
      <c r="DP172">
        <v>1</v>
      </c>
      <c r="DQ172">
        <v>1</v>
      </c>
      <c r="DU172">
        <v>1013</v>
      </c>
      <c r="DV172" t="s">
        <v>268</v>
      </c>
      <c r="DW172" t="s">
        <v>268</v>
      </c>
      <c r="DX172">
        <v>1</v>
      </c>
      <c r="DZ172" t="s">
        <v>3</v>
      </c>
      <c r="EA172" t="s">
        <v>3</v>
      </c>
      <c r="EB172" t="s">
        <v>3</v>
      </c>
      <c r="EC172" t="s">
        <v>3</v>
      </c>
      <c r="EE172">
        <v>35526017</v>
      </c>
      <c r="EF172">
        <v>10</v>
      </c>
      <c r="EG172" t="s">
        <v>276</v>
      </c>
      <c r="EH172">
        <v>0</v>
      </c>
      <c r="EI172" t="s">
        <v>3</v>
      </c>
      <c r="EJ172">
        <v>1</v>
      </c>
      <c r="EK172">
        <v>700001</v>
      </c>
      <c r="EL172" t="s">
        <v>277</v>
      </c>
      <c r="EM172" t="s">
        <v>278</v>
      </c>
      <c r="EO172" t="s">
        <v>3</v>
      </c>
      <c r="EQ172">
        <v>0</v>
      </c>
      <c r="ER172">
        <v>19.29</v>
      </c>
      <c r="ES172">
        <v>0</v>
      </c>
      <c r="ET172">
        <v>19.29</v>
      </c>
      <c r="EU172">
        <v>0</v>
      </c>
      <c r="EV172">
        <v>0</v>
      </c>
      <c r="EW172">
        <v>0</v>
      </c>
      <c r="EX172">
        <v>0</v>
      </c>
      <c r="EY172">
        <v>0</v>
      </c>
      <c r="FQ172">
        <v>0</v>
      </c>
      <c r="FR172">
        <f t="shared" si="186"/>
        <v>0</v>
      </c>
      <c r="FS172">
        <v>0</v>
      </c>
      <c r="FX172">
        <v>0</v>
      </c>
      <c r="FY172">
        <v>0</v>
      </c>
      <c r="GA172" t="s">
        <v>3</v>
      </c>
      <c r="GD172">
        <v>1</v>
      </c>
      <c r="GF172">
        <v>908477229</v>
      </c>
      <c r="GG172">
        <v>2</v>
      </c>
      <c r="GH172">
        <v>1</v>
      </c>
      <c r="GI172">
        <v>2</v>
      </c>
      <c r="GJ172">
        <v>0</v>
      </c>
      <c r="GK172">
        <v>0</v>
      </c>
      <c r="GL172">
        <f t="shared" si="187"/>
        <v>0</v>
      </c>
      <c r="GM172">
        <f t="shared" si="188"/>
        <v>51.85</v>
      </c>
      <c r="GN172">
        <f t="shared" si="189"/>
        <v>51.85</v>
      </c>
      <c r="GO172">
        <f t="shared" si="190"/>
        <v>0</v>
      </c>
      <c r="GP172">
        <f t="shared" si="191"/>
        <v>0</v>
      </c>
      <c r="GR172">
        <v>0</v>
      </c>
      <c r="GS172">
        <v>3</v>
      </c>
      <c r="GT172">
        <v>0</v>
      </c>
      <c r="GU172" t="s">
        <v>3</v>
      </c>
      <c r="GV172">
        <f t="shared" si="192"/>
        <v>0</v>
      </c>
      <c r="GW172">
        <v>1</v>
      </c>
      <c r="GX172">
        <f t="shared" si="193"/>
        <v>0</v>
      </c>
      <c r="HA172">
        <v>0</v>
      </c>
      <c r="HB172">
        <v>0</v>
      </c>
      <c r="HC172">
        <f t="shared" si="194"/>
        <v>0</v>
      </c>
      <c r="HD172">
        <f>GM172</f>
        <v>51.85</v>
      </c>
      <c r="HE172" t="s">
        <v>3</v>
      </c>
      <c r="HF172" t="s">
        <v>3</v>
      </c>
      <c r="IK172">
        <v>0</v>
      </c>
    </row>
    <row r="174" spans="1:245">
      <c r="A174" s="2">
        <v>51</v>
      </c>
      <c r="B174" s="2">
        <f>B163</f>
        <v>1</v>
      </c>
      <c r="C174" s="2">
        <f>A163</f>
        <v>4</v>
      </c>
      <c r="D174" s="2">
        <f>ROW(A163)</f>
        <v>163</v>
      </c>
      <c r="E174" s="2"/>
      <c r="F174" s="2" t="str">
        <f>IF(F163&lt;&gt;"",F163,"")</f>
        <v>Новый раздел</v>
      </c>
      <c r="G174" s="2" t="str">
        <f>IF(G163&lt;&gt;"",G163,"")</f>
        <v>Потолок</v>
      </c>
      <c r="H174" s="2">
        <v>0</v>
      </c>
      <c r="I174" s="2"/>
      <c r="J174" s="2"/>
      <c r="K174" s="2"/>
      <c r="L174" s="2"/>
      <c r="M174" s="2"/>
      <c r="N174" s="2"/>
      <c r="O174" s="2">
        <f t="shared" ref="O174:T174" si="195">ROUND(AB174,2)</f>
        <v>131042.43</v>
      </c>
      <c r="P174" s="2">
        <f t="shared" si="195"/>
        <v>92789.3</v>
      </c>
      <c r="Q174" s="2">
        <f t="shared" si="195"/>
        <v>1765.54</v>
      </c>
      <c r="R174" s="2">
        <f t="shared" si="195"/>
        <v>118.39</v>
      </c>
      <c r="S174" s="2">
        <f t="shared" si="195"/>
        <v>36487.589999999997</v>
      </c>
      <c r="T174" s="2">
        <f t="shared" si="195"/>
        <v>0</v>
      </c>
      <c r="U174" s="2">
        <f>AH174</f>
        <v>116.404</v>
      </c>
      <c r="V174" s="2">
        <f>AI174</f>
        <v>0.26500000000000001</v>
      </c>
      <c r="W174" s="2">
        <f>ROUND(AJ174,2)</f>
        <v>76.599999999999994</v>
      </c>
      <c r="X174" s="2">
        <f>ROUND(AK174,2)</f>
        <v>34775.68</v>
      </c>
      <c r="Y174" s="2">
        <f>ROUND(AL174,2)</f>
        <v>18322.21</v>
      </c>
      <c r="Z174" s="2"/>
      <c r="AA174" s="2"/>
      <c r="AB174" s="2">
        <f>ROUND(SUMIF(AA167:AA172,"=35502784",O167:O172),2)</f>
        <v>131042.43</v>
      </c>
      <c r="AC174" s="2">
        <f>ROUND(SUMIF(AA167:AA172,"=35502784",P167:P172),2)</f>
        <v>92789.3</v>
      </c>
      <c r="AD174" s="2">
        <f>ROUND(SUMIF(AA167:AA172,"=35502784",Q167:Q172),2)</f>
        <v>1765.54</v>
      </c>
      <c r="AE174" s="2">
        <f>ROUND(SUMIF(AA167:AA172,"=35502784",R167:R172),2)</f>
        <v>118.39</v>
      </c>
      <c r="AF174" s="2">
        <f>ROUND(SUMIF(AA167:AA172,"=35502784",S167:S172),2)</f>
        <v>36487.589999999997</v>
      </c>
      <c r="AG174" s="2">
        <f>ROUND(SUMIF(AA167:AA172,"=35502784",T167:T172),2)</f>
        <v>0</v>
      </c>
      <c r="AH174" s="2">
        <f>SUMIF(AA167:AA172,"=35502784",U167:U172)</f>
        <v>116.404</v>
      </c>
      <c r="AI174" s="2">
        <f>SUMIF(AA167:AA172,"=35502784",V167:V172)</f>
        <v>0.26500000000000001</v>
      </c>
      <c r="AJ174" s="2">
        <f>ROUND(SUMIF(AA167:AA172,"=35502784",W167:W172),2)</f>
        <v>76.599999999999994</v>
      </c>
      <c r="AK174" s="2">
        <f>ROUND(SUMIF(AA167:AA172,"=35502784",X167:X172),2)</f>
        <v>34775.68</v>
      </c>
      <c r="AL174" s="2">
        <f>ROUND(SUMIF(AA167:AA172,"=35502784",Y167:Y172),2)</f>
        <v>18322.21</v>
      </c>
      <c r="AM174" s="2"/>
      <c r="AN174" s="2"/>
      <c r="AO174" s="2">
        <f t="shared" ref="AO174:BD174" si="196">ROUND(BX174,2)</f>
        <v>0</v>
      </c>
      <c r="AP174" s="2">
        <f t="shared" si="196"/>
        <v>0</v>
      </c>
      <c r="AQ174" s="2">
        <f t="shared" si="196"/>
        <v>0</v>
      </c>
      <c r="AR174" s="2">
        <f t="shared" si="196"/>
        <v>184140.32</v>
      </c>
      <c r="AS174" s="2">
        <f t="shared" si="196"/>
        <v>146440.68</v>
      </c>
      <c r="AT174" s="2">
        <f t="shared" si="196"/>
        <v>37699.64</v>
      </c>
      <c r="AU174" s="2">
        <f t="shared" si="196"/>
        <v>0</v>
      </c>
      <c r="AV174" s="2">
        <f t="shared" si="196"/>
        <v>92789.3</v>
      </c>
      <c r="AW174" s="2">
        <f t="shared" si="196"/>
        <v>92789.3</v>
      </c>
      <c r="AX174" s="2">
        <f t="shared" si="196"/>
        <v>0</v>
      </c>
      <c r="AY174" s="2">
        <f t="shared" si="196"/>
        <v>92789.3</v>
      </c>
      <c r="AZ174" s="2">
        <f t="shared" si="196"/>
        <v>0</v>
      </c>
      <c r="BA174" s="2">
        <f t="shared" si="196"/>
        <v>0</v>
      </c>
      <c r="BB174" s="2">
        <f t="shared" si="196"/>
        <v>0</v>
      </c>
      <c r="BC174" s="2">
        <f t="shared" si="196"/>
        <v>0</v>
      </c>
      <c r="BD174" s="2">
        <f t="shared" si="196"/>
        <v>237.91</v>
      </c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>
        <f>ROUND(SUMIF(AA167:AA172,"=35502784",FQ167:FQ172),2)</f>
        <v>0</v>
      </c>
      <c r="BY174" s="2">
        <f>ROUND(SUMIF(AA167:AA172,"=35502784",FR167:FR172),2)</f>
        <v>0</v>
      </c>
      <c r="BZ174" s="2">
        <f>ROUND(SUMIF(AA167:AA172,"=35502784",GL167:GL172),2)</f>
        <v>0</v>
      </c>
      <c r="CA174" s="2">
        <f>ROUND(SUMIF(AA167:AA172,"=35502784",GM167:GM172),2)</f>
        <v>184140.32</v>
      </c>
      <c r="CB174" s="2">
        <f>ROUND(SUMIF(AA167:AA172,"=35502784",GN167:GN172),2)</f>
        <v>146440.68</v>
      </c>
      <c r="CC174" s="2">
        <f>ROUND(SUMIF(AA167:AA172,"=35502784",GO167:GO172),2)</f>
        <v>37699.64</v>
      </c>
      <c r="CD174" s="2">
        <f>ROUND(SUMIF(AA167:AA172,"=35502784",GP167:GP172),2)</f>
        <v>0</v>
      </c>
      <c r="CE174" s="2">
        <f>AC174-BX174</f>
        <v>92789.3</v>
      </c>
      <c r="CF174" s="2">
        <f>AC174-BY174</f>
        <v>92789.3</v>
      </c>
      <c r="CG174" s="2">
        <f>BX174-BZ174</f>
        <v>0</v>
      </c>
      <c r="CH174" s="2">
        <f>AC174-BX174-BY174+BZ174</f>
        <v>92789.3</v>
      </c>
      <c r="CI174" s="2">
        <f>BY174-BZ174</f>
        <v>0</v>
      </c>
      <c r="CJ174" s="2">
        <f>ROUND(SUMIF(AA167:AA172,"=35502784",GX167:GX172),2)</f>
        <v>0</v>
      </c>
      <c r="CK174" s="2">
        <f>ROUND(SUMIF(AA167:AA172,"=35502784",GY167:GY172),2)</f>
        <v>0</v>
      </c>
      <c r="CL174" s="2">
        <f>ROUND(SUMIF(AA167:AA172,"=35502784",GZ167:GZ172),2)</f>
        <v>0</v>
      </c>
      <c r="CM174" s="2">
        <f>ROUND(SUMIF(AA167:AA172,"=35502784",HD167:HD172),2)</f>
        <v>237.91</v>
      </c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>
        <v>0</v>
      </c>
    </row>
    <row r="176" spans="1:245">
      <c r="A176" s="4">
        <v>50</v>
      </c>
      <c r="B176" s="4">
        <v>0</v>
      </c>
      <c r="C176" s="4">
        <v>0</v>
      </c>
      <c r="D176" s="4">
        <v>1</v>
      </c>
      <c r="E176" s="4">
        <v>201</v>
      </c>
      <c r="F176" s="4">
        <f>ROUND(Source!O174,O176)</f>
        <v>131042.43</v>
      </c>
      <c r="G176" s="4" t="s">
        <v>62</v>
      </c>
      <c r="H176" s="4" t="s">
        <v>63</v>
      </c>
      <c r="I176" s="4"/>
      <c r="J176" s="4"/>
      <c r="K176" s="4">
        <v>201</v>
      </c>
      <c r="L176" s="4">
        <v>1</v>
      </c>
      <c r="M176" s="4">
        <v>3</v>
      </c>
      <c r="N176" s="4" t="s">
        <v>3</v>
      </c>
      <c r="O176" s="4">
        <v>2</v>
      </c>
      <c r="P176" s="4"/>
      <c r="Q176" s="4"/>
      <c r="R176" s="4"/>
      <c r="S176" s="4"/>
      <c r="T176" s="4"/>
      <c r="U176" s="4"/>
      <c r="V176" s="4"/>
      <c r="W176" s="4"/>
    </row>
    <row r="177" spans="1:23">
      <c r="A177" s="4">
        <v>50</v>
      </c>
      <c r="B177" s="4">
        <v>0</v>
      </c>
      <c r="C177" s="4">
        <v>0</v>
      </c>
      <c r="D177" s="4">
        <v>1</v>
      </c>
      <c r="E177" s="4">
        <v>202</v>
      </c>
      <c r="F177" s="4">
        <f>ROUND(Source!P174,O177)</f>
        <v>92789.3</v>
      </c>
      <c r="G177" s="4" t="s">
        <v>64</v>
      </c>
      <c r="H177" s="4" t="s">
        <v>65</v>
      </c>
      <c r="I177" s="4"/>
      <c r="J177" s="4"/>
      <c r="K177" s="4">
        <v>202</v>
      </c>
      <c r="L177" s="4">
        <v>2</v>
      </c>
      <c r="M177" s="4">
        <v>3</v>
      </c>
      <c r="N177" s="4" t="s">
        <v>3</v>
      </c>
      <c r="O177" s="4">
        <v>2</v>
      </c>
      <c r="P177" s="4"/>
      <c r="Q177" s="4"/>
      <c r="R177" s="4"/>
      <c r="S177" s="4"/>
      <c r="T177" s="4"/>
      <c r="U177" s="4"/>
      <c r="V177" s="4"/>
      <c r="W177" s="4"/>
    </row>
    <row r="178" spans="1:23">
      <c r="A178" s="4">
        <v>50</v>
      </c>
      <c r="B178" s="4">
        <v>0</v>
      </c>
      <c r="C178" s="4">
        <v>0</v>
      </c>
      <c r="D178" s="4">
        <v>1</v>
      </c>
      <c r="E178" s="4">
        <v>222</v>
      </c>
      <c r="F178" s="4">
        <f>ROUND(Source!AO174,O178)</f>
        <v>0</v>
      </c>
      <c r="G178" s="4" t="s">
        <v>66</v>
      </c>
      <c r="H178" s="4" t="s">
        <v>67</v>
      </c>
      <c r="I178" s="4"/>
      <c r="J178" s="4"/>
      <c r="K178" s="4">
        <v>222</v>
      </c>
      <c r="L178" s="4">
        <v>3</v>
      </c>
      <c r="M178" s="4">
        <v>3</v>
      </c>
      <c r="N178" s="4" t="s">
        <v>3</v>
      </c>
      <c r="O178" s="4">
        <v>2</v>
      </c>
      <c r="P178" s="4"/>
      <c r="Q178" s="4"/>
      <c r="R178" s="4"/>
      <c r="S178" s="4"/>
      <c r="T178" s="4"/>
      <c r="U178" s="4"/>
      <c r="V178" s="4"/>
      <c r="W178" s="4"/>
    </row>
    <row r="179" spans="1:23">
      <c r="A179" s="4">
        <v>50</v>
      </c>
      <c r="B179" s="4">
        <v>0</v>
      </c>
      <c r="C179" s="4">
        <v>0</v>
      </c>
      <c r="D179" s="4">
        <v>1</v>
      </c>
      <c r="E179" s="4">
        <v>225</v>
      </c>
      <c r="F179" s="4">
        <f>ROUND(Source!AV174,O179)</f>
        <v>92789.3</v>
      </c>
      <c r="G179" s="4" t="s">
        <v>68</v>
      </c>
      <c r="H179" s="4" t="s">
        <v>69</v>
      </c>
      <c r="I179" s="4"/>
      <c r="J179" s="4"/>
      <c r="K179" s="4">
        <v>225</v>
      </c>
      <c r="L179" s="4">
        <v>4</v>
      </c>
      <c r="M179" s="4">
        <v>3</v>
      </c>
      <c r="N179" s="4" t="s">
        <v>3</v>
      </c>
      <c r="O179" s="4">
        <v>2</v>
      </c>
      <c r="P179" s="4"/>
      <c r="Q179" s="4"/>
      <c r="R179" s="4"/>
      <c r="S179" s="4"/>
      <c r="T179" s="4"/>
      <c r="U179" s="4"/>
      <c r="V179" s="4"/>
      <c r="W179" s="4"/>
    </row>
    <row r="180" spans="1:23">
      <c r="A180" s="4">
        <v>50</v>
      </c>
      <c r="B180" s="4">
        <v>0</v>
      </c>
      <c r="C180" s="4">
        <v>0</v>
      </c>
      <c r="D180" s="4">
        <v>1</v>
      </c>
      <c r="E180" s="4">
        <v>226</v>
      </c>
      <c r="F180" s="4">
        <f>ROUND(Source!AW174,O180)</f>
        <v>92789.3</v>
      </c>
      <c r="G180" s="4" t="s">
        <v>70</v>
      </c>
      <c r="H180" s="4" t="s">
        <v>71</v>
      </c>
      <c r="I180" s="4"/>
      <c r="J180" s="4"/>
      <c r="K180" s="4">
        <v>226</v>
      </c>
      <c r="L180" s="4">
        <v>5</v>
      </c>
      <c r="M180" s="4">
        <v>3</v>
      </c>
      <c r="N180" s="4" t="s">
        <v>3</v>
      </c>
      <c r="O180" s="4">
        <v>2</v>
      </c>
      <c r="P180" s="4"/>
      <c r="Q180" s="4"/>
      <c r="R180" s="4"/>
      <c r="S180" s="4"/>
      <c r="T180" s="4"/>
      <c r="U180" s="4"/>
      <c r="V180" s="4"/>
      <c r="W180" s="4"/>
    </row>
    <row r="181" spans="1:23">
      <c r="A181" s="4">
        <v>50</v>
      </c>
      <c r="B181" s="4">
        <v>0</v>
      </c>
      <c r="C181" s="4">
        <v>0</v>
      </c>
      <c r="D181" s="4">
        <v>1</v>
      </c>
      <c r="E181" s="4">
        <v>227</v>
      </c>
      <c r="F181" s="4">
        <f>ROUND(Source!AX174,O181)</f>
        <v>0</v>
      </c>
      <c r="G181" s="4" t="s">
        <v>72</v>
      </c>
      <c r="H181" s="4" t="s">
        <v>73</v>
      </c>
      <c r="I181" s="4"/>
      <c r="J181" s="4"/>
      <c r="K181" s="4">
        <v>227</v>
      </c>
      <c r="L181" s="4">
        <v>6</v>
      </c>
      <c r="M181" s="4">
        <v>3</v>
      </c>
      <c r="N181" s="4" t="s">
        <v>3</v>
      </c>
      <c r="O181" s="4">
        <v>2</v>
      </c>
      <c r="P181" s="4"/>
      <c r="Q181" s="4"/>
      <c r="R181" s="4"/>
      <c r="S181" s="4"/>
      <c r="T181" s="4"/>
      <c r="U181" s="4"/>
      <c r="V181" s="4"/>
      <c r="W181" s="4"/>
    </row>
    <row r="182" spans="1:23">
      <c r="A182" s="4">
        <v>50</v>
      </c>
      <c r="B182" s="4">
        <v>0</v>
      </c>
      <c r="C182" s="4">
        <v>0</v>
      </c>
      <c r="D182" s="4">
        <v>1</v>
      </c>
      <c r="E182" s="4">
        <v>228</v>
      </c>
      <c r="F182" s="4">
        <f>ROUND(Source!AY174,O182)</f>
        <v>92789.3</v>
      </c>
      <c r="G182" s="4" t="s">
        <v>74</v>
      </c>
      <c r="H182" s="4" t="s">
        <v>75</v>
      </c>
      <c r="I182" s="4"/>
      <c r="J182" s="4"/>
      <c r="K182" s="4">
        <v>228</v>
      </c>
      <c r="L182" s="4">
        <v>7</v>
      </c>
      <c r="M182" s="4">
        <v>3</v>
      </c>
      <c r="N182" s="4" t="s">
        <v>3</v>
      </c>
      <c r="O182" s="4">
        <v>2</v>
      </c>
      <c r="P182" s="4"/>
      <c r="Q182" s="4"/>
      <c r="R182" s="4"/>
      <c r="S182" s="4"/>
      <c r="T182" s="4"/>
      <c r="U182" s="4"/>
      <c r="V182" s="4"/>
      <c r="W182" s="4"/>
    </row>
    <row r="183" spans="1:23">
      <c r="A183" s="4">
        <v>50</v>
      </c>
      <c r="B183" s="4">
        <v>0</v>
      </c>
      <c r="C183" s="4">
        <v>0</v>
      </c>
      <c r="D183" s="4">
        <v>1</v>
      </c>
      <c r="E183" s="4">
        <v>216</v>
      </c>
      <c r="F183" s="4">
        <f>ROUND(Source!AP174,O183)</f>
        <v>0</v>
      </c>
      <c r="G183" s="4" t="s">
        <v>76</v>
      </c>
      <c r="H183" s="4" t="s">
        <v>77</v>
      </c>
      <c r="I183" s="4"/>
      <c r="J183" s="4"/>
      <c r="K183" s="4">
        <v>216</v>
      </c>
      <c r="L183" s="4">
        <v>8</v>
      </c>
      <c r="M183" s="4">
        <v>3</v>
      </c>
      <c r="N183" s="4" t="s">
        <v>3</v>
      </c>
      <c r="O183" s="4">
        <v>2</v>
      </c>
      <c r="P183" s="4"/>
      <c r="Q183" s="4"/>
      <c r="R183" s="4"/>
      <c r="S183" s="4"/>
      <c r="T183" s="4"/>
      <c r="U183" s="4"/>
      <c r="V183" s="4"/>
      <c r="W183" s="4"/>
    </row>
    <row r="184" spans="1:23">
      <c r="A184" s="4">
        <v>50</v>
      </c>
      <c r="B184" s="4">
        <v>0</v>
      </c>
      <c r="C184" s="4">
        <v>0</v>
      </c>
      <c r="D184" s="4">
        <v>1</v>
      </c>
      <c r="E184" s="4">
        <v>223</v>
      </c>
      <c r="F184" s="4">
        <f>ROUND(Source!AQ174,O184)</f>
        <v>0</v>
      </c>
      <c r="G184" s="4" t="s">
        <v>78</v>
      </c>
      <c r="H184" s="4" t="s">
        <v>79</v>
      </c>
      <c r="I184" s="4"/>
      <c r="J184" s="4"/>
      <c r="K184" s="4">
        <v>223</v>
      </c>
      <c r="L184" s="4">
        <v>9</v>
      </c>
      <c r="M184" s="4">
        <v>3</v>
      </c>
      <c r="N184" s="4" t="s">
        <v>3</v>
      </c>
      <c r="O184" s="4">
        <v>2</v>
      </c>
      <c r="P184" s="4"/>
      <c r="Q184" s="4"/>
      <c r="R184" s="4"/>
      <c r="S184" s="4"/>
      <c r="T184" s="4"/>
      <c r="U184" s="4"/>
      <c r="V184" s="4"/>
      <c r="W184" s="4"/>
    </row>
    <row r="185" spans="1:23">
      <c r="A185" s="4">
        <v>50</v>
      </c>
      <c r="B185" s="4">
        <v>0</v>
      </c>
      <c r="C185" s="4">
        <v>0</v>
      </c>
      <c r="D185" s="4">
        <v>1</v>
      </c>
      <c r="E185" s="4">
        <v>229</v>
      </c>
      <c r="F185" s="4">
        <f>ROUND(Source!AZ174,O185)</f>
        <v>0</v>
      </c>
      <c r="G185" s="4" t="s">
        <v>80</v>
      </c>
      <c r="H185" s="4" t="s">
        <v>81</v>
      </c>
      <c r="I185" s="4"/>
      <c r="J185" s="4"/>
      <c r="K185" s="4">
        <v>229</v>
      </c>
      <c r="L185" s="4">
        <v>10</v>
      </c>
      <c r="M185" s="4">
        <v>3</v>
      </c>
      <c r="N185" s="4" t="s">
        <v>3</v>
      </c>
      <c r="O185" s="4">
        <v>2</v>
      </c>
      <c r="P185" s="4"/>
      <c r="Q185" s="4"/>
      <c r="R185" s="4"/>
      <c r="S185" s="4"/>
      <c r="T185" s="4"/>
      <c r="U185" s="4"/>
      <c r="V185" s="4"/>
      <c r="W185" s="4"/>
    </row>
    <row r="186" spans="1:23">
      <c r="A186" s="4">
        <v>50</v>
      </c>
      <c r="B186" s="4">
        <v>0</v>
      </c>
      <c r="C186" s="4">
        <v>0</v>
      </c>
      <c r="D186" s="4">
        <v>1</v>
      </c>
      <c r="E186" s="4">
        <v>203</v>
      </c>
      <c r="F186" s="4">
        <f>ROUND(Source!Q174,O186)</f>
        <v>1765.54</v>
      </c>
      <c r="G186" s="4" t="s">
        <v>82</v>
      </c>
      <c r="H186" s="4" t="s">
        <v>83</v>
      </c>
      <c r="I186" s="4"/>
      <c r="J186" s="4"/>
      <c r="K186" s="4">
        <v>203</v>
      </c>
      <c r="L186" s="4">
        <v>11</v>
      </c>
      <c r="M186" s="4">
        <v>3</v>
      </c>
      <c r="N186" s="4" t="s">
        <v>3</v>
      </c>
      <c r="O186" s="4">
        <v>2</v>
      </c>
      <c r="P186" s="4"/>
      <c r="Q186" s="4"/>
      <c r="R186" s="4"/>
      <c r="S186" s="4"/>
      <c r="T186" s="4"/>
      <c r="U186" s="4"/>
      <c r="V186" s="4"/>
      <c r="W186" s="4"/>
    </row>
    <row r="187" spans="1:23">
      <c r="A187" s="4">
        <v>50</v>
      </c>
      <c r="B187" s="4">
        <v>0</v>
      </c>
      <c r="C187" s="4">
        <v>0</v>
      </c>
      <c r="D187" s="4">
        <v>1</v>
      </c>
      <c r="E187" s="4">
        <v>231</v>
      </c>
      <c r="F187" s="4">
        <f>ROUND(Source!BB174,O187)</f>
        <v>0</v>
      </c>
      <c r="G187" s="4" t="s">
        <v>84</v>
      </c>
      <c r="H187" s="4" t="s">
        <v>85</v>
      </c>
      <c r="I187" s="4"/>
      <c r="J187" s="4"/>
      <c r="K187" s="4">
        <v>231</v>
      </c>
      <c r="L187" s="4">
        <v>12</v>
      </c>
      <c r="M187" s="4">
        <v>3</v>
      </c>
      <c r="N187" s="4" t="s">
        <v>3</v>
      </c>
      <c r="O187" s="4">
        <v>2</v>
      </c>
      <c r="P187" s="4"/>
      <c r="Q187" s="4"/>
      <c r="R187" s="4"/>
      <c r="S187" s="4"/>
      <c r="T187" s="4"/>
      <c r="U187" s="4"/>
      <c r="V187" s="4"/>
      <c r="W187" s="4"/>
    </row>
    <row r="188" spans="1:23">
      <c r="A188" s="4">
        <v>50</v>
      </c>
      <c r="B188" s="4">
        <v>0</v>
      </c>
      <c r="C188" s="4">
        <v>0</v>
      </c>
      <c r="D188" s="4">
        <v>1</v>
      </c>
      <c r="E188" s="4">
        <v>204</v>
      </c>
      <c r="F188" s="4">
        <f>ROUND(Source!R174,O188)</f>
        <v>118.39</v>
      </c>
      <c r="G188" s="4" t="s">
        <v>86</v>
      </c>
      <c r="H188" s="4" t="s">
        <v>87</v>
      </c>
      <c r="I188" s="4"/>
      <c r="J188" s="4"/>
      <c r="K188" s="4">
        <v>204</v>
      </c>
      <c r="L188" s="4">
        <v>13</v>
      </c>
      <c r="M188" s="4">
        <v>3</v>
      </c>
      <c r="N188" s="4" t="s">
        <v>3</v>
      </c>
      <c r="O188" s="4">
        <v>2</v>
      </c>
      <c r="P188" s="4"/>
      <c r="Q188" s="4"/>
      <c r="R188" s="4"/>
      <c r="S188" s="4"/>
      <c r="T188" s="4"/>
      <c r="U188" s="4"/>
      <c r="V188" s="4"/>
      <c r="W188" s="4"/>
    </row>
    <row r="189" spans="1:23">
      <c r="A189" s="4">
        <v>50</v>
      </c>
      <c r="B189" s="4">
        <v>0</v>
      </c>
      <c r="C189" s="4">
        <v>0</v>
      </c>
      <c r="D189" s="4">
        <v>1</v>
      </c>
      <c r="E189" s="4">
        <v>205</v>
      </c>
      <c r="F189" s="4">
        <f>ROUND(Source!S174,O189)</f>
        <v>36487.589999999997</v>
      </c>
      <c r="G189" s="4" t="s">
        <v>88</v>
      </c>
      <c r="H189" s="4" t="s">
        <v>89</v>
      </c>
      <c r="I189" s="4"/>
      <c r="J189" s="4"/>
      <c r="K189" s="4">
        <v>205</v>
      </c>
      <c r="L189" s="4">
        <v>14</v>
      </c>
      <c r="M189" s="4">
        <v>3</v>
      </c>
      <c r="N189" s="4" t="s">
        <v>3</v>
      </c>
      <c r="O189" s="4">
        <v>2</v>
      </c>
      <c r="P189" s="4"/>
      <c r="Q189" s="4"/>
      <c r="R189" s="4"/>
      <c r="S189" s="4"/>
      <c r="T189" s="4"/>
      <c r="U189" s="4"/>
      <c r="V189" s="4"/>
      <c r="W189" s="4"/>
    </row>
    <row r="190" spans="1:23">
      <c r="A190" s="4">
        <v>50</v>
      </c>
      <c r="B190" s="4">
        <v>0</v>
      </c>
      <c r="C190" s="4">
        <v>0</v>
      </c>
      <c r="D190" s="4">
        <v>1</v>
      </c>
      <c r="E190" s="4">
        <v>232</v>
      </c>
      <c r="F190" s="4">
        <f>ROUND(Source!BC174,O190)</f>
        <v>0</v>
      </c>
      <c r="G190" s="4" t="s">
        <v>90</v>
      </c>
      <c r="H190" s="4" t="s">
        <v>91</v>
      </c>
      <c r="I190" s="4"/>
      <c r="J190" s="4"/>
      <c r="K190" s="4">
        <v>232</v>
      </c>
      <c r="L190" s="4">
        <v>15</v>
      </c>
      <c r="M190" s="4">
        <v>3</v>
      </c>
      <c r="N190" s="4" t="s">
        <v>3</v>
      </c>
      <c r="O190" s="4">
        <v>2</v>
      </c>
      <c r="P190" s="4"/>
      <c r="Q190" s="4"/>
      <c r="R190" s="4"/>
      <c r="S190" s="4"/>
      <c r="T190" s="4"/>
      <c r="U190" s="4"/>
      <c r="V190" s="4"/>
      <c r="W190" s="4"/>
    </row>
    <row r="191" spans="1:23">
      <c r="A191" s="4">
        <v>50</v>
      </c>
      <c r="B191" s="4">
        <v>0</v>
      </c>
      <c r="C191" s="4">
        <v>0</v>
      </c>
      <c r="D191" s="4">
        <v>1</v>
      </c>
      <c r="E191" s="4">
        <v>214</v>
      </c>
      <c r="F191" s="4">
        <f>ROUND(Source!AS174,O191)</f>
        <v>146440.68</v>
      </c>
      <c r="G191" s="4" t="s">
        <v>92</v>
      </c>
      <c r="H191" s="4" t="s">
        <v>93</v>
      </c>
      <c r="I191" s="4"/>
      <c r="J191" s="4"/>
      <c r="K191" s="4">
        <v>214</v>
      </c>
      <c r="L191" s="4">
        <v>16</v>
      </c>
      <c r="M191" s="4">
        <v>3</v>
      </c>
      <c r="N191" s="4" t="s">
        <v>3</v>
      </c>
      <c r="O191" s="4">
        <v>2</v>
      </c>
      <c r="P191" s="4"/>
      <c r="Q191" s="4"/>
      <c r="R191" s="4"/>
      <c r="S191" s="4"/>
      <c r="T191" s="4"/>
      <c r="U191" s="4"/>
      <c r="V191" s="4"/>
      <c r="W191" s="4"/>
    </row>
    <row r="192" spans="1:23">
      <c r="A192" s="4">
        <v>50</v>
      </c>
      <c r="B192" s="4">
        <v>0</v>
      </c>
      <c r="C192" s="4">
        <v>0</v>
      </c>
      <c r="D192" s="4">
        <v>1</v>
      </c>
      <c r="E192" s="4">
        <v>215</v>
      </c>
      <c r="F192" s="4">
        <f>ROUND(Source!AT174,O192)</f>
        <v>37699.64</v>
      </c>
      <c r="G192" s="4" t="s">
        <v>94</v>
      </c>
      <c r="H192" s="4" t="s">
        <v>95</v>
      </c>
      <c r="I192" s="4"/>
      <c r="J192" s="4"/>
      <c r="K192" s="4">
        <v>215</v>
      </c>
      <c r="L192" s="4">
        <v>17</v>
      </c>
      <c r="M192" s="4">
        <v>3</v>
      </c>
      <c r="N192" s="4" t="s">
        <v>3</v>
      </c>
      <c r="O192" s="4">
        <v>2</v>
      </c>
      <c r="P192" s="4"/>
      <c r="Q192" s="4"/>
      <c r="R192" s="4"/>
      <c r="S192" s="4"/>
      <c r="T192" s="4"/>
      <c r="U192" s="4"/>
      <c r="V192" s="4"/>
      <c r="W192" s="4"/>
    </row>
    <row r="193" spans="1:206">
      <c r="A193" s="4">
        <v>50</v>
      </c>
      <c r="B193" s="4">
        <v>0</v>
      </c>
      <c r="C193" s="4">
        <v>0</v>
      </c>
      <c r="D193" s="4">
        <v>1</v>
      </c>
      <c r="E193" s="4">
        <v>217</v>
      </c>
      <c r="F193" s="4">
        <f>ROUND(Source!AU174,O193)</f>
        <v>0</v>
      </c>
      <c r="G193" s="4" t="s">
        <v>96</v>
      </c>
      <c r="H193" s="4" t="s">
        <v>97</v>
      </c>
      <c r="I193" s="4"/>
      <c r="J193" s="4"/>
      <c r="K193" s="4">
        <v>217</v>
      </c>
      <c r="L193" s="4">
        <v>18</v>
      </c>
      <c r="M193" s="4">
        <v>3</v>
      </c>
      <c r="N193" s="4" t="s">
        <v>3</v>
      </c>
      <c r="O193" s="4">
        <v>2</v>
      </c>
      <c r="P193" s="4"/>
      <c r="Q193" s="4"/>
      <c r="R193" s="4"/>
      <c r="S193" s="4"/>
      <c r="T193" s="4"/>
      <c r="U193" s="4"/>
      <c r="V193" s="4"/>
      <c r="W193" s="4"/>
    </row>
    <row r="194" spans="1:206">
      <c r="A194" s="4">
        <v>50</v>
      </c>
      <c r="B194" s="4">
        <v>0</v>
      </c>
      <c r="C194" s="4">
        <v>0</v>
      </c>
      <c r="D194" s="4">
        <v>1</v>
      </c>
      <c r="E194" s="4">
        <v>230</v>
      </c>
      <c r="F194" s="4">
        <f>ROUND(Source!BA174,O194)</f>
        <v>0</v>
      </c>
      <c r="G194" s="4" t="s">
        <v>98</v>
      </c>
      <c r="H194" s="4" t="s">
        <v>99</v>
      </c>
      <c r="I194" s="4"/>
      <c r="J194" s="4"/>
      <c r="K194" s="4">
        <v>230</v>
      </c>
      <c r="L194" s="4">
        <v>19</v>
      </c>
      <c r="M194" s="4">
        <v>3</v>
      </c>
      <c r="N194" s="4" t="s">
        <v>3</v>
      </c>
      <c r="O194" s="4">
        <v>2</v>
      </c>
      <c r="P194" s="4"/>
      <c r="Q194" s="4"/>
      <c r="R194" s="4"/>
      <c r="S194" s="4"/>
      <c r="T194" s="4"/>
      <c r="U194" s="4"/>
      <c r="V194" s="4"/>
      <c r="W194" s="4"/>
    </row>
    <row r="195" spans="1:206">
      <c r="A195" s="4">
        <v>50</v>
      </c>
      <c r="B195" s="4">
        <v>0</v>
      </c>
      <c r="C195" s="4">
        <v>0</v>
      </c>
      <c r="D195" s="4">
        <v>1</v>
      </c>
      <c r="E195" s="4">
        <v>206</v>
      </c>
      <c r="F195" s="4">
        <f>ROUND(Source!T174,O195)</f>
        <v>0</v>
      </c>
      <c r="G195" s="4" t="s">
        <v>100</v>
      </c>
      <c r="H195" s="4" t="s">
        <v>101</v>
      </c>
      <c r="I195" s="4"/>
      <c r="J195" s="4"/>
      <c r="K195" s="4">
        <v>206</v>
      </c>
      <c r="L195" s="4">
        <v>20</v>
      </c>
      <c r="M195" s="4">
        <v>3</v>
      </c>
      <c r="N195" s="4" t="s">
        <v>3</v>
      </c>
      <c r="O195" s="4">
        <v>2</v>
      </c>
      <c r="P195" s="4"/>
      <c r="Q195" s="4"/>
      <c r="R195" s="4"/>
      <c r="S195" s="4"/>
      <c r="T195" s="4"/>
      <c r="U195" s="4"/>
      <c r="V195" s="4"/>
      <c r="W195" s="4"/>
    </row>
    <row r="196" spans="1:206">
      <c r="A196" s="4">
        <v>50</v>
      </c>
      <c r="B196" s="4">
        <v>0</v>
      </c>
      <c r="C196" s="4">
        <v>0</v>
      </c>
      <c r="D196" s="4">
        <v>1</v>
      </c>
      <c r="E196" s="4">
        <v>207</v>
      </c>
      <c r="F196" s="4">
        <f>Source!U174</f>
        <v>116.404</v>
      </c>
      <c r="G196" s="4" t="s">
        <v>102</v>
      </c>
      <c r="H196" s="4" t="s">
        <v>103</v>
      </c>
      <c r="I196" s="4"/>
      <c r="J196" s="4"/>
      <c r="K196" s="4">
        <v>207</v>
      </c>
      <c r="L196" s="4">
        <v>21</v>
      </c>
      <c r="M196" s="4">
        <v>3</v>
      </c>
      <c r="N196" s="4" t="s">
        <v>3</v>
      </c>
      <c r="O196" s="4">
        <v>-1</v>
      </c>
      <c r="P196" s="4"/>
      <c r="Q196" s="4"/>
      <c r="R196" s="4"/>
      <c r="S196" s="4"/>
      <c r="T196" s="4"/>
      <c r="U196" s="4"/>
      <c r="V196" s="4"/>
      <c r="W196" s="4"/>
    </row>
    <row r="197" spans="1:206">
      <c r="A197" s="4">
        <v>50</v>
      </c>
      <c r="B197" s="4">
        <v>0</v>
      </c>
      <c r="C197" s="4">
        <v>0</v>
      </c>
      <c r="D197" s="4">
        <v>1</v>
      </c>
      <c r="E197" s="4">
        <v>208</v>
      </c>
      <c r="F197" s="4">
        <f>Source!V174</f>
        <v>0.26500000000000001</v>
      </c>
      <c r="G197" s="4" t="s">
        <v>104</v>
      </c>
      <c r="H197" s="4" t="s">
        <v>105</v>
      </c>
      <c r="I197" s="4"/>
      <c r="J197" s="4"/>
      <c r="K197" s="4">
        <v>208</v>
      </c>
      <c r="L197" s="4">
        <v>22</v>
      </c>
      <c r="M197" s="4">
        <v>3</v>
      </c>
      <c r="N197" s="4" t="s">
        <v>3</v>
      </c>
      <c r="O197" s="4">
        <v>-1</v>
      </c>
      <c r="P197" s="4"/>
      <c r="Q197" s="4"/>
      <c r="R197" s="4"/>
      <c r="S197" s="4"/>
      <c r="T197" s="4"/>
      <c r="U197" s="4"/>
      <c r="V197" s="4"/>
      <c r="W197" s="4"/>
    </row>
    <row r="198" spans="1:206">
      <c r="A198" s="4">
        <v>50</v>
      </c>
      <c r="B198" s="4">
        <v>0</v>
      </c>
      <c r="C198" s="4">
        <v>0</v>
      </c>
      <c r="D198" s="4">
        <v>1</v>
      </c>
      <c r="E198" s="4">
        <v>209</v>
      </c>
      <c r="F198" s="4">
        <f>ROUND(Source!W174,O198)</f>
        <v>76.599999999999994</v>
      </c>
      <c r="G198" s="4" t="s">
        <v>106</v>
      </c>
      <c r="H198" s="4" t="s">
        <v>107</v>
      </c>
      <c r="I198" s="4"/>
      <c r="J198" s="4"/>
      <c r="K198" s="4">
        <v>209</v>
      </c>
      <c r="L198" s="4">
        <v>23</v>
      </c>
      <c r="M198" s="4">
        <v>3</v>
      </c>
      <c r="N198" s="4" t="s">
        <v>3</v>
      </c>
      <c r="O198" s="4">
        <v>2</v>
      </c>
      <c r="P198" s="4"/>
      <c r="Q198" s="4"/>
      <c r="R198" s="4"/>
      <c r="S198" s="4"/>
      <c r="T198" s="4"/>
      <c r="U198" s="4"/>
      <c r="V198" s="4"/>
      <c r="W198" s="4"/>
    </row>
    <row r="199" spans="1:206">
      <c r="A199" s="4">
        <v>50</v>
      </c>
      <c r="B199" s="4">
        <v>0</v>
      </c>
      <c r="C199" s="4">
        <v>0</v>
      </c>
      <c r="D199" s="4">
        <v>1</v>
      </c>
      <c r="E199" s="4">
        <v>233</v>
      </c>
      <c r="F199" s="4">
        <f>ROUND(Source!BD174,O199)</f>
        <v>237.91</v>
      </c>
      <c r="G199" s="4" t="s">
        <v>108</v>
      </c>
      <c r="H199" s="4" t="s">
        <v>109</v>
      </c>
      <c r="I199" s="4"/>
      <c r="J199" s="4"/>
      <c r="K199" s="4">
        <v>233</v>
      </c>
      <c r="L199" s="4">
        <v>24</v>
      </c>
      <c r="M199" s="4">
        <v>3</v>
      </c>
      <c r="N199" s="4" t="s">
        <v>3</v>
      </c>
      <c r="O199" s="4">
        <v>2</v>
      </c>
      <c r="P199" s="4"/>
      <c r="Q199" s="4"/>
      <c r="R199" s="4"/>
      <c r="S199" s="4"/>
      <c r="T199" s="4"/>
      <c r="U199" s="4"/>
      <c r="V199" s="4"/>
      <c r="W199" s="4"/>
    </row>
    <row r="200" spans="1:206">
      <c r="A200" s="4">
        <v>50</v>
      </c>
      <c r="B200" s="4">
        <v>0</v>
      </c>
      <c r="C200" s="4">
        <v>0</v>
      </c>
      <c r="D200" s="4">
        <v>1</v>
      </c>
      <c r="E200" s="4">
        <v>210</v>
      </c>
      <c r="F200" s="4">
        <f>ROUND(Source!X174,O200)</f>
        <v>34775.68</v>
      </c>
      <c r="G200" s="4" t="s">
        <v>110</v>
      </c>
      <c r="H200" s="4" t="s">
        <v>111</v>
      </c>
      <c r="I200" s="4"/>
      <c r="J200" s="4"/>
      <c r="K200" s="4">
        <v>210</v>
      </c>
      <c r="L200" s="4">
        <v>25</v>
      </c>
      <c r="M200" s="4">
        <v>3</v>
      </c>
      <c r="N200" s="4" t="s">
        <v>3</v>
      </c>
      <c r="O200" s="4">
        <v>2</v>
      </c>
      <c r="P200" s="4"/>
      <c r="Q200" s="4"/>
      <c r="R200" s="4"/>
      <c r="S200" s="4"/>
      <c r="T200" s="4"/>
      <c r="U200" s="4"/>
      <c r="V200" s="4"/>
      <c r="W200" s="4"/>
    </row>
    <row r="201" spans="1:206">
      <c r="A201" s="4">
        <v>50</v>
      </c>
      <c r="B201" s="4">
        <v>0</v>
      </c>
      <c r="C201" s="4">
        <v>0</v>
      </c>
      <c r="D201" s="4">
        <v>1</v>
      </c>
      <c r="E201" s="4">
        <v>211</v>
      </c>
      <c r="F201" s="4">
        <f>ROUND(Source!Y174,O201)</f>
        <v>18322.21</v>
      </c>
      <c r="G201" s="4" t="s">
        <v>112</v>
      </c>
      <c r="H201" s="4" t="s">
        <v>113</v>
      </c>
      <c r="I201" s="4"/>
      <c r="J201" s="4"/>
      <c r="K201" s="4">
        <v>211</v>
      </c>
      <c r="L201" s="4">
        <v>26</v>
      </c>
      <c r="M201" s="4">
        <v>3</v>
      </c>
      <c r="N201" s="4" t="s">
        <v>3</v>
      </c>
      <c r="O201" s="4">
        <v>2</v>
      </c>
      <c r="P201" s="4"/>
      <c r="Q201" s="4"/>
      <c r="R201" s="4"/>
      <c r="S201" s="4"/>
      <c r="T201" s="4"/>
      <c r="U201" s="4"/>
      <c r="V201" s="4"/>
      <c r="W201" s="4"/>
    </row>
    <row r="202" spans="1:206">
      <c r="A202" s="4">
        <v>50</v>
      </c>
      <c r="B202" s="4">
        <v>0</v>
      </c>
      <c r="C202" s="4">
        <v>0</v>
      </c>
      <c r="D202" s="4">
        <v>1</v>
      </c>
      <c r="E202" s="4">
        <v>224</v>
      </c>
      <c r="F202" s="4">
        <f>ROUND(Source!AR174,O202)</f>
        <v>184140.32</v>
      </c>
      <c r="G202" s="4" t="s">
        <v>114</v>
      </c>
      <c r="H202" s="4" t="s">
        <v>115</v>
      </c>
      <c r="I202" s="4"/>
      <c r="J202" s="4"/>
      <c r="K202" s="4">
        <v>224</v>
      </c>
      <c r="L202" s="4">
        <v>27</v>
      </c>
      <c r="M202" s="4">
        <v>3</v>
      </c>
      <c r="N202" s="4" t="s">
        <v>3</v>
      </c>
      <c r="O202" s="4">
        <v>2</v>
      </c>
      <c r="P202" s="4"/>
      <c r="Q202" s="4"/>
      <c r="R202" s="4"/>
      <c r="S202" s="4"/>
      <c r="T202" s="4"/>
      <c r="U202" s="4"/>
      <c r="V202" s="4"/>
      <c r="W202" s="4"/>
    </row>
    <row r="204" spans="1:206">
      <c r="A204" s="2">
        <v>51</v>
      </c>
      <c r="B204" s="2">
        <f>B20</f>
        <v>1</v>
      </c>
      <c r="C204" s="2">
        <f>A20</f>
        <v>3</v>
      </c>
      <c r="D204" s="2">
        <f>ROW(A20)</f>
        <v>20</v>
      </c>
      <c r="E204" s="2"/>
      <c r="F204" s="2" t="str">
        <f>IF(F20&lt;&gt;"",F20,"")</f>
        <v>Новая локальная смета</v>
      </c>
      <c r="G204" s="2" t="str">
        <f>IF(G20&lt;&gt;"",G20,"")</f>
        <v>Новая локальная смета</v>
      </c>
      <c r="H204" s="2">
        <v>0</v>
      </c>
      <c r="I204" s="2"/>
      <c r="J204" s="2"/>
      <c r="K204" s="2"/>
      <c r="L204" s="2"/>
      <c r="M204" s="2"/>
      <c r="N204" s="2"/>
      <c r="O204" s="2">
        <f t="shared" ref="O204:T204" si="197">ROUND(O37+O81+O133+O174+AB204,2)</f>
        <v>621556.66</v>
      </c>
      <c r="P204" s="2">
        <f t="shared" si="197"/>
        <v>330162.77</v>
      </c>
      <c r="Q204" s="2">
        <f t="shared" si="197"/>
        <v>13608.77</v>
      </c>
      <c r="R204" s="2">
        <f t="shared" si="197"/>
        <v>6651.83</v>
      </c>
      <c r="S204" s="2">
        <f t="shared" si="197"/>
        <v>277785.12</v>
      </c>
      <c r="T204" s="2">
        <f t="shared" si="197"/>
        <v>0</v>
      </c>
      <c r="U204" s="2">
        <f>U37+U81+U133+U174+AH204</f>
        <v>921.17374499999994</v>
      </c>
      <c r="V204" s="2">
        <f>V37+V81+V133+V174+AI204</f>
        <v>17.689600000000002</v>
      </c>
      <c r="W204" s="2">
        <f>ROUND(W37+W81+W133+W174+AJ204,2)</f>
        <v>487.9</v>
      </c>
      <c r="X204" s="2">
        <f>ROUND(X37+X81+X133+X174+AK204,2)</f>
        <v>279394.64</v>
      </c>
      <c r="Y204" s="2">
        <f>ROUND(Y37+Y81+Y133+Y174+AL204,2)</f>
        <v>146758.26</v>
      </c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>
        <f t="shared" ref="AO204:BD204" si="198">ROUND(AO37+AO81+AO133+AO174+BX204,2)</f>
        <v>0</v>
      </c>
      <c r="AP204" s="2">
        <f t="shared" si="198"/>
        <v>0</v>
      </c>
      <c r="AQ204" s="2">
        <f t="shared" si="198"/>
        <v>0</v>
      </c>
      <c r="AR204" s="2">
        <f t="shared" si="198"/>
        <v>1047709.56</v>
      </c>
      <c r="AS204" s="2">
        <f t="shared" si="198"/>
        <v>989398.33</v>
      </c>
      <c r="AT204" s="2">
        <f t="shared" si="198"/>
        <v>58311.23</v>
      </c>
      <c r="AU204" s="2">
        <f t="shared" si="198"/>
        <v>0</v>
      </c>
      <c r="AV204" s="2">
        <f t="shared" si="198"/>
        <v>330162.77</v>
      </c>
      <c r="AW204" s="2">
        <f t="shared" si="198"/>
        <v>330162.77</v>
      </c>
      <c r="AX204" s="2">
        <f t="shared" si="198"/>
        <v>0</v>
      </c>
      <c r="AY204" s="2">
        <f t="shared" si="198"/>
        <v>330162.77</v>
      </c>
      <c r="AZ204" s="2">
        <f t="shared" si="198"/>
        <v>0</v>
      </c>
      <c r="BA204" s="2">
        <f t="shared" si="198"/>
        <v>0</v>
      </c>
      <c r="BB204" s="2">
        <f t="shared" si="198"/>
        <v>0</v>
      </c>
      <c r="BC204" s="2">
        <f t="shared" si="198"/>
        <v>0</v>
      </c>
      <c r="BD204" s="2">
        <f t="shared" si="198"/>
        <v>237.91</v>
      </c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>
        <v>0</v>
      </c>
    </row>
    <row r="206" spans="1:206">
      <c r="A206" s="4">
        <v>50</v>
      </c>
      <c r="B206" s="4">
        <v>0</v>
      </c>
      <c r="C206" s="4">
        <v>0</v>
      </c>
      <c r="D206" s="4">
        <v>1</v>
      </c>
      <c r="E206" s="4">
        <v>201</v>
      </c>
      <c r="F206" s="4">
        <f>ROUND(Source!O204,O206)</f>
        <v>621556.66</v>
      </c>
      <c r="G206" s="4" t="s">
        <v>62</v>
      </c>
      <c r="H206" s="4" t="s">
        <v>63</v>
      </c>
      <c r="I206" s="4"/>
      <c r="J206" s="4"/>
      <c r="K206" s="4">
        <v>201</v>
      </c>
      <c r="L206" s="4">
        <v>1</v>
      </c>
      <c r="M206" s="4">
        <v>3</v>
      </c>
      <c r="N206" s="4" t="s">
        <v>3</v>
      </c>
      <c r="O206" s="4">
        <v>2</v>
      </c>
      <c r="P206" s="4"/>
      <c r="Q206" s="4"/>
      <c r="R206" s="4"/>
      <c r="S206" s="4"/>
      <c r="T206" s="4"/>
      <c r="U206" s="4"/>
      <c r="V206" s="4"/>
      <c r="W206" s="4"/>
    </row>
    <row r="207" spans="1:206">
      <c r="A207" s="4">
        <v>50</v>
      </c>
      <c r="B207" s="4">
        <v>0</v>
      </c>
      <c r="C207" s="4">
        <v>0</v>
      </c>
      <c r="D207" s="4">
        <v>1</v>
      </c>
      <c r="E207" s="4">
        <v>202</v>
      </c>
      <c r="F207" s="4">
        <f>ROUND(Source!P204,O207)</f>
        <v>330162.77</v>
      </c>
      <c r="G207" s="4" t="s">
        <v>64</v>
      </c>
      <c r="H207" s="4" t="s">
        <v>65</v>
      </c>
      <c r="I207" s="4"/>
      <c r="J207" s="4"/>
      <c r="K207" s="4">
        <v>202</v>
      </c>
      <c r="L207" s="4">
        <v>2</v>
      </c>
      <c r="M207" s="4">
        <v>3</v>
      </c>
      <c r="N207" s="4" t="s">
        <v>3</v>
      </c>
      <c r="O207" s="4">
        <v>2</v>
      </c>
      <c r="P207" s="4"/>
      <c r="Q207" s="4"/>
      <c r="R207" s="4"/>
      <c r="S207" s="4"/>
      <c r="T207" s="4"/>
      <c r="U207" s="4"/>
      <c r="V207" s="4"/>
      <c r="W207" s="4"/>
    </row>
    <row r="208" spans="1:206">
      <c r="A208" s="4">
        <v>50</v>
      </c>
      <c r="B208" s="4">
        <v>0</v>
      </c>
      <c r="C208" s="4">
        <v>0</v>
      </c>
      <c r="D208" s="4">
        <v>1</v>
      </c>
      <c r="E208" s="4">
        <v>222</v>
      </c>
      <c r="F208" s="4">
        <f>ROUND(Source!AO204,O208)</f>
        <v>0</v>
      </c>
      <c r="G208" s="4" t="s">
        <v>66</v>
      </c>
      <c r="H208" s="4" t="s">
        <v>67</v>
      </c>
      <c r="I208" s="4"/>
      <c r="J208" s="4"/>
      <c r="K208" s="4">
        <v>222</v>
      </c>
      <c r="L208" s="4">
        <v>3</v>
      </c>
      <c r="M208" s="4">
        <v>3</v>
      </c>
      <c r="N208" s="4" t="s">
        <v>3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</row>
    <row r="209" spans="1:23">
      <c r="A209" s="4">
        <v>50</v>
      </c>
      <c r="B209" s="4">
        <v>0</v>
      </c>
      <c r="C209" s="4">
        <v>0</v>
      </c>
      <c r="D209" s="4">
        <v>1</v>
      </c>
      <c r="E209" s="4">
        <v>225</v>
      </c>
      <c r="F209" s="4">
        <f>ROUND(Source!AV204,O209)</f>
        <v>330162.77</v>
      </c>
      <c r="G209" s="4" t="s">
        <v>68</v>
      </c>
      <c r="H209" s="4" t="s">
        <v>69</v>
      </c>
      <c r="I209" s="4"/>
      <c r="J209" s="4"/>
      <c r="K209" s="4">
        <v>225</v>
      </c>
      <c r="L209" s="4">
        <v>4</v>
      </c>
      <c r="M209" s="4">
        <v>3</v>
      </c>
      <c r="N209" s="4" t="s">
        <v>3</v>
      </c>
      <c r="O209" s="4">
        <v>2</v>
      </c>
      <c r="P209" s="4"/>
      <c r="Q209" s="4"/>
      <c r="R209" s="4"/>
      <c r="S209" s="4"/>
      <c r="T209" s="4"/>
      <c r="U209" s="4"/>
      <c r="V209" s="4"/>
      <c r="W209" s="4"/>
    </row>
    <row r="210" spans="1:23">
      <c r="A210" s="4">
        <v>50</v>
      </c>
      <c r="B210" s="4">
        <v>0</v>
      </c>
      <c r="C210" s="4">
        <v>0</v>
      </c>
      <c r="D210" s="4">
        <v>1</v>
      </c>
      <c r="E210" s="4">
        <v>226</v>
      </c>
      <c r="F210" s="4">
        <f>ROUND(Source!AW204,O210)</f>
        <v>330162.77</v>
      </c>
      <c r="G210" s="4" t="s">
        <v>70</v>
      </c>
      <c r="H210" s="4" t="s">
        <v>71</v>
      </c>
      <c r="I210" s="4"/>
      <c r="J210" s="4"/>
      <c r="K210" s="4">
        <v>226</v>
      </c>
      <c r="L210" s="4">
        <v>5</v>
      </c>
      <c r="M210" s="4">
        <v>3</v>
      </c>
      <c r="N210" s="4" t="s">
        <v>3</v>
      </c>
      <c r="O210" s="4">
        <v>2</v>
      </c>
      <c r="P210" s="4"/>
      <c r="Q210" s="4"/>
      <c r="R210" s="4"/>
      <c r="S210" s="4"/>
      <c r="T210" s="4"/>
      <c r="U210" s="4"/>
      <c r="V210" s="4"/>
      <c r="W210" s="4"/>
    </row>
    <row r="211" spans="1:23">
      <c r="A211" s="4">
        <v>50</v>
      </c>
      <c r="B211" s="4">
        <v>0</v>
      </c>
      <c r="C211" s="4">
        <v>0</v>
      </c>
      <c r="D211" s="4">
        <v>1</v>
      </c>
      <c r="E211" s="4">
        <v>227</v>
      </c>
      <c r="F211" s="4">
        <f>ROUND(Source!AX204,O211)</f>
        <v>0</v>
      </c>
      <c r="G211" s="4" t="s">
        <v>72</v>
      </c>
      <c r="H211" s="4" t="s">
        <v>73</v>
      </c>
      <c r="I211" s="4"/>
      <c r="J211" s="4"/>
      <c r="K211" s="4">
        <v>227</v>
      </c>
      <c r="L211" s="4">
        <v>6</v>
      </c>
      <c r="M211" s="4">
        <v>3</v>
      </c>
      <c r="N211" s="4" t="s">
        <v>3</v>
      </c>
      <c r="O211" s="4">
        <v>2</v>
      </c>
      <c r="P211" s="4"/>
      <c r="Q211" s="4"/>
      <c r="R211" s="4"/>
      <c r="S211" s="4"/>
      <c r="T211" s="4"/>
      <c r="U211" s="4"/>
      <c r="V211" s="4"/>
      <c r="W211" s="4"/>
    </row>
    <row r="212" spans="1:23">
      <c r="A212" s="4">
        <v>50</v>
      </c>
      <c r="B212" s="4">
        <v>0</v>
      </c>
      <c r="C212" s="4">
        <v>0</v>
      </c>
      <c r="D212" s="4">
        <v>1</v>
      </c>
      <c r="E212" s="4">
        <v>228</v>
      </c>
      <c r="F212" s="4">
        <f>ROUND(Source!AY204,O212)</f>
        <v>330162.77</v>
      </c>
      <c r="G212" s="4" t="s">
        <v>74</v>
      </c>
      <c r="H212" s="4" t="s">
        <v>75</v>
      </c>
      <c r="I212" s="4"/>
      <c r="J212" s="4"/>
      <c r="K212" s="4">
        <v>228</v>
      </c>
      <c r="L212" s="4">
        <v>7</v>
      </c>
      <c r="M212" s="4">
        <v>3</v>
      </c>
      <c r="N212" s="4" t="s">
        <v>3</v>
      </c>
      <c r="O212" s="4">
        <v>2</v>
      </c>
      <c r="P212" s="4"/>
      <c r="Q212" s="4"/>
      <c r="R212" s="4"/>
      <c r="S212" s="4"/>
      <c r="T212" s="4"/>
      <c r="U212" s="4"/>
      <c r="V212" s="4"/>
      <c r="W212" s="4"/>
    </row>
    <row r="213" spans="1:23">
      <c r="A213" s="4">
        <v>50</v>
      </c>
      <c r="B213" s="4">
        <v>0</v>
      </c>
      <c r="C213" s="4">
        <v>0</v>
      </c>
      <c r="D213" s="4">
        <v>1</v>
      </c>
      <c r="E213" s="4">
        <v>216</v>
      </c>
      <c r="F213" s="4">
        <f>ROUND(Source!AP204,O213)</f>
        <v>0</v>
      </c>
      <c r="G213" s="4" t="s">
        <v>76</v>
      </c>
      <c r="H213" s="4" t="s">
        <v>77</v>
      </c>
      <c r="I213" s="4"/>
      <c r="J213" s="4"/>
      <c r="K213" s="4">
        <v>216</v>
      </c>
      <c r="L213" s="4">
        <v>8</v>
      </c>
      <c r="M213" s="4">
        <v>3</v>
      </c>
      <c r="N213" s="4" t="s">
        <v>3</v>
      </c>
      <c r="O213" s="4">
        <v>2</v>
      </c>
      <c r="P213" s="4"/>
      <c r="Q213" s="4"/>
      <c r="R213" s="4"/>
      <c r="S213" s="4"/>
      <c r="T213" s="4"/>
      <c r="U213" s="4"/>
      <c r="V213" s="4"/>
      <c r="W213" s="4"/>
    </row>
    <row r="214" spans="1:23">
      <c r="A214" s="4">
        <v>50</v>
      </c>
      <c r="B214" s="4">
        <v>0</v>
      </c>
      <c r="C214" s="4">
        <v>0</v>
      </c>
      <c r="D214" s="4">
        <v>1</v>
      </c>
      <c r="E214" s="4">
        <v>223</v>
      </c>
      <c r="F214" s="4">
        <f>ROUND(Source!AQ204,O214)</f>
        <v>0</v>
      </c>
      <c r="G214" s="4" t="s">
        <v>78</v>
      </c>
      <c r="H214" s="4" t="s">
        <v>79</v>
      </c>
      <c r="I214" s="4"/>
      <c r="J214" s="4"/>
      <c r="K214" s="4">
        <v>223</v>
      </c>
      <c r="L214" s="4">
        <v>9</v>
      </c>
      <c r="M214" s="4">
        <v>3</v>
      </c>
      <c r="N214" s="4" t="s">
        <v>3</v>
      </c>
      <c r="O214" s="4">
        <v>2</v>
      </c>
      <c r="P214" s="4"/>
      <c r="Q214" s="4"/>
      <c r="R214" s="4"/>
      <c r="S214" s="4"/>
      <c r="T214" s="4"/>
      <c r="U214" s="4"/>
      <c r="V214" s="4"/>
      <c r="W214" s="4"/>
    </row>
    <row r="215" spans="1:23">
      <c r="A215" s="4">
        <v>50</v>
      </c>
      <c r="B215" s="4">
        <v>0</v>
      </c>
      <c r="C215" s="4">
        <v>0</v>
      </c>
      <c r="D215" s="4">
        <v>1</v>
      </c>
      <c r="E215" s="4">
        <v>229</v>
      </c>
      <c r="F215" s="4">
        <f>ROUND(Source!AZ204,O215)</f>
        <v>0</v>
      </c>
      <c r="G215" s="4" t="s">
        <v>80</v>
      </c>
      <c r="H215" s="4" t="s">
        <v>81</v>
      </c>
      <c r="I215" s="4"/>
      <c r="J215" s="4"/>
      <c r="K215" s="4">
        <v>229</v>
      </c>
      <c r="L215" s="4">
        <v>10</v>
      </c>
      <c r="M215" s="4">
        <v>3</v>
      </c>
      <c r="N215" s="4" t="s">
        <v>3</v>
      </c>
      <c r="O215" s="4">
        <v>2</v>
      </c>
      <c r="P215" s="4"/>
      <c r="Q215" s="4"/>
      <c r="R215" s="4"/>
      <c r="S215" s="4"/>
      <c r="T215" s="4"/>
      <c r="U215" s="4"/>
      <c r="V215" s="4"/>
      <c r="W215" s="4"/>
    </row>
    <row r="216" spans="1:23">
      <c r="A216" s="4">
        <v>50</v>
      </c>
      <c r="B216" s="4">
        <v>0</v>
      </c>
      <c r="C216" s="4">
        <v>0</v>
      </c>
      <c r="D216" s="4">
        <v>1</v>
      </c>
      <c r="E216" s="4">
        <v>203</v>
      </c>
      <c r="F216" s="4">
        <f>ROUND(Source!Q204,O216)</f>
        <v>13608.77</v>
      </c>
      <c r="G216" s="4" t="s">
        <v>82</v>
      </c>
      <c r="H216" s="4" t="s">
        <v>83</v>
      </c>
      <c r="I216" s="4"/>
      <c r="J216" s="4"/>
      <c r="K216" s="4">
        <v>203</v>
      </c>
      <c r="L216" s="4">
        <v>11</v>
      </c>
      <c r="M216" s="4">
        <v>3</v>
      </c>
      <c r="N216" s="4" t="s">
        <v>3</v>
      </c>
      <c r="O216" s="4">
        <v>2</v>
      </c>
      <c r="P216" s="4"/>
      <c r="Q216" s="4"/>
      <c r="R216" s="4"/>
      <c r="S216" s="4"/>
      <c r="T216" s="4"/>
      <c r="U216" s="4"/>
      <c r="V216" s="4"/>
      <c r="W216" s="4"/>
    </row>
    <row r="217" spans="1:23">
      <c r="A217" s="4">
        <v>50</v>
      </c>
      <c r="B217" s="4">
        <v>0</v>
      </c>
      <c r="C217" s="4">
        <v>0</v>
      </c>
      <c r="D217" s="4">
        <v>1</v>
      </c>
      <c r="E217" s="4">
        <v>231</v>
      </c>
      <c r="F217" s="4">
        <f>ROUND(Source!BB204,O217)</f>
        <v>0</v>
      </c>
      <c r="G217" s="4" t="s">
        <v>84</v>
      </c>
      <c r="H217" s="4" t="s">
        <v>85</v>
      </c>
      <c r="I217" s="4"/>
      <c r="J217" s="4"/>
      <c r="K217" s="4">
        <v>231</v>
      </c>
      <c r="L217" s="4">
        <v>12</v>
      </c>
      <c r="M217" s="4">
        <v>3</v>
      </c>
      <c r="N217" s="4" t="s">
        <v>3</v>
      </c>
      <c r="O217" s="4">
        <v>2</v>
      </c>
      <c r="P217" s="4"/>
      <c r="Q217" s="4"/>
      <c r="R217" s="4"/>
      <c r="S217" s="4"/>
      <c r="T217" s="4"/>
      <c r="U217" s="4"/>
      <c r="V217" s="4"/>
      <c r="W217" s="4"/>
    </row>
    <row r="218" spans="1:23">
      <c r="A218" s="4">
        <v>50</v>
      </c>
      <c r="B218" s="4">
        <v>0</v>
      </c>
      <c r="C218" s="4">
        <v>0</v>
      </c>
      <c r="D218" s="4">
        <v>1</v>
      </c>
      <c r="E218" s="4">
        <v>204</v>
      </c>
      <c r="F218" s="4">
        <f>ROUND(Source!R204,O218)</f>
        <v>6651.83</v>
      </c>
      <c r="G218" s="4" t="s">
        <v>86</v>
      </c>
      <c r="H218" s="4" t="s">
        <v>87</v>
      </c>
      <c r="I218" s="4"/>
      <c r="J218" s="4"/>
      <c r="K218" s="4">
        <v>204</v>
      </c>
      <c r="L218" s="4">
        <v>13</v>
      </c>
      <c r="M218" s="4">
        <v>3</v>
      </c>
      <c r="N218" s="4" t="s">
        <v>3</v>
      </c>
      <c r="O218" s="4">
        <v>2</v>
      </c>
      <c r="P218" s="4"/>
      <c r="Q218" s="4"/>
      <c r="R218" s="4"/>
      <c r="S218" s="4"/>
      <c r="T218" s="4"/>
      <c r="U218" s="4"/>
      <c r="V218" s="4"/>
      <c r="W218" s="4"/>
    </row>
    <row r="219" spans="1:23">
      <c r="A219" s="4">
        <v>50</v>
      </c>
      <c r="B219" s="4">
        <v>0</v>
      </c>
      <c r="C219" s="4">
        <v>0</v>
      </c>
      <c r="D219" s="4">
        <v>1</v>
      </c>
      <c r="E219" s="4">
        <v>205</v>
      </c>
      <c r="F219" s="4">
        <f>ROUND(Source!S204,O219)</f>
        <v>277785.12</v>
      </c>
      <c r="G219" s="4" t="s">
        <v>88</v>
      </c>
      <c r="H219" s="4" t="s">
        <v>89</v>
      </c>
      <c r="I219" s="4"/>
      <c r="J219" s="4"/>
      <c r="K219" s="4">
        <v>205</v>
      </c>
      <c r="L219" s="4">
        <v>14</v>
      </c>
      <c r="M219" s="4">
        <v>3</v>
      </c>
      <c r="N219" s="4" t="s">
        <v>3</v>
      </c>
      <c r="O219" s="4">
        <v>2</v>
      </c>
      <c r="P219" s="4"/>
      <c r="Q219" s="4"/>
      <c r="R219" s="4"/>
      <c r="S219" s="4"/>
      <c r="T219" s="4"/>
      <c r="U219" s="4"/>
      <c r="V219" s="4"/>
      <c r="W219" s="4"/>
    </row>
    <row r="220" spans="1:23">
      <c r="A220" s="4">
        <v>50</v>
      </c>
      <c r="B220" s="4">
        <v>0</v>
      </c>
      <c r="C220" s="4">
        <v>0</v>
      </c>
      <c r="D220" s="4">
        <v>1</v>
      </c>
      <c r="E220" s="4">
        <v>232</v>
      </c>
      <c r="F220" s="4">
        <f>ROUND(Source!BC204,O220)</f>
        <v>0</v>
      </c>
      <c r="G220" s="4" t="s">
        <v>90</v>
      </c>
      <c r="H220" s="4" t="s">
        <v>91</v>
      </c>
      <c r="I220" s="4"/>
      <c r="J220" s="4"/>
      <c r="K220" s="4">
        <v>232</v>
      </c>
      <c r="L220" s="4">
        <v>15</v>
      </c>
      <c r="M220" s="4">
        <v>3</v>
      </c>
      <c r="N220" s="4" t="s">
        <v>3</v>
      </c>
      <c r="O220" s="4">
        <v>2</v>
      </c>
      <c r="P220" s="4"/>
      <c r="Q220" s="4"/>
      <c r="R220" s="4"/>
      <c r="S220" s="4"/>
      <c r="T220" s="4"/>
      <c r="U220" s="4"/>
      <c r="V220" s="4"/>
      <c r="W220" s="4"/>
    </row>
    <row r="221" spans="1:23">
      <c r="A221" s="4">
        <v>50</v>
      </c>
      <c r="B221" s="4">
        <v>0</v>
      </c>
      <c r="C221" s="4">
        <v>0</v>
      </c>
      <c r="D221" s="4">
        <v>1</v>
      </c>
      <c r="E221" s="4">
        <v>214</v>
      </c>
      <c r="F221" s="4">
        <f>ROUND(Source!AS204,O221)</f>
        <v>989398.33</v>
      </c>
      <c r="G221" s="4" t="s">
        <v>92</v>
      </c>
      <c r="H221" s="4" t="s">
        <v>93</v>
      </c>
      <c r="I221" s="4"/>
      <c r="J221" s="4"/>
      <c r="K221" s="4">
        <v>214</v>
      </c>
      <c r="L221" s="4">
        <v>16</v>
      </c>
      <c r="M221" s="4">
        <v>3</v>
      </c>
      <c r="N221" s="4" t="s">
        <v>3</v>
      </c>
      <c r="O221" s="4">
        <v>2</v>
      </c>
      <c r="P221" s="4"/>
      <c r="Q221" s="4"/>
      <c r="R221" s="4"/>
      <c r="S221" s="4"/>
      <c r="T221" s="4"/>
      <c r="U221" s="4"/>
      <c r="V221" s="4"/>
      <c r="W221" s="4"/>
    </row>
    <row r="222" spans="1:23">
      <c r="A222" s="4">
        <v>50</v>
      </c>
      <c r="B222" s="4">
        <v>0</v>
      </c>
      <c r="C222" s="4">
        <v>0</v>
      </c>
      <c r="D222" s="4">
        <v>1</v>
      </c>
      <c r="E222" s="4">
        <v>215</v>
      </c>
      <c r="F222" s="4">
        <f>ROUND(Source!AT204,O222)</f>
        <v>58311.23</v>
      </c>
      <c r="G222" s="4" t="s">
        <v>94</v>
      </c>
      <c r="H222" s="4" t="s">
        <v>95</v>
      </c>
      <c r="I222" s="4"/>
      <c r="J222" s="4"/>
      <c r="K222" s="4">
        <v>215</v>
      </c>
      <c r="L222" s="4">
        <v>17</v>
      </c>
      <c r="M222" s="4">
        <v>3</v>
      </c>
      <c r="N222" s="4" t="s">
        <v>3</v>
      </c>
      <c r="O222" s="4">
        <v>2</v>
      </c>
      <c r="P222" s="4"/>
      <c r="Q222" s="4"/>
      <c r="R222" s="4"/>
      <c r="S222" s="4"/>
      <c r="T222" s="4"/>
      <c r="U222" s="4"/>
      <c r="V222" s="4"/>
      <c r="W222" s="4"/>
    </row>
    <row r="223" spans="1:23">
      <c r="A223" s="4">
        <v>50</v>
      </c>
      <c r="B223" s="4">
        <v>0</v>
      </c>
      <c r="C223" s="4">
        <v>0</v>
      </c>
      <c r="D223" s="4">
        <v>1</v>
      </c>
      <c r="E223" s="4">
        <v>217</v>
      </c>
      <c r="F223" s="4">
        <f>ROUND(Source!AU204,O223)</f>
        <v>0</v>
      </c>
      <c r="G223" s="4" t="s">
        <v>96</v>
      </c>
      <c r="H223" s="4" t="s">
        <v>97</v>
      </c>
      <c r="I223" s="4"/>
      <c r="J223" s="4"/>
      <c r="K223" s="4">
        <v>217</v>
      </c>
      <c r="L223" s="4">
        <v>18</v>
      </c>
      <c r="M223" s="4">
        <v>3</v>
      </c>
      <c r="N223" s="4" t="s">
        <v>3</v>
      </c>
      <c r="O223" s="4">
        <v>2</v>
      </c>
      <c r="P223" s="4"/>
      <c r="Q223" s="4"/>
      <c r="R223" s="4"/>
      <c r="S223" s="4"/>
      <c r="T223" s="4"/>
      <c r="U223" s="4"/>
      <c r="V223" s="4"/>
      <c r="W223" s="4"/>
    </row>
    <row r="224" spans="1:23">
      <c r="A224" s="4">
        <v>50</v>
      </c>
      <c r="B224" s="4">
        <v>0</v>
      </c>
      <c r="C224" s="4">
        <v>0</v>
      </c>
      <c r="D224" s="4">
        <v>1</v>
      </c>
      <c r="E224" s="4">
        <v>230</v>
      </c>
      <c r="F224" s="4">
        <f>ROUND(Source!BA204,O224)</f>
        <v>0</v>
      </c>
      <c r="G224" s="4" t="s">
        <v>98</v>
      </c>
      <c r="H224" s="4" t="s">
        <v>99</v>
      </c>
      <c r="I224" s="4"/>
      <c r="J224" s="4"/>
      <c r="K224" s="4">
        <v>230</v>
      </c>
      <c r="L224" s="4">
        <v>19</v>
      </c>
      <c r="M224" s="4">
        <v>3</v>
      </c>
      <c r="N224" s="4" t="s">
        <v>3</v>
      </c>
      <c r="O224" s="4">
        <v>2</v>
      </c>
      <c r="P224" s="4"/>
      <c r="Q224" s="4"/>
      <c r="R224" s="4"/>
      <c r="S224" s="4"/>
      <c r="T224" s="4"/>
      <c r="U224" s="4"/>
      <c r="V224" s="4"/>
      <c r="W224" s="4"/>
    </row>
    <row r="225" spans="1:206">
      <c r="A225" s="4">
        <v>50</v>
      </c>
      <c r="B225" s="4">
        <v>0</v>
      </c>
      <c r="C225" s="4">
        <v>0</v>
      </c>
      <c r="D225" s="4">
        <v>1</v>
      </c>
      <c r="E225" s="4">
        <v>206</v>
      </c>
      <c r="F225" s="4">
        <f>ROUND(Source!T204,O225)</f>
        <v>0</v>
      </c>
      <c r="G225" s="4" t="s">
        <v>100</v>
      </c>
      <c r="H225" s="4" t="s">
        <v>101</v>
      </c>
      <c r="I225" s="4"/>
      <c r="J225" s="4"/>
      <c r="K225" s="4">
        <v>206</v>
      </c>
      <c r="L225" s="4">
        <v>20</v>
      </c>
      <c r="M225" s="4">
        <v>3</v>
      </c>
      <c r="N225" s="4" t="s">
        <v>3</v>
      </c>
      <c r="O225" s="4">
        <v>2</v>
      </c>
      <c r="P225" s="4"/>
      <c r="Q225" s="4"/>
      <c r="R225" s="4"/>
      <c r="S225" s="4"/>
      <c r="T225" s="4"/>
      <c r="U225" s="4"/>
      <c r="V225" s="4"/>
      <c r="W225" s="4"/>
    </row>
    <row r="226" spans="1:206">
      <c r="A226" s="4">
        <v>50</v>
      </c>
      <c r="B226" s="4">
        <v>0</v>
      </c>
      <c r="C226" s="4">
        <v>0</v>
      </c>
      <c r="D226" s="4">
        <v>1</v>
      </c>
      <c r="E226" s="4">
        <v>207</v>
      </c>
      <c r="F226" s="4">
        <f>Source!U204</f>
        <v>921.17374499999994</v>
      </c>
      <c r="G226" s="4" t="s">
        <v>102</v>
      </c>
      <c r="H226" s="4" t="s">
        <v>103</v>
      </c>
      <c r="I226" s="4"/>
      <c r="J226" s="4"/>
      <c r="K226" s="4">
        <v>207</v>
      </c>
      <c r="L226" s="4">
        <v>21</v>
      </c>
      <c r="M226" s="4">
        <v>3</v>
      </c>
      <c r="N226" s="4" t="s">
        <v>3</v>
      </c>
      <c r="O226" s="4">
        <v>-1</v>
      </c>
      <c r="P226" s="4"/>
      <c r="Q226" s="4"/>
      <c r="R226" s="4"/>
      <c r="S226" s="4"/>
      <c r="T226" s="4"/>
      <c r="U226" s="4"/>
      <c r="V226" s="4"/>
      <c r="W226" s="4"/>
    </row>
    <row r="227" spans="1:206">
      <c r="A227" s="4">
        <v>50</v>
      </c>
      <c r="B227" s="4">
        <v>0</v>
      </c>
      <c r="C227" s="4">
        <v>0</v>
      </c>
      <c r="D227" s="4">
        <v>1</v>
      </c>
      <c r="E227" s="4">
        <v>208</v>
      </c>
      <c r="F227" s="4">
        <f>Source!V204</f>
        <v>17.689600000000002</v>
      </c>
      <c r="G227" s="4" t="s">
        <v>104</v>
      </c>
      <c r="H227" s="4" t="s">
        <v>105</v>
      </c>
      <c r="I227" s="4"/>
      <c r="J227" s="4"/>
      <c r="K227" s="4">
        <v>208</v>
      </c>
      <c r="L227" s="4">
        <v>22</v>
      </c>
      <c r="M227" s="4">
        <v>3</v>
      </c>
      <c r="N227" s="4" t="s">
        <v>3</v>
      </c>
      <c r="O227" s="4">
        <v>-1</v>
      </c>
      <c r="P227" s="4"/>
      <c r="Q227" s="4"/>
      <c r="R227" s="4"/>
      <c r="S227" s="4"/>
      <c r="T227" s="4"/>
      <c r="U227" s="4"/>
      <c r="V227" s="4"/>
      <c r="W227" s="4"/>
    </row>
    <row r="228" spans="1:206">
      <c r="A228" s="4">
        <v>50</v>
      </c>
      <c r="B228" s="4">
        <v>0</v>
      </c>
      <c r="C228" s="4">
        <v>0</v>
      </c>
      <c r="D228" s="4">
        <v>1</v>
      </c>
      <c r="E228" s="4">
        <v>209</v>
      </c>
      <c r="F228" s="4">
        <f>ROUND(Source!W204,O228)</f>
        <v>487.9</v>
      </c>
      <c r="G228" s="4" t="s">
        <v>106</v>
      </c>
      <c r="H228" s="4" t="s">
        <v>107</v>
      </c>
      <c r="I228" s="4"/>
      <c r="J228" s="4"/>
      <c r="K228" s="4">
        <v>209</v>
      </c>
      <c r="L228" s="4">
        <v>23</v>
      </c>
      <c r="M228" s="4">
        <v>3</v>
      </c>
      <c r="N228" s="4" t="s">
        <v>3</v>
      </c>
      <c r="O228" s="4">
        <v>2</v>
      </c>
      <c r="P228" s="4"/>
      <c r="Q228" s="4"/>
      <c r="R228" s="4"/>
      <c r="S228" s="4"/>
      <c r="T228" s="4"/>
      <c r="U228" s="4"/>
      <c r="V228" s="4"/>
      <c r="W228" s="4"/>
    </row>
    <row r="229" spans="1:206">
      <c r="A229" s="4">
        <v>50</v>
      </c>
      <c r="B229" s="4">
        <v>0</v>
      </c>
      <c r="C229" s="4">
        <v>0</v>
      </c>
      <c r="D229" s="4">
        <v>1</v>
      </c>
      <c r="E229" s="4">
        <v>233</v>
      </c>
      <c r="F229" s="4">
        <f>ROUND(Source!BD204,O229)</f>
        <v>237.91</v>
      </c>
      <c r="G229" s="4" t="s">
        <v>108</v>
      </c>
      <c r="H229" s="4" t="s">
        <v>109</v>
      </c>
      <c r="I229" s="4"/>
      <c r="J229" s="4"/>
      <c r="K229" s="4">
        <v>233</v>
      </c>
      <c r="L229" s="4">
        <v>24</v>
      </c>
      <c r="M229" s="4">
        <v>3</v>
      </c>
      <c r="N229" s="4" t="s">
        <v>3</v>
      </c>
      <c r="O229" s="4">
        <v>2</v>
      </c>
      <c r="P229" s="4"/>
      <c r="Q229" s="4"/>
      <c r="R229" s="4"/>
      <c r="S229" s="4"/>
      <c r="T229" s="4"/>
      <c r="U229" s="4"/>
      <c r="V229" s="4"/>
      <c r="W229" s="4"/>
    </row>
    <row r="230" spans="1:206">
      <c r="A230" s="4">
        <v>50</v>
      </c>
      <c r="B230" s="4">
        <v>0</v>
      </c>
      <c r="C230" s="4">
        <v>0</v>
      </c>
      <c r="D230" s="4">
        <v>1</v>
      </c>
      <c r="E230" s="4">
        <v>210</v>
      </c>
      <c r="F230" s="4">
        <f>ROUND(Source!X204,O230)</f>
        <v>279394.64</v>
      </c>
      <c r="G230" s="4" t="s">
        <v>110</v>
      </c>
      <c r="H230" s="4" t="s">
        <v>111</v>
      </c>
      <c r="I230" s="4"/>
      <c r="J230" s="4"/>
      <c r="K230" s="4">
        <v>210</v>
      </c>
      <c r="L230" s="4">
        <v>25</v>
      </c>
      <c r="M230" s="4">
        <v>3</v>
      </c>
      <c r="N230" s="4" t="s">
        <v>3</v>
      </c>
      <c r="O230" s="4">
        <v>2</v>
      </c>
      <c r="P230" s="4"/>
      <c r="Q230" s="4"/>
      <c r="R230" s="4"/>
      <c r="S230" s="4"/>
      <c r="T230" s="4"/>
      <c r="U230" s="4"/>
      <c r="V230" s="4"/>
      <c r="W230" s="4"/>
    </row>
    <row r="231" spans="1:206">
      <c r="A231" s="4">
        <v>50</v>
      </c>
      <c r="B231" s="4">
        <v>0</v>
      </c>
      <c r="C231" s="4">
        <v>0</v>
      </c>
      <c r="D231" s="4">
        <v>1</v>
      </c>
      <c r="E231" s="4">
        <v>211</v>
      </c>
      <c r="F231" s="4">
        <f>ROUND(Source!Y204,O231)</f>
        <v>146758.26</v>
      </c>
      <c r="G231" s="4" t="s">
        <v>112</v>
      </c>
      <c r="H231" s="4" t="s">
        <v>113</v>
      </c>
      <c r="I231" s="4"/>
      <c r="J231" s="4"/>
      <c r="K231" s="4">
        <v>211</v>
      </c>
      <c r="L231" s="4">
        <v>26</v>
      </c>
      <c r="M231" s="4">
        <v>3</v>
      </c>
      <c r="N231" s="4" t="s">
        <v>3</v>
      </c>
      <c r="O231" s="4">
        <v>2</v>
      </c>
      <c r="P231" s="4"/>
      <c r="Q231" s="4"/>
      <c r="R231" s="4"/>
      <c r="S231" s="4"/>
      <c r="T231" s="4"/>
      <c r="U231" s="4"/>
      <c r="V231" s="4"/>
      <c r="W231" s="4"/>
    </row>
    <row r="232" spans="1:206">
      <c r="A232" s="4">
        <v>50</v>
      </c>
      <c r="B232" s="4">
        <v>0</v>
      </c>
      <c r="C232" s="4">
        <v>0</v>
      </c>
      <c r="D232" s="4">
        <v>1</v>
      </c>
      <c r="E232" s="4">
        <v>224</v>
      </c>
      <c r="F232" s="4">
        <f>ROUND(Source!AR204,O232)</f>
        <v>1047709.56</v>
      </c>
      <c r="G232" s="4" t="s">
        <v>114</v>
      </c>
      <c r="H232" s="4" t="s">
        <v>115</v>
      </c>
      <c r="I232" s="4"/>
      <c r="J232" s="4"/>
      <c r="K232" s="4">
        <v>224</v>
      </c>
      <c r="L232" s="4">
        <v>27</v>
      </c>
      <c r="M232" s="4">
        <v>3</v>
      </c>
      <c r="N232" s="4" t="s">
        <v>3</v>
      </c>
      <c r="O232" s="4">
        <v>2</v>
      </c>
      <c r="P232" s="4"/>
      <c r="Q232" s="4"/>
      <c r="R232" s="4"/>
      <c r="S232" s="4"/>
      <c r="T232" s="4"/>
      <c r="U232" s="4"/>
      <c r="V232" s="4"/>
      <c r="W232" s="4"/>
    </row>
    <row r="234" spans="1:206">
      <c r="A234" s="2">
        <v>51</v>
      </c>
      <c r="B234" s="2">
        <f>B12</f>
        <v>295</v>
      </c>
      <c r="C234" s="2">
        <f>A12</f>
        <v>1</v>
      </c>
      <c r="D234" s="2">
        <f>ROW(A12)</f>
        <v>12</v>
      </c>
      <c r="E234" s="2"/>
      <c r="F234" s="2" t="str">
        <f>IF(F12&lt;&gt;"",F12,"")</f>
        <v>Новый объект</v>
      </c>
      <c r="G234" s="2" t="str">
        <f>IF(G12&lt;&gt;"",G12,"")</f>
        <v>Ильинский Погост прачечная 2021</v>
      </c>
      <c r="H234" s="2">
        <v>0</v>
      </c>
      <c r="I234" s="2"/>
      <c r="J234" s="2"/>
      <c r="K234" s="2"/>
      <c r="L234" s="2"/>
      <c r="M234" s="2"/>
      <c r="N234" s="2"/>
      <c r="O234" s="2">
        <f t="shared" ref="O234:T234" si="199">ROUND(O204,2)</f>
        <v>621556.66</v>
      </c>
      <c r="P234" s="2">
        <f t="shared" si="199"/>
        <v>330162.77</v>
      </c>
      <c r="Q234" s="2">
        <f t="shared" si="199"/>
        <v>13608.77</v>
      </c>
      <c r="R234" s="2">
        <f t="shared" si="199"/>
        <v>6651.83</v>
      </c>
      <c r="S234" s="2">
        <f t="shared" si="199"/>
        <v>277785.12</v>
      </c>
      <c r="T234" s="2">
        <f t="shared" si="199"/>
        <v>0</v>
      </c>
      <c r="U234" s="2">
        <f>U204</f>
        <v>921.17374499999994</v>
      </c>
      <c r="V234" s="2">
        <f>V204</f>
        <v>17.689600000000002</v>
      </c>
      <c r="W234" s="2">
        <f>ROUND(W204,2)</f>
        <v>487.9</v>
      </c>
      <c r="X234" s="2">
        <f>ROUND(X204,2)</f>
        <v>279394.64</v>
      </c>
      <c r="Y234" s="2">
        <f>ROUND(Y204,2)</f>
        <v>146758.26</v>
      </c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>
        <f t="shared" ref="AO234:BD234" si="200">ROUND(AO204,2)</f>
        <v>0</v>
      </c>
      <c r="AP234" s="2">
        <f t="shared" si="200"/>
        <v>0</v>
      </c>
      <c r="AQ234" s="2">
        <f t="shared" si="200"/>
        <v>0</v>
      </c>
      <c r="AR234" s="2">
        <f t="shared" si="200"/>
        <v>1047709.56</v>
      </c>
      <c r="AS234" s="2">
        <f t="shared" si="200"/>
        <v>989398.33</v>
      </c>
      <c r="AT234" s="2">
        <f t="shared" si="200"/>
        <v>58311.23</v>
      </c>
      <c r="AU234" s="2">
        <f t="shared" si="200"/>
        <v>0</v>
      </c>
      <c r="AV234" s="2">
        <f t="shared" si="200"/>
        <v>330162.77</v>
      </c>
      <c r="AW234" s="2">
        <f t="shared" si="200"/>
        <v>330162.77</v>
      </c>
      <c r="AX234" s="2">
        <f t="shared" si="200"/>
        <v>0</v>
      </c>
      <c r="AY234" s="2">
        <f t="shared" si="200"/>
        <v>330162.77</v>
      </c>
      <c r="AZ234" s="2">
        <f t="shared" si="200"/>
        <v>0</v>
      </c>
      <c r="BA234" s="2">
        <f t="shared" si="200"/>
        <v>0</v>
      </c>
      <c r="BB234" s="2">
        <f t="shared" si="200"/>
        <v>0</v>
      </c>
      <c r="BC234" s="2">
        <f t="shared" si="200"/>
        <v>0</v>
      </c>
      <c r="BD234" s="2">
        <f t="shared" si="200"/>
        <v>237.91</v>
      </c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>
        <v>0</v>
      </c>
    </row>
    <row r="236" spans="1:206">
      <c r="A236" s="4">
        <v>50</v>
      </c>
      <c r="B236" s="4">
        <v>0</v>
      </c>
      <c r="C236" s="4">
        <v>0</v>
      </c>
      <c r="D236" s="4">
        <v>1</v>
      </c>
      <c r="E236" s="4">
        <v>201</v>
      </c>
      <c r="F236" s="4">
        <f>ROUND(Source!O234,O236)</f>
        <v>621556.66</v>
      </c>
      <c r="G236" s="4" t="s">
        <v>62</v>
      </c>
      <c r="H236" s="4" t="s">
        <v>63</v>
      </c>
      <c r="I236" s="4"/>
      <c r="J236" s="4"/>
      <c r="K236" s="4">
        <v>201</v>
      </c>
      <c r="L236" s="4">
        <v>1</v>
      </c>
      <c r="M236" s="4">
        <v>3</v>
      </c>
      <c r="N236" s="4" t="s">
        <v>3</v>
      </c>
      <c r="O236" s="4">
        <v>2</v>
      </c>
      <c r="P236" s="4"/>
      <c r="Q236" s="4"/>
      <c r="R236" s="4"/>
      <c r="S236" s="4"/>
      <c r="T236" s="4"/>
      <c r="U236" s="4"/>
      <c r="V236" s="4"/>
      <c r="W236" s="4"/>
    </row>
    <row r="237" spans="1:206">
      <c r="A237" s="4">
        <v>50</v>
      </c>
      <c r="B237" s="4">
        <v>0</v>
      </c>
      <c r="C237" s="4">
        <v>0</v>
      </c>
      <c r="D237" s="4">
        <v>1</v>
      </c>
      <c r="E237" s="4">
        <v>202</v>
      </c>
      <c r="F237" s="4">
        <f>ROUND(Source!P234,O237)</f>
        <v>330162.77</v>
      </c>
      <c r="G237" s="4" t="s">
        <v>64</v>
      </c>
      <c r="H237" s="4" t="s">
        <v>65</v>
      </c>
      <c r="I237" s="4"/>
      <c r="J237" s="4"/>
      <c r="K237" s="4">
        <v>202</v>
      </c>
      <c r="L237" s="4">
        <v>2</v>
      </c>
      <c r="M237" s="4">
        <v>3</v>
      </c>
      <c r="N237" s="4" t="s">
        <v>3</v>
      </c>
      <c r="O237" s="4">
        <v>2</v>
      </c>
      <c r="P237" s="4"/>
      <c r="Q237" s="4"/>
      <c r="R237" s="4"/>
      <c r="S237" s="4"/>
      <c r="T237" s="4"/>
      <c r="U237" s="4"/>
      <c r="V237" s="4"/>
      <c r="W237" s="4"/>
    </row>
    <row r="238" spans="1:206">
      <c r="A238" s="4">
        <v>50</v>
      </c>
      <c r="B238" s="4">
        <v>0</v>
      </c>
      <c r="C238" s="4">
        <v>0</v>
      </c>
      <c r="D238" s="4">
        <v>1</v>
      </c>
      <c r="E238" s="4">
        <v>222</v>
      </c>
      <c r="F238" s="4">
        <f>ROUND(Source!AO234,O238)</f>
        <v>0</v>
      </c>
      <c r="G238" s="4" t="s">
        <v>66</v>
      </c>
      <c r="H238" s="4" t="s">
        <v>67</v>
      </c>
      <c r="I238" s="4"/>
      <c r="J238" s="4"/>
      <c r="K238" s="4">
        <v>222</v>
      </c>
      <c r="L238" s="4">
        <v>3</v>
      </c>
      <c r="M238" s="4">
        <v>3</v>
      </c>
      <c r="N238" s="4" t="s">
        <v>3</v>
      </c>
      <c r="O238" s="4">
        <v>2</v>
      </c>
      <c r="P238" s="4"/>
      <c r="Q238" s="4"/>
      <c r="R238" s="4"/>
      <c r="S238" s="4"/>
      <c r="T238" s="4"/>
      <c r="U238" s="4"/>
      <c r="V238" s="4"/>
      <c r="W238" s="4"/>
    </row>
    <row r="239" spans="1:206">
      <c r="A239" s="4">
        <v>50</v>
      </c>
      <c r="B239" s="4">
        <v>0</v>
      </c>
      <c r="C239" s="4">
        <v>0</v>
      </c>
      <c r="D239" s="4">
        <v>1</v>
      </c>
      <c r="E239" s="4">
        <v>225</v>
      </c>
      <c r="F239" s="4">
        <f>ROUND(Source!AV234,O239)</f>
        <v>330162.77</v>
      </c>
      <c r="G239" s="4" t="s">
        <v>68</v>
      </c>
      <c r="H239" s="4" t="s">
        <v>69</v>
      </c>
      <c r="I239" s="4"/>
      <c r="J239" s="4"/>
      <c r="K239" s="4">
        <v>225</v>
      </c>
      <c r="L239" s="4">
        <v>4</v>
      </c>
      <c r="M239" s="4">
        <v>3</v>
      </c>
      <c r="N239" s="4" t="s">
        <v>3</v>
      </c>
      <c r="O239" s="4">
        <v>2</v>
      </c>
      <c r="P239" s="4"/>
      <c r="Q239" s="4"/>
      <c r="R239" s="4"/>
      <c r="S239" s="4"/>
      <c r="T239" s="4"/>
      <c r="U239" s="4"/>
      <c r="V239" s="4"/>
      <c r="W239" s="4"/>
    </row>
    <row r="240" spans="1:206">
      <c r="A240" s="4">
        <v>50</v>
      </c>
      <c r="B240" s="4">
        <v>0</v>
      </c>
      <c r="C240" s="4">
        <v>0</v>
      </c>
      <c r="D240" s="4">
        <v>1</v>
      </c>
      <c r="E240" s="4">
        <v>226</v>
      </c>
      <c r="F240" s="4">
        <f>ROUND(Source!AW234,O240)</f>
        <v>330162.77</v>
      </c>
      <c r="G240" s="4" t="s">
        <v>70</v>
      </c>
      <c r="H240" s="4" t="s">
        <v>71</v>
      </c>
      <c r="I240" s="4"/>
      <c r="J240" s="4"/>
      <c r="K240" s="4">
        <v>226</v>
      </c>
      <c r="L240" s="4">
        <v>5</v>
      </c>
      <c r="M240" s="4">
        <v>3</v>
      </c>
      <c r="N240" s="4" t="s">
        <v>3</v>
      </c>
      <c r="O240" s="4">
        <v>2</v>
      </c>
      <c r="P240" s="4"/>
      <c r="Q240" s="4"/>
      <c r="R240" s="4"/>
      <c r="S240" s="4"/>
      <c r="T240" s="4"/>
      <c r="U240" s="4"/>
      <c r="V240" s="4"/>
      <c r="W240" s="4"/>
    </row>
    <row r="241" spans="1:23">
      <c r="A241" s="4">
        <v>50</v>
      </c>
      <c r="B241" s="4">
        <v>0</v>
      </c>
      <c r="C241" s="4">
        <v>0</v>
      </c>
      <c r="D241" s="4">
        <v>1</v>
      </c>
      <c r="E241" s="4">
        <v>227</v>
      </c>
      <c r="F241" s="4">
        <f>ROUND(Source!AX234,O241)</f>
        <v>0</v>
      </c>
      <c r="G241" s="4" t="s">
        <v>72</v>
      </c>
      <c r="H241" s="4" t="s">
        <v>73</v>
      </c>
      <c r="I241" s="4"/>
      <c r="J241" s="4"/>
      <c r="K241" s="4">
        <v>227</v>
      </c>
      <c r="L241" s="4">
        <v>6</v>
      </c>
      <c r="M241" s="4">
        <v>3</v>
      </c>
      <c r="N241" s="4" t="s">
        <v>3</v>
      </c>
      <c r="O241" s="4">
        <v>2</v>
      </c>
      <c r="P241" s="4"/>
      <c r="Q241" s="4"/>
      <c r="R241" s="4"/>
      <c r="S241" s="4"/>
      <c r="T241" s="4"/>
      <c r="U241" s="4"/>
      <c r="V241" s="4"/>
      <c r="W241" s="4"/>
    </row>
    <row r="242" spans="1:23">
      <c r="A242" s="4">
        <v>50</v>
      </c>
      <c r="B242" s="4">
        <v>0</v>
      </c>
      <c r="C242" s="4">
        <v>0</v>
      </c>
      <c r="D242" s="4">
        <v>1</v>
      </c>
      <c r="E242" s="4">
        <v>228</v>
      </c>
      <c r="F242" s="4">
        <f>ROUND(Source!AY234,O242)</f>
        <v>330162.77</v>
      </c>
      <c r="G242" s="4" t="s">
        <v>74</v>
      </c>
      <c r="H242" s="4" t="s">
        <v>75</v>
      </c>
      <c r="I242" s="4"/>
      <c r="J242" s="4"/>
      <c r="K242" s="4">
        <v>228</v>
      </c>
      <c r="L242" s="4">
        <v>7</v>
      </c>
      <c r="M242" s="4">
        <v>3</v>
      </c>
      <c r="N242" s="4" t="s">
        <v>3</v>
      </c>
      <c r="O242" s="4">
        <v>2</v>
      </c>
      <c r="P242" s="4"/>
      <c r="Q242" s="4"/>
      <c r="R242" s="4"/>
      <c r="S242" s="4"/>
      <c r="T242" s="4"/>
      <c r="U242" s="4"/>
      <c r="V242" s="4"/>
      <c r="W242" s="4"/>
    </row>
    <row r="243" spans="1:23">
      <c r="A243" s="4">
        <v>50</v>
      </c>
      <c r="B243" s="4">
        <v>0</v>
      </c>
      <c r="C243" s="4">
        <v>0</v>
      </c>
      <c r="D243" s="4">
        <v>1</v>
      </c>
      <c r="E243" s="4">
        <v>216</v>
      </c>
      <c r="F243" s="4">
        <f>ROUND(Source!AP234,O243)</f>
        <v>0</v>
      </c>
      <c r="G243" s="4" t="s">
        <v>76</v>
      </c>
      <c r="H243" s="4" t="s">
        <v>77</v>
      </c>
      <c r="I243" s="4"/>
      <c r="J243" s="4"/>
      <c r="K243" s="4">
        <v>216</v>
      </c>
      <c r="L243" s="4">
        <v>8</v>
      </c>
      <c r="M243" s="4">
        <v>3</v>
      </c>
      <c r="N243" s="4" t="s">
        <v>3</v>
      </c>
      <c r="O243" s="4">
        <v>2</v>
      </c>
      <c r="P243" s="4"/>
      <c r="Q243" s="4"/>
      <c r="R243" s="4"/>
      <c r="S243" s="4"/>
      <c r="T243" s="4"/>
      <c r="U243" s="4"/>
      <c r="V243" s="4"/>
      <c r="W243" s="4"/>
    </row>
    <row r="244" spans="1:23">
      <c r="A244" s="4">
        <v>50</v>
      </c>
      <c r="B244" s="4">
        <v>0</v>
      </c>
      <c r="C244" s="4">
        <v>0</v>
      </c>
      <c r="D244" s="4">
        <v>1</v>
      </c>
      <c r="E244" s="4">
        <v>223</v>
      </c>
      <c r="F244" s="4">
        <f>ROUND(Source!AQ234,O244)</f>
        <v>0</v>
      </c>
      <c r="G244" s="4" t="s">
        <v>78</v>
      </c>
      <c r="H244" s="4" t="s">
        <v>79</v>
      </c>
      <c r="I244" s="4"/>
      <c r="J244" s="4"/>
      <c r="K244" s="4">
        <v>223</v>
      </c>
      <c r="L244" s="4">
        <v>9</v>
      </c>
      <c r="M244" s="4">
        <v>3</v>
      </c>
      <c r="N244" s="4" t="s">
        <v>3</v>
      </c>
      <c r="O244" s="4">
        <v>2</v>
      </c>
      <c r="P244" s="4"/>
      <c r="Q244" s="4"/>
      <c r="R244" s="4"/>
      <c r="S244" s="4"/>
      <c r="T244" s="4"/>
      <c r="U244" s="4"/>
      <c r="V244" s="4"/>
      <c r="W244" s="4"/>
    </row>
    <row r="245" spans="1:23">
      <c r="A245" s="4">
        <v>50</v>
      </c>
      <c r="B245" s="4">
        <v>0</v>
      </c>
      <c r="C245" s="4">
        <v>0</v>
      </c>
      <c r="D245" s="4">
        <v>1</v>
      </c>
      <c r="E245" s="4">
        <v>229</v>
      </c>
      <c r="F245" s="4">
        <f>ROUND(Source!AZ234,O245)</f>
        <v>0</v>
      </c>
      <c r="G245" s="4" t="s">
        <v>80</v>
      </c>
      <c r="H245" s="4" t="s">
        <v>81</v>
      </c>
      <c r="I245" s="4"/>
      <c r="J245" s="4"/>
      <c r="K245" s="4">
        <v>229</v>
      </c>
      <c r="L245" s="4">
        <v>10</v>
      </c>
      <c r="M245" s="4">
        <v>3</v>
      </c>
      <c r="N245" s="4" t="s">
        <v>3</v>
      </c>
      <c r="O245" s="4">
        <v>2</v>
      </c>
      <c r="P245" s="4"/>
      <c r="Q245" s="4"/>
      <c r="R245" s="4"/>
      <c r="S245" s="4"/>
      <c r="T245" s="4"/>
      <c r="U245" s="4"/>
      <c r="V245" s="4"/>
      <c r="W245" s="4"/>
    </row>
    <row r="246" spans="1:23">
      <c r="A246" s="4">
        <v>50</v>
      </c>
      <c r="B246" s="4">
        <v>0</v>
      </c>
      <c r="C246" s="4">
        <v>0</v>
      </c>
      <c r="D246" s="4">
        <v>1</v>
      </c>
      <c r="E246" s="4">
        <v>203</v>
      </c>
      <c r="F246" s="4">
        <f>ROUND(Source!Q234,O246)</f>
        <v>13608.77</v>
      </c>
      <c r="G246" s="4" t="s">
        <v>82</v>
      </c>
      <c r="H246" s="4" t="s">
        <v>83</v>
      </c>
      <c r="I246" s="4"/>
      <c r="J246" s="4"/>
      <c r="K246" s="4">
        <v>203</v>
      </c>
      <c r="L246" s="4">
        <v>11</v>
      </c>
      <c r="M246" s="4">
        <v>3</v>
      </c>
      <c r="N246" s="4" t="s">
        <v>3</v>
      </c>
      <c r="O246" s="4">
        <v>2</v>
      </c>
      <c r="P246" s="4"/>
      <c r="Q246" s="4"/>
      <c r="R246" s="4"/>
      <c r="S246" s="4"/>
      <c r="T246" s="4"/>
      <c r="U246" s="4"/>
      <c r="V246" s="4"/>
      <c r="W246" s="4"/>
    </row>
    <row r="247" spans="1:23">
      <c r="A247" s="4">
        <v>50</v>
      </c>
      <c r="B247" s="4">
        <v>0</v>
      </c>
      <c r="C247" s="4">
        <v>0</v>
      </c>
      <c r="D247" s="4">
        <v>1</v>
      </c>
      <c r="E247" s="4">
        <v>231</v>
      </c>
      <c r="F247" s="4">
        <f>ROUND(Source!BB234,O247)</f>
        <v>0</v>
      </c>
      <c r="G247" s="4" t="s">
        <v>84</v>
      </c>
      <c r="H247" s="4" t="s">
        <v>85</v>
      </c>
      <c r="I247" s="4"/>
      <c r="J247" s="4"/>
      <c r="K247" s="4">
        <v>231</v>
      </c>
      <c r="L247" s="4">
        <v>12</v>
      </c>
      <c r="M247" s="4">
        <v>3</v>
      </c>
      <c r="N247" s="4" t="s">
        <v>3</v>
      </c>
      <c r="O247" s="4">
        <v>2</v>
      </c>
      <c r="P247" s="4"/>
      <c r="Q247" s="4"/>
      <c r="R247" s="4"/>
      <c r="S247" s="4"/>
      <c r="T247" s="4"/>
      <c r="U247" s="4"/>
      <c r="V247" s="4"/>
      <c r="W247" s="4"/>
    </row>
    <row r="248" spans="1:23">
      <c r="A248" s="4">
        <v>50</v>
      </c>
      <c r="B248" s="4">
        <v>0</v>
      </c>
      <c r="C248" s="4">
        <v>0</v>
      </c>
      <c r="D248" s="4">
        <v>1</v>
      </c>
      <c r="E248" s="4">
        <v>204</v>
      </c>
      <c r="F248" s="4">
        <f>ROUND(Source!R234,O248)</f>
        <v>6651.83</v>
      </c>
      <c r="G248" s="4" t="s">
        <v>86</v>
      </c>
      <c r="H248" s="4" t="s">
        <v>87</v>
      </c>
      <c r="I248" s="4"/>
      <c r="J248" s="4"/>
      <c r="K248" s="4">
        <v>204</v>
      </c>
      <c r="L248" s="4">
        <v>13</v>
      </c>
      <c r="M248" s="4">
        <v>3</v>
      </c>
      <c r="N248" s="4" t="s">
        <v>3</v>
      </c>
      <c r="O248" s="4">
        <v>2</v>
      </c>
      <c r="P248" s="4"/>
      <c r="Q248" s="4"/>
      <c r="R248" s="4"/>
      <c r="S248" s="4"/>
      <c r="T248" s="4"/>
      <c r="U248" s="4"/>
      <c r="V248" s="4"/>
      <c r="W248" s="4"/>
    </row>
    <row r="249" spans="1:23">
      <c r="A249" s="4">
        <v>50</v>
      </c>
      <c r="B249" s="4">
        <v>0</v>
      </c>
      <c r="C249" s="4">
        <v>0</v>
      </c>
      <c r="D249" s="4">
        <v>1</v>
      </c>
      <c r="E249" s="4">
        <v>205</v>
      </c>
      <c r="F249" s="4">
        <f>ROUND(Source!S234,O249)</f>
        <v>277785.12</v>
      </c>
      <c r="G249" s="4" t="s">
        <v>88</v>
      </c>
      <c r="H249" s="4" t="s">
        <v>89</v>
      </c>
      <c r="I249" s="4"/>
      <c r="J249" s="4"/>
      <c r="K249" s="4">
        <v>205</v>
      </c>
      <c r="L249" s="4">
        <v>14</v>
      </c>
      <c r="M249" s="4">
        <v>3</v>
      </c>
      <c r="N249" s="4" t="s">
        <v>3</v>
      </c>
      <c r="O249" s="4">
        <v>2</v>
      </c>
      <c r="P249" s="4"/>
      <c r="Q249" s="4"/>
      <c r="R249" s="4"/>
      <c r="S249" s="4"/>
      <c r="T249" s="4"/>
      <c r="U249" s="4"/>
      <c r="V249" s="4"/>
      <c r="W249" s="4"/>
    </row>
    <row r="250" spans="1:23">
      <c r="A250" s="4">
        <v>50</v>
      </c>
      <c r="B250" s="4">
        <v>0</v>
      </c>
      <c r="C250" s="4">
        <v>0</v>
      </c>
      <c r="D250" s="4">
        <v>1</v>
      </c>
      <c r="E250" s="4">
        <v>232</v>
      </c>
      <c r="F250" s="4">
        <f>ROUND(Source!BC234,O250)</f>
        <v>0</v>
      </c>
      <c r="G250" s="4" t="s">
        <v>90</v>
      </c>
      <c r="H250" s="4" t="s">
        <v>91</v>
      </c>
      <c r="I250" s="4"/>
      <c r="J250" s="4"/>
      <c r="K250" s="4">
        <v>232</v>
      </c>
      <c r="L250" s="4">
        <v>15</v>
      </c>
      <c r="M250" s="4">
        <v>3</v>
      </c>
      <c r="N250" s="4" t="s">
        <v>3</v>
      </c>
      <c r="O250" s="4">
        <v>2</v>
      </c>
      <c r="P250" s="4"/>
      <c r="Q250" s="4"/>
      <c r="R250" s="4"/>
      <c r="S250" s="4"/>
      <c r="T250" s="4"/>
      <c r="U250" s="4"/>
      <c r="V250" s="4"/>
      <c r="W250" s="4"/>
    </row>
    <row r="251" spans="1:23">
      <c r="A251" s="4">
        <v>50</v>
      </c>
      <c r="B251" s="4">
        <v>0</v>
      </c>
      <c r="C251" s="4">
        <v>0</v>
      </c>
      <c r="D251" s="4">
        <v>1</v>
      </c>
      <c r="E251" s="4">
        <v>214</v>
      </c>
      <c r="F251" s="4">
        <f>ROUND(Source!AS234,O251)</f>
        <v>989398.33</v>
      </c>
      <c r="G251" s="4" t="s">
        <v>92</v>
      </c>
      <c r="H251" s="4" t="s">
        <v>93</v>
      </c>
      <c r="I251" s="4"/>
      <c r="J251" s="4"/>
      <c r="K251" s="4">
        <v>214</v>
      </c>
      <c r="L251" s="4">
        <v>16</v>
      </c>
      <c r="M251" s="4">
        <v>3</v>
      </c>
      <c r="N251" s="4" t="s">
        <v>3</v>
      </c>
      <c r="O251" s="4">
        <v>2</v>
      </c>
      <c r="P251" s="4"/>
      <c r="Q251" s="4"/>
      <c r="R251" s="4"/>
      <c r="S251" s="4"/>
      <c r="T251" s="4"/>
      <c r="U251" s="4"/>
      <c r="V251" s="4"/>
      <c r="W251" s="4"/>
    </row>
    <row r="252" spans="1:23">
      <c r="A252" s="4">
        <v>50</v>
      </c>
      <c r="B252" s="4">
        <v>0</v>
      </c>
      <c r="C252" s="4">
        <v>0</v>
      </c>
      <c r="D252" s="4">
        <v>1</v>
      </c>
      <c r="E252" s="4">
        <v>215</v>
      </c>
      <c r="F252" s="4">
        <f>ROUND(Source!AT234,O252)</f>
        <v>58311.23</v>
      </c>
      <c r="G252" s="4" t="s">
        <v>94</v>
      </c>
      <c r="H252" s="4" t="s">
        <v>95</v>
      </c>
      <c r="I252" s="4"/>
      <c r="J252" s="4"/>
      <c r="K252" s="4">
        <v>215</v>
      </c>
      <c r="L252" s="4">
        <v>17</v>
      </c>
      <c r="M252" s="4">
        <v>3</v>
      </c>
      <c r="N252" s="4" t="s">
        <v>3</v>
      </c>
      <c r="O252" s="4">
        <v>2</v>
      </c>
      <c r="P252" s="4"/>
      <c r="Q252" s="4"/>
      <c r="R252" s="4"/>
      <c r="S252" s="4"/>
      <c r="T252" s="4"/>
      <c r="U252" s="4"/>
      <c r="V252" s="4"/>
      <c r="W252" s="4"/>
    </row>
    <row r="253" spans="1:23">
      <c r="A253" s="4">
        <v>50</v>
      </c>
      <c r="B253" s="4">
        <v>0</v>
      </c>
      <c r="C253" s="4">
        <v>0</v>
      </c>
      <c r="D253" s="4">
        <v>1</v>
      </c>
      <c r="E253" s="4">
        <v>217</v>
      </c>
      <c r="F253" s="4">
        <f>ROUND(Source!AU234,O253)</f>
        <v>0</v>
      </c>
      <c r="G253" s="4" t="s">
        <v>96</v>
      </c>
      <c r="H253" s="4" t="s">
        <v>97</v>
      </c>
      <c r="I253" s="4"/>
      <c r="J253" s="4"/>
      <c r="K253" s="4">
        <v>217</v>
      </c>
      <c r="L253" s="4">
        <v>18</v>
      </c>
      <c r="M253" s="4">
        <v>3</v>
      </c>
      <c r="N253" s="4" t="s">
        <v>3</v>
      </c>
      <c r="O253" s="4">
        <v>2</v>
      </c>
      <c r="P253" s="4"/>
      <c r="Q253" s="4"/>
      <c r="R253" s="4"/>
      <c r="S253" s="4"/>
      <c r="T253" s="4"/>
      <c r="U253" s="4"/>
      <c r="V253" s="4"/>
      <c r="W253" s="4"/>
    </row>
    <row r="254" spans="1:23">
      <c r="A254" s="4">
        <v>50</v>
      </c>
      <c r="B254" s="4">
        <v>0</v>
      </c>
      <c r="C254" s="4">
        <v>0</v>
      </c>
      <c r="D254" s="4">
        <v>1</v>
      </c>
      <c r="E254" s="4">
        <v>230</v>
      </c>
      <c r="F254" s="4">
        <f>ROUND(Source!BA234,O254)</f>
        <v>0</v>
      </c>
      <c r="G254" s="4" t="s">
        <v>98</v>
      </c>
      <c r="H254" s="4" t="s">
        <v>99</v>
      </c>
      <c r="I254" s="4"/>
      <c r="J254" s="4"/>
      <c r="K254" s="4">
        <v>230</v>
      </c>
      <c r="L254" s="4">
        <v>19</v>
      </c>
      <c r="M254" s="4">
        <v>3</v>
      </c>
      <c r="N254" s="4" t="s">
        <v>3</v>
      </c>
      <c r="O254" s="4">
        <v>2</v>
      </c>
      <c r="P254" s="4"/>
      <c r="Q254" s="4"/>
      <c r="R254" s="4"/>
      <c r="S254" s="4"/>
      <c r="T254" s="4"/>
      <c r="U254" s="4"/>
      <c r="V254" s="4"/>
      <c r="W254" s="4"/>
    </row>
    <row r="255" spans="1:23">
      <c r="A255" s="4">
        <v>50</v>
      </c>
      <c r="B255" s="4">
        <v>0</v>
      </c>
      <c r="C255" s="4">
        <v>0</v>
      </c>
      <c r="D255" s="4">
        <v>1</v>
      </c>
      <c r="E255" s="4">
        <v>206</v>
      </c>
      <c r="F255" s="4">
        <f>ROUND(Source!T234,O255)</f>
        <v>0</v>
      </c>
      <c r="G255" s="4" t="s">
        <v>100</v>
      </c>
      <c r="H255" s="4" t="s">
        <v>101</v>
      </c>
      <c r="I255" s="4"/>
      <c r="J255" s="4"/>
      <c r="K255" s="4">
        <v>206</v>
      </c>
      <c r="L255" s="4">
        <v>20</v>
      </c>
      <c r="M255" s="4">
        <v>3</v>
      </c>
      <c r="N255" s="4" t="s">
        <v>3</v>
      </c>
      <c r="O255" s="4">
        <v>2</v>
      </c>
      <c r="P255" s="4"/>
      <c r="Q255" s="4"/>
      <c r="R255" s="4"/>
      <c r="S255" s="4"/>
      <c r="T255" s="4"/>
      <c r="U255" s="4"/>
      <c r="V255" s="4"/>
      <c r="W255" s="4"/>
    </row>
    <row r="256" spans="1:23">
      <c r="A256" s="4">
        <v>50</v>
      </c>
      <c r="B256" s="4">
        <v>0</v>
      </c>
      <c r="C256" s="4">
        <v>0</v>
      </c>
      <c r="D256" s="4">
        <v>1</v>
      </c>
      <c r="E256" s="4">
        <v>207</v>
      </c>
      <c r="F256" s="4">
        <f>Source!U234</f>
        <v>921.17374499999994</v>
      </c>
      <c r="G256" s="4" t="s">
        <v>102</v>
      </c>
      <c r="H256" s="4" t="s">
        <v>103</v>
      </c>
      <c r="I256" s="4"/>
      <c r="J256" s="4"/>
      <c r="K256" s="4">
        <v>207</v>
      </c>
      <c r="L256" s="4">
        <v>21</v>
      </c>
      <c r="M256" s="4">
        <v>3</v>
      </c>
      <c r="N256" s="4" t="s">
        <v>3</v>
      </c>
      <c r="O256" s="4">
        <v>-1</v>
      </c>
      <c r="P256" s="4"/>
      <c r="Q256" s="4"/>
      <c r="R256" s="4"/>
      <c r="S256" s="4"/>
      <c r="T256" s="4"/>
      <c r="U256" s="4"/>
      <c r="V256" s="4"/>
      <c r="W256" s="4"/>
    </row>
    <row r="257" spans="1:23">
      <c r="A257" s="4">
        <v>50</v>
      </c>
      <c r="B257" s="4">
        <v>0</v>
      </c>
      <c r="C257" s="4">
        <v>0</v>
      </c>
      <c r="D257" s="4">
        <v>1</v>
      </c>
      <c r="E257" s="4">
        <v>208</v>
      </c>
      <c r="F257" s="4">
        <f>Source!V234</f>
        <v>17.689600000000002</v>
      </c>
      <c r="G257" s="4" t="s">
        <v>104</v>
      </c>
      <c r="H257" s="4" t="s">
        <v>105</v>
      </c>
      <c r="I257" s="4"/>
      <c r="J257" s="4"/>
      <c r="K257" s="4">
        <v>208</v>
      </c>
      <c r="L257" s="4">
        <v>22</v>
      </c>
      <c r="M257" s="4">
        <v>3</v>
      </c>
      <c r="N257" s="4" t="s">
        <v>3</v>
      </c>
      <c r="O257" s="4">
        <v>-1</v>
      </c>
      <c r="P257" s="4"/>
      <c r="Q257" s="4"/>
      <c r="R257" s="4"/>
      <c r="S257" s="4"/>
      <c r="T257" s="4"/>
      <c r="U257" s="4"/>
      <c r="V257" s="4"/>
      <c r="W257" s="4"/>
    </row>
    <row r="258" spans="1:23">
      <c r="A258" s="4">
        <v>50</v>
      </c>
      <c r="B258" s="4">
        <v>0</v>
      </c>
      <c r="C258" s="4">
        <v>0</v>
      </c>
      <c r="D258" s="4">
        <v>1</v>
      </c>
      <c r="E258" s="4">
        <v>209</v>
      </c>
      <c r="F258" s="4">
        <f>ROUND(Source!W234,O258)</f>
        <v>487.9</v>
      </c>
      <c r="G258" s="4" t="s">
        <v>106</v>
      </c>
      <c r="H258" s="4" t="s">
        <v>107</v>
      </c>
      <c r="I258" s="4"/>
      <c r="J258" s="4"/>
      <c r="K258" s="4">
        <v>209</v>
      </c>
      <c r="L258" s="4">
        <v>23</v>
      </c>
      <c r="M258" s="4">
        <v>3</v>
      </c>
      <c r="N258" s="4" t="s">
        <v>3</v>
      </c>
      <c r="O258" s="4">
        <v>2</v>
      </c>
      <c r="P258" s="4"/>
      <c r="Q258" s="4"/>
      <c r="R258" s="4"/>
      <c r="S258" s="4"/>
      <c r="T258" s="4"/>
      <c r="U258" s="4"/>
      <c r="V258" s="4"/>
      <c r="W258" s="4"/>
    </row>
    <row r="259" spans="1:23">
      <c r="A259" s="4">
        <v>50</v>
      </c>
      <c r="B259" s="4">
        <v>0</v>
      </c>
      <c r="C259" s="4">
        <v>0</v>
      </c>
      <c r="D259" s="4">
        <v>1</v>
      </c>
      <c r="E259" s="4">
        <v>233</v>
      </c>
      <c r="F259" s="4">
        <f>ROUND(Source!BD234,O259)</f>
        <v>237.91</v>
      </c>
      <c r="G259" s="4" t="s">
        <v>108</v>
      </c>
      <c r="H259" s="4" t="s">
        <v>109</v>
      </c>
      <c r="I259" s="4"/>
      <c r="J259" s="4"/>
      <c r="K259" s="4">
        <v>233</v>
      </c>
      <c r="L259" s="4">
        <v>24</v>
      </c>
      <c r="M259" s="4">
        <v>3</v>
      </c>
      <c r="N259" s="4" t="s">
        <v>3</v>
      </c>
      <c r="O259" s="4">
        <v>2</v>
      </c>
      <c r="P259" s="4"/>
      <c r="Q259" s="4"/>
      <c r="R259" s="4"/>
      <c r="S259" s="4"/>
      <c r="T259" s="4"/>
      <c r="U259" s="4"/>
      <c r="V259" s="4"/>
      <c r="W259" s="4"/>
    </row>
    <row r="260" spans="1:23">
      <c r="A260" s="4">
        <v>50</v>
      </c>
      <c r="B260" s="4">
        <v>0</v>
      </c>
      <c r="C260" s="4">
        <v>0</v>
      </c>
      <c r="D260" s="4">
        <v>1</v>
      </c>
      <c r="E260" s="4">
        <v>210</v>
      </c>
      <c r="F260" s="4">
        <f>ROUND(Source!X234,O260)</f>
        <v>279394.64</v>
      </c>
      <c r="G260" s="4" t="s">
        <v>110</v>
      </c>
      <c r="H260" s="4" t="s">
        <v>111</v>
      </c>
      <c r="I260" s="4"/>
      <c r="J260" s="4"/>
      <c r="K260" s="4">
        <v>210</v>
      </c>
      <c r="L260" s="4">
        <v>25</v>
      </c>
      <c r="M260" s="4">
        <v>3</v>
      </c>
      <c r="N260" s="4" t="s">
        <v>3</v>
      </c>
      <c r="O260" s="4">
        <v>2</v>
      </c>
      <c r="P260" s="4"/>
      <c r="Q260" s="4"/>
      <c r="R260" s="4"/>
      <c r="S260" s="4"/>
      <c r="T260" s="4"/>
      <c r="U260" s="4"/>
      <c r="V260" s="4"/>
      <c r="W260" s="4"/>
    </row>
    <row r="261" spans="1:23">
      <c r="A261" s="4">
        <v>50</v>
      </c>
      <c r="B261" s="4">
        <v>0</v>
      </c>
      <c r="C261" s="4">
        <v>0</v>
      </c>
      <c r="D261" s="4">
        <v>1</v>
      </c>
      <c r="E261" s="4">
        <v>211</v>
      </c>
      <c r="F261" s="4">
        <f>ROUND(Source!Y234,O261)</f>
        <v>146758.26</v>
      </c>
      <c r="G261" s="4" t="s">
        <v>112</v>
      </c>
      <c r="H261" s="4" t="s">
        <v>113</v>
      </c>
      <c r="I261" s="4"/>
      <c r="J261" s="4"/>
      <c r="K261" s="4">
        <v>211</v>
      </c>
      <c r="L261" s="4">
        <v>26</v>
      </c>
      <c r="M261" s="4">
        <v>3</v>
      </c>
      <c r="N261" s="4" t="s">
        <v>3</v>
      </c>
      <c r="O261" s="4">
        <v>2</v>
      </c>
      <c r="P261" s="4"/>
      <c r="Q261" s="4"/>
      <c r="R261" s="4"/>
      <c r="S261" s="4"/>
      <c r="T261" s="4"/>
      <c r="U261" s="4"/>
      <c r="V261" s="4"/>
      <c r="W261" s="4"/>
    </row>
    <row r="262" spans="1:23">
      <c r="A262" s="4">
        <v>50</v>
      </c>
      <c r="B262" s="4">
        <v>0</v>
      </c>
      <c r="C262" s="4">
        <v>0</v>
      </c>
      <c r="D262" s="4">
        <v>1</v>
      </c>
      <c r="E262" s="4">
        <v>224</v>
      </c>
      <c r="F262" s="4">
        <f>ROUND(Source!AR234,O262)</f>
        <v>1047709.56</v>
      </c>
      <c r="G262" s="4" t="s">
        <v>114</v>
      </c>
      <c r="H262" s="4" t="s">
        <v>115</v>
      </c>
      <c r="I262" s="4"/>
      <c r="J262" s="4"/>
      <c r="K262" s="4">
        <v>224</v>
      </c>
      <c r="L262" s="4">
        <v>27</v>
      </c>
      <c r="M262" s="4">
        <v>3</v>
      </c>
      <c r="N262" s="4" t="s">
        <v>3</v>
      </c>
      <c r="O262" s="4">
        <v>2</v>
      </c>
      <c r="P262" s="4"/>
      <c r="Q262" s="4"/>
      <c r="R262" s="4"/>
      <c r="S262" s="4"/>
      <c r="T262" s="4"/>
      <c r="U262" s="4"/>
      <c r="V262" s="4"/>
      <c r="W262" s="4"/>
    </row>
    <row r="263" spans="1:23">
      <c r="A263" s="4">
        <v>50</v>
      </c>
      <c r="B263" s="4">
        <v>1</v>
      </c>
      <c r="C263" s="4">
        <v>0</v>
      </c>
      <c r="D263" s="4">
        <v>2</v>
      </c>
      <c r="E263" s="4">
        <v>0</v>
      </c>
      <c r="F263" s="4">
        <f>ROUND(F262*0.2,O263)</f>
        <v>209541.9</v>
      </c>
      <c r="G263" s="4" t="s">
        <v>279</v>
      </c>
      <c r="H263" s="4" t="s">
        <v>280</v>
      </c>
      <c r="I263" s="4"/>
      <c r="J263" s="4"/>
      <c r="K263" s="4">
        <v>212</v>
      </c>
      <c r="L263" s="4">
        <v>28</v>
      </c>
      <c r="M263" s="4">
        <v>0</v>
      </c>
      <c r="N263" s="4" t="s">
        <v>3</v>
      </c>
      <c r="O263" s="4">
        <v>1</v>
      </c>
      <c r="P263" s="4"/>
      <c r="Q263" s="4"/>
      <c r="R263" s="4"/>
      <c r="S263" s="4"/>
      <c r="T263" s="4"/>
      <c r="U263" s="4"/>
      <c r="V263" s="4"/>
      <c r="W263" s="4"/>
    </row>
    <row r="264" spans="1:23">
      <c r="A264" s="4">
        <v>50</v>
      </c>
      <c r="B264" s="4">
        <v>1</v>
      </c>
      <c r="C264" s="4">
        <v>0</v>
      </c>
      <c r="D264" s="4">
        <v>2</v>
      </c>
      <c r="E264" s="4">
        <v>213</v>
      </c>
      <c r="F264" s="4">
        <f>ROUND(F262*1.2,O264)</f>
        <v>1257251.5</v>
      </c>
      <c r="G264" s="4" t="s">
        <v>281</v>
      </c>
      <c r="H264" s="4" t="s">
        <v>282</v>
      </c>
      <c r="I264" s="4"/>
      <c r="J264" s="4"/>
      <c r="K264" s="4">
        <v>212</v>
      </c>
      <c r="L264" s="4">
        <v>29</v>
      </c>
      <c r="M264" s="4">
        <v>0</v>
      </c>
      <c r="N264" s="4" t="s">
        <v>3</v>
      </c>
      <c r="O264" s="4">
        <v>1</v>
      </c>
      <c r="P264" s="4"/>
      <c r="Q264" s="4"/>
      <c r="R264" s="4"/>
      <c r="S264" s="4"/>
      <c r="T264" s="4"/>
      <c r="U264" s="4"/>
      <c r="V264" s="4"/>
      <c r="W264" s="4"/>
    </row>
    <row r="267" spans="1:23">
      <c r="A267">
        <v>70</v>
      </c>
      <c r="B267">
        <v>1</v>
      </c>
      <c r="D267">
        <v>1</v>
      </c>
      <c r="E267" t="s">
        <v>283</v>
      </c>
      <c r="F267" t="s">
        <v>284</v>
      </c>
      <c r="G267">
        <v>0</v>
      </c>
      <c r="H267">
        <v>0</v>
      </c>
      <c r="I267" t="s">
        <v>3</v>
      </c>
      <c r="J267">
        <v>1</v>
      </c>
      <c r="K267">
        <v>0</v>
      </c>
      <c r="L267" t="s">
        <v>3</v>
      </c>
      <c r="M267" t="s">
        <v>3</v>
      </c>
      <c r="N267">
        <v>0</v>
      </c>
    </row>
    <row r="268" spans="1:23">
      <c r="A268">
        <v>70</v>
      </c>
      <c r="B268">
        <v>1</v>
      </c>
      <c r="D268">
        <v>2</v>
      </c>
      <c r="E268" t="s">
        <v>285</v>
      </c>
      <c r="F268" t="s">
        <v>286</v>
      </c>
      <c r="G268">
        <v>1</v>
      </c>
      <c r="H268">
        <v>0</v>
      </c>
      <c r="I268" t="s">
        <v>3</v>
      </c>
      <c r="J268">
        <v>1</v>
      </c>
      <c r="K268">
        <v>0</v>
      </c>
      <c r="L268" t="s">
        <v>3</v>
      </c>
      <c r="M268" t="s">
        <v>3</v>
      </c>
      <c r="N268">
        <v>0</v>
      </c>
    </row>
    <row r="269" spans="1:23">
      <c r="A269">
        <v>70</v>
      </c>
      <c r="B269">
        <v>1</v>
      </c>
      <c r="D269">
        <v>3</v>
      </c>
      <c r="E269" t="s">
        <v>287</v>
      </c>
      <c r="F269" t="s">
        <v>288</v>
      </c>
      <c r="G269">
        <v>0</v>
      </c>
      <c r="H269">
        <v>0</v>
      </c>
      <c r="I269" t="s">
        <v>3</v>
      </c>
      <c r="J269">
        <v>1</v>
      </c>
      <c r="K269">
        <v>0</v>
      </c>
      <c r="L269" t="s">
        <v>3</v>
      </c>
      <c r="M269" t="s">
        <v>3</v>
      </c>
      <c r="N269">
        <v>0</v>
      </c>
    </row>
    <row r="270" spans="1:23">
      <c r="A270">
        <v>70</v>
      </c>
      <c r="B270">
        <v>1</v>
      </c>
      <c r="D270">
        <v>4</v>
      </c>
      <c r="E270" t="s">
        <v>289</v>
      </c>
      <c r="F270" t="s">
        <v>290</v>
      </c>
      <c r="G270">
        <v>0</v>
      </c>
      <c r="H270">
        <v>0</v>
      </c>
      <c r="I270" t="s">
        <v>291</v>
      </c>
      <c r="J270">
        <v>0</v>
      </c>
      <c r="K270">
        <v>0</v>
      </c>
      <c r="L270" t="s">
        <v>3</v>
      </c>
      <c r="M270" t="s">
        <v>3</v>
      </c>
      <c r="N270">
        <v>0</v>
      </c>
    </row>
    <row r="271" spans="1:23">
      <c r="A271">
        <v>70</v>
      </c>
      <c r="B271">
        <v>1</v>
      </c>
      <c r="D271">
        <v>5</v>
      </c>
      <c r="E271" t="s">
        <v>292</v>
      </c>
      <c r="F271" t="s">
        <v>293</v>
      </c>
      <c r="G271">
        <v>0</v>
      </c>
      <c r="H271">
        <v>0</v>
      </c>
      <c r="I271" t="s">
        <v>294</v>
      </c>
      <c r="J271">
        <v>0</v>
      </c>
      <c r="K271">
        <v>0</v>
      </c>
      <c r="L271" t="s">
        <v>3</v>
      </c>
      <c r="M271" t="s">
        <v>3</v>
      </c>
      <c r="N271">
        <v>0</v>
      </c>
    </row>
    <row r="272" spans="1:23">
      <c r="A272">
        <v>70</v>
      </c>
      <c r="B272">
        <v>1</v>
      </c>
      <c r="D272">
        <v>6</v>
      </c>
      <c r="E272" t="s">
        <v>295</v>
      </c>
      <c r="F272" t="s">
        <v>296</v>
      </c>
      <c r="G272">
        <v>0</v>
      </c>
      <c r="H272">
        <v>0</v>
      </c>
      <c r="I272" t="s">
        <v>297</v>
      </c>
      <c r="J272">
        <v>0</v>
      </c>
      <c r="K272">
        <v>0</v>
      </c>
      <c r="L272" t="s">
        <v>3</v>
      </c>
      <c r="M272" t="s">
        <v>3</v>
      </c>
      <c r="N272">
        <v>0</v>
      </c>
    </row>
    <row r="273" spans="1:14">
      <c r="A273">
        <v>70</v>
      </c>
      <c r="B273">
        <v>1</v>
      </c>
      <c r="D273">
        <v>7</v>
      </c>
      <c r="E273" t="s">
        <v>298</v>
      </c>
      <c r="F273" t="s">
        <v>299</v>
      </c>
      <c r="G273">
        <v>1</v>
      </c>
      <c r="H273">
        <v>0</v>
      </c>
      <c r="I273" t="s">
        <v>3</v>
      </c>
      <c r="J273">
        <v>0</v>
      </c>
      <c r="K273">
        <v>0</v>
      </c>
      <c r="L273" t="s">
        <v>3</v>
      </c>
      <c r="M273" t="s">
        <v>3</v>
      </c>
      <c r="N273">
        <v>0</v>
      </c>
    </row>
    <row r="274" spans="1:14">
      <c r="A274">
        <v>70</v>
      </c>
      <c r="B274">
        <v>1</v>
      </c>
      <c r="D274">
        <v>8</v>
      </c>
      <c r="E274" t="s">
        <v>300</v>
      </c>
      <c r="F274" t="s">
        <v>301</v>
      </c>
      <c r="G274">
        <v>0</v>
      </c>
      <c r="H274">
        <v>0</v>
      </c>
      <c r="I274" t="s">
        <v>302</v>
      </c>
      <c r="J274">
        <v>0</v>
      </c>
      <c r="K274">
        <v>0</v>
      </c>
      <c r="L274" t="s">
        <v>3</v>
      </c>
      <c r="M274" t="s">
        <v>3</v>
      </c>
      <c r="N274">
        <v>0</v>
      </c>
    </row>
    <row r="275" spans="1:14">
      <c r="A275">
        <v>70</v>
      </c>
      <c r="B275">
        <v>1</v>
      </c>
      <c r="D275">
        <v>9</v>
      </c>
      <c r="E275" t="s">
        <v>303</v>
      </c>
      <c r="F275" t="s">
        <v>304</v>
      </c>
      <c r="G275">
        <v>0</v>
      </c>
      <c r="H275">
        <v>0</v>
      </c>
      <c r="I275" t="s">
        <v>305</v>
      </c>
      <c r="J275">
        <v>0</v>
      </c>
      <c r="K275">
        <v>0</v>
      </c>
      <c r="L275" t="s">
        <v>3</v>
      </c>
      <c r="M275" t="s">
        <v>3</v>
      </c>
      <c r="N275">
        <v>0</v>
      </c>
    </row>
    <row r="276" spans="1:14">
      <c r="A276">
        <v>70</v>
      </c>
      <c r="B276">
        <v>1</v>
      </c>
      <c r="D276">
        <v>10</v>
      </c>
      <c r="E276" t="s">
        <v>306</v>
      </c>
      <c r="F276" t="s">
        <v>307</v>
      </c>
      <c r="G276">
        <v>0</v>
      </c>
      <c r="H276">
        <v>0</v>
      </c>
      <c r="I276" t="s">
        <v>308</v>
      </c>
      <c r="J276">
        <v>0</v>
      </c>
      <c r="K276">
        <v>0</v>
      </c>
      <c r="L276" t="s">
        <v>3</v>
      </c>
      <c r="M276" t="s">
        <v>3</v>
      </c>
      <c r="N276">
        <v>0</v>
      </c>
    </row>
    <row r="277" spans="1:14">
      <c r="A277">
        <v>70</v>
      </c>
      <c r="B277">
        <v>1</v>
      </c>
      <c r="D277">
        <v>11</v>
      </c>
      <c r="E277" t="s">
        <v>309</v>
      </c>
      <c r="F277" t="s">
        <v>310</v>
      </c>
      <c r="G277">
        <v>0</v>
      </c>
      <c r="H277">
        <v>0</v>
      </c>
      <c r="I277" t="s">
        <v>311</v>
      </c>
      <c r="J277">
        <v>0</v>
      </c>
      <c r="K277">
        <v>0</v>
      </c>
      <c r="L277" t="s">
        <v>3</v>
      </c>
      <c r="M277" t="s">
        <v>3</v>
      </c>
      <c r="N277">
        <v>0</v>
      </c>
    </row>
    <row r="278" spans="1:14">
      <c r="A278">
        <v>70</v>
      </c>
      <c r="B278">
        <v>1</v>
      </c>
      <c r="D278">
        <v>12</v>
      </c>
      <c r="E278" t="s">
        <v>312</v>
      </c>
      <c r="F278" t="s">
        <v>313</v>
      </c>
      <c r="G278">
        <v>0</v>
      </c>
      <c r="H278">
        <v>0</v>
      </c>
      <c r="I278" t="s">
        <v>3</v>
      </c>
      <c r="J278">
        <v>0</v>
      </c>
      <c r="K278">
        <v>0</v>
      </c>
      <c r="L278" t="s">
        <v>3</v>
      </c>
      <c r="M278" t="s">
        <v>3</v>
      </c>
      <c r="N278">
        <v>0</v>
      </c>
    </row>
    <row r="279" spans="1:14">
      <c r="A279">
        <v>70</v>
      </c>
      <c r="B279">
        <v>1</v>
      </c>
      <c r="D279">
        <v>1</v>
      </c>
      <c r="E279" t="s">
        <v>314</v>
      </c>
      <c r="F279" t="s">
        <v>315</v>
      </c>
      <c r="G279">
        <v>0.9</v>
      </c>
      <c r="H279">
        <v>1</v>
      </c>
      <c r="I279" t="s">
        <v>316</v>
      </c>
      <c r="J279">
        <v>0</v>
      </c>
      <c r="K279">
        <v>0</v>
      </c>
      <c r="L279" t="s">
        <v>3</v>
      </c>
      <c r="M279" t="s">
        <v>3</v>
      </c>
      <c r="N279">
        <v>0</v>
      </c>
    </row>
    <row r="280" spans="1:14">
      <c r="A280">
        <v>70</v>
      </c>
      <c r="B280">
        <v>1</v>
      </c>
      <c r="D280">
        <v>2</v>
      </c>
      <c r="E280" t="s">
        <v>317</v>
      </c>
      <c r="F280" t="s">
        <v>318</v>
      </c>
      <c r="G280">
        <v>0.85</v>
      </c>
      <c r="H280">
        <v>1</v>
      </c>
      <c r="I280" t="s">
        <v>319</v>
      </c>
      <c r="J280">
        <v>0</v>
      </c>
      <c r="K280">
        <v>0</v>
      </c>
      <c r="L280" t="s">
        <v>3</v>
      </c>
      <c r="M280" t="s">
        <v>3</v>
      </c>
      <c r="N280">
        <v>0</v>
      </c>
    </row>
    <row r="281" spans="1:14">
      <c r="A281">
        <v>70</v>
      </c>
      <c r="B281">
        <v>1</v>
      </c>
      <c r="D281">
        <v>3</v>
      </c>
      <c r="E281" t="s">
        <v>320</v>
      </c>
      <c r="F281" t="s">
        <v>321</v>
      </c>
      <c r="G281">
        <v>1</v>
      </c>
      <c r="H281">
        <v>0.85</v>
      </c>
      <c r="I281" t="s">
        <v>322</v>
      </c>
      <c r="J281">
        <v>0</v>
      </c>
      <c r="K281">
        <v>0</v>
      </c>
      <c r="L281" t="s">
        <v>3</v>
      </c>
      <c r="M281" t="s">
        <v>3</v>
      </c>
      <c r="N281">
        <v>0</v>
      </c>
    </row>
    <row r="282" spans="1:14">
      <c r="A282">
        <v>70</v>
      </c>
      <c r="B282">
        <v>1</v>
      </c>
      <c r="D282">
        <v>4</v>
      </c>
      <c r="E282" t="s">
        <v>323</v>
      </c>
      <c r="F282" t="s">
        <v>324</v>
      </c>
      <c r="G282">
        <v>1</v>
      </c>
      <c r="H282">
        <v>0</v>
      </c>
      <c r="I282" t="s">
        <v>3</v>
      </c>
      <c r="J282">
        <v>0</v>
      </c>
      <c r="K282">
        <v>0</v>
      </c>
      <c r="L282" t="s">
        <v>3</v>
      </c>
      <c r="M282" t="s">
        <v>3</v>
      </c>
      <c r="N282">
        <v>0</v>
      </c>
    </row>
    <row r="283" spans="1:14">
      <c r="A283">
        <v>70</v>
      </c>
      <c r="B283">
        <v>1</v>
      </c>
      <c r="D283">
        <v>5</v>
      </c>
      <c r="E283" t="s">
        <v>325</v>
      </c>
      <c r="F283" t="s">
        <v>326</v>
      </c>
      <c r="G283">
        <v>1</v>
      </c>
      <c r="H283">
        <v>0.8</v>
      </c>
      <c r="I283" t="s">
        <v>327</v>
      </c>
      <c r="J283">
        <v>0</v>
      </c>
      <c r="K283">
        <v>0</v>
      </c>
      <c r="L283" t="s">
        <v>3</v>
      </c>
      <c r="M283" t="s">
        <v>3</v>
      </c>
      <c r="N283">
        <v>0</v>
      </c>
    </row>
    <row r="284" spans="1:14">
      <c r="A284">
        <v>70</v>
      </c>
      <c r="B284">
        <v>1</v>
      </c>
      <c r="D284">
        <v>6</v>
      </c>
      <c r="E284" t="s">
        <v>328</v>
      </c>
      <c r="F284" t="s">
        <v>329</v>
      </c>
      <c r="G284">
        <v>0.85</v>
      </c>
      <c r="H284">
        <v>0</v>
      </c>
      <c r="I284" t="s">
        <v>3</v>
      </c>
      <c r="J284">
        <v>0</v>
      </c>
      <c r="K284">
        <v>0</v>
      </c>
      <c r="L284" t="s">
        <v>3</v>
      </c>
      <c r="M284" t="s">
        <v>3</v>
      </c>
      <c r="N284">
        <v>0</v>
      </c>
    </row>
    <row r="285" spans="1:14">
      <c r="A285">
        <v>70</v>
      </c>
      <c r="B285">
        <v>1</v>
      </c>
      <c r="D285">
        <v>7</v>
      </c>
      <c r="E285" t="s">
        <v>330</v>
      </c>
      <c r="F285" t="s">
        <v>331</v>
      </c>
      <c r="G285">
        <v>0.8</v>
      </c>
      <c r="H285">
        <v>0</v>
      </c>
      <c r="I285" t="s">
        <v>3</v>
      </c>
      <c r="J285">
        <v>0</v>
      </c>
      <c r="K285">
        <v>0</v>
      </c>
      <c r="L285" t="s">
        <v>3</v>
      </c>
      <c r="M285" t="s">
        <v>3</v>
      </c>
      <c r="N285">
        <v>0</v>
      </c>
    </row>
    <row r="286" spans="1:14">
      <c r="A286">
        <v>70</v>
      </c>
      <c r="B286">
        <v>1</v>
      </c>
      <c r="D286">
        <v>8</v>
      </c>
      <c r="E286" t="s">
        <v>332</v>
      </c>
      <c r="F286" t="s">
        <v>333</v>
      </c>
      <c r="G286">
        <v>0.7</v>
      </c>
      <c r="H286">
        <v>0</v>
      </c>
      <c r="I286" t="s">
        <v>3</v>
      </c>
      <c r="J286">
        <v>0</v>
      </c>
      <c r="K286">
        <v>0</v>
      </c>
      <c r="L286" t="s">
        <v>3</v>
      </c>
      <c r="M286" t="s">
        <v>3</v>
      </c>
      <c r="N286">
        <v>0</v>
      </c>
    </row>
    <row r="287" spans="1:14">
      <c r="A287">
        <v>70</v>
      </c>
      <c r="B287">
        <v>1</v>
      </c>
      <c r="D287">
        <v>9</v>
      </c>
      <c r="E287" t="s">
        <v>334</v>
      </c>
      <c r="F287" t="s">
        <v>335</v>
      </c>
      <c r="G287">
        <v>0.9</v>
      </c>
      <c r="H287">
        <v>0</v>
      </c>
      <c r="I287" t="s">
        <v>3</v>
      </c>
      <c r="J287">
        <v>0</v>
      </c>
      <c r="K287">
        <v>0</v>
      </c>
      <c r="L287" t="s">
        <v>3</v>
      </c>
      <c r="M287" t="s">
        <v>3</v>
      </c>
      <c r="N287">
        <v>0</v>
      </c>
    </row>
    <row r="288" spans="1:14">
      <c r="A288">
        <v>70</v>
      </c>
      <c r="B288">
        <v>1</v>
      </c>
      <c r="D288">
        <v>10</v>
      </c>
      <c r="E288" t="s">
        <v>336</v>
      </c>
      <c r="F288" t="s">
        <v>337</v>
      </c>
      <c r="G288">
        <v>0.6</v>
      </c>
      <c r="H288">
        <v>0</v>
      </c>
      <c r="I288" t="s">
        <v>3</v>
      </c>
      <c r="J288">
        <v>0</v>
      </c>
      <c r="K288">
        <v>0</v>
      </c>
      <c r="L288" t="s">
        <v>3</v>
      </c>
      <c r="M288" t="s">
        <v>3</v>
      </c>
      <c r="N288">
        <v>0</v>
      </c>
    </row>
    <row r="289" spans="1:40">
      <c r="A289">
        <v>70</v>
      </c>
      <c r="B289">
        <v>1</v>
      </c>
      <c r="D289">
        <v>11</v>
      </c>
      <c r="E289" t="s">
        <v>338</v>
      </c>
      <c r="F289" t="s">
        <v>339</v>
      </c>
      <c r="G289">
        <v>1.2</v>
      </c>
      <c r="H289">
        <v>0</v>
      </c>
      <c r="I289" t="s">
        <v>3</v>
      </c>
      <c r="J289">
        <v>0</v>
      </c>
      <c r="K289">
        <v>0</v>
      </c>
      <c r="L289" t="s">
        <v>3</v>
      </c>
      <c r="M289" t="s">
        <v>3</v>
      </c>
      <c r="N289">
        <v>0</v>
      </c>
    </row>
    <row r="290" spans="1:40">
      <c r="A290">
        <v>70</v>
      </c>
      <c r="B290">
        <v>1</v>
      </c>
      <c r="D290">
        <v>12</v>
      </c>
      <c r="E290" t="s">
        <v>340</v>
      </c>
      <c r="F290" t="s">
        <v>341</v>
      </c>
      <c r="G290">
        <v>0</v>
      </c>
      <c r="H290">
        <v>0</v>
      </c>
      <c r="I290" t="s">
        <v>3</v>
      </c>
      <c r="J290">
        <v>0</v>
      </c>
      <c r="K290">
        <v>0</v>
      </c>
      <c r="L290" t="s">
        <v>3</v>
      </c>
      <c r="M290" t="s">
        <v>3</v>
      </c>
      <c r="N290">
        <v>0</v>
      </c>
    </row>
    <row r="291" spans="1:40">
      <c r="A291">
        <v>70</v>
      </c>
      <c r="B291">
        <v>1</v>
      </c>
      <c r="D291">
        <v>13</v>
      </c>
      <c r="E291" t="s">
        <v>342</v>
      </c>
      <c r="F291" t="s">
        <v>343</v>
      </c>
      <c r="G291">
        <v>1</v>
      </c>
      <c r="H291">
        <v>0</v>
      </c>
      <c r="I291" t="s">
        <v>3</v>
      </c>
      <c r="J291">
        <v>0</v>
      </c>
      <c r="K291">
        <v>0</v>
      </c>
      <c r="L291" t="s">
        <v>3</v>
      </c>
      <c r="M291" t="s">
        <v>3</v>
      </c>
      <c r="N291">
        <v>0</v>
      </c>
    </row>
    <row r="293" spans="1:40">
      <c r="A293">
        <v>-1</v>
      </c>
    </row>
    <row r="295" spans="1:40">
      <c r="A295" s="3">
        <v>75</v>
      </c>
      <c r="B295" s="3" t="s">
        <v>344</v>
      </c>
      <c r="C295" s="3">
        <v>2021</v>
      </c>
      <c r="D295" s="3">
        <v>0</v>
      </c>
      <c r="E295" s="3">
        <v>2</v>
      </c>
      <c r="F295" s="3"/>
      <c r="G295" s="3">
        <v>0</v>
      </c>
      <c r="H295" s="3">
        <v>1</v>
      </c>
      <c r="I295" s="3">
        <v>0</v>
      </c>
      <c r="J295" s="3">
        <v>3</v>
      </c>
      <c r="K295" s="3">
        <v>0</v>
      </c>
      <c r="L295" s="3">
        <v>0</v>
      </c>
      <c r="M295" s="3">
        <v>0</v>
      </c>
      <c r="N295" s="3">
        <v>35502784</v>
      </c>
      <c r="O295" s="3">
        <v>1</v>
      </c>
    </row>
    <row r="296" spans="1:40">
      <c r="A296" s="5">
        <v>1</v>
      </c>
      <c r="B296" s="5" t="s">
        <v>345</v>
      </c>
      <c r="C296" s="5" t="s">
        <v>346</v>
      </c>
      <c r="D296" s="5">
        <v>2021</v>
      </c>
      <c r="E296" s="5">
        <v>2</v>
      </c>
      <c r="F296" s="5">
        <v>1</v>
      </c>
      <c r="G296" s="5">
        <v>1</v>
      </c>
      <c r="H296" s="5">
        <v>0</v>
      </c>
      <c r="I296" s="5">
        <v>2</v>
      </c>
      <c r="J296" s="5">
        <v>1</v>
      </c>
      <c r="K296" s="5">
        <v>1</v>
      </c>
      <c r="L296" s="5">
        <v>1</v>
      </c>
      <c r="M296" s="5">
        <v>1</v>
      </c>
      <c r="N296" s="5">
        <v>1</v>
      </c>
      <c r="O296" s="5">
        <v>1</v>
      </c>
      <c r="P296" s="5">
        <v>1</v>
      </c>
      <c r="Q296" s="5">
        <v>1</v>
      </c>
      <c r="R296" s="5" t="s">
        <v>3</v>
      </c>
      <c r="S296" s="5" t="s">
        <v>3</v>
      </c>
      <c r="T296" s="5" t="s">
        <v>3</v>
      </c>
      <c r="U296" s="5" t="s">
        <v>3</v>
      </c>
      <c r="V296" s="5" t="s">
        <v>3</v>
      </c>
      <c r="W296" s="5" t="s">
        <v>3</v>
      </c>
      <c r="X296" s="5" t="s">
        <v>3</v>
      </c>
      <c r="Y296" s="5" t="s">
        <v>3</v>
      </c>
      <c r="Z296" s="5" t="s">
        <v>3</v>
      </c>
      <c r="AA296" s="5" t="s">
        <v>3</v>
      </c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>
        <v>35502785</v>
      </c>
    </row>
    <row r="297" spans="1:40">
      <c r="A297" s="5">
        <v>2</v>
      </c>
      <c r="B297" s="5" t="s">
        <v>347</v>
      </c>
      <c r="C297" s="5" t="s">
        <v>348</v>
      </c>
      <c r="D297" s="5">
        <v>0</v>
      </c>
      <c r="E297" s="5">
        <v>0</v>
      </c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>
        <v>35502786</v>
      </c>
    </row>
    <row r="301" spans="1:40">
      <c r="A301">
        <v>65</v>
      </c>
      <c r="C301">
        <v>1</v>
      </c>
      <c r="D301">
        <v>0</v>
      </c>
      <c r="E301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C55"/>
  <sheetViews>
    <sheetView workbookViewId="0"/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349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53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35502784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1</v>
      </c>
      <c r="C16" s="6" t="s">
        <v>12</v>
      </c>
      <c r="D16" s="6" t="s">
        <v>12</v>
      </c>
      <c r="E16" s="7">
        <f>(Source!F221)/1000</f>
        <v>989.39832999999999</v>
      </c>
      <c r="F16" s="7">
        <f>(Source!F222)/1000</f>
        <v>58.311230000000002</v>
      </c>
      <c r="G16" s="7">
        <f>(Source!F213)/1000</f>
        <v>0</v>
      </c>
      <c r="H16" s="7">
        <f>(Source!F223)/1000+(Source!F224)/1000</f>
        <v>0</v>
      </c>
      <c r="I16" s="7">
        <f>E16+F16+G16+H16</f>
        <v>1047.70956</v>
      </c>
      <c r="J16" s="7">
        <f>(Source!F219)/1000</f>
        <v>277.78512000000001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621556.66</v>
      </c>
      <c r="AU16" s="7">
        <v>330162.77</v>
      </c>
      <c r="AV16" s="7">
        <v>0</v>
      </c>
      <c r="AW16" s="7">
        <v>0</v>
      </c>
      <c r="AX16" s="7">
        <v>0</v>
      </c>
      <c r="AY16" s="7">
        <v>13608.77</v>
      </c>
      <c r="AZ16" s="7">
        <v>6651.83</v>
      </c>
      <c r="BA16" s="7">
        <v>277785.12</v>
      </c>
      <c r="BB16" s="7">
        <v>989398.33</v>
      </c>
      <c r="BC16" s="7">
        <v>58311.23</v>
      </c>
      <c r="BD16" s="7">
        <v>0</v>
      </c>
      <c r="BE16" s="7">
        <v>0</v>
      </c>
      <c r="BF16" s="7">
        <v>921.17374500000017</v>
      </c>
      <c r="BG16" s="7">
        <v>17.689599999999999</v>
      </c>
      <c r="BH16" s="7">
        <v>487.9</v>
      </c>
      <c r="BI16" s="7">
        <v>279394.64</v>
      </c>
      <c r="BJ16" s="7">
        <v>146758.26</v>
      </c>
      <c r="BK16" s="7">
        <v>1047709.56</v>
      </c>
    </row>
    <row r="18" spans="1:19">
      <c r="A18">
        <v>51</v>
      </c>
      <c r="E18" s="8">
        <f>SUMIF(A16:A17,3,E16:E17)</f>
        <v>989.39832999999999</v>
      </c>
      <c r="F18" s="8">
        <f>SUMIF(A16:A17,3,F16:F17)</f>
        <v>58.311230000000002</v>
      </c>
      <c r="G18" s="8">
        <f>SUMIF(A16:A17,3,G16:G17)</f>
        <v>0</v>
      </c>
      <c r="H18" s="8">
        <f>SUMIF(A16:A17,3,H16:H17)</f>
        <v>0</v>
      </c>
      <c r="I18" s="8">
        <f>SUMIF(A16:A17,3,I16:I17)</f>
        <v>1047.70956</v>
      </c>
      <c r="J18" s="8">
        <f>SUMIF(A16:A17,3,J16:J17)</f>
        <v>277.78512000000001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621556.66</v>
      </c>
      <c r="G20" s="4" t="s">
        <v>62</v>
      </c>
      <c r="H20" s="4" t="s">
        <v>63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330162.77</v>
      </c>
      <c r="G21" s="4" t="s">
        <v>64</v>
      </c>
      <c r="H21" s="4" t="s">
        <v>65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66</v>
      </c>
      <c r="H22" s="4" t="s">
        <v>67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330162.77</v>
      </c>
      <c r="G23" s="4" t="s">
        <v>68</v>
      </c>
      <c r="H23" s="4" t="s">
        <v>69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330162.77</v>
      </c>
      <c r="G24" s="4" t="s">
        <v>70</v>
      </c>
      <c r="H24" s="4" t="s">
        <v>71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72</v>
      </c>
      <c r="H25" s="4" t="s">
        <v>73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330162.77</v>
      </c>
      <c r="G26" s="4" t="s">
        <v>74</v>
      </c>
      <c r="H26" s="4" t="s">
        <v>75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76</v>
      </c>
      <c r="H27" s="4" t="s">
        <v>77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78</v>
      </c>
      <c r="H28" s="4" t="s">
        <v>79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80</v>
      </c>
      <c r="H29" s="4" t="s">
        <v>81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13608.77</v>
      </c>
      <c r="G30" s="4" t="s">
        <v>82</v>
      </c>
      <c r="H30" s="4" t="s">
        <v>83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84</v>
      </c>
      <c r="H31" s="4" t="s">
        <v>85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6651.83</v>
      </c>
      <c r="G32" s="4" t="s">
        <v>86</v>
      </c>
      <c r="H32" s="4" t="s">
        <v>87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277785.12</v>
      </c>
      <c r="G33" s="4" t="s">
        <v>88</v>
      </c>
      <c r="H33" s="4" t="s">
        <v>89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90</v>
      </c>
      <c r="H34" s="4" t="s">
        <v>91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989398.33</v>
      </c>
      <c r="G35" s="4" t="s">
        <v>92</v>
      </c>
      <c r="H35" s="4" t="s">
        <v>93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58311.23</v>
      </c>
      <c r="G36" s="4" t="s">
        <v>94</v>
      </c>
      <c r="H36" s="4" t="s">
        <v>95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96</v>
      </c>
      <c r="H37" s="4" t="s">
        <v>97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98</v>
      </c>
      <c r="H38" s="4" t="s">
        <v>99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100</v>
      </c>
      <c r="H39" s="4" t="s">
        <v>101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921.17374500000017</v>
      </c>
      <c r="G40" s="4" t="s">
        <v>102</v>
      </c>
      <c r="H40" s="4" t="s">
        <v>103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17.689599999999999</v>
      </c>
      <c r="G41" s="4" t="s">
        <v>104</v>
      </c>
      <c r="H41" s="4" t="s">
        <v>105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487.9</v>
      </c>
      <c r="G42" s="4" t="s">
        <v>106</v>
      </c>
      <c r="H42" s="4" t="s">
        <v>107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237.91</v>
      </c>
      <c r="G43" s="4" t="s">
        <v>108</v>
      </c>
      <c r="H43" s="4" t="s">
        <v>109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279394.64</v>
      </c>
      <c r="G44" s="4" t="s">
        <v>110</v>
      </c>
      <c r="H44" s="4" t="s">
        <v>111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146758.26</v>
      </c>
      <c r="G45" s="4" t="s">
        <v>112</v>
      </c>
      <c r="H45" s="4" t="s">
        <v>113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1047709.56</v>
      </c>
      <c r="G46" s="4" t="s">
        <v>114</v>
      </c>
      <c r="H46" s="4" t="s">
        <v>115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209541.9</v>
      </c>
      <c r="G47" s="4" t="s">
        <v>279</v>
      </c>
      <c r="H47" s="4" t="s">
        <v>280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1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213</v>
      </c>
      <c r="F48" s="4">
        <v>1257251.5</v>
      </c>
      <c r="G48" s="4" t="s">
        <v>281</v>
      </c>
      <c r="H48" s="4" t="s">
        <v>282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1</v>
      </c>
      <c r="P48" s="4"/>
    </row>
    <row r="50" spans="1:40">
      <c r="A50">
        <v>-1</v>
      </c>
    </row>
    <row r="53" spans="1:40">
      <c r="A53" s="3">
        <v>75</v>
      </c>
      <c r="B53" s="3" t="s">
        <v>344</v>
      </c>
      <c r="C53" s="3">
        <v>2021</v>
      </c>
      <c r="D53" s="3">
        <v>0</v>
      </c>
      <c r="E53" s="3">
        <v>2</v>
      </c>
      <c r="F53" s="3"/>
      <c r="G53" s="3">
        <v>0</v>
      </c>
      <c r="H53" s="3">
        <v>1</v>
      </c>
      <c r="I53" s="3">
        <v>0</v>
      </c>
      <c r="J53" s="3">
        <v>3</v>
      </c>
      <c r="K53" s="3">
        <v>0</v>
      </c>
      <c r="L53" s="3">
        <v>0</v>
      </c>
      <c r="M53" s="3">
        <v>0</v>
      </c>
      <c r="N53" s="3">
        <v>35502784</v>
      </c>
      <c r="O53" s="3">
        <v>1</v>
      </c>
    </row>
    <row r="54" spans="1:40">
      <c r="A54" s="5">
        <v>1</v>
      </c>
      <c r="B54" s="5" t="s">
        <v>345</v>
      </c>
      <c r="C54" s="5" t="s">
        <v>346</v>
      </c>
      <c r="D54" s="5">
        <v>2021</v>
      </c>
      <c r="E54" s="5">
        <v>2</v>
      </c>
      <c r="F54" s="5">
        <v>1</v>
      </c>
      <c r="G54" s="5">
        <v>1</v>
      </c>
      <c r="H54" s="5">
        <v>0</v>
      </c>
      <c r="I54" s="5">
        <v>2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 t="s">
        <v>3</v>
      </c>
      <c r="S54" s="5" t="s">
        <v>3</v>
      </c>
      <c r="T54" s="5" t="s">
        <v>3</v>
      </c>
      <c r="U54" s="5" t="s">
        <v>3</v>
      </c>
      <c r="V54" s="5" t="s">
        <v>3</v>
      </c>
      <c r="W54" s="5" t="s">
        <v>3</v>
      </c>
      <c r="X54" s="5" t="s">
        <v>3</v>
      </c>
      <c r="Y54" s="5" t="s">
        <v>3</v>
      </c>
      <c r="Z54" s="5" t="s">
        <v>3</v>
      </c>
      <c r="AA54" s="5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>
        <v>35502785</v>
      </c>
    </row>
    <row r="55" spans="1:40">
      <c r="A55" s="5">
        <v>2</v>
      </c>
      <c r="B55" s="5" t="s">
        <v>347</v>
      </c>
      <c r="C55" s="5" t="s">
        <v>348</v>
      </c>
      <c r="D55" s="5">
        <v>0</v>
      </c>
      <c r="E55" s="5"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35502786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C179"/>
  <sheetViews>
    <sheetView workbookViewId="0"/>
  </sheetViews>
  <sheetFormatPr defaultColWidth="9.140625" defaultRowHeight="12.75"/>
  <cols>
    <col min="1" max="256" width="9.140625" customWidth="1"/>
  </cols>
  <sheetData>
    <row r="1" spans="1:107">
      <c r="A1">
        <f>ROW(Source!A28)</f>
        <v>28</v>
      </c>
      <c r="B1">
        <v>35502784</v>
      </c>
      <c r="C1">
        <v>35503228</v>
      </c>
      <c r="D1">
        <v>18409661</v>
      </c>
      <c r="E1">
        <v>1</v>
      </c>
      <c r="F1">
        <v>1</v>
      </c>
      <c r="G1">
        <v>1</v>
      </c>
      <c r="H1">
        <v>1</v>
      </c>
      <c r="I1" t="s">
        <v>350</v>
      </c>
      <c r="J1" t="s">
        <v>3</v>
      </c>
      <c r="K1" t="s">
        <v>351</v>
      </c>
      <c r="L1">
        <v>1369</v>
      </c>
      <c r="N1">
        <v>1013</v>
      </c>
      <c r="O1" t="s">
        <v>352</v>
      </c>
      <c r="P1" t="s">
        <v>352</v>
      </c>
      <c r="Q1">
        <v>1</v>
      </c>
      <c r="W1">
        <v>0</v>
      </c>
      <c r="X1">
        <v>1989723076</v>
      </c>
      <c r="Y1">
        <v>3.9215</v>
      </c>
      <c r="AA1">
        <v>0</v>
      </c>
      <c r="AB1">
        <v>0</v>
      </c>
      <c r="AC1">
        <v>0</v>
      </c>
      <c r="AD1">
        <v>282.08999999999997</v>
      </c>
      <c r="AE1">
        <v>0</v>
      </c>
      <c r="AF1">
        <v>0</v>
      </c>
      <c r="AG1">
        <v>0</v>
      </c>
      <c r="AH1">
        <v>282.08999999999997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3</v>
      </c>
      <c r="AT1">
        <v>3.41</v>
      </c>
      <c r="AU1" t="s">
        <v>21</v>
      </c>
      <c r="AV1">
        <v>1</v>
      </c>
      <c r="AW1">
        <v>2</v>
      </c>
      <c r="AX1">
        <v>35503229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Y1*Source!I28</f>
        <v>11.7645</v>
      </c>
      <c r="CY1">
        <f>AD1</f>
        <v>282.08999999999997</v>
      </c>
      <c r="CZ1">
        <f>AH1</f>
        <v>282.08999999999997</v>
      </c>
      <c r="DA1">
        <f>AL1</f>
        <v>1</v>
      </c>
      <c r="DB1">
        <f>ROUND((ROUND(AT1*CZ1,2)*1.15),6)</f>
        <v>1106.2194999999999</v>
      </c>
      <c r="DC1">
        <f>ROUND((ROUND(AT1*AG1,2)*1.15),6)</f>
        <v>0</v>
      </c>
    </row>
    <row r="2" spans="1:107">
      <c r="A2">
        <f>ROW(Source!A28)</f>
        <v>28</v>
      </c>
      <c r="B2">
        <v>35502784</v>
      </c>
      <c r="C2">
        <v>35503228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28</v>
      </c>
      <c r="J2" t="s">
        <v>3</v>
      </c>
      <c r="K2" t="s">
        <v>353</v>
      </c>
      <c r="L2">
        <v>608254</v>
      </c>
      <c r="N2">
        <v>1013</v>
      </c>
      <c r="O2" t="s">
        <v>354</v>
      </c>
      <c r="P2" t="s">
        <v>354</v>
      </c>
      <c r="Q2">
        <v>1</v>
      </c>
      <c r="W2">
        <v>0</v>
      </c>
      <c r="X2">
        <v>-185737400</v>
      </c>
      <c r="Y2">
        <v>0.375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1</v>
      </c>
      <c r="AQ2">
        <v>0</v>
      </c>
      <c r="AR2">
        <v>0</v>
      </c>
      <c r="AS2" t="s">
        <v>3</v>
      </c>
      <c r="AT2">
        <v>0.3</v>
      </c>
      <c r="AU2" t="s">
        <v>20</v>
      </c>
      <c r="AV2">
        <v>2</v>
      </c>
      <c r="AW2">
        <v>2</v>
      </c>
      <c r="AX2">
        <v>35503230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Y2*Source!I28</f>
        <v>1.125</v>
      </c>
      <c r="CY2">
        <f>AD2</f>
        <v>0</v>
      </c>
      <c r="CZ2">
        <f>AH2</f>
        <v>0</v>
      </c>
      <c r="DA2">
        <f>AL2</f>
        <v>1</v>
      </c>
      <c r="DB2">
        <f>ROUND((ROUND(AT2*CZ2,2)*1.25),6)</f>
        <v>0</v>
      </c>
      <c r="DC2">
        <f>ROUND((ROUND(AT2*AG2,2)*1.25),6)</f>
        <v>0</v>
      </c>
    </row>
    <row r="3" spans="1:107">
      <c r="A3">
        <f>ROW(Source!A28)</f>
        <v>28</v>
      </c>
      <c r="B3">
        <v>35502784</v>
      </c>
      <c r="C3">
        <v>35503228</v>
      </c>
      <c r="D3">
        <v>29172479</v>
      </c>
      <c r="E3">
        <v>1</v>
      </c>
      <c r="F3">
        <v>1</v>
      </c>
      <c r="G3">
        <v>1</v>
      </c>
      <c r="H3">
        <v>2</v>
      </c>
      <c r="I3" t="s">
        <v>355</v>
      </c>
      <c r="J3" t="s">
        <v>356</v>
      </c>
      <c r="K3" t="s">
        <v>357</v>
      </c>
      <c r="L3">
        <v>1368</v>
      </c>
      <c r="N3">
        <v>1011</v>
      </c>
      <c r="O3" t="s">
        <v>358</v>
      </c>
      <c r="P3" t="s">
        <v>358</v>
      </c>
      <c r="Q3">
        <v>1</v>
      </c>
      <c r="W3">
        <v>0</v>
      </c>
      <c r="X3">
        <v>-996378858</v>
      </c>
      <c r="Y3">
        <v>0.1</v>
      </c>
      <c r="AA3">
        <v>0</v>
      </c>
      <c r="AB3">
        <v>901.01</v>
      </c>
      <c r="AC3">
        <v>332.48</v>
      </c>
      <c r="AD3">
        <v>0</v>
      </c>
      <c r="AE3">
        <v>0</v>
      </c>
      <c r="AF3">
        <v>99.89</v>
      </c>
      <c r="AG3">
        <v>10.06</v>
      </c>
      <c r="AH3">
        <v>0</v>
      </c>
      <c r="AI3">
        <v>1</v>
      </c>
      <c r="AJ3">
        <v>9.02</v>
      </c>
      <c r="AK3">
        <v>33.049999999999997</v>
      </c>
      <c r="AL3">
        <v>1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3</v>
      </c>
      <c r="AT3">
        <v>0.08</v>
      </c>
      <c r="AU3" t="s">
        <v>20</v>
      </c>
      <c r="AV3">
        <v>0</v>
      </c>
      <c r="AW3">
        <v>2</v>
      </c>
      <c r="AX3">
        <v>35503231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Y3*Source!I28</f>
        <v>0.30000000000000004</v>
      </c>
      <c r="CY3">
        <f>AB3</f>
        <v>901.01</v>
      </c>
      <c r="CZ3">
        <f>AF3</f>
        <v>99.89</v>
      </c>
      <c r="DA3">
        <f>AJ3</f>
        <v>9.02</v>
      </c>
      <c r="DB3">
        <f>ROUND((ROUND(AT3*CZ3,2)*1.25),6)</f>
        <v>9.9875000000000007</v>
      </c>
      <c r="DC3">
        <f>ROUND((ROUND(AT3*AG3,2)*1.25),6)</f>
        <v>1</v>
      </c>
    </row>
    <row r="4" spans="1:107">
      <c r="A4">
        <f>ROW(Source!A28)</f>
        <v>28</v>
      </c>
      <c r="B4">
        <v>35502784</v>
      </c>
      <c r="C4">
        <v>35503228</v>
      </c>
      <c r="D4">
        <v>29172710</v>
      </c>
      <c r="E4">
        <v>1</v>
      </c>
      <c r="F4">
        <v>1</v>
      </c>
      <c r="G4">
        <v>1</v>
      </c>
      <c r="H4">
        <v>2</v>
      </c>
      <c r="I4" t="s">
        <v>359</v>
      </c>
      <c r="J4" t="s">
        <v>360</v>
      </c>
      <c r="K4" t="s">
        <v>361</v>
      </c>
      <c r="L4">
        <v>1368</v>
      </c>
      <c r="N4">
        <v>1011</v>
      </c>
      <c r="O4" t="s">
        <v>358</v>
      </c>
      <c r="P4" t="s">
        <v>358</v>
      </c>
      <c r="Q4">
        <v>1</v>
      </c>
      <c r="W4">
        <v>0</v>
      </c>
      <c r="X4">
        <v>-1676841219</v>
      </c>
      <c r="Y4">
        <v>0.27500000000000002</v>
      </c>
      <c r="AA4">
        <v>0</v>
      </c>
      <c r="AB4">
        <v>539.16</v>
      </c>
      <c r="AC4">
        <v>332.48</v>
      </c>
      <c r="AD4">
        <v>0</v>
      </c>
      <c r="AE4">
        <v>0</v>
      </c>
      <c r="AF4">
        <v>46.56</v>
      </c>
      <c r="AG4">
        <v>10.06</v>
      </c>
      <c r="AH4">
        <v>0</v>
      </c>
      <c r="AI4">
        <v>1</v>
      </c>
      <c r="AJ4">
        <v>11.58</v>
      </c>
      <c r="AK4">
        <v>33.049999999999997</v>
      </c>
      <c r="AL4">
        <v>1</v>
      </c>
      <c r="AN4">
        <v>0</v>
      </c>
      <c r="AO4">
        <v>1</v>
      </c>
      <c r="AP4">
        <v>1</v>
      </c>
      <c r="AQ4">
        <v>0</v>
      </c>
      <c r="AR4">
        <v>0</v>
      </c>
      <c r="AS4" t="s">
        <v>3</v>
      </c>
      <c r="AT4">
        <v>0.22</v>
      </c>
      <c r="AU4" t="s">
        <v>20</v>
      </c>
      <c r="AV4">
        <v>0</v>
      </c>
      <c r="AW4">
        <v>2</v>
      </c>
      <c r="AX4">
        <v>35503232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Y4*Source!I28</f>
        <v>0.82500000000000007</v>
      </c>
      <c r="CY4">
        <f>AB4</f>
        <v>539.16</v>
      </c>
      <c r="CZ4">
        <f>AF4</f>
        <v>46.56</v>
      </c>
      <c r="DA4">
        <f>AJ4</f>
        <v>11.58</v>
      </c>
      <c r="DB4">
        <f>ROUND((ROUND(AT4*CZ4,2)*1.25),6)</f>
        <v>12.8</v>
      </c>
      <c r="DC4">
        <f>ROUND((ROUND(AT4*AG4,2)*1.25),6)</f>
        <v>2.7625000000000002</v>
      </c>
    </row>
    <row r="5" spans="1:107">
      <c r="A5">
        <f>ROW(Source!A28)</f>
        <v>28</v>
      </c>
      <c r="B5">
        <v>35502784</v>
      </c>
      <c r="C5">
        <v>35503228</v>
      </c>
      <c r="D5">
        <v>29174559</v>
      </c>
      <c r="E5">
        <v>1</v>
      </c>
      <c r="F5">
        <v>1</v>
      </c>
      <c r="G5">
        <v>1</v>
      </c>
      <c r="H5">
        <v>2</v>
      </c>
      <c r="I5" t="s">
        <v>362</v>
      </c>
      <c r="J5" t="s">
        <v>363</v>
      </c>
      <c r="K5" t="s">
        <v>364</v>
      </c>
      <c r="L5">
        <v>1368</v>
      </c>
      <c r="N5">
        <v>1011</v>
      </c>
      <c r="O5" t="s">
        <v>358</v>
      </c>
      <c r="P5" t="s">
        <v>358</v>
      </c>
      <c r="Q5">
        <v>1</v>
      </c>
      <c r="W5">
        <v>0</v>
      </c>
      <c r="X5">
        <v>329425912</v>
      </c>
      <c r="Y5">
        <v>0.55000000000000004</v>
      </c>
      <c r="AA5">
        <v>0</v>
      </c>
      <c r="AB5">
        <v>3.86</v>
      </c>
      <c r="AC5">
        <v>0</v>
      </c>
      <c r="AD5">
        <v>0</v>
      </c>
      <c r="AE5">
        <v>0</v>
      </c>
      <c r="AF5">
        <v>0.55000000000000004</v>
      </c>
      <c r="AG5">
        <v>0</v>
      </c>
      <c r="AH5">
        <v>0</v>
      </c>
      <c r="AI5">
        <v>1</v>
      </c>
      <c r="AJ5">
        <v>7.02</v>
      </c>
      <c r="AK5">
        <v>33.049999999999997</v>
      </c>
      <c r="AL5">
        <v>1</v>
      </c>
      <c r="AN5">
        <v>0</v>
      </c>
      <c r="AO5">
        <v>1</v>
      </c>
      <c r="AP5">
        <v>1</v>
      </c>
      <c r="AQ5">
        <v>0</v>
      </c>
      <c r="AR5">
        <v>0</v>
      </c>
      <c r="AS5" t="s">
        <v>3</v>
      </c>
      <c r="AT5">
        <v>0.44</v>
      </c>
      <c r="AU5" t="s">
        <v>20</v>
      </c>
      <c r="AV5">
        <v>0</v>
      </c>
      <c r="AW5">
        <v>2</v>
      </c>
      <c r="AX5">
        <v>35503233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Y5*Source!I28</f>
        <v>1.6500000000000001</v>
      </c>
      <c r="CY5">
        <f>AB5</f>
        <v>3.86</v>
      </c>
      <c r="CZ5">
        <f>AF5</f>
        <v>0.55000000000000004</v>
      </c>
      <c r="DA5">
        <f>AJ5</f>
        <v>7.02</v>
      </c>
      <c r="DB5">
        <f>ROUND((ROUND(AT5*CZ5,2)*1.25),6)</f>
        <v>0.3</v>
      </c>
      <c r="DC5">
        <f>ROUND((ROUND(AT5*AG5,2)*1.25),6)</f>
        <v>0</v>
      </c>
    </row>
    <row r="6" spans="1:107">
      <c r="A6">
        <f>ROW(Source!A28)</f>
        <v>28</v>
      </c>
      <c r="B6">
        <v>35502784</v>
      </c>
      <c r="C6">
        <v>35503228</v>
      </c>
      <c r="D6">
        <v>29149608</v>
      </c>
      <c r="E6">
        <v>1</v>
      </c>
      <c r="F6">
        <v>1</v>
      </c>
      <c r="G6">
        <v>1</v>
      </c>
      <c r="H6">
        <v>3</v>
      </c>
      <c r="I6" t="s">
        <v>365</v>
      </c>
      <c r="J6" t="s">
        <v>366</v>
      </c>
      <c r="K6" t="s">
        <v>367</v>
      </c>
      <c r="L6">
        <v>1339</v>
      </c>
      <c r="N6">
        <v>1007</v>
      </c>
      <c r="O6" t="s">
        <v>368</v>
      </c>
      <c r="P6" t="s">
        <v>368</v>
      </c>
      <c r="Q6">
        <v>1</v>
      </c>
      <c r="W6">
        <v>0</v>
      </c>
      <c r="X6">
        <v>-1660702446</v>
      </c>
      <c r="Y6">
        <v>1.2</v>
      </c>
      <c r="AA6">
        <v>561.99</v>
      </c>
      <c r="AB6">
        <v>0</v>
      </c>
      <c r="AC6">
        <v>0</v>
      </c>
      <c r="AD6">
        <v>0</v>
      </c>
      <c r="AE6">
        <v>55.26</v>
      </c>
      <c r="AF6">
        <v>0</v>
      </c>
      <c r="AG6">
        <v>0</v>
      </c>
      <c r="AH6">
        <v>0</v>
      </c>
      <c r="AI6">
        <v>10.17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1.2</v>
      </c>
      <c r="AU6" t="s">
        <v>3</v>
      </c>
      <c r="AV6">
        <v>0</v>
      </c>
      <c r="AW6">
        <v>2</v>
      </c>
      <c r="AX6">
        <v>35503234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Y6*Source!I28</f>
        <v>3.5999999999999996</v>
      </c>
      <c r="CY6">
        <f>AA6</f>
        <v>561.99</v>
      </c>
      <c r="CZ6">
        <f>AE6</f>
        <v>55.26</v>
      </c>
      <c r="DA6">
        <f>AI6</f>
        <v>10.17</v>
      </c>
      <c r="DB6">
        <f>ROUND(ROUND(AT6*CZ6,2),6)</f>
        <v>66.31</v>
      </c>
      <c r="DC6">
        <f>ROUND(ROUND(AT6*AG6,2),6)</f>
        <v>0</v>
      </c>
    </row>
    <row r="7" spans="1:107">
      <c r="A7">
        <f>ROW(Source!A28)</f>
        <v>28</v>
      </c>
      <c r="B7">
        <v>35502784</v>
      </c>
      <c r="C7">
        <v>35503228</v>
      </c>
      <c r="D7">
        <v>29150040</v>
      </c>
      <c r="E7">
        <v>1</v>
      </c>
      <c r="F7">
        <v>1</v>
      </c>
      <c r="G7">
        <v>1</v>
      </c>
      <c r="H7">
        <v>3</v>
      </c>
      <c r="I7" t="s">
        <v>369</v>
      </c>
      <c r="J7" t="s">
        <v>370</v>
      </c>
      <c r="K7" t="s">
        <v>371</v>
      </c>
      <c r="L7">
        <v>1339</v>
      </c>
      <c r="N7">
        <v>1007</v>
      </c>
      <c r="O7" t="s">
        <v>368</v>
      </c>
      <c r="P7" t="s">
        <v>368</v>
      </c>
      <c r="Q7">
        <v>1</v>
      </c>
      <c r="W7">
        <v>0</v>
      </c>
      <c r="X7">
        <v>693153122</v>
      </c>
      <c r="Y7">
        <v>0.15</v>
      </c>
      <c r="AA7">
        <v>22.2</v>
      </c>
      <c r="AB7">
        <v>0</v>
      </c>
      <c r="AC7">
        <v>0</v>
      </c>
      <c r="AD7">
        <v>0</v>
      </c>
      <c r="AE7">
        <v>2.44</v>
      </c>
      <c r="AF7">
        <v>0</v>
      </c>
      <c r="AG7">
        <v>0</v>
      </c>
      <c r="AH7">
        <v>0</v>
      </c>
      <c r="AI7">
        <v>9.1</v>
      </c>
      <c r="AJ7">
        <v>1</v>
      </c>
      <c r="AK7">
        <v>1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</v>
      </c>
      <c r="AT7">
        <v>0.15</v>
      </c>
      <c r="AU7" t="s">
        <v>3</v>
      </c>
      <c r="AV7">
        <v>0</v>
      </c>
      <c r="AW7">
        <v>2</v>
      </c>
      <c r="AX7">
        <v>35503235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Y7*Source!I28</f>
        <v>0.44999999999999996</v>
      </c>
      <c r="CY7">
        <f>AA7</f>
        <v>22.2</v>
      </c>
      <c r="CZ7">
        <f>AE7</f>
        <v>2.44</v>
      </c>
      <c r="DA7">
        <f>AI7</f>
        <v>9.1</v>
      </c>
      <c r="DB7">
        <f>ROUND(ROUND(AT7*CZ7,2),6)</f>
        <v>0.37</v>
      </c>
      <c r="DC7">
        <f>ROUND(ROUND(AT7*AG7,2),6)</f>
        <v>0</v>
      </c>
    </row>
    <row r="8" spans="1:107">
      <c r="A8">
        <f>ROW(Source!A29)</f>
        <v>29</v>
      </c>
      <c r="B8">
        <v>35502784</v>
      </c>
      <c r="C8">
        <v>35503236</v>
      </c>
      <c r="D8">
        <v>18406785</v>
      </c>
      <c r="E8">
        <v>1</v>
      </c>
      <c r="F8">
        <v>1</v>
      </c>
      <c r="G8">
        <v>1</v>
      </c>
      <c r="H8">
        <v>1</v>
      </c>
      <c r="I8" t="s">
        <v>372</v>
      </c>
      <c r="J8" t="s">
        <v>3</v>
      </c>
      <c r="K8" t="s">
        <v>373</v>
      </c>
      <c r="L8">
        <v>1369</v>
      </c>
      <c r="N8">
        <v>1013</v>
      </c>
      <c r="O8" t="s">
        <v>352</v>
      </c>
      <c r="P8" t="s">
        <v>352</v>
      </c>
      <c r="Q8">
        <v>1</v>
      </c>
      <c r="W8">
        <v>0</v>
      </c>
      <c r="X8">
        <v>645971194</v>
      </c>
      <c r="Y8">
        <v>4.2894999999999994</v>
      </c>
      <c r="AA8">
        <v>0</v>
      </c>
      <c r="AB8">
        <v>0</v>
      </c>
      <c r="AC8">
        <v>0</v>
      </c>
      <c r="AD8">
        <v>289.27999999999997</v>
      </c>
      <c r="AE8">
        <v>0</v>
      </c>
      <c r="AF8">
        <v>0</v>
      </c>
      <c r="AG8">
        <v>0</v>
      </c>
      <c r="AH8">
        <v>289.27999999999997</v>
      </c>
      <c r="AI8">
        <v>1</v>
      </c>
      <c r="AJ8">
        <v>1</v>
      </c>
      <c r="AK8">
        <v>1</v>
      </c>
      <c r="AL8">
        <v>1</v>
      </c>
      <c r="AN8">
        <v>0</v>
      </c>
      <c r="AO8">
        <v>1</v>
      </c>
      <c r="AP8">
        <v>1</v>
      </c>
      <c r="AQ8">
        <v>0</v>
      </c>
      <c r="AR8">
        <v>0</v>
      </c>
      <c r="AS8" t="s">
        <v>3</v>
      </c>
      <c r="AT8">
        <v>3.73</v>
      </c>
      <c r="AU8" t="s">
        <v>21</v>
      </c>
      <c r="AV8">
        <v>1</v>
      </c>
      <c r="AW8">
        <v>2</v>
      </c>
      <c r="AX8">
        <v>35503237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Y8*Source!I29</f>
        <v>12.868499999999997</v>
      </c>
      <c r="CY8">
        <f>AD8</f>
        <v>289.27999999999997</v>
      </c>
      <c r="CZ8">
        <f>AH8</f>
        <v>289.27999999999997</v>
      </c>
      <c r="DA8">
        <f>AL8</f>
        <v>1</v>
      </c>
      <c r="DB8">
        <f>ROUND((ROUND(AT8*CZ8,2)*1.15),6)</f>
        <v>1240.8615</v>
      </c>
      <c r="DC8">
        <f>ROUND((ROUND(AT8*AG8,2)*1.15),6)</f>
        <v>0</v>
      </c>
    </row>
    <row r="9" spans="1:107">
      <c r="A9">
        <f>ROW(Source!A29)</f>
        <v>29</v>
      </c>
      <c r="B9">
        <v>35502784</v>
      </c>
      <c r="C9">
        <v>35503236</v>
      </c>
      <c r="D9">
        <v>121548</v>
      </c>
      <c r="E9">
        <v>1</v>
      </c>
      <c r="F9">
        <v>1</v>
      </c>
      <c r="G9">
        <v>1</v>
      </c>
      <c r="H9">
        <v>1</v>
      </c>
      <c r="I9" t="s">
        <v>28</v>
      </c>
      <c r="J9" t="s">
        <v>3</v>
      </c>
      <c r="K9" t="s">
        <v>353</v>
      </c>
      <c r="L9">
        <v>608254</v>
      </c>
      <c r="N9">
        <v>1013</v>
      </c>
      <c r="O9" t="s">
        <v>354</v>
      </c>
      <c r="P9" t="s">
        <v>354</v>
      </c>
      <c r="Q9">
        <v>1</v>
      </c>
      <c r="W9">
        <v>0</v>
      </c>
      <c r="X9">
        <v>-185737400</v>
      </c>
      <c r="Y9">
        <v>0.6875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N9">
        <v>0</v>
      </c>
      <c r="AO9">
        <v>1</v>
      </c>
      <c r="AP9">
        <v>1</v>
      </c>
      <c r="AQ9">
        <v>0</v>
      </c>
      <c r="AR9">
        <v>0</v>
      </c>
      <c r="AS9" t="s">
        <v>3</v>
      </c>
      <c r="AT9">
        <v>0.55000000000000004</v>
      </c>
      <c r="AU9" t="s">
        <v>20</v>
      </c>
      <c r="AV9">
        <v>2</v>
      </c>
      <c r="AW9">
        <v>2</v>
      </c>
      <c r="AX9">
        <v>35503238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Y9*Source!I29</f>
        <v>2.0625</v>
      </c>
      <c r="CY9">
        <f>AD9</f>
        <v>0</v>
      </c>
      <c r="CZ9">
        <f>AH9</f>
        <v>0</v>
      </c>
      <c r="DA9">
        <f>AL9</f>
        <v>1</v>
      </c>
      <c r="DB9">
        <f>ROUND((ROUND(AT9*CZ9,2)*1.25),6)</f>
        <v>0</v>
      </c>
      <c r="DC9">
        <f>ROUND((ROUND(AT9*AG9,2)*1.25),6)</f>
        <v>0</v>
      </c>
    </row>
    <row r="10" spans="1:107">
      <c r="A10">
        <f>ROW(Source!A29)</f>
        <v>29</v>
      </c>
      <c r="B10">
        <v>35502784</v>
      </c>
      <c r="C10">
        <v>35503236</v>
      </c>
      <c r="D10">
        <v>29172479</v>
      </c>
      <c r="E10">
        <v>1</v>
      </c>
      <c r="F10">
        <v>1</v>
      </c>
      <c r="G10">
        <v>1</v>
      </c>
      <c r="H10">
        <v>2</v>
      </c>
      <c r="I10" t="s">
        <v>355</v>
      </c>
      <c r="J10" t="s">
        <v>356</v>
      </c>
      <c r="K10" t="s">
        <v>357</v>
      </c>
      <c r="L10">
        <v>1368</v>
      </c>
      <c r="N10">
        <v>1011</v>
      </c>
      <c r="O10" t="s">
        <v>358</v>
      </c>
      <c r="P10" t="s">
        <v>358</v>
      </c>
      <c r="Q10">
        <v>1</v>
      </c>
      <c r="W10">
        <v>0</v>
      </c>
      <c r="X10">
        <v>-996378858</v>
      </c>
      <c r="Y10">
        <v>0.11249999999999999</v>
      </c>
      <c r="AA10">
        <v>0</v>
      </c>
      <c r="AB10">
        <v>901.01</v>
      </c>
      <c r="AC10">
        <v>332.48</v>
      </c>
      <c r="AD10">
        <v>0</v>
      </c>
      <c r="AE10">
        <v>0</v>
      </c>
      <c r="AF10">
        <v>99.89</v>
      </c>
      <c r="AG10">
        <v>10.06</v>
      </c>
      <c r="AH10">
        <v>0</v>
      </c>
      <c r="AI10">
        <v>1</v>
      </c>
      <c r="AJ10">
        <v>9.02</v>
      </c>
      <c r="AK10">
        <v>33.049999999999997</v>
      </c>
      <c r="AL10">
        <v>1</v>
      </c>
      <c r="AN10">
        <v>0</v>
      </c>
      <c r="AO10">
        <v>1</v>
      </c>
      <c r="AP10">
        <v>1</v>
      </c>
      <c r="AQ10">
        <v>0</v>
      </c>
      <c r="AR10">
        <v>0</v>
      </c>
      <c r="AS10" t="s">
        <v>3</v>
      </c>
      <c r="AT10">
        <v>0.09</v>
      </c>
      <c r="AU10" t="s">
        <v>20</v>
      </c>
      <c r="AV10">
        <v>0</v>
      </c>
      <c r="AW10">
        <v>2</v>
      </c>
      <c r="AX10">
        <v>35503239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Y10*Source!I29</f>
        <v>0.33749999999999997</v>
      </c>
      <c r="CY10">
        <f>AB10</f>
        <v>901.01</v>
      </c>
      <c r="CZ10">
        <f>AF10</f>
        <v>99.89</v>
      </c>
      <c r="DA10">
        <f>AJ10</f>
        <v>9.02</v>
      </c>
      <c r="DB10">
        <f>ROUND((ROUND(AT10*CZ10,2)*1.25),6)</f>
        <v>11.237500000000001</v>
      </c>
      <c r="DC10">
        <f>ROUND((ROUND(AT10*AG10,2)*1.25),6)</f>
        <v>1.1375</v>
      </c>
    </row>
    <row r="11" spans="1:107">
      <c r="A11">
        <f>ROW(Source!A29)</f>
        <v>29</v>
      </c>
      <c r="B11">
        <v>35502784</v>
      </c>
      <c r="C11">
        <v>35503236</v>
      </c>
      <c r="D11">
        <v>29172710</v>
      </c>
      <c r="E11">
        <v>1</v>
      </c>
      <c r="F11">
        <v>1</v>
      </c>
      <c r="G11">
        <v>1</v>
      </c>
      <c r="H11">
        <v>2</v>
      </c>
      <c r="I11" t="s">
        <v>359</v>
      </c>
      <c r="J11" t="s">
        <v>360</v>
      </c>
      <c r="K11" t="s">
        <v>361</v>
      </c>
      <c r="L11">
        <v>1368</v>
      </c>
      <c r="N11">
        <v>1011</v>
      </c>
      <c r="O11" t="s">
        <v>358</v>
      </c>
      <c r="P11" t="s">
        <v>358</v>
      </c>
      <c r="Q11">
        <v>1</v>
      </c>
      <c r="W11">
        <v>0</v>
      </c>
      <c r="X11">
        <v>-1676841219</v>
      </c>
      <c r="Y11">
        <v>0.57500000000000007</v>
      </c>
      <c r="AA11">
        <v>0</v>
      </c>
      <c r="AB11">
        <v>539.16</v>
      </c>
      <c r="AC11">
        <v>332.48</v>
      </c>
      <c r="AD11">
        <v>0</v>
      </c>
      <c r="AE11">
        <v>0</v>
      </c>
      <c r="AF11">
        <v>46.56</v>
      </c>
      <c r="AG11">
        <v>10.06</v>
      </c>
      <c r="AH11">
        <v>0</v>
      </c>
      <c r="AI11">
        <v>1</v>
      </c>
      <c r="AJ11">
        <v>11.58</v>
      </c>
      <c r="AK11">
        <v>33.049999999999997</v>
      </c>
      <c r="AL11">
        <v>1</v>
      </c>
      <c r="AN11">
        <v>0</v>
      </c>
      <c r="AO11">
        <v>1</v>
      </c>
      <c r="AP11">
        <v>1</v>
      </c>
      <c r="AQ11">
        <v>0</v>
      </c>
      <c r="AR11">
        <v>0</v>
      </c>
      <c r="AS11" t="s">
        <v>3</v>
      </c>
      <c r="AT11">
        <v>0.46</v>
      </c>
      <c r="AU11" t="s">
        <v>20</v>
      </c>
      <c r="AV11">
        <v>0</v>
      </c>
      <c r="AW11">
        <v>2</v>
      </c>
      <c r="AX11">
        <v>35503240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Y11*Source!I29</f>
        <v>1.7250000000000001</v>
      </c>
      <c r="CY11">
        <f>AB11</f>
        <v>539.16</v>
      </c>
      <c r="CZ11">
        <f>AF11</f>
        <v>46.56</v>
      </c>
      <c r="DA11">
        <f>AJ11</f>
        <v>11.58</v>
      </c>
      <c r="DB11">
        <f>ROUND((ROUND(AT11*CZ11,2)*1.25),6)</f>
        <v>26.774999999999999</v>
      </c>
      <c r="DC11">
        <f>ROUND((ROUND(AT11*AG11,2)*1.25),6)</f>
        <v>5.7874999999999996</v>
      </c>
    </row>
    <row r="12" spans="1:107">
      <c r="A12">
        <f>ROW(Source!A29)</f>
        <v>29</v>
      </c>
      <c r="B12">
        <v>35502784</v>
      </c>
      <c r="C12">
        <v>35503236</v>
      </c>
      <c r="D12">
        <v>29174559</v>
      </c>
      <c r="E12">
        <v>1</v>
      </c>
      <c r="F12">
        <v>1</v>
      </c>
      <c r="G12">
        <v>1</v>
      </c>
      <c r="H12">
        <v>2</v>
      </c>
      <c r="I12" t="s">
        <v>362</v>
      </c>
      <c r="J12" t="s">
        <v>363</v>
      </c>
      <c r="K12" t="s">
        <v>364</v>
      </c>
      <c r="L12">
        <v>1368</v>
      </c>
      <c r="N12">
        <v>1011</v>
      </c>
      <c r="O12" t="s">
        <v>358</v>
      </c>
      <c r="P12" t="s">
        <v>358</v>
      </c>
      <c r="Q12">
        <v>1</v>
      </c>
      <c r="W12">
        <v>0</v>
      </c>
      <c r="X12">
        <v>329425912</v>
      </c>
      <c r="Y12">
        <v>1.1625000000000001</v>
      </c>
      <c r="AA12">
        <v>0</v>
      </c>
      <c r="AB12">
        <v>3.86</v>
      </c>
      <c r="AC12">
        <v>0</v>
      </c>
      <c r="AD12">
        <v>0</v>
      </c>
      <c r="AE12">
        <v>0</v>
      </c>
      <c r="AF12">
        <v>0.55000000000000004</v>
      </c>
      <c r="AG12">
        <v>0</v>
      </c>
      <c r="AH12">
        <v>0</v>
      </c>
      <c r="AI12">
        <v>1</v>
      </c>
      <c r="AJ12">
        <v>7.02</v>
      </c>
      <c r="AK12">
        <v>33.049999999999997</v>
      </c>
      <c r="AL12">
        <v>1</v>
      </c>
      <c r="AN12">
        <v>0</v>
      </c>
      <c r="AO12">
        <v>1</v>
      </c>
      <c r="AP12">
        <v>1</v>
      </c>
      <c r="AQ12">
        <v>0</v>
      </c>
      <c r="AR12">
        <v>0</v>
      </c>
      <c r="AS12" t="s">
        <v>3</v>
      </c>
      <c r="AT12">
        <v>0.93</v>
      </c>
      <c r="AU12" t="s">
        <v>20</v>
      </c>
      <c r="AV12">
        <v>0</v>
      </c>
      <c r="AW12">
        <v>2</v>
      </c>
      <c r="AX12">
        <v>35503241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Y12*Source!I29</f>
        <v>3.4875000000000003</v>
      </c>
      <c r="CY12">
        <f>AB12</f>
        <v>3.86</v>
      </c>
      <c r="CZ12">
        <f>AF12</f>
        <v>0.55000000000000004</v>
      </c>
      <c r="DA12">
        <f>AJ12</f>
        <v>7.02</v>
      </c>
      <c r="DB12">
        <f>ROUND((ROUND(AT12*CZ12,2)*1.25),6)</f>
        <v>0.63749999999999996</v>
      </c>
      <c r="DC12">
        <f>ROUND((ROUND(AT12*AG12,2)*1.25),6)</f>
        <v>0</v>
      </c>
    </row>
    <row r="13" spans="1:107">
      <c r="A13">
        <f>ROW(Source!A29)</f>
        <v>29</v>
      </c>
      <c r="B13">
        <v>35502784</v>
      </c>
      <c r="C13">
        <v>35503236</v>
      </c>
      <c r="D13">
        <v>29149497</v>
      </c>
      <c r="E13">
        <v>1</v>
      </c>
      <c r="F13">
        <v>1</v>
      </c>
      <c r="G13">
        <v>1</v>
      </c>
      <c r="H13">
        <v>3</v>
      </c>
      <c r="I13" t="s">
        <v>374</v>
      </c>
      <c r="J13" t="s">
        <v>375</v>
      </c>
      <c r="K13" t="s">
        <v>376</v>
      </c>
      <c r="L13">
        <v>1339</v>
      </c>
      <c r="N13">
        <v>1007</v>
      </c>
      <c r="O13" t="s">
        <v>368</v>
      </c>
      <c r="P13" t="s">
        <v>368</v>
      </c>
      <c r="Q13">
        <v>1</v>
      </c>
      <c r="W13">
        <v>0</v>
      </c>
      <c r="X13">
        <v>-1648938560</v>
      </c>
      <c r="Y13">
        <v>0.1</v>
      </c>
      <c r="AA13">
        <v>1563.49</v>
      </c>
      <c r="AB13">
        <v>0</v>
      </c>
      <c r="AC13">
        <v>0</v>
      </c>
      <c r="AD13">
        <v>0</v>
      </c>
      <c r="AE13">
        <v>108.2</v>
      </c>
      <c r="AF13">
        <v>0</v>
      </c>
      <c r="AG13">
        <v>0</v>
      </c>
      <c r="AH13">
        <v>0</v>
      </c>
      <c r="AI13">
        <v>14.45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0.1</v>
      </c>
      <c r="AU13" t="s">
        <v>3</v>
      </c>
      <c r="AV13">
        <v>0</v>
      </c>
      <c r="AW13">
        <v>2</v>
      </c>
      <c r="AX13">
        <v>35503242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Y13*Source!I29</f>
        <v>0.30000000000000004</v>
      </c>
      <c r="CY13">
        <f>AA13</f>
        <v>1563.49</v>
      </c>
      <c r="CZ13">
        <f>AE13</f>
        <v>108.2</v>
      </c>
      <c r="DA13">
        <f>AI13</f>
        <v>14.45</v>
      </c>
      <c r="DB13">
        <f>ROUND(ROUND(AT13*CZ13,2),6)</f>
        <v>10.82</v>
      </c>
      <c r="DC13">
        <f>ROUND(ROUND(AT13*AG13,2),6)</f>
        <v>0</v>
      </c>
    </row>
    <row r="14" spans="1:107">
      <c r="A14">
        <f>ROW(Source!A29)</f>
        <v>29</v>
      </c>
      <c r="B14">
        <v>35502784</v>
      </c>
      <c r="C14">
        <v>35503236</v>
      </c>
      <c r="D14">
        <v>29149500</v>
      </c>
      <c r="E14">
        <v>1</v>
      </c>
      <c r="F14">
        <v>1</v>
      </c>
      <c r="G14">
        <v>1</v>
      </c>
      <c r="H14">
        <v>3</v>
      </c>
      <c r="I14" t="s">
        <v>377</v>
      </c>
      <c r="J14" t="s">
        <v>378</v>
      </c>
      <c r="K14" t="s">
        <v>379</v>
      </c>
      <c r="L14">
        <v>1339</v>
      </c>
      <c r="N14">
        <v>1007</v>
      </c>
      <c r="O14" t="s">
        <v>368</v>
      </c>
      <c r="P14" t="s">
        <v>368</v>
      </c>
      <c r="Q14">
        <v>1</v>
      </c>
      <c r="W14">
        <v>0</v>
      </c>
      <c r="X14">
        <v>1925904675</v>
      </c>
      <c r="Y14">
        <v>0.09</v>
      </c>
      <c r="AA14">
        <v>2088.04</v>
      </c>
      <c r="AB14">
        <v>0</v>
      </c>
      <c r="AC14">
        <v>0</v>
      </c>
      <c r="AD14">
        <v>0</v>
      </c>
      <c r="AE14">
        <v>155.94</v>
      </c>
      <c r="AF14">
        <v>0</v>
      </c>
      <c r="AG14">
        <v>0</v>
      </c>
      <c r="AH14">
        <v>0</v>
      </c>
      <c r="AI14">
        <v>13.39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0.09</v>
      </c>
      <c r="AU14" t="s">
        <v>3</v>
      </c>
      <c r="AV14">
        <v>0</v>
      </c>
      <c r="AW14">
        <v>2</v>
      </c>
      <c r="AX14">
        <v>35503243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Y14*Source!I29</f>
        <v>0.27</v>
      </c>
      <c r="CY14">
        <f>AA14</f>
        <v>2088.04</v>
      </c>
      <c r="CZ14">
        <f>AE14</f>
        <v>155.94</v>
      </c>
      <c r="DA14">
        <f>AI14</f>
        <v>13.39</v>
      </c>
      <c r="DB14">
        <f>ROUND(ROUND(AT14*CZ14,2),6)</f>
        <v>14.03</v>
      </c>
      <c r="DC14">
        <f>ROUND(ROUND(AT14*AG14,2),6)</f>
        <v>0</v>
      </c>
    </row>
    <row r="15" spans="1:107">
      <c r="A15">
        <f>ROW(Source!A29)</f>
        <v>29</v>
      </c>
      <c r="B15">
        <v>35502784</v>
      </c>
      <c r="C15">
        <v>35503236</v>
      </c>
      <c r="D15">
        <v>29149504</v>
      </c>
      <c r="E15">
        <v>1</v>
      </c>
      <c r="F15">
        <v>1</v>
      </c>
      <c r="G15">
        <v>1</v>
      </c>
      <c r="H15">
        <v>3</v>
      </c>
      <c r="I15" t="s">
        <v>380</v>
      </c>
      <c r="J15" t="s">
        <v>381</v>
      </c>
      <c r="K15" t="s">
        <v>382</v>
      </c>
      <c r="L15">
        <v>1339</v>
      </c>
      <c r="N15">
        <v>1007</v>
      </c>
      <c r="O15" t="s">
        <v>368</v>
      </c>
      <c r="P15" t="s">
        <v>368</v>
      </c>
      <c r="Q15">
        <v>1</v>
      </c>
      <c r="W15">
        <v>0</v>
      </c>
      <c r="X15">
        <v>-213954697</v>
      </c>
      <c r="Y15">
        <v>1</v>
      </c>
      <c r="AA15">
        <v>1675.86</v>
      </c>
      <c r="AB15">
        <v>0</v>
      </c>
      <c r="AC15">
        <v>0</v>
      </c>
      <c r="AD15">
        <v>0</v>
      </c>
      <c r="AE15">
        <v>108.4</v>
      </c>
      <c r="AF15">
        <v>0</v>
      </c>
      <c r="AG15">
        <v>0</v>
      </c>
      <c r="AH15">
        <v>0</v>
      </c>
      <c r="AI15">
        <v>15.46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</v>
      </c>
      <c r="AT15">
        <v>1</v>
      </c>
      <c r="AU15" t="s">
        <v>3</v>
      </c>
      <c r="AV15">
        <v>0</v>
      </c>
      <c r="AW15">
        <v>2</v>
      </c>
      <c r="AX15">
        <v>35503244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Y15*Source!I29</f>
        <v>3</v>
      </c>
      <c r="CY15">
        <f>AA15</f>
        <v>1675.86</v>
      </c>
      <c r="CZ15">
        <f>AE15</f>
        <v>108.4</v>
      </c>
      <c r="DA15">
        <f>AI15</f>
        <v>15.46</v>
      </c>
      <c r="DB15">
        <f>ROUND(ROUND(AT15*CZ15,2),6)</f>
        <v>108.4</v>
      </c>
      <c r="DC15">
        <f>ROUND(ROUND(AT15*AG15,2),6)</f>
        <v>0</v>
      </c>
    </row>
    <row r="16" spans="1:107">
      <c r="A16">
        <f>ROW(Source!A29)</f>
        <v>29</v>
      </c>
      <c r="B16">
        <v>35502784</v>
      </c>
      <c r="C16">
        <v>35503236</v>
      </c>
      <c r="D16">
        <v>29149518</v>
      </c>
      <c r="E16">
        <v>1</v>
      </c>
      <c r="F16">
        <v>1</v>
      </c>
      <c r="G16">
        <v>1</v>
      </c>
      <c r="H16">
        <v>3</v>
      </c>
      <c r="I16" t="s">
        <v>383</v>
      </c>
      <c r="J16" t="s">
        <v>384</v>
      </c>
      <c r="K16" t="s">
        <v>385</v>
      </c>
      <c r="L16">
        <v>1339</v>
      </c>
      <c r="N16">
        <v>1007</v>
      </c>
      <c r="O16" t="s">
        <v>368</v>
      </c>
      <c r="P16" t="s">
        <v>368</v>
      </c>
      <c r="Q16">
        <v>1</v>
      </c>
      <c r="W16">
        <v>0</v>
      </c>
      <c r="X16">
        <v>1132485546</v>
      </c>
      <c r="Y16">
        <v>0.11</v>
      </c>
      <c r="AA16">
        <v>1521.37</v>
      </c>
      <c r="AB16">
        <v>0</v>
      </c>
      <c r="AC16">
        <v>0</v>
      </c>
      <c r="AD16">
        <v>0</v>
      </c>
      <c r="AE16">
        <v>126.36</v>
      </c>
      <c r="AF16">
        <v>0</v>
      </c>
      <c r="AG16">
        <v>0</v>
      </c>
      <c r="AH16">
        <v>0</v>
      </c>
      <c r="AI16">
        <v>12.04</v>
      </c>
      <c r="AJ16">
        <v>1</v>
      </c>
      <c r="AK16">
        <v>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</v>
      </c>
      <c r="AT16">
        <v>0.11</v>
      </c>
      <c r="AU16" t="s">
        <v>3</v>
      </c>
      <c r="AV16">
        <v>0</v>
      </c>
      <c r="AW16">
        <v>2</v>
      </c>
      <c r="AX16">
        <v>35503245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Y16*Source!I29</f>
        <v>0.33</v>
      </c>
      <c r="CY16">
        <f>AA16</f>
        <v>1521.37</v>
      </c>
      <c r="CZ16">
        <f>AE16</f>
        <v>126.36</v>
      </c>
      <c r="DA16">
        <f>AI16</f>
        <v>12.04</v>
      </c>
      <c r="DB16">
        <f>ROUND(ROUND(AT16*CZ16,2),6)</f>
        <v>13.9</v>
      </c>
      <c r="DC16">
        <f>ROUND(ROUND(AT16*AG16,2),6)</f>
        <v>0</v>
      </c>
    </row>
    <row r="17" spans="1:107">
      <c r="A17">
        <f>ROW(Source!A29)</f>
        <v>29</v>
      </c>
      <c r="B17">
        <v>35502784</v>
      </c>
      <c r="C17">
        <v>35503236</v>
      </c>
      <c r="D17">
        <v>29150040</v>
      </c>
      <c r="E17">
        <v>1</v>
      </c>
      <c r="F17">
        <v>1</v>
      </c>
      <c r="G17">
        <v>1</v>
      </c>
      <c r="H17">
        <v>3</v>
      </c>
      <c r="I17" t="s">
        <v>369</v>
      </c>
      <c r="J17" t="s">
        <v>370</v>
      </c>
      <c r="K17" t="s">
        <v>371</v>
      </c>
      <c r="L17">
        <v>1339</v>
      </c>
      <c r="N17">
        <v>1007</v>
      </c>
      <c r="O17" t="s">
        <v>368</v>
      </c>
      <c r="P17" t="s">
        <v>368</v>
      </c>
      <c r="Q17">
        <v>1</v>
      </c>
      <c r="W17">
        <v>0</v>
      </c>
      <c r="X17">
        <v>693153122</v>
      </c>
      <c r="Y17">
        <v>0.15</v>
      </c>
      <c r="AA17">
        <v>22.2</v>
      </c>
      <c r="AB17">
        <v>0</v>
      </c>
      <c r="AC17">
        <v>0</v>
      </c>
      <c r="AD17">
        <v>0</v>
      </c>
      <c r="AE17">
        <v>2.44</v>
      </c>
      <c r="AF17">
        <v>0</v>
      </c>
      <c r="AG17">
        <v>0</v>
      </c>
      <c r="AH17">
        <v>0</v>
      </c>
      <c r="AI17">
        <v>9.1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0.15</v>
      </c>
      <c r="AU17" t="s">
        <v>3</v>
      </c>
      <c r="AV17">
        <v>0</v>
      </c>
      <c r="AW17">
        <v>2</v>
      </c>
      <c r="AX17">
        <v>35503246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Y17*Source!I29</f>
        <v>0.44999999999999996</v>
      </c>
      <c r="CY17">
        <f>AA17</f>
        <v>22.2</v>
      </c>
      <c r="CZ17">
        <f>AE17</f>
        <v>2.44</v>
      </c>
      <c r="DA17">
        <f>AI17</f>
        <v>9.1</v>
      </c>
      <c r="DB17">
        <f>ROUND(ROUND(AT17*CZ17,2),6)</f>
        <v>0.37</v>
      </c>
      <c r="DC17">
        <f>ROUND(ROUND(AT17*AG17,2),6)</f>
        <v>0</v>
      </c>
    </row>
    <row r="18" spans="1:107">
      <c r="A18">
        <f>ROW(Source!A30)</f>
        <v>30</v>
      </c>
      <c r="B18">
        <v>35502784</v>
      </c>
      <c r="C18">
        <v>35503247</v>
      </c>
      <c r="D18">
        <v>18406804</v>
      </c>
      <c r="E18">
        <v>1</v>
      </c>
      <c r="F18">
        <v>1</v>
      </c>
      <c r="G18">
        <v>1</v>
      </c>
      <c r="H18">
        <v>1</v>
      </c>
      <c r="I18" t="s">
        <v>386</v>
      </c>
      <c r="J18" t="s">
        <v>3</v>
      </c>
      <c r="K18" t="s">
        <v>387</v>
      </c>
      <c r="L18">
        <v>1369</v>
      </c>
      <c r="N18">
        <v>1013</v>
      </c>
      <c r="O18" t="s">
        <v>352</v>
      </c>
      <c r="P18" t="s">
        <v>352</v>
      </c>
      <c r="Q18">
        <v>1</v>
      </c>
      <c r="W18">
        <v>0</v>
      </c>
      <c r="X18">
        <v>254330056</v>
      </c>
      <c r="Y18">
        <v>206.99999999999997</v>
      </c>
      <c r="AA18">
        <v>0</v>
      </c>
      <c r="AB18">
        <v>0</v>
      </c>
      <c r="AC18">
        <v>0</v>
      </c>
      <c r="AD18">
        <v>254.67</v>
      </c>
      <c r="AE18">
        <v>0</v>
      </c>
      <c r="AF18">
        <v>0</v>
      </c>
      <c r="AG18">
        <v>0</v>
      </c>
      <c r="AH18">
        <v>254.67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1</v>
      </c>
      <c r="AQ18">
        <v>0</v>
      </c>
      <c r="AR18">
        <v>0</v>
      </c>
      <c r="AS18" t="s">
        <v>3</v>
      </c>
      <c r="AT18">
        <v>180</v>
      </c>
      <c r="AU18" t="s">
        <v>21</v>
      </c>
      <c r="AV18">
        <v>1</v>
      </c>
      <c r="AW18">
        <v>2</v>
      </c>
      <c r="AX18">
        <v>35503248</v>
      </c>
      <c r="AY18">
        <v>1</v>
      </c>
      <c r="AZ18">
        <v>0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Y18*Source!I30</f>
        <v>18.629999999999995</v>
      </c>
      <c r="CY18">
        <f>AD18</f>
        <v>254.67</v>
      </c>
      <c r="CZ18">
        <f>AH18</f>
        <v>254.67</v>
      </c>
      <c r="DA18">
        <f>AL18</f>
        <v>1</v>
      </c>
      <c r="DB18">
        <f>ROUND((ROUND(AT18*CZ18,2)*1.15),6)</f>
        <v>52716.69</v>
      </c>
      <c r="DC18">
        <f>ROUND((ROUND(AT18*AG18,2)*1.15),6)</f>
        <v>0</v>
      </c>
    </row>
    <row r="19" spans="1:107">
      <c r="A19">
        <f>ROW(Source!A30)</f>
        <v>30</v>
      </c>
      <c r="B19">
        <v>35502784</v>
      </c>
      <c r="C19">
        <v>35503247</v>
      </c>
      <c r="D19">
        <v>121548</v>
      </c>
      <c r="E19">
        <v>1</v>
      </c>
      <c r="F19">
        <v>1</v>
      </c>
      <c r="G19">
        <v>1</v>
      </c>
      <c r="H19">
        <v>1</v>
      </c>
      <c r="I19" t="s">
        <v>28</v>
      </c>
      <c r="J19" t="s">
        <v>3</v>
      </c>
      <c r="K19" t="s">
        <v>353</v>
      </c>
      <c r="L19">
        <v>608254</v>
      </c>
      <c r="N19">
        <v>1013</v>
      </c>
      <c r="O19" t="s">
        <v>354</v>
      </c>
      <c r="P19" t="s">
        <v>354</v>
      </c>
      <c r="Q19">
        <v>1</v>
      </c>
      <c r="W19">
        <v>0</v>
      </c>
      <c r="X19">
        <v>-185737400</v>
      </c>
      <c r="Y19">
        <v>22.5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1</v>
      </c>
      <c r="AJ19">
        <v>1</v>
      </c>
      <c r="AK19">
        <v>1</v>
      </c>
      <c r="AL19">
        <v>1</v>
      </c>
      <c r="AN19">
        <v>0</v>
      </c>
      <c r="AO19">
        <v>1</v>
      </c>
      <c r="AP19">
        <v>1</v>
      </c>
      <c r="AQ19">
        <v>0</v>
      </c>
      <c r="AR19">
        <v>0</v>
      </c>
      <c r="AS19" t="s">
        <v>3</v>
      </c>
      <c r="AT19">
        <v>18</v>
      </c>
      <c r="AU19" t="s">
        <v>20</v>
      </c>
      <c r="AV19">
        <v>2</v>
      </c>
      <c r="AW19">
        <v>2</v>
      </c>
      <c r="AX19">
        <v>35503249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Y19*Source!I30</f>
        <v>2.0249999999999999</v>
      </c>
      <c r="CY19">
        <f>AD19</f>
        <v>0</v>
      </c>
      <c r="CZ19">
        <f>AH19</f>
        <v>0</v>
      </c>
      <c r="DA19">
        <f>AL19</f>
        <v>1</v>
      </c>
      <c r="DB19">
        <f>ROUND((ROUND(AT19*CZ19,2)*1.25),6)</f>
        <v>0</v>
      </c>
      <c r="DC19">
        <f>ROUND((ROUND(AT19*AG19,2)*1.25),6)</f>
        <v>0</v>
      </c>
    </row>
    <row r="20" spans="1:107">
      <c r="A20">
        <f>ROW(Source!A30)</f>
        <v>30</v>
      </c>
      <c r="B20">
        <v>35502784</v>
      </c>
      <c r="C20">
        <v>35503247</v>
      </c>
      <c r="D20">
        <v>29172268</v>
      </c>
      <c r="E20">
        <v>1</v>
      </c>
      <c r="F20">
        <v>1</v>
      </c>
      <c r="G20">
        <v>1</v>
      </c>
      <c r="H20">
        <v>2</v>
      </c>
      <c r="I20" t="s">
        <v>388</v>
      </c>
      <c r="J20" t="s">
        <v>389</v>
      </c>
      <c r="K20" t="s">
        <v>390</v>
      </c>
      <c r="L20">
        <v>1368</v>
      </c>
      <c r="N20">
        <v>1011</v>
      </c>
      <c r="O20" t="s">
        <v>358</v>
      </c>
      <c r="P20" t="s">
        <v>358</v>
      </c>
      <c r="Q20">
        <v>1</v>
      </c>
      <c r="W20">
        <v>0</v>
      </c>
      <c r="X20">
        <v>-1117034689</v>
      </c>
      <c r="Y20">
        <v>22.5</v>
      </c>
      <c r="AA20">
        <v>0</v>
      </c>
      <c r="AB20">
        <v>889.06</v>
      </c>
      <c r="AC20">
        <v>446.18</v>
      </c>
      <c r="AD20">
        <v>0</v>
      </c>
      <c r="AE20">
        <v>0</v>
      </c>
      <c r="AF20">
        <v>86.4</v>
      </c>
      <c r="AG20">
        <v>13.5</v>
      </c>
      <c r="AH20">
        <v>0</v>
      </c>
      <c r="AI20">
        <v>1</v>
      </c>
      <c r="AJ20">
        <v>10.29</v>
      </c>
      <c r="AK20">
        <v>33.049999999999997</v>
      </c>
      <c r="AL20">
        <v>1</v>
      </c>
      <c r="AN20">
        <v>0</v>
      </c>
      <c r="AO20">
        <v>1</v>
      </c>
      <c r="AP20">
        <v>1</v>
      </c>
      <c r="AQ20">
        <v>0</v>
      </c>
      <c r="AR20">
        <v>0</v>
      </c>
      <c r="AS20" t="s">
        <v>3</v>
      </c>
      <c r="AT20">
        <v>18</v>
      </c>
      <c r="AU20" t="s">
        <v>20</v>
      </c>
      <c r="AV20">
        <v>0</v>
      </c>
      <c r="AW20">
        <v>2</v>
      </c>
      <c r="AX20">
        <v>35503250</v>
      </c>
      <c r="AY20">
        <v>1</v>
      </c>
      <c r="AZ20">
        <v>0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Y20*Source!I30</f>
        <v>2.0249999999999999</v>
      </c>
      <c r="CY20">
        <f>AB20</f>
        <v>889.06</v>
      </c>
      <c r="CZ20">
        <f>AF20</f>
        <v>86.4</v>
      </c>
      <c r="DA20">
        <f>AJ20</f>
        <v>10.29</v>
      </c>
      <c r="DB20">
        <f>ROUND((ROUND(AT20*CZ20,2)*1.25),6)</f>
        <v>1944</v>
      </c>
      <c r="DC20">
        <f>ROUND((ROUND(AT20*AG20,2)*1.25),6)</f>
        <v>303.75</v>
      </c>
    </row>
    <row r="21" spans="1:107">
      <c r="A21">
        <f>ROW(Source!A30)</f>
        <v>30</v>
      </c>
      <c r="B21">
        <v>35502784</v>
      </c>
      <c r="C21">
        <v>35503247</v>
      </c>
      <c r="D21">
        <v>29173152</v>
      </c>
      <c r="E21">
        <v>1</v>
      </c>
      <c r="F21">
        <v>1</v>
      </c>
      <c r="G21">
        <v>1</v>
      </c>
      <c r="H21">
        <v>2</v>
      </c>
      <c r="I21" t="s">
        <v>391</v>
      </c>
      <c r="J21" t="s">
        <v>392</v>
      </c>
      <c r="K21" t="s">
        <v>393</v>
      </c>
      <c r="L21">
        <v>1368</v>
      </c>
      <c r="N21">
        <v>1011</v>
      </c>
      <c r="O21" t="s">
        <v>358</v>
      </c>
      <c r="P21" t="s">
        <v>358</v>
      </c>
      <c r="Q21">
        <v>1</v>
      </c>
      <c r="W21">
        <v>0</v>
      </c>
      <c r="X21">
        <v>1729392141</v>
      </c>
      <c r="Y21">
        <v>60</v>
      </c>
      <c r="AA21">
        <v>0</v>
      </c>
      <c r="AB21">
        <v>4.1100000000000003</v>
      </c>
      <c r="AC21">
        <v>0</v>
      </c>
      <c r="AD21">
        <v>0</v>
      </c>
      <c r="AE21">
        <v>0</v>
      </c>
      <c r="AF21">
        <v>0.5</v>
      </c>
      <c r="AG21">
        <v>0</v>
      </c>
      <c r="AH21">
        <v>0</v>
      </c>
      <c r="AI21">
        <v>1</v>
      </c>
      <c r="AJ21">
        <v>8.2200000000000006</v>
      </c>
      <c r="AK21">
        <v>33.049999999999997</v>
      </c>
      <c r="AL21">
        <v>1</v>
      </c>
      <c r="AN21">
        <v>0</v>
      </c>
      <c r="AO21">
        <v>1</v>
      </c>
      <c r="AP21">
        <v>1</v>
      </c>
      <c r="AQ21">
        <v>0</v>
      </c>
      <c r="AR21">
        <v>0</v>
      </c>
      <c r="AS21" t="s">
        <v>3</v>
      </c>
      <c r="AT21">
        <v>48</v>
      </c>
      <c r="AU21" t="s">
        <v>20</v>
      </c>
      <c r="AV21">
        <v>0</v>
      </c>
      <c r="AW21">
        <v>2</v>
      </c>
      <c r="AX21">
        <v>35503251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Y21*Source!I30</f>
        <v>5.3999999999999995</v>
      </c>
      <c r="CY21">
        <f>AB21</f>
        <v>4.1100000000000003</v>
      </c>
      <c r="CZ21">
        <f>AF21</f>
        <v>0.5</v>
      </c>
      <c r="DA21">
        <f>AJ21</f>
        <v>8.2200000000000006</v>
      </c>
      <c r="DB21">
        <f>ROUND((ROUND(AT21*CZ21,2)*1.25),6)</f>
        <v>30</v>
      </c>
      <c r="DC21">
        <f>ROUND((ROUND(AT21*AG21,2)*1.25),6)</f>
        <v>0</v>
      </c>
    </row>
    <row r="22" spans="1:107">
      <c r="A22">
        <f>ROW(Source!A30)</f>
        <v>30</v>
      </c>
      <c r="B22">
        <v>35502784</v>
      </c>
      <c r="C22">
        <v>35503247</v>
      </c>
      <c r="D22">
        <v>29174913</v>
      </c>
      <c r="E22">
        <v>1</v>
      </c>
      <c r="F22">
        <v>1</v>
      </c>
      <c r="G22">
        <v>1</v>
      </c>
      <c r="H22">
        <v>2</v>
      </c>
      <c r="I22" t="s">
        <v>394</v>
      </c>
      <c r="J22" t="s">
        <v>395</v>
      </c>
      <c r="K22" t="s">
        <v>396</v>
      </c>
      <c r="L22">
        <v>1368</v>
      </c>
      <c r="N22">
        <v>1011</v>
      </c>
      <c r="O22" t="s">
        <v>358</v>
      </c>
      <c r="P22" t="s">
        <v>358</v>
      </c>
      <c r="Q22">
        <v>1</v>
      </c>
      <c r="W22">
        <v>0</v>
      </c>
      <c r="X22">
        <v>458544584</v>
      </c>
      <c r="Y22">
        <v>0.16250000000000001</v>
      </c>
      <c r="AA22">
        <v>0</v>
      </c>
      <c r="AB22">
        <v>932.72</v>
      </c>
      <c r="AC22">
        <v>383.38</v>
      </c>
      <c r="AD22">
        <v>0</v>
      </c>
      <c r="AE22">
        <v>0</v>
      </c>
      <c r="AF22">
        <v>87.17</v>
      </c>
      <c r="AG22">
        <v>11.6</v>
      </c>
      <c r="AH22">
        <v>0</v>
      </c>
      <c r="AI22">
        <v>1</v>
      </c>
      <c r="AJ22">
        <v>10.7</v>
      </c>
      <c r="AK22">
        <v>33.049999999999997</v>
      </c>
      <c r="AL22">
        <v>1</v>
      </c>
      <c r="AN22">
        <v>0</v>
      </c>
      <c r="AO22">
        <v>1</v>
      </c>
      <c r="AP22">
        <v>1</v>
      </c>
      <c r="AQ22">
        <v>0</v>
      </c>
      <c r="AR22">
        <v>0</v>
      </c>
      <c r="AS22" t="s">
        <v>3</v>
      </c>
      <c r="AT22">
        <v>0.13</v>
      </c>
      <c r="AU22" t="s">
        <v>20</v>
      </c>
      <c r="AV22">
        <v>0</v>
      </c>
      <c r="AW22">
        <v>2</v>
      </c>
      <c r="AX22">
        <v>35503252</v>
      </c>
      <c r="AY22">
        <v>1</v>
      </c>
      <c r="AZ22">
        <v>0</v>
      </c>
      <c r="BA22">
        <v>22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Y22*Source!I30</f>
        <v>1.4624999999999999E-2</v>
      </c>
      <c r="CY22">
        <f>AB22</f>
        <v>932.72</v>
      </c>
      <c r="CZ22">
        <f>AF22</f>
        <v>87.17</v>
      </c>
      <c r="DA22">
        <f>AJ22</f>
        <v>10.7</v>
      </c>
      <c r="DB22">
        <f>ROUND((ROUND(AT22*CZ22,2)*1.25),6)</f>
        <v>14.1625</v>
      </c>
      <c r="DC22">
        <f>ROUND((ROUND(AT22*AG22,2)*1.25),6)</f>
        <v>1.8875</v>
      </c>
    </row>
    <row r="23" spans="1:107">
      <c r="A23">
        <f>ROW(Source!A30)</f>
        <v>30</v>
      </c>
      <c r="B23">
        <v>35502784</v>
      </c>
      <c r="C23">
        <v>35503247</v>
      </c>
      <c r="D23">
        <v>29108248</v>
      </c>
      <c r="E23">
        <v>1</v>
      </c>
      <c r="F23">
        <v>1</v>
      </c>
      <c r="G23">
        <v>1</v>
      </c>
      <c r="H23">
        <v>3</v>
      </c>
      <c r="I23" t="s">
        <v>397</v>
      </c>
      <c r="J23" t="s">
        <v>398</v>
      </c>
      <c r="K23" t="s">
        <v>399</v>
      </c>
      <c r="L23">
        <v>1327</v>
      </c>
      <c r="N23">
        <v>1005</v>
      </c>
      <c r="O23" t="s">
        <v>225</v>
      </c>
      <c r="P23" t="s">
        <v>225</v>
      </c>
      <c r="Q23">
        <v>1</v>
      </c>
      <c r="W23">
        <v>0</v>
      </c>
      <c r="X23">
        <v>-711058196</v>
      </c>
      <c r="Y23">
        <v>250</v>
      </c>
      <c r="AA23">
        <v>54.37</v>
      </c>
      <c r="AB23">
        <v>0</v>
      </c>
      <c r="AC23">
        <v>0</v>
      </c>
      <c r="AD23">
        <v>0</v>
      </c>
      <c r="AE23">
        <v>10.199999999999999</v>
      </c>
      <c r="AF23">
        <v>0</v>
      </c>
      <c r="AG23">
        <v>0</v>
      </c>
      <c r="AH23">
        <v>0</v>
      </c>
      <c r="AI23">
        <v>5.33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250</v>
      </c>
      <c r="AU23" t="s">
        <v>3</v>
      </c>
      <c r="AV23">
        <v>0</v>
      </c>
      <c r="AW23">
        <v>2</v>
      </c>
      <c r="AX23">
        <v>35503253</v>
      </c>
      <c r="AY23">
        <v>1</v>
      </c>
      <c r="AZ23">
        <v>0</v>
      </c>
      <c r="BA23">
        <v>23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Y23*Source!I30</f>
        <v>22.5</v>
      </c>
      <c r="CY23">
        <f>AA23</f>
        <v>54.37</v>
      </c>
      <c r="CZ23">
        <f>AE23</f>
        <v>10.199999999999999</v>
      </c>
      <c r="DA23">
        <f>AI23</f>
        <v>5.33</v>
      </c>
      <c r="DB23">
        <f>ROUND(ROUND(AT23*CZ23,2),6)</f>
        <v>2550</v>
      </c>
      <c r="DC23">
        <f>ROUND(ROUND(AT23*AG23,2),6)</f>
        <v>0</v>
      </c>
    </row>
    <row r="24" spans="1:107">
      <c r="A24">
        <f>ROW(Source!A30)</f>
        <v>30</v>
      </c>
      <c r="B24">
        <v>35502784</v>
      </c>
      <c r="C24">
        <v>35503247</v>
      </c>
      <c r="D24">
        <v>29145038</v>
      </c>
      <c r="E24">
        <v>1</v>
      </c>
      <c r="F24">
        <v>1</v>
      </c>
      <c r="G24">
        <v>1</v>
      </c>
      <c r="H24">
        <v>3</v>
      </c>
      <c r="I24" t="s">
        <v>400</v>
      </c>
      <c r="J24" t="s">
        <v>401</v>
      </c>
      <c r="K24" t="s">
        <v>402</v>
      </c>
      <c r="L24">
        <v>1339</v>
      </c>
      <c r="N24">
        <v>1007</v>
      </c>
      <c r="O24" t="s">
        <v>368</v>
      </c>
      <c r="P24" t="s">
        <v>368</v>
      </c>
      <c r="Q24">
        <v>1</v>
      </c>
      <c r="W24">
        <v>0</v>
      </c>
      <c r="X24">
        <v>-2024826283</v>
      </c>
      <c r="Y24">
        <v>102</v>
      </c>
      <c r="AA24">
        <v>3374.8</v>
      </c>
      <c r="AB24">
        <v>0</v>
      </c>
      <c r="AC24">
        <v>0</v>
      </c>
      <c r="AD24">
        <v>0</v>
      </c>
      <c r="AE24">
        <v>520</v>
      </c>
      <c r="AF24">
        <v>0</v>
      </c>
      <c r="AG24">
        <v>0</v>
      </c>
      <c r="AH24">
        <v>0</v>
      </c>
      <c r="AI24">
        <v>6.49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102</v>
      </c>
      <c r="AU24" t="s">
        <v>3</v>
      </c>
      <c r="AV24">
        <v>0</v>
      </c>
      <c r="AW24">
        <v>2</v>
      </c>
      <c r="AX24">
        <v>35503254</v>
      </c>
      <c r="AY24">
        <v>1</v>
      </c>
      <c r="AZ24">
        <v>0</v>
      </c>
      <c r="BA24">
        <v>24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Y24*Source!I30</f>
        <v>9.18</v>
      </c>
      <c r="CY24">
        <f>AA24</f>
        <v>3374.8</v>
      </c>
      <c r="CZ24">
        <f>AE24</f>
        <v>520</v>
      </c>
      <c r="DA24">
        <f>AI24</f>
        <v>6.49</v>
      </c>
      <c r="DB24">
        <f>ROUND(ROUND(AT24*CZ24,2),6)</f>
        <v>53040</v>
      </c>
      <c r="DC24">
        <f>ROUND(ROUND(AT24*AG24,2),6)</f>
        <v>0</v>
      </c>
    </row>
    <row r="25" spans="1:107">
      <c r="A25">
        <f>ROW(Source!A30)</f>
        <v>30</v>
      </c>
      <c r="B25">
        <v>35502784</v>
      </c>
      <c r="C25">
        <v>35503247</v>
      </c>
      <c r="D25">
        <v>29150040</v>
      </c>
      <c r="E25">
        <v>1</v>
      </c>
      <c r="F25">
        <v>1</v>
      </c>
      <c r="G25">
        <v>1</v>
      </c>
      <c r="H25">
        <v>3</v>
      </c>
      <c r="I25" t="s">
        <v>369</v>
      </c>
      <c r="J25" t="s">
        <v>370</v>
      </c>
      <c r="K25" t="s">
        <v>371</v>
      </c>
      <c r="L25">
        <v>1339</v>
      </c>
      <c r="N25">
        <v>1007</v>
      </c>
      <c r="O25" t="s">
        <v>368</v>
      </c>
      <c r="P25" t="s">
        <v>368</v>
      </c>
      <c r="Q25">
        <v>1</v>
      </c>
      <c r="W25">
        <v>0</v>
      </c>
      <c r="X25">
        <v>693153122</v>
      </c>
      <c r="Y25">
        <v>0.2</v>
      </c>
      <c r="AA25">
        <v>22.2</v>
      </c>
      <c r="AB25">
        <v>0</v>
      </c>
      <c r="AC25">
        <v>0</v>
      </c>
      <c r="AD25">
        <v>0</v>
      </c>
      <c r="AE25">
        <v>2.44</v>
      </c>
      <c r="AF25">
        <v>0</v>
      </c>
      <c r="AG25">
        <v>0</v>
      </c>
      <c r="AH25">
        <v>0</v>
      </c>
      <c r="AI25">
        <v>9.1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0.2</v>
      </c>
      <c r="AU25" t="s">
        <v>3</v>
      </c>
      <c r="AV25">
        <v>0</v>
      </c>
      <c r="AW25">
        <v>2</v>
      </c>
      <c r="AX25">
        <v>35503255</v>
      </c>
      <c r="AY25">
        <v>1</v>
      </c>
      <c r="AZ25">
        <v>0</v>
      </c>
      <c r="BA25">
        <v>25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Y25*Source!I30</f>
        <v>1.7999999999999999E-2</v>
      </c>
      <c r="CY25">
        <f>AA25</f>
        <v>22.2</v>
      </c>
      <c r="CZ25">
        <f>AE25</f>
        <v>2.44</v>
      </c>
      <c r="DA25">
        <f>AI25</f>
        <v>9.1</v>
      </c>
      <c r="DB25">
        <f>ROUND(ROUND(AT25*CZ25,2),6)</f>
        <v>0.49</v>
      </c>
      <c r="DC25">
        <f>ROUND(ROUND(AT25*AG25,2),6)</f>
        <v>0</v>
      </c>
    </row>
    <row r="26" spans="1:107">
      <c r="A26">
        <f>ROW(Source!A31)</f>
        <v>31</v>
      </c>
      <c r="B26">
        <v>35502784</v>
      </c>
      <c r="C26">
        <v>35503263</v>
      </c>
      <c r="D26">
        <v>18411771</v>
      </c>
      <c r="E26">
        <v>1</v>
      </c>
      <c r="F26">
        <v>1</v>
      </c>
      <c r="G26">
        <v>1</v>
      </c>
      <c r="H26">
        <v>1</v>
      </c>
      <c r="I26" t="s">
        <v>403</v>
      </c>
      <c r="J26" t="s">
        <v>3</v>
      </c>
      <c r="K26" t="s">
        <v>404</v>
      </c>
      <c r="L26">
        <v>1369</v>
      </c>
      <c r="N26">
        <v>1013</v>
      </c>
      <c r="O26" t="s">
        <v>352</v>
      </c>
      <c r="P26" t="s">
        <v>352</v>
      </c>
      <c r="Q26">
        <v>1</v>
      </c>
      <c r="W26">
        <v>0</v>
      </c>
      <c r="X26">
        <v>922534627</v>
      </c>
      <c r="Y26">
        <v>45.436499999999995</v>
      </c>
      <c r="AA26">
        <v>0</v>
      </c>
      <c r="AB26">
        <v>0</v>
      </c>
      <c r="AC26">
        <v>0</v>
      </c>
      <c r="AD26">
        <v>259.24</v>
      </c>
      <c r="AE26">
        <v>0</v>
      </c>
      <c r="AF26">
        <v>0</v>
      </c>
      <c r="AG26">
        <v>0</v>
      </c>
      <c r="AH26">
        <v>259.24</v>
      </c>
      <c r="AI26">
        <v>1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1</v>
      </c>
      <c r="AQ26">
        <v>0</v>
      </c>
      <c r="AR26">
        <v>0</v>
      </c>
      <c r="AS26" t="s">
        <v>3</v>
      </c>
      <c r="AT26">
        <v>39.51</v>
      </c>
      <c r="AU26" t="s">
        <v>21</v>
      </c>
      <c r="AV26">
        <v>1</v>
      </c>
      <c r="AW26">
        <v>2</v>
      </c>
      <c r="AX26">
        <v>35503264</v>
      </c>
      <c r="AY26">
        <v>1</v>
      </c>
      <c r="AZ26">
        <v>0</v>
      </c>
      <c r="BA26">
        <v>26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Y26*Source!I31</f>
        <v>40.892849999999996</v>
      </c>
      <c r="CY26">
        <f>AD26</f>
        <v>259.24</v>
      </c>
      <c r="CZ26">
        <f>AH26</f>
        <v>259.24</v>
      </c>
      <c r="DA26">
        <f>AL26</f>
        <v>1</v>
      </c>
      <c r="DB26">
        <f>ROUND((ROUND(AT26*CZ26,2)*1.15),6)</f>
        <v>11778.9555</v>
      </c>
      <c r="DC26">
        <f>ROUND((ROUND(AT26*AG26,2)*1.15),6)</f>
        <v>0</v>
      </c>
    </row>
    <row r="27" spans="1:107">
      <c r="A27">
        <f>ROW(Source!A31)</f>
        <v>31</v>
      </c>
      <c r="B27">
        <v>35502784</v>
      </c>
      <c r="C27">
        <v>35503263</v>
      </c>
      <c r="D27">
        <v>121548</v>
      </c>
      <c r="E27">
        <v>1</v>
      </c>
      <c r="F27">
        <v>1</v>
      </c>
      <c r="G27">
        <v>1</v>
      </c>
      <c r="H27">
        <v>1</v>
      </c>
      <c r="I27" t="s">
        <v>28</v>
      </c>
      <c r="J27" t="s">
        <v>3</v>
      </c>
      <c r="K27" t="s">
        <v>353</v>
      </c>
      <c r="L27">
        <v>608254</v>
      </c>
      <c r="N27">
        <v>1013</v>
      </c>
      <c r="O27" t="s">
        <v>354</v>
      </c>
      <c r="P27" t="s">
        <v>354</v>
      </c>
      <c r="Q27">
        <v>1</v>
      </c>
      <c r="W27">
        <v>0</v>
      </c>
      <c r="X27">
        <v>-185737400</v>
      </c>
      <c r="Y27">
        <v>1.5874999999999999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1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1</v>
      </c>
      <c r="AQ27">
        <v>0</v>
      </c>
      <c r="AR27">
        <v>0</v>
      </c>
      <c r="AS27" t="s">
        <v>3</v>
      </c>
      <c r="AT27">
        <v>1.27</v>
      </c>
      <c r="AU27" t="s">
        <v>20</v>
      </c>
      <c r="AV27">
        <v>2</v>
      </c>
      <c r="AW27">
        <v>2</v>
      </c>
      <c r="AX27">
        <v>35503265</v>
      </c>
      <c r="AY27">
        <v>1</v>
      </c>
      <c r="AZ27">
        <v>0</v>
      </c>
      <c r="BA27">
        <v>27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Y27*Source!I31</f>
        <v>1.42875</v>
      </c>
      <c r="CY27">
        <f>AD27</f>
        <v>0</v>
      </c>
      <c r="CZ27">
        <f>AH27</f>
        <v>0</v>
      </c>
      <c r="DA27">
        <f>AL27</f>
        <v>1</v>
      </c>
      <c r="DB27">
        <f>ROUND((ROUND(AT27*CZ27,2)*1.25),6)</f>
        <v>0</v>
      </c>
      <c r="DC27">
        <f>ROUND((ROUND(AT27*AG27,2)*1.25),6)</f>
        <v>0</v>
      </c>
    </row>
    <row r="28" spans="1:107">
      <c r="A28">
        <f>ROW(Source!A31)</f>
        <v>31</v>
      </c>
      <c r="B28">
        <v>35502784</v>
      </c>
      <c r="C28">
        <v>35503263</v>
      </c>
      <c r="D28">
        <v>29172556</v>
      </c>
      <c r="E28">
        <v>1</v>
      </c>
      <c r="F28">
        <v>1</v>
      </c>
      <c r="G28">
        <v>1</v>
      </c>
      <c r="H28">
        <v>2</v>
      </c>
      <c r="I28" t="s">
        <v>405</v>
      </c>
      <c r="J28" t="s">
        <v>406</v>
      </c>
      <c r="K28" t="s">
        <v>407</v>
      </c>
      <c r="L28">
        <v>1368</v>
      </c>
      <c r="N28">
        <v>1011</v>
      </c>
      <c r="O28" t="s">
        <v>358</v>
      </c>
      <c r="P28" t="s">
        <v>358</v>
      </c>
      <c r="Q28">
        <v>1</v>
      </c>
      <c r="W28">
        <v>0</v>
      </c>
      <c r="X28">
        <v>-1302720870</v>
      </c>
      <c r="Y28">
        <v>1.5874999999999999</v>
      </c>
      <c r="AA28">
        <v>0</v>
      </c>
      <c r="AB28">
        <v>466.71</v>
      </c>
      <c r="AC28">
        <v>446.18</v>
      </c>
      <c r="AD28">
        <v>0</v>
      </c>
      <c r="AE28">
        <v>0</v>
      </c>
      <c r="AF28">
        <v>31.26</v>
      </c>
      <c r="AG28">
        <v>13.5</v>
      </c>
      <c r="AH28">
        <v>0</v>
      </c>
      <c r="AI28">
        <v>1</v>
      </c>
      <c r="AJ28">
        <v>14.93</v>
      </c>
      <c r="AK28">
        <v>33.049999999999997</v>
      </c>
      <c r="AL28">
        <v>1</v>
      </c>
      <c r="AN28">
        <v>0</v>
      </c>
      <c r="AO28">
        <v>1</v>
      </c>
      <c r="AP28">
        <v>1</v>
      </c>
      <c r="AQ28">
        <v>0</v>
      </c>
      <c r="AR28">
        <v>0</v>
      </c>
      <c r="AS28" t="s">
        <v>3</v>
      </c>
      <c r="AT28">
        <v>1.27</v>
      </c>
      <c r="AU28" t="s">
        <v>20</v>
      </c>
      <c r="AV28">
        <v>0</v>
      </c>
      <c r="AW28">
        <v>2</v>
      </c>
      <c r="AX28">
        <v>35503266</v>
      </c>
      <c r="AY28">
        <v>1</v>
      </c>
      <c r="AZ28">
        <v>0</v>
      </c>
      <c r="BA28">
        <v>28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Y28*Source!I31</f>
        <v>1.42875</v>
      </c>
      <c r="CY28">
        <f>AB28</f>
        <v>466.71</v>
      </c>
      <c r="CZ28">
        <f>AF28</f>
        <v>31.26</v>
      </c>
      <c r="DA28">
        <f>AJ28</f>
        <v>14.93</v>
      </c>
      <c r="DB28">
        <f>ROUND((ROUND(AT28*CZ28,2)*1.25),6)</f>
        <v>49.625</v>
      </c>
      <c r="DC28">
        <f>ROUND((ROUND(AT28*AG28,2)*1.25),6)</f>
        <v>21.4375</v>
      </c>
    </row>
    <row r="29" spans="1:107">
      <c r="A29">
        <f>ROW(Source!A31)</f>
        <v>31</v>
      </c>
      <c r="B29">
        <v>35502784</v>
      </c>
      <c r="C29">
        <v>35503263</v>
      </c>
      <c r="D29">
        <v>29173152</v>
      </c>
      <c r="E29">
        <v>1</v>
      </c>
      <c r="F29">
        <v>1</v>
      </c>
      <c r="G29">
        <v>1</v>
      </c>
      <c r="H29">
        <v>2</v>
      </c>
      <c r="I29" t="s">
        <v>391</v>
      </c>
      <c r="J29" t="s">
        <v>392</v>
      </c>
      <c r="K29" t="s">
        <v>393</v>
      </c>
      <c r="L29">
        <v>1368</v>
      </c>
      <c r="N29">
        <v>1011</v>
      </c>
      <c r="O29" t="s">
        <v>358</v>
      </c>
      <c r="P29" t="s">
        <v>358</v>
      </c>
      <c r="Q29">
        <v>1</v>
      </c>
      <c r="W29">
        <v>0</v>
      </c>
      <c r="X29">
        <v>1729392141</v>
      </c>
      <c r="Y29">
        <v>11.3375</v>
      </c>
      <c r="AA29">
        <v>0</v>
      </c>
      <c r="AB29">
        <v>4.1100000000000003</v>
      </c>
      <c r="AC29">
        <v>0</v>
      </c>
      <c r="AD29">
        <v>0</v>
      </c>
      <c r="AE29">
        <v>0</v>
      </c>
      <c r="AF29">
        <v>0.5</v>
      </c>
      <c r="AG29">
        <v>0</v>
      </c>
      <c r="AH29">
        <v>0</v>
      </c>
      <c r="AI29">
        <v>1</v>
      </c>
      <c r="AJ29">
        <v>8.2200000000000006</v>
      </c>
      <c r="AK29">
        <v>33.049999999999997</v>
      </c>
      <c r="AL29">
        <v>1</v>
      </c>
      <c r="AN29">
        <v>0</v>
      </c>
      <c r="AO29">
        <v>1</v>
      </c>
      <c r="AP29">
        <v>1</v>
      </c>
      <c r="AQ29">
        <v>0</v>
      </c>
      <c r="AR29">
        <v>0</v>
      </c>
      <c r="AS29" t="s">
        <v>3</v>
      </c>
      <c r="AT29">
        <v>9.07</v>
      </c>
      <c r="AU29" t="s">
        <v>20</v>
      </c>
      <c r="AV29">
        <v>0</v>
      </c>
      <c r="AW29">
        <v>2</v>
      </c>
      <c r="AX29">
        <v>35503267</v>
      </c>
      <c r="AY29">
        <v>1</v>
      </c>
      <c r="AZ29">
        <v>0</v>
      </c>
      <c r="BA29">
        <v>29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Y29*Source!I31</f>
        <v>10.203750000000001</v>
      </c>
      <c r="CY29">
        <f>AB29</f>
        <v>4.1100000000000003</v>
      </c>
      <c r="CZ29">
        <f>AF29</f>
        <v>0.5</v>
      </c>
      <c r="DA29">
        <f>AJ29</f>
        <v>8.2200000000000006</v>
      </c>
      <c r="DB29">
        <f>ROUND((ROUND(AT29*CZ29,2)*1.25),6)</f>
        <v>5.6749999999999998</v>
      </c>
      <c r="DC29">
        <f>ROUND((ROUND(AT29*AG29,2)*1.25),6)</f>
        <v>0</v>
      </c>
    </row>
    <row r="30" spans="1:107">
      <c r="A30">
        <f>ROW(Source!A31)</f>
        <v>31</v>
      </c>
      <c r="B30">
        <v>35502784</v>
      </c>
      <c r="C30">
        <v>35503263</v>
      </c>
      <c r="D30">
        <v>29145158</v>
      </c>
      <c r="E30">
        <v>1</v>
      </c>
      <c r="F30">
        <v>1</v>
      </c>
      <c r="G30">
        <v>1</v>
      </c>
      <c r="H30">
        <v>3</v>
      </c>
      <c r="I30" t="s">
        <v>408</v>
      </c>
      <c r="J30" t="s">
        <v>409</v>
      </c>
      <c r="K30" t="s">
        <v>410</v>
      </c>
      <c r="L30">
        <v>1339</v>
      </c>
      <c r="N30">
        <v>1007</v>
      </c>
      <c r="O30" t="s">
        <v>368</v>
      </c>
      <c r="P30" t="s">
        <v>368</v>
      </c>
      <c r="Q30">
        <v>1</v>
      </c>
      <c r="W30">
        <v>0</v>
      </c>
      <c r="X30">
        <v>-1225348186</v>
      </c>
      <c r="Y30">
        <v>2.04</v>
      </c>
      <c r="AA30">
        <v>3399.46</v>
      </c>
      <c r="AB30">
        <v>0</v>
      </c>
      <c r="AC30">
        <v>0</v>
      </c>
      <c r="AD30">
        <v>0</v>
      </c>
      <c r="AE30">
        <v>548.29999999999995</v>
      </c>
      <c r="AF30">
        <v>0</v>
      </c>
      <c r="AG30">
        <v>0</v>
      </c>
      <c r="AH30">
        <v>0</v>
      </c>
      <c r="AI30">
        <v>6.2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2.04</v>
      </c>
      <c r="AU30" t="s">
        <v>3</v>
      </c>
      <c r="AV30">
        <v>0</v>
      </c>
      <c r="AW30">
        <v>2</v>
      </c>
      <c r="AX30">
        <v>35503268</v>
      </c>
      <c r="AY30">
        <v>1</v>
      </c>
      <c r="AZ30">
        <v>0</v>
      </c>
      <c r="BA30">
        <v>30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Y30*Source!I31</f>
        <v>1.8360000000000001</v>
      </c>
      <c r="CY30">
        <f>AA30</f>
        <v>3399.46</v>
      </c>
      <c r="CZ30">
        <f>AE30</f>
        <v>548.29999999999995</v>
      </c>
      <c r="DA30">
        <f>AI30</f>
        <v>6.2</v>
      </c>
      <c r="DB30">
        <f>ROUND(ROUND(AT30*CZ30,2),6)</f>
        <v>1118.53</v>
      </c>
      <c r="DC30">
        <f>ROUND(ROUND(AT30*AG30,2),6)</f>
        <v>0</v>
      </c>
    </row>
    <row r="31" spans="1:107">
      <c r="A31">
        <f>ROW(Source!A31)</f>
        <v>31</v>
      </c>
      <c r="B31">
        <v>35502784</v>
      </c>
      <c r="C31">
        <v>35503263</v>
      </c>
      <c r="D31">
        <v>29150040</v>
      </c>
      <c r="E31">
        <v>1</v>
      </c>
      <c r="F31">
        <v>1</v>
      </c>
      <c r="G31">
        <v>1</v>
      </c>
      <c r="H31">
        <v>3</v>
      </c>
      <c r="I31" t="s">
        <v>369</v>
      </c>
      <c r="J31" t="s">
        <v>370</v>
      </c>
      <c r="K31" t="s">
        <v>371</v>
      </c>
      <c r="L31">
        <v>1339</v>
      </c>
      <c r="N31">
        <v>1007</v>
      </c>
      <c r="O31" t="s">
        <v>368</v>
      </c>
      <c r="P31" t="s">
        <v>368</v>
      </c>
      <c r="Q31">
        <v>1</v>
      </c>
      <c r="W31">
        <v>0</v>
      </c>
      <c r="X31">
        <v>693153122</v>
      </c>
      <c r="Y31">
        <v>3.5</v>
      </c>
      <c r="AA31">
        <v>22.2</v>
      </c>
      <c r="AB31">
        <v>0</v>
      </c>
      <c r="AC31">
        <v>0</v>
      </c>
      <c r="AD31">
        <v>0</v>
      </c>
      <c r="AE31">
        <v>2.44</v>
      </c>
      <c r="AF31">
        <v>0</v>
      </c>
      <c r="AG31">
        <v>0</v>
      </c>
      <c r="AH31">
        <v>0</v>
      </c>
      <c r="AI31">
        <v>9.1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3.5</v>
      </c>
      <c r="AU31" t="s">
        <v>3</v>
      </c>
      <c r="AV31">
        <v>0</v>
      </c>
      <c r="AW31">
        <v>2</v>
      </c>
      <c r="AX31">
        <v>35503269</v>
      </c>
      <c r="AY31">
        <v>1</v>
      </c>
      <c r="AZ31">
        <v>0</v>
      </c>
      <c r="BA31">
        <v>31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Y31*Source!I31</f>
        <v>3.15</v>
      </c>
      <c r="CY31">
        <f>AA31</f>
        <v>22.2</v>
      </c>
      <c r="CZ31">
        <f>AE31</f>
        <v>2.44</v>
      </c>
      <c r="DA31">
        <f>AI31</f>
        <v>9.1</v>
      </c>
      <c r="DB31">
        <f>ROUND(ROUND(AT31*CZ31,2),6)</f>
        <v>8.5399999999999991</v>
      </c>
      <c r="DC31">
        <f>ROUND(ROUND(AT31*AG31,2),6)</f>
        <v>0</v>
      </c>
    </row>
    <row r="32" spans="1:107">
      <c r="A32">
        <f>ROW(Source!A32)</f>
        <v>32</v>
      </c>
      <c r="B32">
        <v>35502784</v>
      </c>
      <c r="C32">
        <v>35503270</v>
      </c>
      <c r="D32">
        <v>18411771</v>
      </c>
      <c r="E32">
        <v>1</v>
      </c>
      <c r="F32">
        <v>1</v>
      </c>
      <c r="G32">
        <v>1</v>
      </c>
      <c r="H32">
        <v>1</v>
      </c>
      <c r="I32" t="s">
        <v>403</v>
      </c>
      <c r="J32" t="s">
        <v>3</v>
      </c>
      <c r="K32" t="s">
        <v>404</v>
      </c>
      <c r="L32">
        <v>1369</v>
      </c>
      <c r="N32">
        <v>1013</v>
      </c>
      <c r="O32" t="s">
        <v>352</v>
      </c>
      <c r="P32" t="s">
        <v>352</v>
      </c>
      <c r="Q32">
        <v>1</v>
      </c>
      <c r="W32">
        <v>0</v>
      </c>
      <c r="X32">
        <v>922534627</v>
      </c>
      <c r="Y32">
        <v>0.57499999999999996</v>
      </c>
      <c r="AA32">
        <v>0</v>
      </c>
      <c r="AB32">
        <v>0</v>
      </c>
      <c r="AC32">
        <v>0</v>
      </c>
      <c r="AD32">
        <v>259.24</v>
      </c>
      <c r="AE32">
        <v>0</v>
      </c>
      <c r="AF32">
        <v>0</v>
      </c>
      <c r="AG32">
        <v>0</v>
      </c>
      <c r="AH32">
        <v>259.24</v>
      </c>
      <c r="AI32">
        <v>1</v>
      </c>
      <c r="AJ32">
        <v>1</v>
      </c>
      <c r="AK32">
        <v>1</v>
      </c>
      <c r="AL32">
        <v>1</v>
      </c>
      <c r="AN32">
        <v>0</v>
      </c>
      <c r="AO32">
        <v>1</v>
      </c>
      <c r="AP32">
        <v>1</v>
      </c>
      <c r="AQ32">
        <v>0</v>
      </c>
      <c r="AR32">
        <v>0</v>
      </c>
      <c r="AS32" t="s">
        <v>3</v>
      </c>
      <c r="AT32">
        <v>0.5</v>
      </c>
      <c r="AU32" t="s">
        <v>21</v>
      </c>
      <c r="AV32">
        <v>1</v>
      </c>
      <c r="AW32">
        <v>2</v>
      </c>
      <c r="AX32">
        <v>35503271</v>
      </c>
      <c r="AY32">
        <v>1</v>
      </c>
      <c r="AZ32">
        <v>0</v>
      </c>
      <c r="BA32">
        <v>32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Y32*Source!I32</f>
        <v>0.51749999999999996</v>
      </c>
      <c r="CY32">
        <f>AD32</f>
        <v>259.24</v>
      </c>
      <c r="CZ32">
        <f>AH32</f>
        <v>259.24</v>
      </c>
      <c r="DA32">
        <f>AL32</f>
        <v>1</v>
      </c>
      <c r="DB32">
        <f>ROUND((ROUND(AT32*CZ32,2)*1.15),6)</f>
        <v>149.06299999999999</v>
      </c>
      <c r="DC32">
        <f>ROUND((ROUND(AT32*AG32,2)*1.15),6)</f>
        <v>0</v>
      </c>
    </row>
    <row r="33" spans="1:107">
      <c r="A33">
        <f>ROW(Source!A32)</f>
        <v>32</v>
      </c>
      <c r="B33">
        <v>35502784</v>
      </c>
      <c r="C33">
        <v>35503270</v>
      </c>
      <c r="D33">
        <v>121548</v>
      </c>
      <c r="E33">
        <v>1</v>
      </c>
      <c r="F33">
        <v>1</v>
      </c>
      <c r="G33">
        <v>1</v>
      </c>
      <c r="H33">
        <v>1</v>
      </c>
      <c r="I33" t="s">
        <v>28</v>
      </c>
      <c r="J33" t="s">
        <v>3</v>
      </c>
      <c r="K33" t="s">
        <v>353</v>
      </c>
      <c r="L33">
        <v>608254</v>
      </c>
      <c r="N33">
        <v>1013</v>
      </c>
      <c r="O33" t="s">
        <v>354</v>
      </c>
      <c r="P33" t="s">
        <v>354</v>
      </c>
      <c r="Q33">
        <v>1</v>
      </c>
      <c r="W33">
        <v>0</v>
      </c>
      <c r="X33">
        <v>-185737400</v>
      </c>
      <c r="Y33">
        <v>0.26250000000000001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1</v>
      </c>
      <c r="AJ33">
        <v>1</v>
      </c>
      <c r="AK33">
        <v>1</v>
      </c>
      <c r="AL33">
        <v>1</v>
      </c>
      <c r="AN33">
        <v>0</v>
      </c>
      <c r="AO33">
        <v>1</v>
      </c>
      <c r="AP33">
        <v>1</v>
      </c>
      <c r="AQ33">
        <v>0</v>
      </c>
      <c r="AR33">
        <v>0</v>
      </c>
      <c r="AS33" t="s">
        <v>3</v>
      </c>
      <c r="AT33">
        <v>0.21</v>
      </c>
      <c r="AU33" t="s">
        <v>20</v>
      </c>
      <c r="AV33">
        <v>2</v>
      </c>
      <c r="AW33">
        <v>2</v>
      </c>
      <c r="AX33">
        <v>35503272</v>
      </c>
      <c r="AY33">
        <v>1</v>
      </c>
      <c r="AZ33">
        <v>0</v>
      </c>
      <c r="BA33">
        <v>33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Y33*Source!I32</f>
        <v>0.23625000000000002</v>
      </c>
      <c r="CY33">
        <f>AD33</f>
        <v>0</v>
      </c>
      <c r="CZ33">
        <f>AH33</f>
        <v>0</v>
      </c>
      <c r="DA33">
        <f>AL33</f>
        <v>1</v>
      </c>
      <c r="DB33">
        <f>ROUND((ROUND(AT33*CZ33,2)*1.25),6)</f>
        <v>0</v>
      </c>
      <c r="DC33">
        <f>ROUND((ROUND(AT33*AG33,2)*1.25),6)</f>
        <v>0</v>
      </c>
    </row>
    <row r="34" spans="1:107">
      <c r="A34">
        <f>ROW(Source!A32)</f>
        <v>32</v>
      </c>
      <c r="B34">
        <v>35502784</v>
      </c>
      <c r="C34">
        <v>35503270</v>
      </c>
      <c r="D34">
        <v>29172556</v>
      </c>
      <c r="E34">
        <v>1</v>
      </c>
      <c r="F34">
        <v>1</v>
      </c>
      <c r="G34">
        <v>1</v>
      </c>
      <c r="H34">
        <v>2</v>
      </c>
      <c r="I34" t="s">
        <v>405</v>
      </c>
      <c r="J34" t="s">
        <v>406</v>
      </c>
      <c r="K34" t="s">
        <v>407</v>
      </c>
      <c r="L34">
        <v>1368</v>
      </c>
      <c r="N34">
        <v>1011</v>
      </c>
      <c r="O34" t="s">
        <v>358</v>
      </c>
      <c r="P34" t="s">
        <v>358</v>
      </c>
      <c r="Q34">
        <v>1</v>
      </c>
      <c r="W34">
        <v>0</v>
      </c>
      <c r="X34">
        <v>-1302720870</v>
      </c>
      <c r="Y34">
        <v>0.26250000000000001</v>
      </c>
      <c r="AA34">
        <v>0</v>
      </c>
      <c r="AB34">
        <v>466.71</v>
      </c>
      <c r="AC34">
        <v>446.18</v>
      </c>
      <c r="AD34">
        <v>0</v>
      </c>
      <c r="AE34">
        <v>0</v>
      </c>
      <c r="AF34">
        <v>31.26</v>
      </c>
      <c r="AG34">
        <v>13.5</v>
      </c>
      <c r="AH34">
        <v>0</v>
      </c>
      <c r="AI34">
        <v>1</v>
      </c>
      <c r="AJ34">
        <v>14.93</v>
      </c>
      <c r="AK34">
        <v>33.049999999999997</v>
      </c>
      <c r="AL34">
        <v>1</v>
      </c>
      <c r="AN34">
        <v>0</v>
      </c>
      <c r="AO34">
        <v>1</v>
      </c>
      <c r="AP34">
        <v>1</v>
      </c>
      <c r="AQ34">
        <v>0</v>
      </c>
      <c r="AR34">
        <v>0</v>
      </c>
      <c r="AS34" t="s">
        <v>3</v>
      </c>
      <c r="AT34">
        <v>0.21</v>
      </c>
      <c r="AU34" t="s">
        <v>20</v>
      </c>
      <c r="AV34">
        <v>0</v>
      </c>
      <c r="AW34">
        <v>2</v>
      </c>
      <c r="AX34">
        <v>35503273</v>
      </c>
      <c r="AY34">
        <v>1</v>
      </c>
      <c r="AZ34">
        <v>0</v>
      </c>
      <c r="BA34">
        <v>34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Y34*Source!I32</f>
        <v>0.23625000000000002</v>
      </c>
      <c r="CY34">
        <f>AB34</f>
        <v>466.71</v>
      </c>
      <c r="CZ34">
        <f>AF34</f>
        <v>31.26</v>
      </c>
      <c r="DA34">
        <f>AJ34</f>
        <v>14.93</v>
      </c>
      <c r="DB34">
        <f>ROUND((ROUND(AT34*CZ34,2)*1.25),6)</f>
        <v>8.1999999999999993</v>
      </c>
      <c r="DC34">
        <f>ROUND((ROUND(AT34*AG34,2)*1.25),6)</f>
        <v>3.55</v>
      </c>
    </row>
    <row r="35" spans="1:107">
      <c r="A35">
        <f>ROW(Source!A32)</f>
        <v>32</v>
      </c>
      <c r="B35">
        <v>35502784</v>
      </c>
      <c r="C35">
        <v>35503270</v>
      </c>
      <c r="D35">
        <v>29173152</v>
      </c>
      <c r="E35">
        <v>1</v>
      </c>
      <c r="F35">
        <v>1</v>
      </c>
      <c r="G35">
        <v>1</v>
      </c>
      <c r="H35">
        <v>2</v>
      </c>
      <c r="I35" t="s">
        <v>391</v>
      </c>
      <c r="J35" t="s">
        <v>392</v>
      </c>
      <c r="K35" t="s">
        <v>393</v>
      </c>
      <c r="L35">
        <v>1368</v>
      </c>
      <c r="N35">
        <v>1011</v>
      </c>
      <c r="O35" t="s">
        <v>358</v>
      </c>
      <c r="P35" t="s">
        <v>358</v>
      </c>
      <c r="Q35">
        <v>1</v>
      </c>
      <c r="W35">
        <v>0</v>
      </c>
      <c r="X35">
        <v>1729392141</v>
      </c>
      <c r="Y35">
        <v>2.9</v>
      </c>
      <c r="AA35">
        <v>0</v>
      </c>
      <c r="AB35">
        <v>4.1100000000000003</v>
      </c>
      <c r="AC35">
        <v>0</v>
      </c>
      <c r="AD35">
        <v>0</v>
      </c>
      <c r="AE35">
        <v>0</v>
      </c>
      <c r="AF35">
        <v>0.5</v>
      </c>
      <c r="AG35">
        <v>0</v>
      </c>
      <c r="AH35">
        <v>0</v>
      </c>
      <c r="AI35">
        <v>1</v>
      </c>
      <c r="AJ35">
        <v>8.2200000000000006</v>
      </c>
      <c r="AK35">
        <v>33.049999999999997</v>
      </c>
      <c r="AL35">
        <v>1</v>
      </c>
      <c r="AN35">
        <v>0</v>
      </c>
      <c r="AO35">
        <v>1</v>
      </c>
      <c r="AP35">
        <v>1</v>
      </c>
      <c r="AQ35">
        <v>0</v>
      </c>
      <c r="AR35">
        <v>0</v>
      </c>
      <c r="AS35" t="s">
        <v>3</v>
      </c>
      <c r="AT35">
        <v>2.3199999999999998</v>
      </c>
      <c r="AU35" t="s">
        <v>20</v>
      </c>
      <c r="AV35">
        <v>0</v>
      </c>
      <c r="AW35">
        <v>2</v>
      </c>
      <c r="AX35">
        <v>35503274</v>
      </c>
      <c r="AY35">
        <v>1</v>
      </c>
      <c r="AZ35">
        <v>0</v>
      </c>
      <c r="BA35">
        <v>35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Y35*Source!I32</f>
        <v>2.61</v>
      </c>
      <c r="CY35">
        <f>AB35</f>
        <v>4.1100000000000003</v>
      </c>
      <c r="CZ35">
        <f>AF35</f>
        <v>0.5</v>
      </c>
      <c r="DA35">
        <f>AJ35</f>
        <v>8.2200000000000006</v>
      </c>
      <c r="DB35">
        <f>ROUND((ROUND(AT35*CZ35,2)*1.25),6)</f>
        <v>1.45</v>
      </c>
      <c r="DC35">
        <f>ROUND((ROUND(AT35*AG35,2)*1.25),6)</f>
        <v>0</v>
      </c>
    </row>
    <row r="36" spans="1:107">
      <c r="A36">
        <f>ROW(Source!A32)</f>
        <v>32</v>
      </c>
      <c r="B36">
        <v>35502784</v>
      </c>
      <c r="C36">
        <v>35503270</v>
      </c>
      <c r="D36">
        <v>29145158</v>
      </c>
      <c r="E36">
        <v>1</v>
      </c>
      <c r="F36">
        <v>1</v>
      </c>
      <c r="G36">
        <v>1</v>
      </c>
      <c r="H36">
        <v>3</v>
      </c>
      <c r="I36" t="s">
        <v>408</v>
      </c>
      <c r="J36" t="s">
        <v>409</v>
      </c>
      <c r="K36" t="s">
        <v>410</v>
      </c>
      <c r="L36">
        <v>1339</v>
      </c>
      <c r="N36">
        <v>1007</v>
      </c>
      <c r="O36" t="s">
        <v>368</v>
      </c>
      <c r="P36" t="s">
        <v>368</v>
      </c>
      <c r="Q36">
        <v>1</v>
      </c>
      <c r="W36">
        <v>0</v>
      </c>
      <c r="X36">
        <v>-1225348186</v>
      </c>
      <c r="Y36">
        <v>0.51</v>
      </c>
      <c r="AA36">
        <v>3399.46</v>
      </c>
      <c r="AB36">
        <v>0</v>
      </c>
      <c r="AC36">
        <v>0</v>
      </c>
      <c r="AD36">
        <v>0</v>
      </c>
      <c r="AE36">
        <v>548.29999999999995</v>
      </c>
      <c r="AF36">
        <v>0</v>
      </c>
      <c r="AG36">
        <v>0</v>
      </c>
      <c r="AH36">
        <v>0</v>
      </c>
      <c r="AI36">
        <v>6.2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0.51</v>
      </c>
      <c r="AU36" t="s">
        <v>3</v>
      </c>
      <c r="AV36">
        <v>0</v>
      </c>
      <c r="AW36">
        <v>2</v>
      </c>
      <c r="AX36">
        <v>35503275</v>
      </c>
      <c r="AY36">
        <v>1</v>
      </c>
      <c r="AZ36">
        <v>0</v>
      </c>
      <c r="BA36">
        <v>36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Y36*Source!I32</f>
        <v>0.45900000000000002</v>
      </c>
      <c r="CY36">
        <f>AA36</f>
        <v>3399.46</v>
      </c>
      <c r="CZ36">
        <f>AE36</f>
        <v>548.29999999999995</v>
      </c>
      <c r="DA36">
        <f>AI36</f>
        <v>6.2</v>
      </c>
      <c r="DB36">
        <f>ROUND(ROUND(AT36*CZ36,2),6)</f>
        <v>279.63</v>
      </c>
      <c r="DC36">
        <f>ROUND(ROUND(AT36*AG36,2),6)</f>
        <v>0</v>
      </c>
    </row>
    <row r="37" spans="1:107">
      <c r="A37">
        <f>ROW(Source!A33)</f>
        <v>33</v>
      </c>
      <c r="B37">
        <v>35502784</v>
      </c>
      <c r="C37">
        <v>35509384</v>
      </c>
      <c r="D37">
        <v>18410255</v>
      </c>
      <c r="E37">
        <v>1</v>
      </c>
      <c r="F37">
        <v>1</v>
      </c>
      <c r="G37">
        <v>1</v>
      </c>
      <c r="H37">
        <v>1</v>
      </c>
      <c r="I37" t="s">
        <v>411</v>
      </c>
      <c r="J37" t="s">
        <v>3</v>
      </c>
      <c r="K37" t="s">
        <v>412</v>
      </c>
      <c r="L37">
        <v>1369</v>
      </c>
      <c r="N37">
        <v>1013</v>
      </c>
      <c r="O37" t="s">
        <v>352</v>
      </c>
      <c r="P37" t="s">
        <v>352</v>
      </c>
      <c r="Q37">
        <v>1</v>
      </c>
      <c r="W37">
        <v>0</v>
      </c>
      <c r="X37">
        <v>479342659</v>
      </c>
      <c r="Y37">
        <v>31.015499999999996</v>
      </c>
      <c r="AA37">
        <v>0</v>
      </c>
      <c r="AB37">
        <v>0</v>
      </c>
      <c r="AC37">
        <v>0</v>
      </c>
      <c r="AD37">
        <v>357.19</v>
      </c>
      <c r="AE37">
        <v>0</v>
      </c>
      <c r="AF37">
        <v>0</v>
      </c>
      <c r="AG37">
        <v>0</v>
      </c>
      <c r="AH37">
        <v>357.19</v>
      </c>
      <c r="AI37">
        <v>1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1</v>
      </c>
      <c r="AQ37">
        <v>0</v>
      </c>
      <c r="AR37">
        <v>0</v>
      </c>
      <c r="AS37" t="s">
        <v>3</v>
      </c>
      <c r="AT37">
        <v>26.97</v>
      </c>
      <c r="AU37" t="s">
        <v>21</v>
      </c>
      <c r="AV37">
        <v>1</v>
      </c>
      <c r="AW37">
        <v>2</v>
      </c>
      <c r="AX37">
        <v>35509385</v>
      </c>
      <c r="AY37">
        <v>1</v>
      </c>
      <c r="AZ37">
        <v>0</v>
      </c>
      <c r="BA37">
        <v>37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Y37*Source!I33</f>
        <v>27.913949999999996</v>
      </c>
      <c r="CY37">
        <f>AD37</f>
        <v>357.19</v>
      </c>
      <c r="CZ37">
        <f>AH37</f>
        <v>357.19</v>
      </c>
      <c r="DA37">
        <f>AL37</f>
        <v>1</v>
      </c>
      <c r="DB37">
        <f>ROUND((ROUND(AT37*CZ37,2)*1.15),6)</f>
        <v>11078.4215</v>
      </c>
      <c r="DC37">
        <f>ROUND((ROUND(AT37*AG37,2)*1.15),6)</f>
        <v>0</v>
      </c>
    </row>
    <row r="38" spans="1:107">
      <c r="A38">
        <f>ROW(Source!A33)</f>
        <v>33</v>
      </c>
      <c r="B38">
        <v>35502784</v>
      </c>
      <c r="C38">
        <v>35509384</v>
      </c>
      <c r="D38">
        <v>121548</v>
      </c>
      <c r="E38">
        <v>1</v>
      </c>
      <c r="F38">
        <v>1</v>
      </c>
      <c r="G38">
        <v>1</v>
      </c>
      <c r="H38">
        <v>1</v>
      </c>
      <c r="I38" t="s">
        <v>28</v>
      </c>
      <c r="J38" t="s">
        <v>3</v>
      </c>
      <c r="K38" t="s">
        <v>353</v>
      </c>
      <c r="L38">
        <v>608254</v>
      </c>
      <c r="N38">
        <v>1013</v>
      </c>
      <c r="O38" t="s">
        <v>354</v>
      </c>
      <c r="P38" t="s">
        <v>354</v>
      </c>
      <c r="Q38">
        <v>1</v>
      </c>
      <c r="W38">
        <v>0</v>
      </c>
      <c r="X38">
        <v>-185737400</v>
      </c>
      <c r="Y38">
        <v>0.22499999999999998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1</v>
      </c>
      <c r="AQ38">
        <v>0</v>
      </c>
      <c r="AR38">
        <v>0</v>
      </c>
      <c r="AS38" t="s">
        <v>3</v>
      </c>
      <c r="AT38">
        <v>0.18</v>
      </c>
      <c r="AU38" t="s">
        <v>20</v>
      </c>
      <c r="AV38">
        <v>2</v>
      </c>
      <c r="AW38">
        <v>2</v>
      </c>
      <c r="AX38">
        <v>35509386</v>
      </c>
      <c r="AY38">
        <v>1</v>
      </c>
      <c r="AZ38">
        <v>0</v>
      </c>
      <c r="BA38">
        <v>38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Y38*Source!I33</f>
        <v>0.20249999999999999</v>
      </c>
      <c r="CY38">
        <f>AD38</f>
        <v>0</v>
      </c>
      <c r="CZ38">
        <f>AH38</f>
        <v>0</v>
      </c>
      <c r="DA38">
        <f>AL38</f>
        <v>1</v>
      </c>
      <c r="DB38">
        <f>ROUND((ROUND(AT38*CZ38,2)*1.25),6)</f>
        <v>0</v>
      </c>
      <c r="DC38">
        <f>ROUND((ROUND(AT38*AG38,2)*1.25),6)</f>
        <v>0</v>
      </c>
    </row>
    <row r="39" spans="1:107">
      <c r="A39">
        <f>ROW(Source!A33)</f>
        <v>33</v>
      </c>
      <c r="B39">
        <v>35502784</v>
      </c>
      <c r="C39">
        <v>35509384</v>
      </c>
      <c r="D39">
        <v>29172556</v>
      </c>
      <c r="E39">
        <v>1</v>
      </c>
      <c r="F39">
        <v>1</v>
      </c>
      <c r="G39">
        <v>1</v>
      </c>
      <c r="H39">
        <v>2</v>
      </c>
      <c r="I39" t="s">
        <v>405</v>
      </c>
      <c r="J39" t="s">
        <v>406</v>
      </c>
      <c r="K39" t="s">
        <v>407</v>
      </c>
      <c r="L39">
        <v>1368</v>
      </c>
      <c r="N39">
        <v>1011</v>
      </c>
      <c r="O39" t="s">
        <v>358</v>
      </c>
      <c r="P39" t="s">
        <v>358</v>
      </c>
      <c r="Q39">
        <v>1</v>
      </c>
      <c r="W39">
        <v>0</v>
      </c>
      <c r="X39">
        <v>-1302720870</v>
      </c>
      <c r="Y39">
        <v>0.22499999999999998</v>
      </c>
      <c r="AA39">
        <v>0</v>
      </c>
      <c r="AB39">
        <v>466.71</v>
      </c>
      <c r="AC39">
        <v>446.18</v>
      </c>
      <c r="AD39">
        <v>0</v>
      </c>
      <c r="AE39">
        <v>0</v>
      </c>
      <c r="AF39">
        <v>31.26</v>
      </c>
      <c r="AG39">
        <v>13.5</v>
      </c>
      <c r="AH39">
        <v>0</v>
      </c>
      <c r="AI39">
        <v>1</v>
      </c>
      <c r="AJ39">
        <v>14.93</v>
      </c>
      <c r="AK39">
        <v>33.049999999999997</v>
      </c>
      <c r="AL39">
        <v>1</v>
      </c>
      <c r="AN39">
        <v>0</v>
      </c>
      <c r="AO39">
        <v>1</v>
      </c>
      <c r="AP39">
        <v>1</v>
      </c>
      <c r="AQ39">
        <v>0</v>
      </c>
      <c r="AR39">
        <v>0</v>
      </c>
      <c r="AS39" t="s">
        <v>3</v>
      </c>
      <c r="AT39">
        <v>0.18</v>
      </c>
      <c r="AU39" t="s">
        <v>20</v>
      </c>
      <c r="AV39">
        <v>0</v>
      </c>
      <c r="AW39">
        <v>2</v>
      </c>
      <c r="AX39">
        <v>35509387</v>
      </c>
      <c r="AY39">
        <v>1</v>
      </c>
      <c r="AZ39">
        <v>0</v>
      </c>
      <c r="BA39">
        <v>39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Y39*Source!I33</f>
        <v>0.20249999999999999</v>
      </c>
      <c r="CY39">
        <f>AB39</f>
        <v>466.71</v>
      </c>
      <c r="CZ39">
        <f>AF39</f>
        <v>31.26</v>
      </c>
      <c r="DA39">
        <f>AJ39</f>
        <v>14.93</v>
      </c>
      <c r="DB39">
        <f>ROUND((ROUND(AT39*CZ39,2)*1.25),6)</f>
        <v>7.0374999999999996</v>
      </c>
      <c r="DC39">
        <f>ROUND((ROUND(AT39*AG39,2)*1.25),6)</f>
        <v>3.0375000000000001</v>
      </c>
    </row>
    <row r="40" spans="1:107">
      <c r="A40">
        <f>ROW(Source!A33)</f>
        <v>33</v>
      </c>
      <c r="B40">
        <v>35502784</v>
      </c>
      <c r="C40">
        <v>35509384</v>
      </c>
      <c r="D40">
        <v>29173252</v>
      </c>
      <c r="E40">
        <v>1</v>
      </c>
      <c r="F40">
        <v>1</v>
      </c>
      <c r="G40">
        <v>1</v>
      </c>
      <c r="H40">
        <v>2</v>
      </c>
      <c r="I40" t="s">
        <v>413</v>
      </c>
      <c r="J40" t="s">
        <v>414</v>
      </c>
      <c r="K40" t="s">
        <v>415</v>
      </c>
      <c r="L40">
        <v>1368</v>
      </c>
      <c r="N40">
        <v>1011</v>
      </c>
      <c r="O40" t="s">
        <v>358</v>
      </c>
      <c r="P40" t="s">
        <v>358</v>
      </c>
      <c r="Q40">
        <v>1</v>
      </c>
      <c r="W40">
        <v>0</v>
      </c>
      <c r="X40">
        <v>1507480458</v>
      </c>
      <c r="Y40">
        <v>5.4625000000000004</v>
      </c>
      <c r="AA40">
        <v>0</v>
      </c>
      <c r="AB40">
        <v>124.8</v>
      </c>
      <c r="AC40">
        <v>0</v>
      </c>
      <c r="AD40">
        <v>0</v>
      </c>
      <c r="AE40">
        <v>0</v>
      </c>
      <c r="AF40">
        <v>30</v>
      </c>
      <c r="AG40">
        <v>0</v>
      </c>
      <c r="AH40">
        <v>0</v>
      </c>
      <c r="AI40">
        <v>1</v>
      </c>
      <c r="AJ40">
        <v>4.16</v>
      </c>
      <c r="AK40">
        <v>33.049999999999997</v>
      </c>
      <c r="AL40">
        <v>1</v>
      </c>
      <c r="AN40">
        <v>0</v>
      </c>
      <c r="AO40">
        <v>1</v>
      </c>
      <c r="AP40">
        <v>1</v>
      </c>
      <c r="AQ40">
        <v>0</v>
      </c>
      <c r="AR40">
        <v>0</v>
      </c>
      <c r="AS40" t="s">
        <v>3</v>
      </c>
      <c r="AT40">
        <v>4.37</v>
      </c>
      <c r="AU40" t="s">
        <v>20</v>
      </c>
      <c r="AV40">
        <v>0</v>
      </c>
      <c r="AW40">
        <v>2</v>
      </c>
      <c r="AX40">
        <v>35509388</v>
      </c>
      <c r="AY40">
        <v>1</v>
      </c>
      <c r="AZ40">
        <v>0</v>
      </c>
      <c r="BA40">
        <v>40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Y40*Source!I33</f>
        <v>4.9162500000000007</v>
      </c>
      <c r="CY40">
        <f>AB40</f>
        <v>124.8</v>
      </c>
      <c r="CZ40">
        <f>AF40</f>
        <v>30</v>
      </c>
      <c r="DA40">
        <f>AJ40</f>
        <v>4.16</v>
      </c>
      <c r="DB40">
        <f>ROUND((ROUND(AT40*CZ40,2)*1.25),6)</f>
        <v>163.875</v>
      </c>
      <c r="DC40">
        <f>ROUND((ROUND(AT40*AG40,2)*1.25),6)</f>
        <v>0</v>
      </c>
    </row>
    <row r="41" spans="1:107">
      <c r="A41">
        <f>ROW(Source!A33)</f>
        <v>33</v>
      </c>
      <c r="B41">
        <v>35502784</v>
      </c>
      <c r="C41">
        <v>35509384</v>
      </c>
      <c r="D41">
        <v>29174725</v>
      </c>
      <c r="E41">
        <v>1</v>
      </c>
      <c r="F41">
        <v>1</v>
      </c>
      <c r="G41">
        <v>1</v>
      </c>
      <c r="H41">
        <v>2</v>
      </c>
      <c r="I41" t="s">
        <v>416</v>
      </c>
      <c r="J41" t="s">
        <v>417</v>
      </c>
      <c r="K41" t="s">
        <v>418</v>
      </c>
      <c r="L41">
        <v>1368</v>
      </c>
      <c r="N41">
        <v>1011</v>
      </c>
      <c r="O41" t="s">
        <v>358</v>
      </c>
      <c r="P41" t="s">
        <v>358</v>
      </c>
      <c r="Q41">
        <v>1</v>
      </c>
      <c r="W41">
        <v>0</v>
      </c>
      <c r="X41">
        <v>1292972568</v>
      </c>
      <c r="Y41">
        <v>1.875</v>
      </c>
      <c r="AA41">
        <v>0</v>
      </c>
      <c r="AB41">
        <v>12.91</v>
      </c>
      <c r="AC41">
        <v>0</v>
      </c>
      <c r="AD41">
        <v>0</v>
      </c>
      <c r="AE41">
        <v>0</v>
      </c>
      <c r="AF41">
        <v>2.7</v>
      </c>
      <c r="AG41">
        <v>0</v>
      </c>
      <c r="AH41">
        <v>0</v>
      </c>
      <c r="AI41">
        <v>1</v>
      </c>
      <c r="AJ41">
        <v>4.78</v>
      </c>
      <c r="AK41">
        <v>33.049999999999997</v>
      </c>
      <c r="AL41">
        <v>1</v>
      </c>
      <c r="AN41">
        <v>0</v>
      </c>
      <c r="AO41">
        <v>1</v>
      </c>
      <c r="AP41">
        <v>1</v>
      </c>
      <c r="AQ41">
        <v>0</v>
      </c>
      <c r="AR41">
        <v>0</v>
      </c>
      <c r="AS41" t="s">
        <v>3</v>
      </c>
      <c r="AT41">
        <v>1.5</v>
      </c>
      <c r="AU41" t="s">
        <v>20</v>
      </c>
      <c r="AV41">
        <v>0</v>
      </c>
      <c r="AW41">
        <v>2</v>
      </c>
      <c r="AX41">
        <v>35509389</v>
      </c>
      <c r="AY41">
        <v>1</v>
      </c>
      <c r="AZ41">
        <v>0</v>
      </c>
      <c r="BA41">
        <v>41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Y41*Source!I33</f>
        <v>1.6875</v>
      </c>
      <c r="CY41">
        <f>AB41</f>
        <v>12.91</v>
      </c>
      <c r="CZ41">
        <f>AF41</f>
        <v>2.7</v>
      </c>
      <c r="DA41">
        <f>AJ41</f>
        <v>4.78</v>
      </c>
      <c r="DB41">
        <f>ROUND((ROUND(AT41*CZ41,2)*1.25),6)</f>
        <v>5.0625</v>
      </c>
      <c r="DC41">
        <f>ROUND((ROUND(AT41*AG41,2)*1.25),6)</f>
        <v>0</v>
      </c>
    </row>
    <row r="42" spans="1:107">
      <c r="A42">
        <f>ROW(Source!A33)</f>
        <v>33</v>
      </c>
      <c r="B42">
        <v>35502784</v>
      </c>
      <c r="C42">
        <v>35509384</v>
      </c>
      <c r="D42">
        <v>29174913</v>
      </c>
      <c r="E42">
        <v>1</v>
      </c>
      <c r="F42">
        <v>1</v>
      </c>
      <c r="G42">
        <v>1</v>
      </c>
      <c r="H42">
        <v>2</v>
      </c>
      <c r="I42" t="s">
        <v>394</v>
      </c>
      <c r="J42" t="s">
        <v>395</v>
      </c>
      <c r="K42" t="s">
        <v>396</v>
      </c>
      <c r="L42">
        <v>1368</v>
      </c>
      <c r="N42">
        <v>1011</v>
      </c>
      <c r="O42" t="s">
        <v>358</v>
      </c>
      <c r="P42" t="s">
        <v>358</v>
      </c>
      <c r="Q42">
        <v>1</v>
      </c>
      <c r="W42">
        <v>0</v>
      </c>
      <c r="X42">
        <v>458544584</v>
      </c>
      <c r="Y42">
        <v>0.3125</v>
      </c>
      <c r="AA42">
        <v>0</v>
      </c>
      <c r="AB42">
        <v>932.72</v>
      </c>
      <c r="AC42">
        <v>383.38</v>
      </c>
      <c r="AD42">
        <v>0</v>
      </c>
      <c r="AE42">
        <v>0</v>
      </c>
      <c r="AF42">
        <v>87.17</v>
      </c>
      <c r="AG42">
        <v>11.6</v>
      </c>
      <c r="AH42">
        <v>0</v>
      </c>
      <c r="AI42">
        <v>1</v>
      </c>
      <c r="AJ42">
        <v>10.7</v>
      </c>
      <c r="AK42">
        <v>33.049999999999997</v>
      </c>
      <c r="AL42">
        <v>1</v>
      </c>
      <c r="AN42">
        <v>0</v>
      </c>
      <c r="AO42">
        <v>1</v>
      </c>
      <c r="AP42">
        <v>1</v>
      </c>
      <c r="AQ42">
        <v>0</v>
      </c>
      <c r="AR42">
        <v>0</v>
      </c>
      <c r="AS42" t="s">
        <v>3</v>
      </c>
      <c r="AT42">
        <v>0.25</v>
      </c>
      <c r="AU42" t="s">
        <v>20</v>
      </c>
      <c r="AV42">
        <v>0</v>
      </c>
      <c r="AW42">
        <v>2</v>
      </c>
      <c r="AX42">
        <v>35509390</v>
      </c>
      <c r="AY42">
        <v>1</v>
      </c>
      <c r="AZ42">
        <v>0</v>
      </c>
      <c r="BA42">
        <v>42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Y42*Source!I33</f>
        <v>0.28125</v>
      </c>
      <c r="CY42">
        <f>AB42</f>
        <v>932.72</v>
      </c>
      <c r="CZ42">
        <f>AF42</f>
        <v>87.17</v>
      </c>
      <c r="DA42">
        <f>AJ42</f>
        <v>10.7</v>
      </c>
      <c r="DB42">
        <f>ROUND((ROUND(AT42*CZ42,2)*1.25),6)</f>
        <v>27.237500000000001</v>
      </c>
      <c r="DC42">
        <f>ROUND((ROUND(AT42*AG42,2)*1.25),6)</f>
        <v>3.625</v>
      </c>
    </row>
    <row r="43" spans="1:107">
      <c r="A43">
        <f>ROW(Source!A33)</f>
        <v>33</v>
      </c>
      <c r="B43">
        <v>35502784</v>
      </c>
      <c r="C43">
        <v>35509384</v>
      </c>
      <c r="D43">
        <v>29107253</v>
      </c>
      <c r="E43">
        <v>1</v>
      </c>
      <c r="F43">
        <v>1</v>
      </c>
      <c r="G43">
        <v>1</v>
      </c>
      <c r="H43">
        <v>3</v>
      </c>
      <c r="I43" t="s">
        <v>419</v>
      </c>
      <c r="J43" t="s">
        <v>420</v>
      </c>
      <c r="K43" t="s">
        <v>421</v>
      </c>
      <c r="L43">
        <v>1348</v>
      </c>
      <c r="N43">
        <v>1009</v>
      </c>
      <c r="O43" t="s">
        <v>171</v>
      </c>
      <c r="P43" t="s">
        <v>171</v>
      </c>
      <c r="Q43">
        <v>1000</v>
      </c>
      <c r="W43">
        <v>0</v>
      </c>
      <c r="X43">
        <v>875965866</v>
      </c>
      <c r="Y43">
        <v>8.0000000000000002E-3</v>
      </c>
      <c r="AA43">
        <v>20787.2</v>
      </c>
      <c r="AB43">
        <v>0</v>
      </c>
      <c r="AC43">
        <v>0</v>
      </c>
      <c r="AD43">
        <v>0</v>
      </c>
      <c r="AE43">
        <v>1160</v>
      </c>
      <c r="AF43">
        <v>0</v>
      </c>
      <c r="AG43">
        <v>0</v>
      </c>
      <c r="AH43">
        <v>0</v>
      </c>
      <c r="AI43">
        <v>17.920000000000002</v>
      </c>
      <c r="AJ43">
        <v>1</v>
      </c>
      <c r="AK43">
        <v>1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8.0000000000000002E-3</v>
      </c>
      <c r="AU43" t="s">
        <v>3</v>
      </c>
      <c r="AV43">
        <v>0</v>
      </c>
      <c r="AW43">
        <v>2</v>
      </c>
      <c r="AX43">
        <v>35509391</v>
      </c>
      <c r="AY43">
        <v>1</v>
      </c>
      <c r="AZ43">
        <v>0</v>
      </c>
      <c r="BA43">
        <v>43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Y43*Source!I33</f>
        <v>7.2000000000000007E-3</v>
      </c>
      <c r="CY43">
        <f t="shared" ref="CY43:CY48" si="0">AA43</f>
        <v>20787.2</v>
      </c>
      <c r="CZ43">
        <f t="shared" ref="CZ43:CZ48" si="1">AE43</f>
        <v>1160</v>
      </c>
      <c r="DA43">
        <f t="shared" ref="DA43:DA48" si="2">AI43</f>
        <v>17.920000000000002</v>
      </c>
      <c r="DB43">
        <f t="shared" ref="DB43:DB48" si="3">ROUND(ROUND(AT43*CZ43,2),6)</f>
        <v>9.2799999999999994</v>
      </c>
      <c r="DC43">
        <f t="shared" ref="DC43:DC48" si="4">ROUND(ROUND(AT43*AG43,2),6)</f>
        <v>0</v>
      </c>
    </row>
    <row r="44" spans="1:107">
      <c r="A44">
        <f>ROW(Source!A33)</f>
        <v>33</v>
      </c>
      <c r="B44">
        <v>35502784</v>
      </c>
      <c r="C44">
        <v>35509384</v>
      </c>
      <c r="D44">
        <v>29108414</v>
      </c>
      <c r="E44">
        <v>1</v>
      </c>
      <c r="F44">
        <v>1</v>
      </c>
      <c r="G44">
        <v>1</v>
      </c>
      <c r="H44">
        <v>3</v>
      </c>
      <c r="I44" t="s">
        <v>422</v>
      </c>
      <c r="J44" t="s">
        <v>423</v>
      </c>
      <c r="K44" t="s">
        <v>424</v>
      </c>
      <c r="L44">
        <v>1348</v>
      </c>
      <c r="N44">
        <v>1009</v>
      </c>
      <c r="O44" t="s">
        <v>171</v>
      </c>
      <c r="P44" t="s">
        <v>171</v>
      </c>
      <c r="Q44">
        <v>1000</v>
      </c>
      <c r="W44">
        <v>0</v>
      </c>
      <c r="X44">
        <v>1230695255</v>
      </c>
      <c r="Y44">
        <v>0.157</v>
      </c>
      <c r="AA44">
        <v>19930.62</v>
      </c>
      <c r="AB44">
        <v>0</v>
      </c>
      <c r="AC44">
        <v>0</v>
      </c>
      <c r="AD44">
        <v>0</v>
      </c>
      <c r="AE44">
        <v>1383.11</v>
      </c>
      <c r="AF44">
        <v>0</v>
      </c>
      <c r="AG44">
        <v>0</v>
      </c>
      <c r="AH44">
        <v>0</v>
      </c>
      <c r="AI44">
        <v>14.41</v>
      </c>
      <c r="AJ44">
        <v>1</v>
      </c>
      <c r="AK44">
        <v>1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0.157</v>
      </c>
      <c r="AU44" t="s">
        <v>3</v>
      </c>
      <c r="AV44">
        <v>0</v>
      </c>
      <c r="AW44">
        <v>2</v>
      </c>
      <c r="AX44">
        <v>35509392</v>
      </c>
      <c r="AY44">
        <v>1</v>
      </c>
      <c r="AZ44">
        <v>0</v>
      </c>
      <c r="BA44">
        <v>44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Y44*Source!I33</f>
        <v>0.14130000000000001</v>
      </c>
      <c r="CY44">
        <f t="shared" si="0"/>
        <v>19930.62</v>
      </c>
      <c r="CZ44">
        <f t="shared" si="1"/>
        <v>1383.11</v>
      </c>
      <c r="DA44">
        <f t="shared" si="2"/>
        <v>14.41</v>
      </c>
      <c r="DB44">
        <f t="shared" si="3"/>
        <v>217.15</v>
      </c>
      <c r="DC44">
        <f t="shared" si="4"/>
        <v>0</v>
      </c>
    </row>
    <row r="45" spans="1:107">
      <c r="A45">
        <f>ROW(Source!A33)</f>
        <v>33</v>
      </c>
      <c r="B45">
        <v>35502784</v>
      </c>
      <c r="C45">
        <v>35509384</v>
      </c>
      <c r="D45">
        <v>29108415</v>
      </c>
      <c r="E45">
        <v>1</v>
      </c>
      <c r="F45">
        <v>1</v>
      </c>
      <c r="G45">
        <v>1</v>
      </c>
      <c r="H45">
        <v>3</v>
      </c>
      <c r="I45" t="s">
        <v>425</v>
      </c>
      <c r="J45" t="s">
        <v>426</v>
      </c>
      <c r="K45" t="s">
        <v>427</v>
      </c>
      <c r="L45">
        <v>1348</v>
      </c>
      <c r="N45">
        <v>1009</v>
      </c>
      <c r="O45" t="s">
        <v>171</v>
      </c>
      <c r="P45" t="s">
        <v>171</v>
      </c>
      <c r="Q45">
        <v>1000</v>
      </c>
      <c r="W45">
        <v>0</v>
      </c>
      <c r="X45">
        <v>1621366817</v>
      </c>
      <c r="Y45">
        <v>1.9E-2</v>
      </c>
      <c r="AA45">
        <v>21158.55</v>
      </c>
      <c r="AB45">
        <v>0</v>
      </c>
      <c r="AC45">
        <v>0</v>
      </c>
      <c r="AD45">
        <v>0</v>
      </c>
      <c r="AE45">
        <v>1525.49</v>
      </c>
      <c r="AF45">
        <v>0</v>
      </c>
      <c r="AG45">
        <v>0</v>
      </c>
      <c r="AH45">
        <v>0</v>
      </c>
      <c r="AI45">
        <v>13.87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1.9E-2</v>
      </c>
      <c r="AU45" t="s">
        <v>3</v>
      </c>
      <c r="AV45">
        <v>0</v>
      </c>
      <c r="AW45">
        <v>2</v>
      </c>
      <c r="AX45">
        <v>35509393</v>
      </c>
      <c r="AY45">
        <v>1</v>
      </c>
      <c r="AZ45">
        <v>0</v>
      </c>
      <c r="BA45">
        <v>45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Y45*Source!I33</f>
        <v>1.7100000000000001E-2</v>
      </c>
      <c r="CY45">
        <f t="shared" si="0"/>
        <v>21158.55</v>
      </c>
      <c r="CZ45">
        <f t="shared" si="1"/>
        <v>1525.49</v>
      </c>
      <c r="DA45">
        <f t="shared" si="2"/>
        <v>13.87</v>
      </c>
      <c r="DB45">
        <f t="shared" si="3"/>
        <v>28.98</v>
      </c>
      <c r="DC45">
        <f t="shared" si="4"/>
        <v>0</v>
      </c>
    </row>
    <row r="46" spans="1:107">
      <c r="A46">
        <f>ROW(Source!A33)</f>
        <v>33</v>
      </c>
      <c r="B46">
        <v>35502784</v>
      </c>
      <c r="C46">
        <v>35509384</v>
      </c>
      <c r="D46">
        <v>29107412</v>
      </c>
      <c r="E46">
        <v>1</v>
      </c>
      <c r="F46">
        <v>1</v>
      </c>
      <c r="G46">
        <v>1</v>
      </c>
      <c r="H46">
        <v>3</v>
      </c>
      <c r="I46" t="s">
        <v>428</v>
      </c>
      <c r="J46" t="s">
        <v>429</v>
      </c>
      <c r="K46" t="s">
        <v>430</v>
      </c>
      <c r="L46">
        <v>1348</v>
      </c>
      <c r="N46">
        <v>1009</v>
      </c>
      <c r="O46" t="s">
        <v>171</v>
      </c>
      <c r="P46" t="s">
        <v>171</v>
      </c>
      <c r="Q46">
        <v>1000</v>
      </c>
      <c r="W46">
        <v>0</v>
      </c>
      <c r="X46">
        <v>1856502395</v>
      </c>
      <c r="Y46">
        <v>5.7000000000000002E-2</v>
      </c>
      <c r="AA46">
        <v>70530.820000000007</v>
      </c>
      <c r="AB46">
        <v>0</v>
      </c>
      <c r="AC46">
        <v>0</v>
      </c>
      <c r="AD46">
        <v>0</v>
      </c>
      <c r="AE46">
        <v>6143.8</v>
      </c>
      <c r="AF46">
        <v>0</v>
      </c>
      <c r="AG46">
        <v>0</v>
      </c>
      <c r="AH46">
        <v>0</v>
      </c>
      <c r="AI46">
        <v>11.48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3</v>
      </c>
      <c r="AT46">
        <v>5.7000000000000002E-2</v>
      </c>
      <c r="AU46" t="s">
        <v>3</v>
      </c>
      <c r="AV46">
        <v>0</v>
      </c>
      <c r="AW46">
        <v>2</v>
      </c>
      <c r="AX46">
        <v>35509394</v>
      </c>
      <c r="AY46">
        <v>1</v>
      </c>
      <c r="AZ46">
        <v>0</v>
      </c>
      <c r="BA46">
        <v>46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Y46*Source!I33</f>
        <v>5.1300000000000005E-2</v>
      </c>
      <c r="CY46">
        <f t="shared" si="0"/>
        <v>70530.820000000007</v>
      </c>
      <c r="CZ46">
        <f t="shared" si="1"/>
        <v>6143.8</v>
      </c>
      <c r="DA46">
        <f t="shared" si="2"/>
        <v>11.48</v>
      </c>
      <c r="DB46">
        <f t="shared" si="3"/>
        <v>350.2</v>
      </c>
      <c r="DC46">
        <f t="shared" si="4"/>
        <v>0</v>
      </c>
    </row>
    <row r="47" spans="1:107">
      <c r="A47">
        <f>ROW(Source!A33)</f>
        <v>33</v>
      </c>
      <c r="B47">
        <v>35502784</v>
      </c>
      <c r="C47">
        <v>35509384</v>
      </c>
      <c r="D47">
        <v>29107800</v>
      </c>
      <c r="E47">
        <v>1</v>
      </c>
      <c r="F47">
        <v>1</v>
      </c>
      <c r="G47">
        <v>1</v>
      </c>
      <c r="H47">
        <v>3</v>
      </c>
      <c r="I47" t="s">
        <v>431</v>
      </c>
      <c r="J47" t="s">
        <v>432</v>
      </c>
      <c r="K47" t="s">
        <v>433</v>
      </c>
      <c r="L47">
        <v>1346</v>
      </c>
      <c r="N47">
        <v>1009</v>
      </c>
      <c r="O47" t="s">
        <v>176</v>
      </c>
      <c r="P47" t="s">
        <v>176</v>
      </c>
      <c r="Q47">
        <v>1</v>
      </c>
      <c r="W47">
        <v>0</v>
      </c>
      <c r="X47">
        <v>-1570619850</v>
      </c>
      <c r="Y47">
        <v>0.5</v>
      </c>
      <c r="AA47">
        <v>46.61</v>
      </c>
      <c r="AB47">
        <v>0</v>
      </c>
      <c r="AC47">
        <v>0</v>
      </c>
      <c r="AD47">
        <v>0</v>
      </c>
      <c r="AE47">
        <v>1.81</v>
      </c>
      <c r="AF47">
        <v>0</v>
      </c>
      <c r="AG47">
        <v>0</v>
      </c>
      <c r="AH47">
        <v>0</v>
      </c>
      <c r="AI47">
        <v>25.75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0.5</v>
      </c>
      <c r="AU47" t="s">
        <v>3</v>
      </c>
      <c r="AV47">
        <v>0</v>
      </c>
      <c r="AW47">
        <v>2</v>
      </c>
      <c r="AX47">
        <v>35509395</v>
      </c>
      <c r="AY47">
        <v>1</v>
      </c>
      <c r="AZ47">
        <v>0</v>
      </c>
      <c r="BA47">
        <v>47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Y47*Source!I33</f>
        <v>0.45</v>
      </c>
      <c r="CY47">
        <f t="shared" si="0"/>
        <v>46.61</v>
      </c>
      <c r="CZ47">
        <f t="shared" si="1"/>
        <v>1.81</v>
      </c>
      <c r="DA47">
        <f t="shared" si="2"/>
        <v>25.75</v>
      </c>
      <c r="DB47">
        <f t="shared" si="3"/>
        <v>0.91</v>
      </c>
      <c r="DC47">
        <f t="shared" si="4"/>
        <v>0</v>
      </c>
    </row>
    <row r="48" spans="1:107">
      <c r="A48">
        <f>ROW(Source!A33)</f>
        <v>33</v>
      </c>
      <c r="B48">
        <v>35502784</v>
      </c>
      <c r="C48">
        <v>35509384</v>
      </c>
      <c r="D48">
        <v>29122513</v>
      </c>
      <c r="E48">
        <v>1</v>
      </c>
      <c r="F48">
        <v>1</v>
      </c>
      <c r="G48">
        <v>1</v>
      </c>
      <c r="H48">
        <v>3</v>
      </c>
      <c r="I48" t="s">
        <v>434</v>
      </c>
      <c r="J48" t="s">
        <v>435</v>
      </c>
      <c r="K48" t="s">
        <v>436</v>
      </c>
      <c r="L48">
        <v>1348</v>
      </c>
      <c r="N48">
        <v>1009</v>
      </c>
      <c r="O48" t="s">
        <v>171</v>
      </c>
      <c r="P48" t="s">
        <v>171</v>
      </c>
      <c r="Q48">
        <v>1000</v>
      </c>
      <c r="W48">
        <v>0</v>
      </c>
      <c r="X48">
        <v>-832944368</v>
      </c>
      <c r="Y48">
        <v>0.125</v>
      </c>
      <c r="AA48">
        <v>7611.24</v>
      </c>
      <c r="AB48">
        <v>0</v>
      </c>
      <c r="AC48">
        <v>0</v>
      </c>
      <c r="AD48">
        <v>0</v>
      </c>
      <c r="AE48">
        <v>688.8</v>
      </c>
      <c r="AF48">
        <v>0</v>
      </c>
      <c r="AG48">
        <v>0</v>
      </c>
      <c r="AH48">
        <v>0</v>
      </c>
      <c r="AI48">
        <v>11.05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3</v>
      </c>
      <c r="AT48">
        <v>0.125</v>
      </c>
      <c r="AU48" t="s">
        <v>3</v>
      </c>
      <c r="AV48">
        <v>0</v>
      </c>
      <c r="AW48">
        <v>2</v>
      </c>
      <c r="AX48">
        <v>35509396</v>
      </c>
      <c r="AY48">
        <v>1</v>
      </c>
      <c r="AZ48">
        <v>0</v>
      </c>
      <c r="BA48">
        <v>48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Y48*Source!I33</f>
        <v>0.1125</v>
      </c>
      <c r="CY48">
        <f t="shared" si="0"/>
        <v>7611.24</v>
      </c>
      <c r="CZ48">
        <f t="shared" si="1"/>
        <v>688.8</v>
      </c>
      <c r="DA48">
        <f t="shared" si="2"/>
        <v>11.05</v>
      </c>
      <c r="DB48">
        <f t="shared" si="3"/>
        <v>86.1</v>
      </c>
      <c r="DC48">
        <f t="shared" si="4"/>
        <v>0</v>
      </c>
    </row>
    <row r="49" spans="1:107">
      <c r="A49">
        <f>ROW(Source!A34)</f>
        <v>34</v>
      </c>
      <c r="B49">
        <v>35502784</v>
      </c>
      <c r="C49">
        <v>35503276</v>
      </c>
      <c r="D49">
        <v>18410255</v>
      </c>
      <c r="E49">
        <v>1</v>
      </c>
      <c r="F49">
        <v>1</v>
      </c>
      <c r="G49">
        <v>1</v>
      </c>
      <c r="H49">
        <v>1</v>
      </c>
      <c r="I49" t="s">
        <v>411</v>
      </c>
      <c r="J49" t="s">
        <v>3</v>
      </c>
      <c r="K49" t="s">
        <v>412</v>
      </c>
      <c r="L49">
        <v>1369</v>
      </c>
      <c r="N49">
        <v>1013</v>
      </c>
      <c r="O49" t="s">
        <v>352</v>
      </c>
      <c r="P49" t="s">
        <v>352</v>
      </c>
      <c r="Q49">
        <v>1</v>
      </c>
      <c r="W49">
        <v>0</v>
      </c>
      <c r="X49">
        <v>479342659</v>
      </c>
      <c r="Y49">
        <v>10.464999999999998</v>
      </c>
      <c r="AA49">
        <v>0</v>
      </c>
      <c r="AB49">
        <v>0</v>
      </c>
      <c r="AC49">
        <v>0</v>
      </c>
      <c r="AD49">
        <v>357.19</v>
      </c>
      <c r="AE49">
        <v>0</v>
      </c>
      <c r="AF49">
        <v>0</v>
      </c>
      <c r="AG49">
        <v>0</v>
      </c>
      <c r="AH49">
        <v>357.19</v>
      </c>
      <c r="AI49">
        <v>1</v>
      </c>
      <c r="AJ49">
        <v>1</v>
      </c>
      <c r="AK49">
        <v>1</v>
      </c>
      <c r="AL49">
        <v>1</v>
      </c>
      <c r="AN49">
        <v>0</v>
      </c>
      <c r="AO49">
        <v>1</v>
      </c>
      <c r="AP49">
        <v>1</v>
      </c>
      <c r="AQ49">
        <v>0</v>
      </c>
      <c r="AR49">
        <v>0</v>
      </c>
      <c r="AS49" t="s">
        <v>3</v>
      </c>
      <c r="AT49">
        <v>9.1</v>
      </c>
      <c r="AU49" t="s">
        <v>21</v>
      </c>
      <c r="AV49">
        <v>1</v>
      </c>
      <c r="AW49">
        <v>2</v>
      </c>
      <c r="AX49">
        <v>35511474</v>
      </c>
      <c r="AY49">
        <v>1</v>
      </c>
      <c r="AZ49">
        <v>0</v>
      </c>
      <c r="BA49">
        <v>49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Y49*Source!I34</f>
        <v>9.4184999999999981</v>
      </c>
      <c r="CY49">
        <f>AD49</f>
        <v>357.19</v>
      </c>
      <c r="CZ49">
        <f>AH49</f>
        <v>357.19</v>
      </c>
      <c r="DA49">
        <f>AL49</f>
        <v>1</v>
      </c>
      <c r="DB49">
        <f>ROUND((ROUND(AT49*CZ49,2)*1.15),6)</f>
        <v>3737.9944999999998</v>
      </c>
      <c r="DC49">
        <f>ROUND((ROUND(AT49*AG49,2)*1.15),6)</f>
        <v>0</v>
      </c>
    </row>
    <row r="50" spans="1:107">
      <c r="A50">
        <f>ROW(Source!A34)</f>
        <v>34</v>
      </c>
      <c r="B50">
        <v>35502784</v>
      </c>
      <c r="C50">
        <v>35503276</v>
      </c>
      <c r="D50">
        <v>121548</v>
      </c>
      <c r="E50">
        <v>1</v>
      </c>
      <c r="F50">
        <v>1</v>
      </c>
      <c r="G50">
        <v>1</v>
      </c>
      <c r="H50">
        <v>1</v>
      </c>
      <c r="I50" t="s">
        <v>28</v>
      </c>
      <c r="J50" t="s">
        <v>3</v>
      </c>
      <c r="K50" t="s">
        <v>353</v>
      </c>
      <c r="L50">
        <v>608254</v>
      </c>
      <c r="N50">
        <v>1013</v>
      </c>
      <c r="O50" t="s">
        <v>354</v>
      </c>
      <c r="P50" t="s">
        <v>354</v>
      </c>
      <c r="Q50">
        <v>1</v>
      </c>
      <c r="W50">
        <v>0</v>
      </c>
      <c r="X50">
        <v>-185737400</v>
      </c>
      <c r="Y50">
        <v>0.125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1</v>
      </c>
      <c r="AJ50">
        <v>1</v>
      </c>
      <c r="AK50">
        <v>1</v>
      </c>
      <c r="AL50">
        <v>1</v>
      </c>
      <c r="AN50">
        <v>0</v>
      </c>
      <c r="AO50">
        <v>1</v>
      </c>
      <c r="AP50">
        <v>1</v>
      </c>
      <c r="AQ50">
        <v>0</v>
      </c>
      <c r="AR50">
        <v>0</v>
      </c>
      <c r="AS50" t="s">
        <v>3</v>
      </c>
      <c r="AT50">
        <v>0.1</v>
      </c>
      <c r="AU50" t="s">
        <v>20</v>
      </c>
      <c r="AV50">
        <v>2</v>
      </c>
      <c r="AW50">
        <v>2</v>
      </c>
      <c r="AX50">
        <v>35511475</v>
      </c>
      <c r="AY50">
        <v>1</v>
      </c>
      <c r="AZ50">
        <v>0</v>
      </c>
      <c r="BA50">
        <v>50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Y50*Source!I34</f>
        <v>0.1125</v>
      </c>
      <c r="CY50">
        <f>AD50</f>
        <v>0</v>
      </c>
      <c r="CZ50">
        <f>AH50</f>
        <v>0</v>
      </c>
      <c r="DA50">
        <f>AL50</f>
        <v>1</v>
      </c>
      <c r="DB50">
        <f>ROUND((ROUND(AT50*CZ50,2)*1.25),6)</f>
        <v>0</v>
      </c>
      <c r="DC50">
        <f>ROUND((ROUND(AT50*AG50,2)*1.25),6)</f>
        <v>0</v>
      </c>
    </row>
    <row r="51" spans="1:107">
      <c r="A51">
        <f>ROW(Source!A34)</f>
        <v>34</v>
      </c>
      <c r="B51">
        <v>35502784</v>
      </c>
      <c r="C51">
        <v>35503276</v>
      </c>
      <c r="D51">
        <v>29172556</v>
      </c>
      <c r="E51">
        <v>1</v>
      </c>
      <c r="F51">
        <v>1</v>
      </c>
      <c r="G51">
        <v>1</v>
      </c>
      <c r="H51">
        <v>2</v>
      </c>
      <c r="I51" t="s">
        <v>405</v>
      </c>
      <c r="J51" t="s">
        <v>406</v>
      </c>
      <c r="K51" t="s">
        <v>407</v>
      </c>
      <c r="L51">
        <v>1368</v>
      </c>
      <c r="N51">
        <v>1011</v>
      </c>
      <c r="O51" t="s">
        <v>358</v>
      </c>
      <c r="P51" t="s">
        <v>358</v>
      </c>
      <c r="Q51">
        <v>1</v>
      </c>
      <c r="W51">
        <v>0</v>
      </c>
      <c r="X51">
        <v>-1302720870</v>
      </c>
      <c r="Y51">
        <v>0.125</v>
      </c>
      <c r="AA51">
        <v>0</v>
      </c>
      <c r="AB51">
        <v>466.71</v>
      </c>
      <c r="AC51">
        <v>446.18</v>
      </c>
      <c r="AD51">
        <v>0</v>
      </c>
      <c r="AE51">
        <v>0</v>
      </c>
      <c r="AF51">
        <v>31.26</v>
      </c>
      <c r="AG51">
        <v>13.5</v>
      </c>
      <c r="AH51">
        <v>0</v>
      </c>
      <c r="AI51">
        <v>1</v>
      </c>
      <c r="AJ51">
        <v>14.93</v>
      </c>
      <c r="AK51">
        <v>33.049999999999997</v>
      </c>
      <c r="AL51">
        <v>1</v>
      </c>
      <c r="AN51">
        <v>0</v>
      </c>
      <c r="AO51">
        <v>1</v>
      </c>
      <c r="AP51">
        <v>1</v>
      </c>
      <c r="AQ51">
        <v>0</v>
      </c>
      <c r="AR51">
        <v>0</v>
      </c>
      <c r="AS51" t="s">
        <v>3</v>
      </c>
      <c r="AT51">
        <v>0.1</v>
      </c>
      <c r="AU51" t="s">
        <v>20</v>
      </c>
      <c r="AV51">
        <v>0</v>
      </c>
      <c r="AW51">
        <v>2</v>
      </c>
      <c r="AX51">
        <v>35511476</v>
      </c>
      <c r="AY51">
        <v>1</v>
      </c>
      <c r="AZ51">
        <v>0</v>
      </c>
      <c r="BA51">
        <v>51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Y51*Source!I34</f>
        <v>0.1125</v>
      </c>
      <c r="CY51">
        <f>AB51</f>
        <v>466.71</v>
      </c>
      <c r="CZ51">
        <f>AF51</f>
        <v>31.26</v>
      </c>
      <c r="DA51">
        <f>AJ51</f>
        <v>14.93</v>
      </c>
      <c r="DB51">
        <f>ROUND((ROUND(AT51*CZ51,2)*1.25),6)</f>
        <v>3.9125000000000001</v>
      </c>
      <c r="DC51">
        <f>ROUND((ROUND(AT51*AG51,2)*1.25),6)</f>
        <v>1.6875</v>
      </c>
    </row>
    <row r="52" spans="1:107">
      <c r="A52">
        <f>ROW(Source!A34)</f>
        <v>34</v>
      </c>
      <c r="B52">
        <v>35502784</v>
      </c>
      <c r="C52">
        <v>35503276</v>
      </c>
      <c r="D52">
        <v>29173252</v>
      </c>
      <c r="E52">
        <v>1</v>
      </c>
      <c r="F52">
        <v>1</v>
      </c>
      <c r="G52">
        <v>1</v>
      </c>
      <c r="H52">
        <v>2</v>
      </c>
      <c r="I52" t="s">
        <v>413</v>
      </c>
      <c r="J52" t="s">
        <v>414</v>
      </c>
      <c r="K52" t="s">
        <v>415</v>
      </c>
      <c r="L52">
        <v>1368</v>
      </c>
      <c r="N52">
        <v>1011</v>
      </c>
      <c r="O52" t="s">
        <v>358</v>
      </c>
      <c r="P52" t="s">
        <v>358</v>
      </c>
      <c r="Q52">
        <v>1</v>
      </c>
      <c r="W52">
        <v>0</v>
      </c>
      <c r="X52">
        <v>1507480458</v>
      </c>
      <c r="Y52">
        <v>2.7374999999999998</v>
      </c>
      <c r="AA52">
        <v>0</v>
      </c>
      <c r="AB52">
        <v>124.8</v>
      </c>
      <c r="AC52">
        <v>0</v>
      </c>
      <c r="AD52">
        <v>0</v>
      </c>
      <c r="AE52">
        <v>0</v>
      </c>
      <c r="AF52">
        <v>30</v>
      </c>
      <c r="AG52">
        <v>0</v>
      </c>
      <c r="AH52">
        <v>0</v>
      </c>
      <c r="AI52">
        <v>1</v>
      </c>
      <c r="AJ52">
        <v>4.16</v>
      </c>
      <c r="AK52">
        <v>33.049999999999997</v>
      </c>
      <c r="AL52">
        <v>1</v>
      </c>
      <c r="AN52">
        <v>0</v>
      </c>
      <c r="AO52">
        <v>1</v>
      </c>
      <c r="AP52">
        <v>1</v>
      </c>
      <c r="AQ52">
        <v>0</v>
      </c>
      <c r="AR52">
        <v>0</v>
      </c>
      <c r="AS52" t="s">
        <v>3</v>
      </c>
      <c r="AT52">
        <v>2.19</v>
      </c>
      <c r="AU52" t="s">
        <v>20</v>
      </c>
      <c r="AV52">
        <v>0</v>
      </c>
      <c r="AW52">
        <v>2</v>
      </c>
      <c r="AX52">
        <v>35511477</v>
      </c>
      <c r="AY52">
        <v>1</v>
      </c>
      <c r="AZ52">
        <v>0</v>
      </c>
      <c r="BA52">
        <v>52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Y52*Source!I34</f>
        <v>2.4637500000000001</v>
      </c>
      <c r="CY52">
        <f>AB52</f>
        <v>124.8</v>
      </c>
      <c r="CZ52">
        <f>AF52</f>
        <v>30</v>
      </c>
      <c r="DA52">
        <f>AJ52</f>
        <v>4.16</v>
      </c>
      <c r="DB52">
        <f>ROUND((ROUND(AT52*CZ52,2)*1.25),6)</f>
        <v>82.125</v>
      </c>
      <c r="DC52">
        <f>ROUND((ROUND(AT52*AG52,2)*1.25),6)</f>
        <v>0</v>
      </c>
    </row>
    <row r="53" spans="1:107">
      <c r="A53">
        <f>ROW(Source!A34)</f>
        <v>34</v>
      </c>
      <c r="B53">
        <v>35502784</v>
      </c>
      <c r="C53">
        <v>35503276</v>
      </c>
      <c r="D53">
        <v>29174725</v>
      </c>
      <c r="E53">
        <v>1</v>
      </c>
      <c r="F53">
        <v>1</v>
      </c>
      <c r="G53">
        <v>1</v>
      </c>
      <c r="H53">
        <v>2</v>
      </c>
      <c r="I53" t="s">
        <v>416</v>
      </c>
      <c r="J53" t="s">
        <v>417</v>
      </c>
      <c r="K53" t="s">
        <v>418</v>
      </c>
      <c r="L53">
        <v>1368</v>
      </c>
      <c r="N53">
        <v>1011</v>
      </c>
      <c r="O53" t="s">
        <v>358</v>
      </c>
      <c r="P53" t="s">
        <v>358</v>
      </c>
      <c r="Q53">
        <v>1</v>
      </c>
      <c r="W53">
        <v>0</v>
      </c>
      <c r="X53">
        <v>1292972568</v>
      </c>
      <c r="Y53">
        <v>1.375</v>
      </c>
      <c r="AA53">
        <v>0</v>
      </c>
      <c r="AB53">
        <v>12.91</v>
      </c>
      <c r="AC53">
        <v>0</v>
      </c>
      <c r="AD53">
        <v>0</v>
      </c>
      <c r="AE53">
        <v>0</v>
      </c>
      <c r="AF53">
        <v>2.7</v>
      </c>
      <c r="AG53">
        <v>0</v>
      </c>
      <c r="AH53">
        <v>0</v>
      </c>
      <c r="AI53">
        <v>1</v>
      </c>
      <c r="AJ53">
        <v>4.78</v>
      </c>
      <c r="AK53">
        <v>33.049999999999997</v>
      </c>
      <c r="AL53">
        <v>1</v>
      </c>
      <c r="AN53">
        <v>0</v>
      </c>
      <c r="AO53">
        <v>1</v>
      </c>
      <c r="AP53">
        <v>1</v>
      </c>
      <c r="AQ53">
        <v>0</v>
      </c>
      <c r="AR53">
        <v>0</v>
      </c>
      <c r="AS53" t="s">
        <v>3</v>
      </c>
      <c r="AT53">
        <v>1.1000000000000001</v>
      </c>
      <c r="AU53" t="s">
        <v>20</v>
      </c>
      <c r="AV53">
        <v>0</v>
      </c>
      <c r="AW53">
        <v>2</v>
      </c>
      <c r="AX53">
        <v>35511478</v>
      </c>
      <c r="AY53">
        <v>1</v>
      </c>
      <c r="AZ53">
        <v>0</v>
      </c>
      <c r="BA53">
        <v>53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Y53*Source!I34</f>
        <v>1.2375</v>
      </c>
      <c r="CY53">
        <f>AB53</f>
        <v>12.91</v>
      </c>
      <c r="CZ53">
        <f>AF53</f>
        <v>2.7</v>
      </c>
      <c r="DA53">
        <f>AJ53</f>
        <v>4.78</v>
      </c>
      <c r="DB53">
        <f>ROUND((ROUND(AT53*CZ53,2)*1.25),6)</f>
        <v>3.7124999999999999</v>
      </c>
      <c r="DC53">
        <f>ROUND((ROUND(AT53*AG53,2)*1.25),6)</f>
        <v>0</v>
      </c>
    </row>
    <row r="54" spans="1:107">
      <c r="A54">
        <f>ROW(Source!A34)</f>
        <v>34</v>
      </c>
      <c r="B54">
        <v>35502784</v>
      </c>
      <c r="C54">
        <v>35503276</v>
      </c>
      <c r="D54">
        <v>29174913</v>
      </c>
      <c r="E54">
        <v>1</v>
      </c>
      <c r="F54">
        <v>1</v>
      </c>
      <c r="G54">
        <v>1</v>
      </c>
      <c r="H54">
        <v>2</v>
      </c>
      <c r="I54" t="s">
        <v>394</v>
      </c>
      <c r="J54" t="s">
        <v>395</v>
      </c>
      <c r="K54" t="s">
        <v>396</v>
      </c>
      <c r="L54">
        <v>1368</v>
      </c>
      <c r="N54">
        <v>1011</v>
      </c>
      <c r="O54" t="s">
        <v>358</v>
      </c>
      <c r="P54" t="s">
        <v>358</v>
      </c>
      <c r="Q54">
        <v>1</v>
      </c>
      <c r="W54">
        <v>0</v>
      </c>
      <c r="X54">
        <v>458544584</v>
      </c>
      <c r="Y54">
        <v>0.17500000000000002</v>
      </c>
      <c r="AA54">
        <v>0</v>
      </c>
      <c r="AB54">
        <v>932.72</v>
      </c>
      <c r="AC54">
        <v>383.38</v>
      </c>
      <c r="AD54">
        <v>0</v>
      </c>
      <c r="AE54">
        <v>0</v>
      </c>
      <c r="AF54">
        <v>87.17</v>
      </c>
      <c r="AG54">
        <v>11.6</v>
      </c>
      <c r="AH54">
        <v>0</v>
      </c>
      <c r="AI54">
        <v>1</v>
      </c>
      <c r="AJ54">
        <v>10.7</v>
      </c>
      <c r="AK54">
        <v>33.049999999999997</v>
      </c>
      <c r="AL54">
        <v>1</v>
      </c>
      <c r="AN54">
        <v>0</v>
      </c>
      <c r="AO54">
        <v>1</v>
      </c>
      <c r="AP54">
        <v>1</v>
      </c>
      <c r="AQ54">
        <v>0</v>
      </c>
      <c r="AR54">
        <v>0</v>
      </c>
      <c r="AS54" t="s">
        <v>3</v>
      </c>
      <c r="AT54">
        <v>0.14000000000000001</v>
      </c>
      <c r="AU54" t="s">
        <v>20</v>
      </c>
      <c r="AV54">
        <v>0</v>
      </c>
      <c r="AW54">
        <v>2</v>
      </c>
      <c r="AX54">
        <v>35511479</v>
      </c>
      <c r="AY54">
        <v>1</v>
      </c>
      <c r="AZ54">
        <v>0</v>
      </c>
      <c r="BA54">
        <v>54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Y54*Source!I34</f>
        <v>0.15750000000000003</v>
      </c>
      <c r="CY54">
        <f>AB54</f>
        <v>932.72</v>
      </c>
      <c r="CZ54">
        <f>AF54</f>
        <v>87.17</v>
      </c>
      <c r="DA54">
        <f>AJ54</f>
        <v>10.7</v>
      </c>
      <c r="DB54">
        <f>ROUND((ROUND(AT54*CZ54,2)*1.25),6)</f>
        <v>15.25</v>
      </c>
      <c r="DC54">
        <f>ROUND((ROUND(AT54*AG54,2)*1.25),6)</f>
        <v>2.0249999999999999</v>
      </c>
    </row>
    <row r="55" spans="1:107">
      <c r="A55">
        <f>ROW(Source!A34)</f>
        <v>34</v>
      </c>
      <c r="B55">
        <v>35502784</v>
      </c>
      <c r="C55">
        <v>35503276</v>
      </c>
      <c r="D55">
        <v>29107253</v>
      </c>
      <c r="E55">
        <v>1</v>
      </c>
      <c r="F55">
        <v>1</v>
      </c>
      <c r="G55">
        <v>1</v>
      </c>
      <c r="H55">
        <v>3</v>
      </c>
      <c r="I55" t="s">
        <v>419</v>
      </c>
      <c r="J55" t="s">
        <v>420</v>
      </c>
      <c r="K55" t="s">
        <v>421</v>
      </c>
      <c r="L55">
        <v>1348</v>
      </c>
      <c r="N55">
        <v>1009</v>
      </c>
      <c r="O55" t="s">
        <v>171</v>
      </c>
      <c r="P55" t="s">
        <v>171</v>
      </c>
      <c r="Q55">
        <v>1000</v>
      </c>
      <c r="W55">
        <v>0</v>
      </c>
      <c r="X55">
        <v>875965866</v>
      </c>
      <c r="Y55">
        <v>4.0000000000000001E-3</v>
      </c>
      <c r="AA55">
        <v>20787.2</v>
      </c>
      <c r="AB55">
        <v>0</v>
      </c>
      <c r="AC55">
        <v>0</v>
      </c>
      <c r="AD55">
        <v>0</v>
      </c>
      <c r="AE55">
        <v>1160</v>
      </c>
      <c r="AF55">
        <v>0</v>
      </c>
      <c r="AG55">
        <v>0</v>
      </c>
      <c r="AH55">
        <v>0</v>
      </c>
      <c r="AI55">
        <v>17.920000000000002</v>
      </c>
      <c r="AJ55">
        <v>1</v>
      </c>
      <c r="AK55">
        <v>1</v>
      </c>
      <c r="AL55">
        <v>1</v>
      </c>
      <c r="AN55">
        <v>0</v>
      </c>
      <c r="AO55">
        <v>1</v>
      </c>
      <c r="AP55">
        <v>0</v>
      </c>
      <c r="AQ55">
        <v>0</v>
      </c>
      <c r="AR55">
        <v>0</v>
      </c>
      <c r="AS55" t="s">
        <v>3</v>
      </c>
      <c r="AT55">
        <v>4.0000000000000001E-3</v>
      </c>
      <c r="AU55" t="s">
        <v>3</v>
      </c>
      <c r="AV55">
        <v>0</v>
      </c>
      <c r="AW55">
        <v>2</v>
      </c>
      <c r="AX55">
        <v>35511480</v>
      </c>
      <c r="AY55">
        <v>1</v>
      </c>
      <c r="AZ55">
        <v>0</v>
      </c>
      <c r="BA55">
        <v>55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Y55*Source!I34</f>
        <v>3.6000000000000003E-3</v>
      </c>
      <c r="CY55">
        <f>AA55</f>
        <v>20787.2</v>
      </c>
      <c r="CZ55">
        <f>AE55</f>
        <v>1160</v>
      </c>
      <c r="DA55">
        <f>AI55</f>
        <v>17.920000000000002</v>
      </c>
      <c r="DB55">
        <f>ROUND(ROUND(AT55*CZ55,2),6)</f>
        <v>4.6399999999999997</v>
      </c>
      <c r="DC55">
        <f>ROUND(ROUND(AT55*AG55,2),6)</f>
        <v>0</v>
      </c>
    </row>
    <row r="56" spans="1:107">
      <c r="A56">
        <f>ROW(Source!A34)</f>
        <v>34</v>
      </c>
      <c r="B56">
        <v>35502784</v>
      </c>
      <c r="C56">
        <v>35503276</v>
      </c>
      <c r="D56">
        <v>29108414</v>
      </c>
      <c r="E56">
        <v>1</v>
      </c>
      <c r="F56">
        <v>1</v>
      </c>
      <c r="G56">
        <v>1</v>
      </c>
      <c r="H56">
        <v>3</v>
      </c>
      <c r="I56" t="s">
        <v>422</v>
      </c>
      <c r="J56" t="s">
        <v>423</v>
      </c>
      <c r="K56" t="s">
        <v>424</v>
      </c>
      <c r="L56">
        <v>1348</v>
      </c>
      <c r="N56">
        <v>1009</v>
      </c>
      <c r="O56" t="s">
        <v>171</v>
      </c>
      <c r="P56" t="s">
        <v>171</v>
      </c>
      <c r="Q56">
        <v>1000</v>
      </c>
      <c r="W56">
        <v>0</v>
      </c>
      <c r="X56">
        <v>1230695255</v>
      </c>
      <c r="Y56">
        <v>7.8E-2</v>
      </c>
      <c r="AA56">
        <v>19930.62</v>
      </c>
      <c r="AB56">
        <v>0</v>
      </c>
      <c r="AC56">
        <v>0</v>
      </c>
      <c r="AD56">
        <v>0</v>
      </c>
      <c r="AE56">
        <v>1383.11</v>
      </c>
      <c r="AF56">
        <v>0</v>
      </c>
      <c r="AG56">
        <v>0</v>
      </c>
      <c r="AH56">
        <v>0</v>
      </c>
      <c r="AI56">
        <v>14.41</v>
      </c>
      <c r="AJ56">
        <v>1</v>
      </c>
      <c r="AK56">
        <v>1</v>
      </c>
      <c r="AL56">
        <v>1</v>
      </c>
      <c r="AN56">
        <v>0</v>
      </c>
      <c r="AO56">
        <v>1</v>
      </c>
      <c r="AP56">
        <v>0</v>
      </c>
      <c r="AQ56">
        <v>0</v>
      </c>
      <c r="AR56">
        <v>0</v>
      </c>
      <c r="AS56" t="s">
        <v>3</v>
      </c>
      <c r="AT56">
        <v>7.8E-2</v>
      </c>
      <c r="AU56" t="s">
        <v>3</v>
      </c>
      <c r="AV56">
        <v>0</v>
      </c>
      <c r="AW56">
        <v>2</v>
      </c>
      <c r="AX56">
        <v>35511481</v>
      </c>
      <c r="AY56">
        <v>1</v>
      </c>
      <c r="AZ56">
        <v>0</v>
      </c>
      <c r="BA56">
        <v>56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Y56*Source!I34</f>
        <v>7.0199999999999999E-2</v>
      </c>
      <c r="CY56">
        <f>AA56</f>
        <v>19930.62</v>
      </c>
      <c r="CZ56">
        <f>AE56</f>
        <v>1383.11</v>
      </c>
      <c r="DA56">
        <f>AI56</f>
        <v>14.41</v>
      </c>
      <c r="DB56">
        <f>ROUND(ROUND(AT56*CZ56,2),6)</f>
        <v>107.88</v>
      </c>
      <c r="DC56">
        <f>ROUND(ROUND(AT56*AG56,2),6)</f>
        <v>0</v>
      </c>
    </row>
    <row r="57" spans="1:107">
      <c r="A57">
        <f>ROW(Source!A34)</f>
        <v>34</v>
      </c>
      <c r="B57">
        <v>35502784</v>
      </c>
      <c r="C57">
        <v>35503276</v>
      </c>
      <c r="D57">
        <v>29122513</v>
      </c>
      <c r="E57">
        <v>1</v>
      </c>
      <c r="F57">
        <v>1</v>
      </c>
      <c r="G57">
        <v>1</v>
      </c>
      <c r="H57">
        <v>3</v>
      </c>
      <c r="I57" t="s">
        <v>434</v>
      </c>
      <c r="J57" t="s">
        <v>435</v>
      </c>
      <c r="K57" t="s">
        <v>436</v>
      </c>
      <c r="L57">
        <v>1348</v>
      </c>
      <c r="N57">
        <v>1009</v>
      </c>
      <c r="O57" t="s">
        <v>171</v>
      </c>
      <c r="P57" t="s">
        <v>171</v>
      </c>
      <c r="Q57">
        <v>1000</v>
      </c>
      <c r="W57">
        <v>0</v>
      </c>
      <c r="X57">
        <v>-832944368</v>
      </c>
      <c r="Y57">
        <v>6.3E-2</v>
      </c>
      <c r="AA57">
        <v>7611.24</v>
      </c>
      <c r="AB57">
        <v>0</v>
      </c>
      <c r="AC57">
        <v>0</v>
      </c>
      <c r="AD57">
        <v>0</v>
      </c>
      <c r="AE57">
        <v>688.8</v>
      </c>
      <c r="AF57">
        <v>0</v>
      </c>
      <c r="AG57">
        <v>0</v>
      </c>
      <c r="AH57">
        <v>0</v>
      </c>
      <c r="AI57">
        <v>11.05</v>
      </c>
      <c r="AJ57">
        <v>1</v>
      </c>
      <c r="AK57">
        <v>1</v>
      </c>
      <c r="AL57">
        <v>1</v>
      </c>
      <c r="AN57">
        <v>0</v>
      </c>
      <c r="AO57">
        <v>1</v>
      </c>
      <c r="AP57">
        <v>0</v>
      </c>
      <c r="AQ57">
        <v>0</v>
      </c>
      <c r="AR57">
        <v>0</v>
      </c>
      <c r="AS57" t="s">
        <v>3</v>
      </c>
      <c r="AT57">
        <v>6.3E-2</v>
      </c>
      <c r="AU57" t="s">
        <v>3</v>
      </c>
      <c r="AV57">
        <v>0</v>
      </c>
      <c r="AW57">
        <v>2</v>
      </c>
      <c r="AX57">
        <v>35511482</v>
      </c>
      <c r="AY57">
        <v>1</v>
      </c>
      <c r="AZ57">
        <v>0</v>
      </c>
      <c r="BA57">
        <v>57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Y57*Source!I34</f>
        <v>5.67E-2</v>
      </c>
      <c r="CY57">
        <f>AA57</f>
        <v>7611.24</v>
      </c>
      <c r="CZ57">
        <f>AE57</f>
        <v>688.8</v>
      </c>
      <c r="DA57">
        <f>AI57</f>
        <v>11.05</v>
      </c>
      <c r="DB57">
        <f>ROUND(ROUND(AT57*CZ57,2),6)</f>
        <v>43.39</v>
      </c>
      <c r="DC57">
        <f>ROUND(ROUND(AT57*AG57,2),6)</f>
        <v>0</v>
      </c>
    </row>
    <row r="58" spans="1:107">
      <c r="A58">
        <f>ROW(Source!A35)</f>
        <v>35</v>
      </c>
      <c r="B58">
        <v>35502784</v>
      </c>
      <c r="C58">
        <v>35503288</v>
      </c>
      <c r="D58">
        <v>31427453</v>
      </c>
      <c r="E58">
        <v>1</v>
      </c>
      <c r="F58">
        <v>1</v>
      </c>
      <c r="G58">
        <v>1</v>
      </c>
      <c r="H58">
        <v>1</v>
      </c>
      <c r="I58" t="s">
        <v>437</v>
      </c>
      <c r="J58" t="s">
        <v>3</v>
      </c>
      <c r="K58" t="s">
        <v>438</v>
      </c>
      <c r="L58">
        <v>1369</v>
      </c>
      <c r="N58">
        <v>1013</v>
      </c>
      <c r="O58" t="s">
        <v>352</v>
      </c>
      <c r="P58" t="s">
        <v>352</v>
      </c>
      <c r="Q58">
        <v>1</v>
      </c>
      <c r="W58">
        <v>0</v>
      </c>
      <c r="X58">
        <v>1499813984</v>
      </c>
      <c r="Y58">
        <v>88.124499999999983</v>
      </c>
      <c r="AA58">
        <v>0</v>
      </c>
      <c r="AB58">
        <v>0</v>
      </c>
      <c r="AC58">
        <v>0</v>
      </c>
      <c r="AD58">
        <v>285.36</v>
      </c>
      <c r="AE58">
        <v>0</v>
      </c>
      <c r="AF58">
        <v>0</v>
      </c>
      <c r="AG58">
        <v>0</v>
      </c>
      <c r="AH58">
        <v>285.36</v>
      </c>
      <c r="AI58">
        <v>1</v>
      </c>
      <c r="AJ58">
        <v>1</v>
      </c>
      <c r="AK58">
        <v>1</v>
      </c>
      <c r="AL58">
        <v>1</v>
      </c>
      <c r="AN58">
        <v>0</v>
      </c>
      <c r="AO58">
        <v>1</v>
      </c>
      <c r="AP58">
        <v>1</v>
      </c>
      <c r="AQ58">
        <v>0</v>
      </c>
      <c r="AR58">
        <v>0</v>
      </c>
      <c r="AS58" t="s">
        <v>3</v>
      </c>
      <c r="AT58">
        <v>76.63</v>
      </c>
      <c r="AU58" t="s">
        <v>21</v>
      </c>
      <c r="AV58">
        <v>1</v>
      </c>
      <c r="AW58">
        <v>2</v>
      </c>
      <c r="AX58">
        <v>35503289</v>
      </c>
      <c r="AY58">
        <v>1</v>
      </c>
      <c r="AZ58">
        <v>0</v>
      </c>
      <c r="BA58">
        <v>58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Y58*Source!I35</f>
        <v>79.312049999999985</v>
      </c>
      <c r="CY58">
        <f>AD58</f>
        <v>285.36</v>
      </c>
      <c r="CZ58">
        <f>AH58</f>
        <v>285.36</v>
      </c>
      <c r="DA58">
        <f>AL58</f>
        <v>1</v>
      </c>
      <c r="DB58">
        <f>ROUND((ROUND(AT58*CZ58,2)*1.15),6)</f>
        <v>25147.210999999999</v>
      </c>
      <c r="DC58">
        <f>ROUND((ROUND(AT58*AG58,2)*1.15),6)</f>
        <v>0</v>
      </c>
    </row>
    <row r="59" spans="1:107">
      <c r="A59">
        <f>ROW(Source!A35)</f>
        <v>35</v>
      </c>
      <c r="B59">
        <v>35502784</v>
      </c>
      <c r="C59">
        <v>35503288</v>
      </c>
      <c r="D59">
        <v>121548</v>
      </c>
      <c r="E59">
        <v>1</v>
      </c>
      <c r="F59">
        <v>1</v>
      </c>
      <c r="G59">
        <v>1</v>
      </c>
      <c r="H59">
        <v>1</v>
      </c>
      <c r="I59" t="s">
        <v>28</v>
      </c>
      <c r="J59" t="s">
        <v>3</v>
      </c>
      <c r="K59" t="s">
        <v>353</v>
      </c>
      <c r="L59">
        <v>608254</v>
      </c>
      <c r="N59">
        <v>1013</v>
      </c>
      <c r="O59" t="s">
        <v>354</v>
      </c>
      <c r="P59" t="s">
        <v>354</v>
      </c>
      <c r="Q59">
        <v>1</v>
      </c>
      <c r="W59">
        <v>0</v>
      </c>
      <c r="X59">
        <v>-185737400</v>
      </c>
      <c r="Y59">
        <v>5.2749999999999995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1</v>
      </c>
      <c r="AJ59">
        <v>1</v>
      </c>
      <c r="AK59">
        <v>1</v>
      </c>
      <c r="AL59">
        <v>1</v>
      </c>
      <c r="AN59">
        <v>0</v>
      </c>
      <c r="AO59">
        <v>1</v>
      </c>
      <c r="AP59">
        <v>1</v>
      </c>
      <c r="AQ59">
        <v>0</v>
      </c>
      <c r="AR59">
        <v>0</v>
      </c>
      <c r="AS59" t="s">
        <v>3</v>
      </c>
      <c r="AT59">
        <v>4.22</v>
      </c>
      <c r="AU59" t="s">
        <v>20</v>
      </c>
      <c r="AV59">
        <v>2</v>
      </c>
      <c r="AW59">
        <v>2</v>
      </c>
      <c r="AX59">
        <v>35503290</v>
      </c>
      <c r="AY59">
        <v>1</v>
      </c>
      <c r="AZ59">
        <v>0</v>
      </c>
      <c r="BA59">
        <v>59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Y59*Source!I35</f>
        <v>4.7474999999999996</v>
      </c>
      <c r="CY59">
        <f>AD59</f>
        <v>0</v>
      </c>
      <c r="CZ59">
        <f>AH59</f>
        <v>0</v>
      </c>
      <c r="DA59">
        <f>AL59</f>
        <v>1</v>
      </c>
      <c r="DB59">
        <f t="shared" ref="DB59:DB64" si="5">ROUND((ROUND(AT59*CZ59,2)*1.25),6)</f>
        <v>0</v>
      </c>
      <c r="DC59">
        <f t="shared" ref="DC59:DC64" si="6">ROUND((ROUND(AT59*AG59,2)*1.25),6)</f>
        <v>0</v>
      </c>
    </row>
    <row r="60" spans="1:107">
      <c r="A60">
        <f>ROW(Source!A35)</f>
        <v>35</v>
      </c>
      <c r="B60">
        <v>35502784</v>
      </c>
      <c r="C60">
        <v>35503288</v>
      </c>
      <c r="D60">
        <v>31425428</v>
      </c>
      <c r="E60">
        <v>1</v>
      </c>
      <c r="F60">
        <v>1</v>
      </c>
      <c r="G60">
        <v>1</v>
      </c>
      <c r="H60">
        <v>2</v>
      </c>
      <c r="I60" t="s">
        <v>355</v>
      </c>
      <c r="J60" t="s">
        <v>439</v>
      </c>
      <c r="K60" t="s">
        <v>357</v>
      </c>
      <c r="L60">
        <v>1368</v>
      </c>
      <c r="N60">
        <v>1011</v>
      </c>
      <c r="O60" t="s">
        <v>358</v>
      </c>
      <c r="P60" t="s">
        <v>358</v>
      </c>
      <c r="Q60">
        <v>1</v>
      </c>
      <c r="W60">
        <v>0</v>
      </c>
      <c r="X60">
        <v>-112483710</v>
      </c>
      <c r="Y60">
        <v>0.44999999999999996</v>
      </c>
      <c r="AA60">
        <v>0</v>
      </c>
      <c r="AB60">
        <v>901.01</v>
      </c>
      <c r="AC60">
        <v>332.48</v>
      </c>
      <c r="AD60">
        <v>0</v>
      </c>
      <c r="AE60">
        <v>0</v>
      </c>
      <c r="AF60">
        <v>99.89</v>
      </c>
      <c r="AG60">
        <v>10.06</v>
      </c>
      <c r="AH60">
        <v>0</v>
      </c>
      <c r="AI60">
        <v>1</v>
      </c>
      <c r="AJ60">
        <v>9.02</v>
      </c>
      <c r="AK60">
        <v>33.049999999999997</v>
      </c>
      <c r="AL60">
        <v>1</v>
      </c>
      <c r="AN60">
        <v>0</v>
      </c>
      <c r="AO60">
        <v>1</v>
      </c>
      <c r="AP60">
        <v>1</v>
      </c>
      <c r="AQ60">
        <v>0</v>
      </c>
      <c r="AR60">
        <v>0</v>
      </c>
      <c r="AS60" t="s">
        <v>3</v>
      </c>
      <c r="AT60">
        <v>0.36</v>
      </c>
      <c r="AU60" t="s">
        <v>20</v>
      </c>
      <c r="AV60">
        <v>0</v>
      </c>
      <c r="AW60">
        <v>2</v>
      </c>
      <c r="AX60">
        <v>35503291</v>
      </c>
      <c r="AY60">
        <v>1</v>
      </c>
      <c r="AZ60">
        <v>0</v>
      </c>
      <c r="BA60">
        <v>60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Y60*Source!I35</f>
        <v>0.40499999999999997</v>
      </c>
      <c r="CY60">
        <f>AB60</f>
        <v>901.01</v>
      </c>
      <c r="CZ60">
        <f>AF60</f>
        <v>99.89</v>
      </c>
      <c r="DA60">
        <f>AJ60</f>
        <v>9.02</v>
      </c>
      <c r="DB60">
        <f t="shared" si="5"/>
        <v>44.95</v>
      </c>
      <c r="DC60">
        <f t="shared" si="6"/>
        <v>4.5250000000000004</v>
      </c>
    </row>
    <row r="61" spans="1:107">
      <c r="A61">
        <f>ROW(Source!A35)</f>
        <v>35</v>
      </c>
      <c r="B61">
        <v>35502784</v>
      </c>
      <c r="C61">
        <v>35503288</v>
      </c>
      <c r="D61">
        <v>31425452</v>
      </c>
      <c r="E61">
        <v>1</v>
      </c>
      <c r="F61">
        <v>1</v>
      </c>
      <c r="G61">
        <v>1</v>
      </c>
      <c r="H61">
        <v>2</v>
      </c>
      <c r="I61" t="s">
        <v>440</v>
      </c>
      <c r="J61" t="s">
        <v>441</v>
      </c>
      <c r="K61" t="s">
        <v>442</v>
      </c>
      <c r="L61">
        <v>1368</v>
      </c>
      <c r="N61">
        <v>1011</v>
      </c>
      <c r="O61" t="s">
        <v>358</v>
      </c>
      <c r="P61" t="s">
        <v>358</v>
      </c>
      <c r="Q61">
        <v>1</v>
      </c>
      <c r="W61">
        <v>0</v>
      </c>
      <c r="X61">
        <v>207395749</v>
      </c>
      <c r="Y61">
        <v>2.875</v>
      </c>
      <c r="AA61">
        <v>0</v>
      </c>
      <c r="AB61">
        <v>436.01</v>
      </c>
      <c r="AC61">
        <v>383.38</v>
      </c>
      <c r="AD61">
        <v>0</v>
      </c>
      <c r="AE61">
        <v>0</v>
      </c>
      <c r="AF61">
        <v>29.46</v>
      </c>
      <c r="AG61">
        <v>11.6</v>
      </c>
      <c r="AH61">
        <v>0</v>
      </c>
      <c r="AI61">
        <v>1</v>
      </c>
      <c r="AJ61">
        <v>14.8</v>
      </c>
      <c r="AK61">
        <v>33.049999999999997</v>
      </c>
      <c r="AL61">
        <v>1</v>
      </c>
      <c r="AN61">
        <v>0</v>
      </c>
      <c r="AO61">
        <v>1</v>
      </c>
      <c r="AP61">
        <v>1</v>
      </c>
      <c r="AQ61">
        <v>0</v>
      </c>
      <c r="AR61">
        <v>0</v>
      </c>
      <c r="AS61" t="s">
        <v>3</v>
      </c>
      <c r="AT61">
        <v>2.2999999999999998</v>
      </c>
      <c r="AU61" t="s">
        <v>20</v>
      </c>
      <c r="AV61">
        <v>0</v>
      </c>
      <c r="AW61">
        <v>2</v>
      </c>
      <c r="AX61">
        <v>35503292</v>
      </c>
      <c r="AY61">
        <v>1</v>
      </c>
      <c r="AZ61">
        <v>0</v>
      </c>
      <c r="BA61">
        <v>61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Y61*Source!I35</f>
        <v>2.5874999999999999</v>
      </c>
      <c r="CY61">
        <f>AB61</f>
        <v>436.01</v>
      </c>
      <c r="CZ61">
        <f>AF61</f>
        <v>29.46</v>
      </c>
      <c r="DA61">
        <f>AJ61</f>
        <v>14.8</v>
      </c>
      <c r="DB61">
        <f t="shared" si="5"/>
        <v>84.7</v>
      </c>
      <c r="DC61">
        <f t="shared" si="6"/>
        <v>33.35</v>
      </c>
    </row>
    <row r="62" spans="1:107">
      <c r="A62">
        <f>ROW(Source!A35)</f>
        <v>35</v>
      </c>
      <c r="B62">
        <v>35502784</v>
      </c>
      <c r="C62">
        <v>35503288</v>
      </c>
      <c r="D62">
        <v>31425505</v>
      </c>
      <c r="E62">
        <v>1</v>
      </c>
      <c r="F62">
        <v>1</v>
      </c>
      <c r="G62">
        <v>1</v>
      </c>
      <c r="H62">
        <v>2</v>
      </c>
      <c r="I62" t="s">
        <v>443</v>
      </c>
      <c r="J62" t="s">
        <v>444</v>
      </c>
      <c r="K62" t="s">
        <v>445</v>
      </c>
      <c r="L62">
        <v>1368</v>
      </c>
      <c r="N62">
        <v>1011</v>
      </c>
      <c r="O62" t="s">
        <v>358</v>
      </c>
      <c r="P62" t="s">
        <v>358</v>
      </c>
      <c r="Q62">
        <v>1</v>
      </c>
      <c r="W62">
        <v>0</v>
      </c>
      <c r="X62">
        <v>-1636209361</v>
      </c>
      <c r="Y62">
        <v>1.9500000000000002</v>
      </c>
      <c r="AA62">
        <v>0</v>
      </c>
      <c r="AB62">
        <v>364.68</v>
      </c>
      <c r="AC62">
        <v>332.48</v>
      </c>
      <c r="AD62">
        <v>0</v>
      </c>
      <c r="AE62">
        <v>0</v>
      </c>
      <c r="AF62">
        <v>12.4</v>
      </c>
      <c r="AG62">
        <v>10.06</v>
      </c>
      <c r="AH62">
        <v>0</v>
      </c>
      <c r="AI62">
        <v>1</v>
      </c>
      <c r="AJ62">
        <v>29.41</v>
      </c>
      <c r="AK62">
        <v>33.049999999999997</v>
      </c>
      <c r="AL62">
        <v>1</v>
      </c>
      <c r="AN62">
        <v>0</v>
      </c>
      <c r="AO62">
        <v>1</v>
      </c>
      <c r="AP62">
        <v>1</v>
      </c>
      <c r="AQ62">
        <v>0</v>
      </c>
      <c r="AR62">
        <v>0</v>
      </c>
      <c r="AS62" t="s">
        <v>3</v>
      </c>
      <c r="AT62">
        <v>1.56</v>
      </c>
      <c r="AU62" t="s">
        <v>20</v>
      </c>
      <c r="AV62">
        <v>0</v>
      </c>
      <c r="AW62">
        <v>2</v>
      </c>
      <c r="AX62">
        <v>35503293</v>
      </c>
      <c r="AY62">
        <v>1</v>
      </c>
      <c r="AZ62">
        <v>0</v>
      </c>
      <c r="BA62">
        <v>62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Y62*Source!I35</f>
        <v>1.7550000000000001</v>
      </c>
      <c r="CY62">
        <f>AB62</f>
        <v>364.68</v>
      </c>
      <c r="CZ62">
        <f>AF62</f>
        <v>12.4</v>
      </c>
      <c r="DA62">
        <f>AJ62</f>
        <v>29.41</v>
      </c>
      <c r="DB62">
        <f t="shared" si="5"/>
        <v>24.175000000000001</v>
      </c>
      <c r="DC62">
        <f t="shared" si="6"/>
        <v>19.612500000000001</v>
      </c>
    </row>
    <row r="63" spans="1:107">
      <c r="A63">
        <f>ROW(Source!A35)</f>
        <v>35</v>
      </c>
      <c r="B63">
        <v>35502784</v>
      </c>
      <c r="C63">
        <v>35503288</v>
      </c>
      <c r="D63">
        <v>31425668</v>
      </c>
      <c r="E63">
        <v>1</v>
      </c>
      <c r="F63">
        <v>1</v>
      </c>
      <c r="G63">
        <v>1</v>
      </c>
      <c r="H63">
        <v>2</v>
      </c>
      <c r="I63" t="s">
        <v>446</v>
      </c>
      <c r="J63" t="s">
        <v>447</v>
      </c>
      <c r="K63" t="s">
        <v>448</v>
      </c>
      <c r="L63">
        <v>1368</v>
      </c>
      <c r="N63">
        <v>1011</v>
      </c>
      <c r="O63" t="s">
        <v>358</v>
      </c>
      <c r="P63" t="s">
        <v>358</v>
      </c>
      <c r="Q63">
        <v>1</v>
      </c>
      <c r="W63">
        <v>0</v>
      </c>
      <c r="X63">
        <v>-1084037678</v>
      </c>
      <c r="Y63">
        <v>6.25E-2</v>
      </c>
      <c r="AA63">
        <v>0</v>
      </c>
      <c r="AB63">
        <v>17.45</v>
      </c>
      <c r="AC63">
        <v>0</v>
      </c>
      <c r="AD63">
        <v>0</v>
      </c>
      <c r="AE63">
        <v>0</v>
      </c>
      <c r="AF63">
        <v>9.9700000000000006</v>
      </c>
      <c r="AG63">
        <v>0</v>
      </c>
      <c r="AH63">
        <v>0</v>
      </c>
      <c r="AI63">
        <v>1</v>
      </c>
      <c r="AJ63">
        <v>1.75</v>
      </c>
      <c r="AK63">
        <v>33.049999999999997</v>
      </c>
      <c r="AL63">
        <v>1</v>
      </c>
      <c r="AN63">
        <v>0</v>
      </c>
      <c r="AO63">
        <v>1</v>
      </c>
      <c r="AP63">
        <v>1</v>
      </c>
      <c r="AQ63">
        <v>0</v>
      </c>
      <c r="AR63">
        <v>0</v>
      </c>
      <c r="AS63" t="s">
        <v>3</v>
      </c>
      <c r="AT63">
        <v>0.05</v>
      </c>
      <c r="AU63" t="s">
        <v>20</v>
      </c>
      <c r="AV63">
        <v>0</v>
      </c>
      <c r="AW63">
        <v>2</v>
      </c>
      <c r="AX63">
        <v>35503294</v>
      </c>
      <c r="AY63">
        <v>1</v>
      </c>
      <c r="AZ63">
        <v>0</v>
      </c>
      <c r="BA63">
        <v>63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Y63*Source!I35</f>
        <v>5.6250000000000001E-2</v>
      </c>
      <c r="CY63">
        <f>AB63</f>
        <v>17.45</v>
      </c>
      <c r="CZ63">
        <f>AF63</f>
        <v>9.9700000000000006</v>
      </c>
      <c r="DA63">
        <f>AJ63</f>
        <v>1.75</v>
      </c>
      <c r="DB63">
        <f t="shared" si="5"/>
        <v>0.625</v>
      </c>
      <c r="DC63">
        <f t="shared" si="6"/>
        <v>0</v>
      </c>
    </row>
    <row r="64" spans="1:107">
      <c r="A64">
        <f>ROW(Source!A35)</f>
        <v>35</v>
      </c>
      <c r="B64">
        <v>35502784</v>
      </c>
      <c r="C64">
        <v>35503288</v>
      </c>
      <c r="D64">
        <v>31425703</v>
      </c>
      <c r="E64">
        <v>1</v>
      </c>
      <c r="F64">
        <v>1</v>
      </c>
      <c r="G64">
        <v>1</v>
      </c>
      <c r="H64">
        <v>2</v>
      </c>
      <c r="I64" t="s">
        <v>394</v>
      </c>
      <c r="J64" t="s">
        <v>449</v>
      </c>
      <c r="K64" t="s">
        <v>396</v>
      </c>
      <c r="L64">
        <v>1368</v>
      </c>
      <c r="N64">
        <v>1011</v>
      </c>
      <c r="O64" t="s">
        <v>358</v>
      </c>
      <c r="P64" t="s">
        <v>358</v>
      </c>
      <c r="Q64">
        <v>1</v>
      </c>
      <c r="W64">
        <v>0</v>
      </c>
      <c r="X64">
        <v>1062115854</v>
      </c>
      <c r="Y64">
        <v>0.35000000000000003</v>
      </c>
      <c r="AA64">
        <v>0</v>
      </c>
      <c r="AB64">
        <v>932.72</v>
      </c>
      <c r="AC64">
        <v>383.38</v>
      </c>
      <c r="AD64">
        <v>0</v>
      </c>
      <c r="AE64">
        <v>0</v>
      </c>
      <c r="AF64">
        <v>87.17</v>
      </c>
      <c r="AG64">
        <v>11.6</v>
      </c>
      <c r="AH64">
        <v>0</v>
      </c>
      <c r="AI64">
        <v>1</v>
      </c>
      <c r="AJ64">
        <v>10.7</v>
      </c>
      <c r="AK64">
        <v>33.049999999999997</v>
      </c>
      <c r="AL64">
        <v>1</v>
      </c>
      <c r="AN64">
        <v>0</v>
      </c>
      <c r="AO64">
        <v>1</v>
      </c>
      <c r="AP64">
        <v>1</v>
      </c>
      <c r="AQ64">
        <v>0</v>
      </c>
      <c r="AR64">
        <v>0</v>
      </c>
      <c r="AS64" t="s">
        <v>3</v>
      </c>
      <c r="AT64">
        <v>0.28000000000000003</v>
      </c>
      <c r="AU64" t="s">
        <v>20</v>
      </c>
      <c r="AV64">
        <v>0</v>
      </c>
      <c r="AW64">
        <v>2</v>
      </c>
      <c r="AX64">
        <v>35503295</v>
      </c>
      <c r="AY64">
        <v>1</v>
      </c>
      <c r="AZ64">
        <v>0</v>
      </c>
      <c r="BA64">
        <v>64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Y64*Source!I35</f>
        <v>0.31500000000000006</v>
      </c>
      <c r="CY64">
        <f>AB64</f>
        <v>932.72</v>
      </c>
      <c r="CZ64">
        <f>AF64</f>
        <v>87.17</v>
      </c>
      <c r="DA64">
        <f>AJ64</f>
        <v>10.7</v>
      </c>
      <c r="DB64">
        <f t="shared" si="5"/>
        <v>30.512499999999999</v>
      </c>
      <c r="DC64">
        <f t="shared" si="6"/>
        <v>4.0625</v>
      </c>
    </row>
    <row r="65" spans="1:107">
      <c r="A65">
        <f>ROW(Source!A35)</f>
        <v>35</v>
      </c>
      <c r="B65">
        <v>35502784</v>
      </c>
      <c r="C65">
        <v>35503288</v>
      </c>
      <c r="D65">
        <v>31423684</v>
      </c>
      <c r="E65">
        <v>1</v>
      </c>
      <c r="F65">
        <v>1</v>
      </c>
      <c r="G65">
        <v>1</v>
      </c>
      <c r="H65">
        <v>3</v>
      </c>
      <c r="I65" t="s">
        <v>431</v>
      </c>
      <c r="J65" t="s">
        <v>450</v>
      </c>
      <c r="K65" t="s">
        <v>433</v>
      </c>
      <c r="L65">
        <v>1346</v>
      </c>
      <c r="N65">
        <v>1009</v>
      </c>
      <c r="O65" t="s">
        <v>176</v>
      </c>
      <c r="P65" t="s">
        <v>176</v>
      </c>
      <c r="Q65">
        <v>1</v>
      </c>
      <c r="W65">
        <v>0</v>
      </c>
      <c r="X65">
        <v>4619106</v>
      </c>
      <c r="Y65">
        <v>0.5</v>
      </c>
      <c r="AA65">
        <v>46.61</v>
      </c>
      <c r="AB65">
        <v>0</v>
      </c>
      <c r="AC65">
        <v>0</v>
      </c>
      <c r="AD65">
        <v>0</v>
      </c>
      <c r="AE65">
        <v>1.81</v>
      </c>
      <c r="AF65">
        <v>0</v>
      </c>
      <c r="AG65">
        <v>0</v>
      </c>
      <c r="AH65">
        <v>0</v>
      </c>
      <c r="AI65">
        <v>25.75</v>
      </c>
      <c r="AJ65">
        <v>1</v>
      </c>
      <c r="AK65">
        <v>1</v>
      </c>
      <c r="AL65">
        <v>1</v>
      </c>
      <c r="AN65">
        <v>0</v>
      </c>
      <c r="AO65">
        <v>1</v>
      </c>
      <c r="AP65">
        <v>0</v>
      </c>
      <c r="AQ65">
        <v>0</v>
      </c>
      <c r="AR65">
        <v>0</v>
      </c>
      <c r="AS65" t="s">
        <v>3</v>
      </c>
      <c r="AT65">
        <v>0.5</v>
      </c>
      <c r="AU65" t="s">
        <v>3</v>
      </c>
      <c r="AV65">
        <v>0</v>
      </c>
      <c r="AW65">
        <v>2</v>
      </c>
      <c r="AX65">
        <v>35503296</v>
      </c>
      <c r="AY65">
        <v>1</v>
      </c>
      <c r="AZ65">
        <v>0</v>
      </c>
      <c r="BA65">
        <v>65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Y65*Source!I35</f>
        <v>0.45</v>
      </c>
      <c r="CY65">
        <f>AA65</f>
        <v>46.61</v>
      </c>
      <c r="CZ65">
        <f>AE65</f>
        <v>1.81</v>
      </c>
      <c r="DA65">
        <f>AI65</f>
        <v>25.75</v>
      </c>
      <c r="DB65">
        <f t="shared" ref="DB65:DB104" si="7">ROUND(ROUND(AT65*CZ65,2),6)</f>
        <v>0.91</v>
      </c>
      <c r="DC65">
        <f t="shared" ref="DC65:DC104" si="8">ROUND(ROUND(AT65*AG65,2),6)</f>
        <v>0</v>
      </c>
    </row>
    <row r="66" spans="1:107">
      <c r="A66">
        <f>ROW(Source!A35)</f>
        <v>35</v>
      </c>
      <c r="B66">
        <v>35502784</v>
      </c>
      <c r="C66">
        <v>35503288</v>
      </c>
      <c r="D66">
        <v>31423686</v>
      </c>
      <c r="E66">
        <v>1</v>
      </c>
      <c r="F66">
        <v>1</v>
      </c>
      <c r="G66">
        <v>1</v>
      </c>
      <c r="H66">
        <v>3</v>
      </c>
      <c r="I66" t="s">
        <v>451</v>
      </c>
      <c r="J66" t="s">
        <v>452</v>
      </c>
      <c r="K66" t="s">
        <v>453</v>
      </c>
      <c r="L66">
        <v>1348</v>
      </c>
      <c r="N66">
        <v>1009</v>
      </c>
      <c r="O66" t="s">
        <v>171</v>
      </c>
      <c r="P66" t="s">
        <v>171</v>
      </c>
      <c r="Q66">
        <v>1000</v>
      </c>
      <c r="W66">
        <v>0</v>
      </c>
      <c r="X66">
        <v>1220443644</v>
      </c>
      <c r="Y66">
        <v>0.05</v>
      </c>
      <c r="AA66">
        <v>38737.9</v>
      </c>
      <c r="AB66">
        <v>0</v>
      </c>
      <c r="AC66">
        <v>0</v>
      </c>
      <c r="AD66">
        <v>0</v>
      </c>
      <c r="AE66">
        <v>6532.53</v>
      </c>
      <c r="AF66">
        <v>0</v>
      </c>
      <c r="AG66">
        <v>0</v>
      </c>
      <c r="AH66">
        <v>0</v>
      </c>
      <c r="AI66">
        <v>5.93</v>
      </c>
      <c r="AJ66">
        <v>1</v>
      </c>
      <c r="AK66">
        <v>1</v>
      </c>
      <c r="AL66">
        <v>1</v>
      </c>
      <c r="AN66">
        <v>0</v>
      </c>
      <c r="AO66">
        <v>1</v>
      </c>
      <c r="AP66">
        <v>0</v>
      </c>
      <c r="AQ66">
        <v>0</v>
      </c>
      <c r="AR66">
        <v>0</v>
      </c>
      <c r="AS66" t="s">
        <v>3</v>
      </c>
      <c r="AT66">
        <v>0.05</v>
      </c>
      <c r="AU66" t="s">
        <v>3</v>
      </c>
      <c r="AV66">
        <v>0</v>
      </c>
      <c r="AW66">
        <v>2</v>
      </c>
      <c r="AX66">
        <v>35503297</v>
      </c>
      <c r="AY66">
        <v>1</v>
      </c>
      <c r="AZ66">
        <v>0</v>
      </c>
      <c r="BA66">
        <v>66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Y66*Source!I35</f>
        <v>4.5000000000000005E-2</v>
      </c>
      <c r="CY66">
        <f>AA66</f>
        <v>38737.9</v>
      </c>
      <c r="CZ66">
        <f>AE66</f>
        <v>6532.53</v>
      </c>
      <c r="DA66">
        <f>AI66</f>
        <v>5.93</v>
      </c>
      <c r="DB66">
        <f t="shared" si="7"/>
        <v>326.63</v>
      </c>
      <c r="DC66">
        <f t="shared" si="8"/>
        <v>0</v>
      </c>
    </row>
    <row r="67" spans="1:107">
      <c r="A67">
        <f>ROW(Source!A35)</f>
        <v>35</v>
      </c>
      <c r="B67">
        <v>35502784</v>
      </c>
      <c r="C67">
        <v>35503288</v>
      </c>
      <c r="D67">
        <v>31423740</v>
      </c>
      <c r="E67">
        <v>1</v>
      </c>
      <c r="F67">
        <v>1</v>
      </c>
      <c r="G67">
        <v>1</v>
      </c>
      <c r="H67">
        <v>3</v>
      </c>
      <c r="I67" t="s">
        <v>454</v>
      </c>
      <c r="J67" t="s">
        <v>455</v>
      </c>
      <c r="K67" t="s">
        <v>456</v>
      </c>
      <c r="L67">
        <v>1346</v>
      </c>
      <c r="N67">
        <v>1009</v>
      </c>
      <c r="O67" t="s">
        <v>176</v>
      </c>
      <c r="P67" t="s">
        <v>176</v>
      </c>
      <c r="Q67">
        <v>1</v>
      </c>
      <c r="W67">
        <v>0</v>
      </c>
      <c r="X67">
        <v>-2042073130</v>
      </c>
      <c r="Y67">
        <v>430</v>
      </c>
      <c r="AA67">
        <v>15.98</v>
      </c>
      <c r="AB67">
        <v>0</v>
      </c>
      <c r="AC67">
        <v>0</v>
      </c>
      <c r="AD67">
        <v>0</v>
      </c>
      <c r="AE67">
        <v>3.86</v>
      </c>
      <c r="AF67">
        <v>0</v>
      </c>
      <c r="AG67">
        <v>0</v>
      </c>
      <c r="AH67">
        <v>0</v>
      </c>
      <c r="AI67">
        <v>4.1399999999999997</v>
      </c>
      <c r="AJ67">
        <v>1</v>
      </c>
      <c r="AK67">
        <v>1</v>
      </c>
      <c r="AL67">
        <v>1</v>
      </c>
      <c r="AN67">
        <v>0</v>
      </c>
      <c r="AO67">
        <v>1</v>
      </c>
      <c r="AP67">
        <v>0</v>
      </c>
      <c r="AQ67">
        <v>0</v>
      </c>
      <c r="AR67">
        <v>0</v>
      </c>
      <c r="AS67" t="s">
        <v>3</v>
      </c>
      <c r="AT67">
        <v>430</v>
      </c>
      <c r="AU67" t="s">
        <v>3</v>
      </c>
      <c r="AV67">
        <v>0</v>
      </c>
      <c r="AW67">
        <v>2</v>
      </c>
      <c r="AX67">
        <v>35503298</v>
      </c>
      <c r="AY67">
        <v>1</v>
      </c>
      <c r="AZ67">
        <v>0</v>
      </c>
      <c r="BA67">
        <v>67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Y67*Source!I35</f>
        <v>387</v>
      </c>
      <c r="CY67">
        <f>AA67</f>
        <v>15.98</v>
      </c>
      <c r="CZ67">
        <f>AE67</f>
        <v>3.86</v>
      </c>
      <c r="DA67">
        <f>AI67</f>
        <v>4.1399999999999997</v>
      </c>
      <c r="DB67">
        <f t="shared" si="7"/>
        <v>1659.8</v>
      </c>
      <c r="DC67">
        <f t="shared" si="8"/>
        <v>0</v>
      </c>
    </row>
    <row r="68" spans="1:107">
      <c r="A68">
        <f>ROW(Source!A35)</f>
        <v>35</v>
      </c>
      <c r="B68">
        <v>35502784</v>
      </c>
      <c r="C68">
        <v>35503288</v>
      </c>
      <c r="D68">
        <v>31423757</v>
      </c>
      <c r="E68">
        <v>1</v>
      </c>
      <c r="F68">
        <v>1</v>
      </c>
      <c r="G68">
        <v>1</v>
      </c>
      <c r="H68">
        <v>3</v>
      </c>
      <c r="I68" t="s">
        <v>457</v>
      </c>
      <c r="J68" t="s">
        <v>458</v>
      </c>
      <c r="K68" t="s">
        <v>459</v>
      </c>
      <c r="L68">
        <v>1327</v>
      </c>
      <c r="N68">
        <v>1005</v>
      </c>
      <c r="O68" t="s">
        <v>225</v>
      </c>
      <c r="P68" t="s">
        <v>225</v>
      </c>
      <c r="Q68">
        <v>1</v>
      </c>
      <c r="W68">
        <v>0</v>
      </c>
      <c r="X68">
        <v>-405607654</v>
      </c>
      <c r="Y68">
        <v>102</v>
      </c>
      <c r="AA68">
        <v>321.83</v>
      </c>
      <c r="AB68">
        <v>0</v>
      </c>
      <c r="AC68">
        <v>0</v>
      </c>
      <c r="AD68">
        <v>0</v>
      </c>
      <c r="AE68">
        <v>69.209999999999994</v>
      </c>
      <c r="AF68">
        <v>0</v>
      </c>
      <c r="AG68">
        <v>0</v>
      </c>
      <c r="AH68">
        <v>0</v>
      </c>
      <c r="AI68">
        <v>4.6500000000000004</v>
      </c>
      <c r="AJ68">
        <v>1</v>
      </c>
      <c r="AK68">
        <v>1</v>
      </c>
      <c r="AL68">
        <v>1</v>
      </c>
      <c r="AN68">
        <v>0</v>
      </c>
      <c r="AO68">
        <v>1</v>
      </c>
      <c r="AP68">
        <v>0</v>
      </c>
      <c r="AQ68">
        <v>0</v>
      </c>
      <c r="AR68">
        <v>0</v>
      </c>
      <c r="AS68" t="s">
        <v>3</v>
      </c>
      <c r="AT68">
        <v>102</v>
      </c>
      <c r="AU68" t="s">
        <v>3</v>
      </c>
      <c r="AV68">
        <v>0</v>
      </c>
      <c r="AW68">
        <v>2</v>
      </c>
      <c r="AX68">
        <v>35503299</v>
      </c>
      <c r="AY68">
        <v>1</v>
      </c>
      <c r="AZ68">
        <v>0</v>
      </c>
      <c r="BA68">
        <v>68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Y68*Source!I35</f>
        <v>91.8</v>
      </c>
      <c r="CY68">
        <f>AA68</f>
        <v>321.83</v>
      </c>
      <c r="CZ68">
        <f>AE68</f>
        <v>69.209999999999994</v>
      </c>
      <c r="DA68">
        <f>AI68</f>
        <v>4.6500000000000004</v>
      </c>
      <c r="DB68">
        <f t="shared" si="7"/>
        <v>7059.42</v>
      </c>
      <c r="DC68">
        <f t="shared" si="8"/>
        <v>0</v>
      </c>
    </row>
    <row r="69" spans="1:107">
      <c r="A69">
        <f>ROW(Source!A35)</f>
        <v>35</v>
      </c>
      <c r="B69">
        <v>35502784</v>
      </c>
      <c r="C69">
        <v>35503288</v>
      </c>
      <c r="D69">
        <v>31424695</v>
      </c>
      <c r="E69">
        <v>1</v>
      </c>
      <c r="F69">
        <v>1</v>
      </c>
      <c r="G69">
        <v>1</v>
      </c>
      <c r="H69">
        <v>3</v>
      </c>
      <c r="I69" t="s">
        <v>369</v>
      </c>
      <c r="J69" t="s">
        <v>460</v>
      </c>
      <c r="K69" t="s">
        <v>371</v>
      </c>
      <c r="L69">
        <v>1339</v>
      </c>
      <c r="N69">
        <v>1007</v>
      </c>
      <c r="O69" t="s">
        <v>368</v>
      </c>
      <c r="P69" t="s">
        <v>368</v>
      </c>
      <c r="Q69">
        <v>1</v>
      </c>
      <c r="W69">
        <v>0</v>
      </c>
      <c r="X69">
        <v>1536317706</v>
      </c>
      <c r="Y69">
        <v>3.5</v>
      </c>
      <c r="AA69">
        <v>22.2</v>
      </c>
      <c r="AB69">
        <v>0</v>
      </c>
      <c r="AC69">
        <v>0</v>
      </c>
      <c r="AD69">
        <v>0</v>
      </c>
      <c r="AE69">
        <v>2.44</v>
      </c>
      <c r="AF69">
        <v>0</v>
      </c>
      <c r="AG69">
        <v>0</v>
      </c>
      <c r="AH69">
        <v>0</v>
      </c>
      <c r="AI69">
        <v>9.1</v>
      </c>
      <c r="AJ69">
        <v>1</v>
      </c>
      <c r="AK69">
        <v>1</v>
      </c>
      <c r="AL69">
        <v>1</v>
      </c>
      <c r="AN69">
        <v>0</v>
      </c>
      <c r="AO69">
        <v>1</v>
      </c>
      <c r="AP69">
        <v>0</v>
      </c>
      <c r="AQ69">
        <v>0</v>
      </c>
      <c r="AR69">
        <v>0</v>
      </c>
      <c r="AS69" t="s">
        <v>3</v>
      </c>
      <c r="AT69">
        <v>3.5</v>
      </c>
      <c r="AU69" t="s">
        <v>3</v>
      </c>
      <c r="AV69">
        <v>0</v>
      </c>
      <c r="AW69">
        <v>2</v>
      </c>
      <c r="AX69">
        <v>35503300</v>
      </c>
      <c r="AY69">
        <v>1</v>
      </c>
      <c r="AZ69">
        <v>0</v>
      </c>
      <c r="BA69">
        <v>69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Y69*Source!I35</f>
        <v>3.15</v>
      </c>
      <c r="CY69">
        <f>AA69</f>
        <v>22.2</v>
      </c>
      <c r="CZ69">
        <f>AE69</f>
        <v>2.44</v>
      </c>
      <c r="DA69">
        <f>AI69</f>
        <v>9.1</v>
      </c>
      <c r="DB69">
        <f t="shared" si="7"/>
        <v>8.5399999999999991</v>
      </c>
      <c r="DC69">
        <f t="shared" si="8"/>
        <v>0</v>
      </c>
    </row>
    <row r="70" spans="1:107">
      <c r="A70">
        <f>ROW(Source!A71)</f>
        <v>71</v>
      </c>
      <c r="B70">
        <v>35502784</v>
      </c>
      <c r="C70">
        <v>35505491</v>
      </c>
      <c r="D70">
        <v>29361034</v>
      </c>
      <c r="E70">
        <v>1</v>
      </c>
      <c r="F70">
        <v>1</v>
      </c>
      <c r="G70">
        <v>1</v>
      </c>
      <c r="H70">
        <v>1</v>
      </c>
      <c r="I70" t="s">
        <v>461</v>
      </c>
      <c r="J70" t="s">
        <v>3</v>
      </c>
      <c r="K70" t="s">
        <v>462</v>
      </c>
      <c r="L70">
        <v>1369</v>
      </c>
      <c r="N70">
        <v>1013</v>
      </c>
      <c r="O70" t="s">
        <v>352</v>
      </c>
      <c r="P70" t="s">
        <v>352</v>
      </c>
      <c r="Q70">
        <v>1</v>
      </c>
      <c r="W70">
        <v>0</v>
      </c>
      <c r="X70">
        <v>184923391</v>
      </c>
      <c r="Y70">
        <v>16.16</v>
      </c>
      <c r="AA70">
        <v>0</v>
      </c>
      <c r="AB70">
        <v>0</v>
      </c>
      <c r="AC70">
        <v>0</v>
      </c>
      <c r="AD70">
        <v>306.91000000000003</v>
      </c>
      <c r="AE70">
        <v>0</v>
      </c>
      <c r="AF70">
        <v>0</v>
      </c>
      <c r="AG70">
        <v>0</v>
      </c>
      <c r="AH70">
        <v>306.91000000000003</v>
      </c>
      <c r="AI70">
        <v>1</v>
      </c>
      <c r="AJ70">
        <v>1</v>
      </c>
      <c r="AK70">
        <v>1</v>
      </c>
      <c r="AL70">
        <v>1</v>
      </c>
      <c r="AN70">
        <v>0</v>
      </c>
      <c r="AO70">
        <v>1</v>
      </c>
      <c r="AP70">
        <v>0</v>
      </c>
      <c r="AQ70">
        <v>0</v>
      </c>
      <c r="AR70">
        <v>0</v>
      </c>
      <c r="AS70" t="s">
        <v>3</v>
      </c>
      <c r="AT70">
        <v>16.16</v>
      </c>
      <c r="AU70" t="s">
        <v>3</v>
      </c>
      <c r="AV70">
        <v>1</v>
      </c>
      <c r="AW70">
        <v>2</v>
      </c>
      <c r="AX70">
        <v>35906745</v>
      </c>
      <c r="AY70">
        <v>1</v>
      </c>
      <c r="AZ70">
        <v>0</v>
      </c>
      <c r="BA70">
        <v>70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Y70*Source!I71</f>
        <v>16.16</v>
      </c>
      <c r="CY70">
        <f>AD70</f>
        <v>306.91000000000003</v>
      </c>
      <c r="CZ70">
        <f>AH70</f>
        <v>306.91000000000003</v>
      </c>
      <c r="DA70">
        <f>AL70</f>
        <v>1</v>
      </c>
      <c r="DB70">
        <f t="shared" si="7"/>
        <v>4959.67</v>
      </c>
      <c r="DC70">
        <f t="shared" si="8"/>
        <v>0</v>
      </c>
    </row>
    <row r="71" spans="1:107">
      <c r="A71">
        <f>ROW(Source!A71)</f>
        <v>71</v>
      </c>
      <c r="B71">
        <v>35502784</v>
      </c>
      <c r="C71">
        <v>35505491</v>
      </c>
      <c r="D71">
        <v>121548</v>
      </c>
      <c r="E71">
        <v>1</v>
      </c>
      <c r="F71">
        <v>1</v>
      </c>
      <c r="G71">
        <v>1</v>
      </c>
      <c r="H71">
        <v>1</v>
      </c>
      <c r="I71" t="s">
        <v>28</v>
      </c>
      <c r="J71" t="s">
        <v>3</v>
      </c>
      <c r="K71" t="s">
        <v>353</v>
      </c>
      <c r="L71">
        <v>608254</v>
      </c>
      <c r="N71">
        <v>1013</v>
      </c>
      <c r="O71" t="s">
        <v>354</v>
      </c>
      <c r="P71" t="s">
        <v>354</v>
      </c>
      <c r="Q71">
        <v>1</v>
      </c>
      <c r="W71">
        <v>0</v>
      </c>
      <c r="X71">
        <v>-185737400</v>
      </c>
      <c r="Y71">
        <v>0.18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1</v>
      </c>
      <c r="AJ71">
        <v>1</v>
      </c>
      <c r="AK71">
        <v>1</v>
      </c>
      <c r="AL71">
        <v>1</v>
      </c>
      <c r="AN71">
        <v>0</v>
      </c>
      <c r="AO71">
        <v>1</v>
      </c>
      <c r="AP71">
        <v>0</v>
      </c>
      <c r="AQ71">
        <v>0</v>
      </c>
      <c r="AR71">
        <v>0</v>
      </c>
      <c r="AS71" t="s">
        <v>3</v>
      </c>
      <c r="AT71">
        <v>0.18</v>
      </c>
      <c r="AU71" t="s">
        <v>3</v>
      </c>
      <c r="AV71">
        <v>2</v>
      </c>
      <c r="AW71">
        <v>2</v>
      </c>
      <c r="AX71">
        <v>35906746</v>
      </c>
      <c r="AY71">
        <v>1</v>
      </c>
      <c r="AZ71">
        <v>0</v>
      </c>
      <c r="BA71">
        <v>71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Y71*Source!I71</f>
        <v>0.18</v>
      </c>
      <c r="CY71">
        <f>AD71</f>
        <v>0</v>
      </c>
      <c r="CZ71">
        <f>AH71</f>
        <v>0</v>
      </c>
      <c r="DA71">
        <f>AL71</f>
        <v>1</v>
      </c>
      <c r="DB71">
        <f t="shared" si="7"/>
        <v>0</v>
      </c>
      <c r="DC71">
        <f t="shared" si="8"/>
        <v>0</v>
      </c>
    </row>
    <row r="72" spans="1:107">
      <c r="A72">
        <f>ROW(Source!A71)</f>
        <v>71</v>
      </c>
      <c r="B72">
        <v>35502784</v>
      </c>
      <c r="C72">
        <v>35505491</v>
      </c>
      <c r="D72">
        <v>29172362</v>
      </c>
      <c r="E72">
        <v>1</v>
      </c>
      <c r="F72">
        <v>1</v>
      </c>
      <c r="G72">
        <v>1</v>
      </c>
      <c r="H72">
        <v>2</v>
      </c>
      <c r="I72" t="s">
        <v>463</v>
      </c>
      <c r="J72" t="s">
        <v>464</v>
      </c>
      <c r="K72" t="s">
        <v>465</v>
      </c>
      <c r="L72">
        <v>1368</v>
      </c>
      <c r="N72">
        <v>1011</v>
      </c>
      <c r="O72" t="s">
        <v>358</v>
      </c>
      <c r="P72" t="s">
        <v>358</v>
      </c>
      <c r="Q72">
        <v>1</v>
      </c>
      <c r="W72">
        <v>0</v>
      </c>
      <c r="X72">
        <v>2071614860</v>
      </c>
      <c r="Y72">
        <v>0.18</v>
      </c>
      <c r="AA72">
        <v>0</v>
      </c>
      <c r="AB72">
        <v>1113.56</v>
      </c>
      <c r="AC72">
        <v>446.18</v>
      </c>
      <c r="AD72">
        <v>0</v>
      </c>
      <c r="AE72">
        <v>0</v>
      </c>
      <c r="AF72">
        <v>134.65</v>
      </c>
      <c r="AG72">
        <v>13.5</v>
      </c>
      <c r="AH72">
        <v>0</v>
      </c>
      <c r="AI72">
        <v>1</v>
      </c>
      <c r="AJ72">
        <v>8.27</v>
      </c>
      <c r="AK72">
        <v>33.049999999999997</v>
      </c>
      <c r="AL72">
        <v>1</v>
      </c>
      <c r="AN72">
        <v>0</v>
      </c>
      <c r="AO72">
        <v>1</v>
      </c>
      <c r="AP72">
        <v>0</v>
      </c>
      <c r="AQ72">
        <v>0</v>
      </c>
      <c r="AR72">
        <v>0</v>
      </c>
      <c r="AS72" t="s">
        <v>3</v>
      </c>
      <c r="AT72">
        <v>0.18</v>
      </c>
      <c r="AU72" t="s">
        <v>3</v>
      </c>
      <c r="AV72">
        <v>0</v>
      </c>
      <c r="AW72">
        <v>2</v>
      </c>
      <c r="AX72">
        <v>35906747</v>
      </c>
      <c r="AY72">
        <v>1</v>
      </c>
      <c r="AZ72">
        <v>0</v>
      </c>
      <c r="BA72">
        <v>72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Y72*Source!I71</f>
        <v>0.18</v>
      </c>
      <c r="CY72">
        <f>AB72</f>
        <v>1113.56</v>
      </c>
      <c r="CZ72">
        <f>AF72</f>
        <v>134.65</v>
      </c>
      <c r="DA72">
        <f>AJ72</f>
        <v>8.27</v>
      </c>
      <c r="DB72">
        <f t="shared" si="7"/>
        <v>24.24</v>
      </c>
      <c r="DC72">
        <f t="shared" si="8"/>
        <v>2.4300000000000002</v>
      </c>
    </row>
    <row r="73" spans="1:107">
      <c r="A73">
        <f>ROW(Source!A71)</f>
        <v>71</v>
      </c>
      <c r="B73">
        <v>35502784</v>
      </c>
      <c r="C73">
        <v>35505491</v>
      </c>
      <c r="D73">
        <v>29174913</v>
      </c>
      <c r="E73">
        <v>1</v>
      </c>
      <c r="F73">
        <v>1</v>
      </c>
      <c r="G73">
        <v>1</v>
      </c>
      <c r="H73">
        <v>2</v>
      </c>
      <c r="I73" t="s">
        <v>394</v>
      </c>
      <c r="J73" t="s">
        <v>395</v>
      </c>
      <c r="K73" t="s">
        <v>396</v>
      </c>
      <c r="L73">
        <v>1368</v>
      </c>
      <c r="N73">
        <v>1011</v>
      </c>
      <c r="O73" t="s">
        <v>358</v>
      </c>
      <c r="P73" t="s">
        <v>358</v>
      </c>
      <c r="Q73">
        <v>1</v>
      </c>
      <c r="W73">
        <v>0</v>
      </c>
      <c r="X73">
        <v>458544584</v>
      </c>
      <c r="Y73">
        <v>0.18</v>
      </c>
      <c r="AA73">
        <v>0</v>
      </c>
      <c r="AB73">
        <v>932.72</v>
      </c>
      <c r="AC73">
        <v>383.38</v>
      </c>
      <c r="AD73">
        <v>0</v>
      </c>
      <c r="AE73">
        <v>0</v>
      </c>
      <c r="AF73">
        <v>87.17</v>
      </c>
      <c r="AG73">
        <v>11.6</v>
      </c>
      <c r="AH73">
        <v>0</v>
      </c>
      <c r="AI73">
        <v>1</v>
      </c>
      <c r="AJ73">
        <v>10.7</v>
      </c>
      <c r="AK73">
        <v>33.049999999999997</v>
      </c>
      <c r="AL73">
        <v>1</v>
      </c>
      <c r="AN73">
        <v>0</v>
      </c>
      <c r="AO73">
        <v>1</v>
      </c>
      <c r="AP73">
        <v>0</v>
      </c>
      <c r="AQ73">
        <v>0</v>
      </c>
      <c r="AR73">
        <v>0</v>
      </c>
      <c r="AS73" t="s">
        <v>3</v>
      </c>
      <c r="AT73">
        <v>0.18</v>
      </c>
      <c r="AU73" t="s">
        <v>3</v>
      </c>
      <c r="AV73">
        <v>0</v>
      </c>
      <c r="AW73">
        <v>2</v>
      </c>
      <c r="AX73">
        <v>35906748</v>
      </c>
      <c r="AY73">
        <v>1</v>
      </c>
      <c r="AZ73">
        <v>0</v>
      </c>
      <c r="BA73">
        <v>73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Y73*Source!I71</f>
        <v>0.18</v>
      </c>
      <c r="CY73">
        <f>AB73</f>
        <v>932.72</v>
      </c>
      <c r="CZ73">
        <f>AF73</f>
        <v>87.17</v>
      </c>
      <c r="DA73">
        <f>AJ73</f>
        <v>10.7</v>
      </c>
      <c r="DB73">
        <f t="shared" si="7"/>
        <v>15.69</v>
      </c>
      <c r="DC73">
        <f t="shared" si="8"/>
        <v>2.09</v>
      </c>
    </row>
    <row r="74" spans="1:107">
      <c r="A74">
        <f>ROW(Source!A71)</f>
        <v>71</v>
      </c>
      <c r="B74">
        <v>35502784</v>
      </c>
      <c r="C74">
        <v>35505491</v>
      </c>
      <c r="D74">
        <v>29107914</v>
      </c>
      <c r="E74">
        <v>1</v>
      </c>
      <c r="F74">
        <v>1</v>
      </c>
      <c r="G74">
        <v>1</v>
      </c>
      <c r="H74">
        <v>3</v>
      </c>
      <c r="I74" t="s">
        <v>466</v>
      </c>
      <c r="J74" t="s">
        <v>467</v>
      </c>
      <c r="K74" t="s">
        <v>468</v>
      </c>
      <c r="L74">
        <v>1348</v>
      </c>
      <c r="N74">
        <v>1009</v>
      </c>
      <c r="O74" t="s">
        <v>171</v>
      </c>
      <c r="P74" t="s">
        <v>171</v>
      </c>
      <c r="Q74">
        <v>1000</v>
      </c>
      <c r="W74">
        <v>0</v>
      </c>
      <c r="X74">
        <v>1538009951</v>
      </c>
      <c r="Y74">
        <v>3.3E-4</v>
      </c>
      <c r="AA74">
        <v>153450.07999999999</v>
      </c>
      <c r="AB74">
        <v>0</v>
      </c>
      <c r="AC74">
        <v>0</v>
      </c>
      <c r="AD74">
        <v>0</v>
      </c>
      <c r="AE74">
        <v>19800.009999999998</v>
      </c>
      <c r="AF74">
        <v>0</v>
      </c>
      <c r="AG74">
        <v>0</v>
      </c>
      <c r="AH74">
        <v>0</v>
      </c>
      <c r="AI74">
        <v>7.75</v>
      </c>
      <c r="AJ74">
        <v>1</v>
      </c>
      <c r="AK74">
        <v>1</v>
      </c>
      <c r="AL74">
        <v>1</v>
      </c>
      <c r="AN74">
        <v>0</v>
      </c>
      <c r="AO74">
        <v>1</v>
      </c>
      <c r="AP74">
        <v>0</v>
      </c>
      <c r="AQ74">
        <v>0</v>
      </c>
      <c r="AR74">
        <v>0</v>
      </c>
      <c r="AS74" t="s">
        <v>3</v>
      </c>
      <c r="AT74">
        <v>3.3E-4</v>
      </c>
      <c r="AU74" t="s">
        <v>3</v>
      </c>
      <c r="AV74">
        <v>0</v>
      </c>
      <c r="AW74">
        <v>2</v>
      </c>
      <c r="AX74">
        <v>35906749</v>
      </c>
      <c r="AY74">
        <v>1</v>
      </c>
      <c r="AZ74">
        <v>0</v>
      </c>
      <c r="BA74">
        <v>74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Y74*Source!I71</f>
        <v>3.3E-4</v>
      </c>
      <c r="CY74">
        <f t="shared" ref="CY74:CY83" si="9">AA74</f>
        <v>153450.07999999999</v>
      </c>
      <c r="CZ74">
        <f t="shared" ref="CZ74:CZ83" si="10">AE74</f>
        <v>19800.009999999998</v>
      </c>
      <c r="DA74">
        <f t="shared" ref="DA74:DA83" si="11">AI74</f>
        <v>7.75</v>
      </c>
      <c r="DB74">
        <f t="shared" si="7"/>
        <v>6.53</v>
      </c>
      <c r="DC74">
        <f t="shared" si="8"/>
        <v>0</v>
      </c>
    </row>
    <row r="75" spans="1:107">
      <c r="A75">
        <f>ROW(Source!A71)</f>
        <v>71</v>
      </c>
      <c r="B75">
        <v>35502784</v>
      </c>
      <c r="C75">
        <v>35505491</v>
      </c>
      <c r="D75">
        <v>29111245</v>
      </c>
      <c r="E75">
        <v>1</v>
      </c>
      <c r="F75">
        <v>1</v>
      </c>
      <c r="G75">
        <v>1</v>
      </c>
      <c r="H75">
        <v>3</v>
      </c>
      <c r="I75" t="s">
        <v>469</v>
      </c>
      <c r="J75" t="s">
        <v>470</v>
      </c>
      <c r="K75" t="s">
        <v>471</v>
      </c>
      <c r="L75">
        <v>1348</v>
      </c>
      <c r="N75">
        <v>1009</v>
      </c>
      <c r="O75" t="s">
        <v>171</v>
      </c>
      <c r="P75" t="s">
        <v>171</v>
      </c>
      <c r="Q75">
        <v>1000</v>
      </c>
      <c r="W75">
        <v>0</v>
      </c>
      <c r="X75">
        <v>-479587120</v>
      </c>
      <c r="Y75">
        <v>1.4E-3</v>
      </c>
      <c r="AA75">
        <v>34372.89</v>
      </c>
      <c r="AB75">
        <v>0</v>
      </c>
      <c r="AC75">
        <v>0</v>
      </c>
      <c r="AD75">
        <v>0</v>
      </c>
      <c r="AE75">
        <v>3960.01</v>
      </c>
      <c r="AF75">
        <v>0</v>
      </c>
      <c r="AG75">
        <v>0</v>
      </c>
      <c r="AH75">
        <v>0</v>
      </c>
      <c r="AI75">
        <v>8.68</v>
      </c>
      <c r="AJ75">
        <v>1</v>
      </c>
      <c r="AK75">
        <v>1</v>
      </c>
      <c r="AL75">
        <v>1</v>
      </c>
      <c r="AN75">
        <v>0</v>
      </c>
      <c r="AO75">
        <v>1</v>
      </c>
      <c r="AP75">
        <v>0</v>
      </c>
      <c r="AQ75">
        <v>0</v>
      </c>
      <c r="AR75">
        <v>0</v>
      </c>
      <c r="AS75" t="s">
        <v>3</v>
      </c>
      <c r="AT75">
        <v>1.4E-3</v>
      </c>
      <c r="AU75" t="s">
        <v>3</v>
      </c>
      <c r="AV75">
        <v>0</v>
      </c>
      <c r="AW75">
        <v>2</v>
      </c>
      <c r="AX75">
        <v>35906750</v>
      </c>
      <c r="AY75">
        <v>1</v>
      </c>
      <c r="AZ75">
        <v>0</v>
      </c>
      <c r="BA75">
        <v>75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Y75*Source!I71</f>
        <v>1.4E-3</v>
      </c>
      <c r="CY75">
        <f t="shared" si="9"/>
        <v>34372.89</v>
      </c>
      <c r="CZ75">
        <f t="shared" si="10"/>
        <v>3960.01</v>
      </c>
      <c r="DA75">
        <f t="shared" si="11"/>
        <v>8.68</v>
      </c>
      <c r="DB75">
        <f t="shared" si="7"/>
        <v>5.54</v>
      </c>
      <c r="DC75">
        <f t="shared" si="8"/>
        <v>0</v>
      </c>
    </row>
    <row r="76" spans="1:107">
      <c r="A76">
        <f>ROW(Source!A71)</f>
        <v>71</v>
      </c>
      <c r="B76">
        <v>35502784</v>
      </c>
      <c r="C76">
        <v>35505491</v>
      </c>
      <c r="D76">
        <v>29108269</v>
      </c>
      <c r="E76">
        <v>1</v>
      </c>
      <c r="F76">
        <v>1</v>
      </c>
      <c r="G76">
        <v>1</v>
      </c>
      <c r="H76">
        <v>3</v>
      </c>
      <c r="I76" t="s">
        <v>472</v>
      </c>
      <c r="J76" t="s">
        <v>473</v>
      </c>
      <c r="K76" t="s">
        <v>474</v>
      </c>
      <c r="L76">
        <v>1348</v>
      </c>
      <c r="N76">
        <v>1009</v>
      </c>
      <c r="O76" t="s">
        <v>171</v>
      </c>
      <c r="P76" t="s">
        <v>171</v>
      </c>
      <c r="Q76">
        <v>1000</v>
      </c>
      <c r="W76">
        <v>0</v>
      </c>
      <c r="X76">
        <v>-1250586262</v>
      </c>
      <c r="Y76">
        <v>2.9999999999999997E-4</v>
      </c>
      <c r="AA76">
        <v>17435.7</v>
      </c>
      <c r="AB76">
        <v>0</v>
      </c>
      <c r="AC76">
        <v>0</v>
      </c>
      <c r="AD76">
        <v>0</v>
      </c>
      <c r="AE76">
        <v>1820.01</v>
      </c>
      <c r="AF76">
        <v>0</v>
      </c>
      <c r="AG76">
        <v>0</v>
      </c>
      <c r="AH76">
        <v>0</v>
      </c>
      <c r="AI76">
        <v>9.58</v>
      </c>
      <c r="AJ76">
        <v>1</v>
      </c>
      <c r="AK76">
        <v>1</v>
      </c>
      <c r="AL76">
        <v>1</v>
      </c>
      <c r="AN76">
        <v>0</v>
      </c>
      <c r="AO76">
        <v>1</v>
      </c>
      <c r="AP76">
        <v>0</v>
      </c>
      <c r="AQ76">
        <v>0</v>
      </c>
      <c r="AR76">
        <v>0</v>
      </c>
      <c r="AS76" t="s">
        <v>3</v>
      </c>
      <c r="AT76">
        <v>2.9999999999999997E-4</v>
      </c>
      <c r="AU76" t="s">
        <v>3</v>
      </c>
      <c r="AV76">
        <v>0</v>
      </c>
      <c r="AW76">
        <v>2</v>
      </c>
      <c r="AX76">
        <v>35906751</v>
      </c>
      <c r="AY76">
        <v>1</v>
      </c>
      <c r="AZ76">
        <v>0</v>
      </c>
      <c r="BA76">
        <v>76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Y76*Source!I71</f>
        <v>2.9999999999999997E-4</v>
      </c>
      <c r="CY76">
        <f t="shared" si="9"/>
        <v>17435.7</v>
      </c>
      <c r="CZ76">
        <f t="shared" si="10"/>
        <v>1820.01</v>
      </c>
      <c r="DA76">
        <f t="shared" si="11"/>
        <v>9.58</v>
      </c>
      <c r="DB76">
        <f t="shared" si="7"/>
        <v>0.55000000000000004</v>
      </c>
      <c r="DC76">
        <f t="shared" si="8"/>
        <v>0</v>
      </c>
    </row>
    <row r="77" spans="1:107">
      <c r="A77">
        <f>ROW(Source!A71)</f>
        <v>71</v>
      </c>
      <c r="B77">
        <v>35502784</v>
      </c>
      <c r="C77">
        <v>35505491</v>
      </c>
      <c r="D77">
        <v>29110426</v>
      </c>
      <c r="E77">
        <v>1</v>
      </c>
      <c r="F77">
        <v>1</v>
      </c>
      <c r="G77">
        <v>1</v>
      </c>
      <c r="H77">
        <v>3</v>
      </c>
      <c r="I77" t="s">
        <v>475</v>
      </c>
      <c r="J77" t="s">
        <v>476</v>
      </c>
      <c r="K77" t="s">
        <v>477</v>
      </c>
      <c r="L77">
        <v>1346</v>
      </c>
      <c r="N77">
        <v>1009</v>
      </c>
      <c r="O77" t="s">
        <v>176</v>
      </c>
      <c r="P77" t="s">
        <v>176</v>
      </c>
      <c r="Q77">
        <v>1</v>
      </c>
      <c r="W77">
        <v>0</v>
      </c>
      <c r="X77">
        <v>1314148174</v>
      </c>
      <c r="Y77">
        <v>0.04</v>
      </c>
      <c r="AA77">
        <v>63.36</v>
      </c>
      <c r="AB77">
        <v>0</v>
      </c>
      <c r="AC77">
        <v>0</v>
      </c>
      <c r="AD77">
        <v>0</v>
      </c>
      <c r="AE77">
        <v>28.67</v>
      </c>
      <c r="AF77">
        <v>0</v>
      </c>
      <c r="AG77">
        <v>0</v>
      </c>
      <c r="AH77">
        <v>0</v>
      </c>
      <c r="AI77">
        <v>2.21</v>
      </c>
      <c r="AJ77">
        <v>1</v>
      </c>
      <c r="AK77">
        <v>1</v>
      </c>
      <c r="AL77">
        <v>1</v>
      </c>
      <c r="AN77">
        <v>0</v>
      </c>
      <c r="AO77">
        <v>1</v>
      </c>
      <c r="AP77">
        <v>0</v>
      </c>
      <c r="AQ77">
        <v>0</v>
      </c>
      <c r="AR77">
        <v>0</v>
      </c>
      <c r="AS77" t="s">
        <v>3</v>
      </c>
      <c r="AT77">
        <v>0.04</v>
      </c>
      <c r="AU77" t="s">
        <v>3</v>
      </c>
      <c r="AV77">
        <v>0</v>
      </c>
      <c r="AW77">
        <v>2</v>
      </c>
      <c r="AX77">
        <v>35906752</v>
      </c>
      <c r="AY77">
        <v>1</v>
      </c>
      <c r="AZ77">
        <v>0</v>
      </c>
      <c r="BA77">
        <v>77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Y77*Source!I71</f>
        <v>0.04</v>
      </c>
      <c r="CY77">
        <f t="shared" si="9"/>
        <v>63.36</v>
      </c>
      <c r="CZ77">
        <f t="shared" si="10"/>
        <v>28.67</v>
      </c>
      <c r="DA77">
        <f t="shared" si="11"/>
        <v>2.21</v>
      </c>
      <c r="DB77">
        <f t="shared" si="7"/>
        <v>1.1499999999999999</v>
      </c>
      <c r="DC77">
        <f t="shared" si="8"/>
        <v>0</v>
      </c>
    </row>
    <row r="78" spans="1:107">
      <c r="A78">
        <f>ROW(Source!A71)</f>
        <v>71</v>
      </c>
      <c r="B78">
        <v>35502784</v>
      </c>
      <c r="C78">
        <v>35505491</v>
      </c>
      <c r="D78">
        <v>29110838</v>
      </c>
      <c r="E78">
        <v>1</v>
      </c>
      <c r="F78">
        <v>1</v>
      </c>
      <c r="G78">
        <v>1</v>
      </c>
      <c r="H78">
        <v>3</v>
      </c>
      <c r="I78" t="s">
        <v>478</v>
      </c>
      <c r="J78" t="s">
        <v>479</v>
      </c>
      <c r="K78" t="s">
        <v>480</v>
      </c>
      <c r="L78">
        <v>1346</v>
      </c>
      <c r="N78">
        <v>1009</v>
      </c>
      <c r="O78" t="s">
        <v>176</v>
      </c>
      <c r="P78" t="s">
        <v>176</v>
      </c>
      <c r="Q78">
        <v>1</v>
      </c>
      <c r="W78">
        <v>0</v>
      </c>
      <c r="X78">
        <v>-667794164</v>
      </c>
      <c r="Y78">
        <v>0.16</v>
      </c>
      <c r="AA78">
        <v>100.04</v>
      </c>
      <c r="AB78">
        <v>0</v>
      </c>
      <c r="AC78">
        <v>0</v>
      </c>
      <c r="AD78">
        <v>0</v>
      </c>
      <c r="AE78">
        <v>30.5</v>
      </c>
      <c r="AF78">
        <v>0</v>
      </c>
      <c r="AG78">
        <v>0</v>
      </c>
      <c r="AH78">
        <v>0</v>
      </c>
      <c r="AI78">
        <v>3.28</v>
      </c>
      <c r="AJ78">
        <v>1</v>
      </c>
      <c r="AK78">
        <v>1</v>
      </c>
      <c r="AL78">
        <v>1</v>
      </c>
      <c r="AN78">
        <v>0</v>
      </c>
      <c r="AO78">
        <v>1</v>
      </c>
      <c r="AP78">
        <v>0</v>
      </c>
      <c r="AQ78">
        <v>0</v>
      </c>
      <c r="AR78">
        <v>0</v>
      </c>
      <c r="AS78" t="s">
        <v>3</v>
      </c>
      <c r="AT78">
        <v>0.16</v>
      </c>
      <c r="AU78" t="s">
        <v>3</v>
      </c>
      <c r="AV78">
        <v>0</v>
      </c>
      <c r="AW78">
        <v>2</v>
      </c>
      <c r="AX78">
        <v>35906753</v>
      </c>
      <c r="AY78">
        <v>1</v>
      </c>
      <c r="AZ78">
        <v>0</v>
      </c>
      <c r="BA78">
        <v>78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Y78*Source!I71</f>
        <v>0.16</v>
      </c>
      <c r="CY78">
        <f t="shared" si="9"/>
        <v>100.04</v>
      </c>
      <c r="CZ78">
        <f t="shared" si="10"/>
        <v>30.5</v>
      </c>
      <c r="DA78">
        <f t="shared" si="11"/>
        <v>3.28</v>
      </c>
      <c r="DB78">
        <f t="shared" si="7"/>
        <v>4.88</v>
      </c>
      <c r="DC78">
        <f t="shared" si="8"/>
        <v>0</v>
      </c>
    </row>
    <row r="79" spans="1:107">
      <c r="A79">
        <f>ROW(Source!A71)</f>
        <v>71</v>
      </c>
      <c r="B79">
        <v>35502784</v>
      </c>
      <c r="C79">
        <v>35505491</v>
      </c>
      <c r="D79">
        <v>29114470</v>
      </c>
      <c r="E79">
        <v>1</v>
      </c>
      <c r="F79">
        <v>1</v>
      </c>
      <c r="G79">
        <v>1</v>
      </c>
      <c r="H79">
        <v>3</v>
      </c>
      <c r="I79" t="s">
        <v>481</v>
      </c>
      <c r="J79" t="s">
        <v>482</v>
      </c>
      <c r="K79" t="s">
        <v>483</v>
      </c>
      <c r="L79">
        <v>1355</v>
      </c>
      <c r="N79">
        <v>1010</v>
      </c>
      <c r="O79" t="s">
        <v>137</v>
      </c>
      <c r="P79" t="s">
        <v>137</v>
      </c>
      <c r="Q79">
        <v>100</v>
      </c>
      <c r="W79">
        <v>0</v>
      </c>
      <c r="X79">
        <v>-228248654</v>
      </c>
      <c r="Y79">
        <v>0.32</v>
      </c>
      <c r="AA79">
        <v>55.19</v>
      </c>
      <c r="AB79">
        <v>0</v>
      </c>
      <c r="AC79">
        <v>0</v>
      </c>
      <c r="AD79">
        <v>0</v>
      </c>
      <c r="AE79">
        <v>86.24</v>
      </c>
      <c r="AF79">
        <v>0</v>
      </c>
      <c r="AG79">
        <v>0</v>
      </c>
      <c r="AH79">
        <v>0</v>
      </c>
      <c r="AI79">
        <v>0.64</v>
      </c>
      <c r="AJ79">
        <v>1</v>
      </c>
      <c r="AK79">
        <v>1</v>
      </c>
      <c r="AL79">
        <v>1</v>
      </c>
      <c r="AN79">
        <v>0</v>
      </c>
      <c r="AO79">
        <v>1</v>
      </c>
      <c r="AP79">
        <v>0</v>
      </c>
      <c r="AQ79">
        <v>0</v>
      </c>
      <c r="AR79">
        <v>0</v>
      </c>
      <c r="AS79" t="s">
        <v>3</v>
      </c>
      <c r="AT79">
        <v>0.32</v>
      </c>
      <c r="AU79" t="s">
        <v>3</v>
      </c>
      <c r="AV79">
        <v>0</v>
      </c>
      <c r="AW79">
        <v>2</v>
      </c>
      <c r="AX79">
        <v>35906754</v>
      </c>
      <c r="AY79">
        <v>1</v>
      </c>
      <c r="AZ79">
        <v>0</v>
      </c>
      <c r="BA79">
        <v>79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Y79*Source!I71</f>
        <v>0.32</v>
      </c>
      <c r="CY79">
        <f t="shared" si="9"/>
        <v>55.19</v>
      </c>
      <c r="CZ79">
        <f t="shared" si="10"/>
        <v>86.24</v>
      </c>
      <c r="DA79">
        <f t="shared" si="11"/>
        <v>0.64</v>
      </c>
      <c r="DB79">
        <f t="shared" si="7"/>
        <v>27.6</v>
      </c>
      <c r="DC79">
        <f t="shared" si="8"/>
        <v>0</v>
      </c>
    </row>
    <row r="80" spans="1:107">
      <c r="A80">
        <f>ROW(Source!A71)</f>
        <v>71</v>
      </c>
      <c r="B80">
        <v>35502784</v>
      </c>
      <c r="C80">
        <v>35505491</v>
      </c>
      <c r="D80">
        <v>29117055</v>
      </c>
      <c r="E80">
        <v>1</v>
      </c>
      <c r="F80">
        <v>1</v>
      </c>
      <c r="G80">
        <v>1</v>
      </c>
      <c r="H80">
        <v>3</v>
      </c>
      <c r="I80" t="s">
        <v>125</v>
      </c>
      <c r="J80" t="s">
        <v>128</v>
      </c>
      <c r="K80" t="s">
        <v>126</v>
      </c>
      <c r="L80">
        <v>1302</v>
      </c>
      <c r="N80">
        <v>1003</v>
      </c>
      <c r="O80" t="s">
        <v>127</v>
      </c>
      <c r="P80" t="s">
        <v>127</v>
      </c>
      <c r="Q80">
        <v>10</v>
      </c>
      <c r="W80">
        <v>0</v>
      </c>
      <c r="X80">
        <v>2119047365</v>
      </c>
      <c r="Y80">
        <v>10</v>
      </c>
      <c r="AA80">
        <v>62.74</v>
      </c>
      <c r="AB80">
        <v>0</v>
      </c>
      <c r="AC80">
        <v>0</v>
      </c>
      <c r="AD80">
        <v>0</v>
      </c>
      <c r="AE80">
        <v>16.82</v>
      </c>
      <c r="AF80">
        <v>0</v>
      </c>
      <c r="AG80">
        <v>0</v>
      </c>
      <c r="AH80">
        <v>0</v>
      </c>
      <c r="AI80">
        <v>3.73</v>
      </c>
      <c r="AJ80">
        <v>1</v>
      </c>
      <c r="AK80">
        <v>1</v>
      </c>
      <c r="AL80">
        <v>1</v>
      </c>
      <c r="AN80">
        <v>0</v>
      </c>
      <c r="AO80">
        <v>0</v>
      </c>
      <c r="AP80">
        <v>0</v>
      </c>
      <c r="AQ80">
        <v>0</v>
      </c>
      <c r="AR80">
        <v>0</v>
      </c>
      <c r="AS80" t="s">
        <v>3</v>
      </c>
      <c r="AT80">
        <v>10</v>
      </c>
      <c r="AU80" t="s">
        <v>3</v>
      </c>
      <c r="AV80">
        <v>0</v>
      </c>
      <c r="AW80">
        <v>1</v>
      </c>
      <c r="AX80">
        <v>-1</v>
      </c>
      <c r="AY80">
        <v>0</v>
      </c>
      <c r="AZ80">
        <v>0</v>
      </c>
      <c r="BA80" t="s">
        <v>3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Y80*Source!I71</f>
        <v>10</v>
      </c>
      <c r="CY80">
        <f t="shared" si="9"/>
        <v>62.74</v>
      </c>
      <c r="CZ80">
        <f t="shared" si="10"/>
        <v>16.82</v>
      </c>
      <c r="DA80">
        <f t="shared" si="11"/>
        <v>3.73</v>
      </c>
      <c r="DB80">
        <f t="shared" si="7"/>
        <v>168.2</v>
      </c>
      <c r="DC80">
        <f t="shared" si="8"/>
        <v>0</v>
      </c>
    </row>
    <row r="81" spans="1:107">
      <c r="A81">
        <f>ROW(Source!A71)</f>
        <v>71</v>
      </c>
      <c r="B81">
        <v>35502784</v>
      </c>
      <c r="C81">
        <v>35505491</v>
      </c>
      <c r="D81">
        <v>29149204</v>
      </c>
      <c r="E81">
        <v>1</v>
      </c>
      <c r="F81">
        <v>1</v>
      </c>
      <c r="G81">
        <v>1</v>
      </c>
      <c r="H81">
        <v>3</v>
      </c>
      <c r="I81" t="s">
        <v>484</v>
      </c>
      <c r="J81" t="s">
        <v>485</v>
      </c>
      <c r="K81" t="s">
        <v>486</v>
      </c>
      <c r="L81">
        <v>1348</v>
      </c>
      <c r="N81">
        <v>1009</v>
      </c>
      <c r="O81" t="s">
        <v>171</v>
      </c>
      <c r="P81" t="s">
        <v>171</v>
      </c>
      <c r="Q81">
        <v>1000</v>
      </c>
      <c r="W81">
        <v>0</v>
      </c>
      <c r="X81">
        <v>-1132764130</v>
      </c>
      <c r="Y81">
        <v>2.1000000000000001E-2</v>
      </c>
      <c r="AA81">
        <v>4978.46</v>
      </c>
      <c r="AB81">
        <v>0</v>
      </c>
      <c r="AC81">
        <v>0</v>
      </c>
      <c r="AD81">
        <v>0</v>
      </c>
      <c r="AE81">
        <v>729.98</v>
      </c>
      <c r="AF81">
        <v>0</v>
      </c>
      <c r="AG81">
        <v>0</v>
      </c>
      <c r="AH81">
        <v>0</v>
      </c>
      <c r="AI81">
        <v>6.82</v>
      </c>
      <c r="AJ81">
        <v>1</v>
      </c>
      <c r="AK81">
        <v>1</v>
      </c>
      <c r="AL81">
        <v>1</v>
      </c>
      <c r="AN81">
        <v>0</v>
      </c>
      <c r="AO81">
        <v>1</v>
      </c>
      <c r="AP81">
        <v>0</v>
      </c>
      <c r="AQ81">
        <v>0</v>
      </c>
      <c r="AR81">
        <v>0</v>
      </c>
      <c r="AS81" t="s">
        <v>3</v>
      </c>
      <c r="AT81">
        <v>2.1000000000000001E-2</v>
      </c>
      <c r="AU81" t="s">
        <v>3</v>
      </c>
      <c r="AV81">
        <v>0</v>
      </c>
      <c r="AW81">
        <v>2</v>
      </c>
      <c r="AX81">
        <v>35906755</v>
      </c>
      <c r="AY81">
        <v>1</v>
      </c>
      <c r="AZ81">
        <v>0</v>
      </c>
      <c r="BA81">
        <v>80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Y81*Source!I71</f>
        <v>2.1000000000000001E-2</v>
      </c>
      <c r="CY81">
        <f t="shared" si="9"/>
        <v>4978.46</v>
      </c>
      <c r="CZ81">
        <f t="shared" si="10"/>
        <v>729.98</v>
      </c>
      <c r="DA81">
        <f t="shared" si="11"/>
        <v>6.82</v>
      </c>
      <c r="DB81">
        <f t="shared" si="7"/>
        <v>15.33</v>
      </c>
      <c r="DC81">
        <f t="shared" si="8"/>
        <v>0</v>
      </c>
    </row>
    <row r="82" spans="1:107">
      <c r="A82">
        <f>ROW(Source!A71)</f>
        <v>71</v>
      </c>
      <c r="B82">
        <v>35502784</v>
      </c>
      <c r="C82">
        <v>35505491</v>
      </c>
      <c r="D82">
        <v>29152134</v>
      </c>
      <c r="E82">
        <v>1</v>
      </c>
      <c r="F82">
        <v>1</v>
      </c>
      <c r="G82">
        <v>1</v>
      </c>
      <c r="H82">
        <v>3</v>
      </c>
      <c r="I82" t="s">
        <v>130</v>
      </c>
      <c r="J82" t="s">
        <v>133</v>
      </c>
      <c r="K82" t="s">
        <v>131</v>
      </c>
      <c r="L82">
        <v>1477</v>
      </c>
      <c r="N82">
        <v>1013</v>
      </c>
      <c r="O82" t="s">
        <v>132</v>
      </c>
      <c r="P82" t="s">
        <v>134</v>
      </c>
      <c r="Q82">
        <v>1</v>
      </c>
      <c r="W82">
        <v>0</v>
      </c>
      <c r="X82">
        <v>-941243289</v>
      </c>
      <c r="Y82">
        <v>0.1</v>
      </c>
      <c r="AA82">
        <v>31991.33</v>
      </c>
      <c r="AB82">
        <v>0</v>
      </c>
      <c r="AC82">
        <v>0</v>
      </c>
      <c r="AD82">
        <v>0</v>
      </c>
      <c r="AE82">
        <v>3090.95</v>
      </c>
      <c r="AF82">
        <v>0</v>
      </c>
      <c r="AG82">
        <v>0</v>
      </c>
      <c r="AH82">
        <v>0</v>
      </c>
      <c r="AI82">
        <v>10.35</v>
      </c>
      <c r="AJ82">
        <v>1</v>
      </c>
      <c r="AK82">
        <v>1</v>
      </c>
      <c r="AL82">
        <v>1</v>
      </c>
      <c r="AN82">
        <v>0</v>
      </c>
      <c r="AO82">
        <v>0</v>
      </c>
      <c r="AP82">
        <v>0</v>
      </c>
      <c r="AQ82">
        <v>0</v>
      </c>
      <c r="AR82">
        <v>0</v>
      </c>
      <c r="AS82" t="s">
        <v>3</v>
      </c>
      <c r="AT82">
        <v>0.1</v>
      </c>
      <c r="AU82" t="s">
        <v>3</v>
      </c>
      <c r="AV82">
        <v>0</v>
      </c>
      <c r="AW82">
        <v>1</v>
      </c>
      <c r="AX82">
        <v>-1</v>
      </c>
      <c r="AY82">
        <v>0</v>
      </c>
      <c r="AZ82">
        <v>0</v>
      </c>
      <c r="BA82" t="s">
        <v>3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Y82*Source!I71</f>
        <v>0.1</v>
      </c>
      <c r="CY82">
        <f t="shared" si="9"/>
        <v>31991.33</v>
      </c>
      <c r="CZ82">
        <f t="shared" si="10"/>
        <v>3090.95</v>
      </c>
      <c r="DA82">
        <f t="shared" si="11"/>
        <v>10.35</v>
      </c>
      <c r="DB82">
        <f t="shared" si="7"/>
        <v>309.10000000000002</v>
      </c>
      <c r="DC82">
        <f t="shared" si="8"/>
        <v>0</v>
      </c>
    </row>
    <row r="83" spans="1:107">
      <c r="A83">
        <f>ROW(Source!A71)</f>
        <v>71</v>
      </c>
      <c r="B83">
        <v>35502784</v>
      </c>
      <c r="C83">
        <v>35505491</v>
      </c>
      <c r="D83">
        <v>29171808</v>
      </c>
      <c r="E83">
        <v>1</v>
      </c>
      <c r="F83">
        <v>1</v>
      </c>
      <c r="G83">
        <v>1</v>
      </c>
      <c r="H83">
        <v>3</v>
      </c>
      <c r="I83" t="s">
        <v>487</v>
      </c>
      <c r="J83" t="s">
        <v>488</v>
      </c>
      <c r="K83" t="s">
        <v>489</v>
      </c>
      <c r="L83">
        <v>1374</v>
      </c>
      <c r="N83">
        <v>1013</v>
      </c>
      <c r="O83" t="s">
        <v>490</v>
      </c>
      <c r="P83" t="s">
        <v>490</v>
      </c>
      <c r="Q83">
        <v>1</v>
      </c>
      <c r="W83">
        <v>0</v>
      </c>
      <c r="X83">
        <v>-915781824</v>
      </c>
      <c r="Y83">
        <v>3.04</v>
      </c>
      <c r="AA83">
        <v>1</v>
      </c>
      <c r="AB83">
        <v>0</v>
      </c>
      <c r="AC83">
        <v>0</v>
      </c>
      <c r="AD83">
        <v>0</v>
      </c>
      <c r="AE83">
        <v>1</v>
      </c>
      <c r="AF83">
        <v>0</v>
      </c>
      <c r="AG83">
        <v>0</v>
      </c>
      <c r="AH83">
        <v>0</v>
      </c>
      <c r="AI83">
        <v>1</v>
      </c>
      <c r="AJ83">
        <v>1</v>
      </c>
      <c r="AK83">
        <v>1</v>
      </c>
      <c r="AL83">
        <v>1</v>
      </c>
      <c r="AN83">
        <v>0</v>
      </c>
      <c r="AO83">
        <v>1</v>
      </c>
      <c r="AP83">
        <v>0</v>
      </c>
      <c r="AQ83">
        <v>0</v>
      </c>
      <c r="AR83">
        <v>0</v>
      </c>
      <c r="AS83" t="s">
        <v>3</v>
      </c>
      <c r="AT83">
        <v>3.04</v>
      </c>
      <c r="AU83" t="s">
        <v>3</v>
      </c>
      <c r="AV83">
        <v>0</v>
      </c>
      <c r="AW83">
        <v>2</v>
      </c>
      <c r="AX83">
        <v>35906756</v>
      </c>
      <c r="AY83">
        <v>1</v>
      </c>
      <c r="AZ83">
        <v>0</v>
      </c>
      <c r="BA83">
        <v>81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Y83*Source!I71</f>
        <v>3.04</v>
      </c>
      <c r="CY83">
        <f t="shared" si="9"/>
        <v>1</v>
      </c>
      <c r="CZ83">
        <f t="shared" si="10"/>
        <v>1</v>
      </c>
      <c r="DA83">
        <f t="shared" si="11"/>
        <v>1</v>
      </c>
      <c r="DB83">
        <f t="shared" si="7"/>
        <v>3.04</v>
      </c>
      <c r="DC83">
        <f t="shared" si="8"/>
        <v>0</v>
      </c>
    </row>
    <row r="84" spans="1:107">
      <c r="A84">
        <f>ROW(Source!A74)</f>
        <v>74</v>
      </c>
      <c r="B84">
        <v>35502784</v>
      </c>
      <c r="C84">
        <v>35908893</v>
      </c>
      <c r="D84">
        <v>29364679</v>
      </c>
      <c r="E84">
        <v>1</v>
      </c>
      <c r="F84">
        <v>1</v>
      </c>
      <c r="G84">
        <v>1</v>
      </c>
      <c r="H84">
        <v>1</v>
      </c>
      <c r="I84" t="s">
        <v>491</v>
      </c>
      <c r="J84" t="s">
        <v>3</v>
      </c>
      <c r="K84" t="s">
        <v>492</v>
      </c>
      <c r="L84">
        <v>1369</v>
      </c>
      <c r="N84">
        <v>1013</v>
      </c>
      <c r="O84" t="s">
        <v>352</v>
      </c>
      <c r="P84" t="s">
        <v>352</v>
      </c>
      <c r="Q84">
        <v>1</v>
      </c>
      <c r="W84">
        <v>0</v>
      </c>
      <c r="X84">
        <v>931378261</v>
      </c>
      <c r="Y84">
        <v>26.24</v>
      </c>
      <c r="AA84">
        <v>0</v>
      </c>
      <c r="AB84">
        <v>0</v>
      </c>
      <c r="AC84">
        <v>0</v>
      </c>
      <c r="AD84">
        <v>323.88</v>
      </c>
      <c r="AE84">
        <v>0</v>
      </c>
      <c r="AF84">
        <v>0</v>
      </c>
      <c r="AG84">
        <v>0</v>
      </c>
      <c r="AH84">
        <v>323.88</v>
      </c>
      <c r="AI84">
        <v>1</v>
      </c>
      <c r="AJ84">
        <v>1</v>
      </c>
      <c r="AK84">
        <v>1</v>
      </c>
      <c r="AL84">
        <v>1</v>
      </c>
      <c r="AN84">
        <v>0</v>
      </c>
      <c r="AO84">
        <v>1</v>
      </c>
      <c r="AP84">
        <v>0</v>
      </c>
      <c r="AQ84">
        <v>0</v>
      </c>
      <c r="AR84">
        <v>0</v>
      </c>
      <c r="AS84" t="s">
        <v>3</v>
      </c>
      <c r="AT84">
        <v>26.24</v>
      </c>
      <c r="AU84" t="s">
        <v>3</v>
      </c>
      <c r="AV84">
        <v>1</v>
      </c>
      <c r="AW84">
        <v>2</v>
      </c>
      <c r="AX84">
        <v>35908894</v>
      </c>
      <c r="AY84">
        <v>1</v>
      </c>
      <c r="AZ84">
        <v>0</v>
      </c>
      <c r="BA84">
        <v>82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Y84*Source!I74</f>
        <v>0.26239999999999997</v>
      </c>
      <c r="CY84">
        <f>AD84</f>
        <v>323.88</v>
      </c>
      <c r="CZ84">
        <f>AH84</f>
        <v>323.88</v>
      </c>
      <c r="DA84">
        <f>AL84</f>
        <v>1</v>
      </c>
      <c r="DB84">
        <f t="shared" si="7"/>
        <v>8498.61</v>
      </c>
      <c r="DC84">
        <f t="shared" si="8"/>
        <v>0</v>
      </c>
    </row>
    <row r="85" spans="1:107">
      <c r="A85">
        <f>ROW(Source!A74)</f>
        <v>74</v>
      </c>
      <c r="B85">
        <v>35502784</v>
      </c>
      <c r="C85">
        <v>35908893</v>
      </c>
      <c r="D85">
        <v>121548</v>
      </c>
      <c r="E85">
        <v>1</v>
      </c>
      <c r="F85">
        <v>1</v>
      </c>
      <c r="G85">
        <v>1</v>
      </c>
      <c r="H85">
        <v>1</v>
      </c>
      <c r="I85" t="s">
        <v>28</v>
      </c>
      <c r="J85" t="s">
        <v>3</v>
      </c>
      <c r="K85" t="s">
        <v>353</v>
      </c>
      <c r="L85">
        <v>608254</v>
      </c>
      <c r="N85">
        <v>1013</v>
      </c>
      <c r="O85" t="s">
        <v>354</v>
      </c>
      <c r="P85" t="s">
        <v>354</v>
      </c>
      <c r="Q85">
        <v>1</v>
      </c>
      <c r="W85">
        <v>0</v>
      </c>
      <c r="X85">
        <v>-185737400</v>
      </c>
      <c r="Y85">
        <v>0.03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1</v>
      </c>
      <c r="AJ85">
        <v>1</v>
      </c>
      <c r="AK85">
        <v>1</v>
      </c>
      <c r="AL85">
        <v>1</v>
      </c>
      <c r="AN85">
        <v>0</v>
      </c>
      <c r="AO85">
        <v>1</v>
      </c>
      <c r="AP85">
        <v>0</v>
      </c>
      <c r="AQ85">
        <v>0</v>
      </c>
      <c r="AR85">
        <v>0</v>
      </c>
      <c r="AS85" t="s">
        <v>3</v>
      </c>
      <c r="AT85">
        <v>0.03</v>
      </c>
      <c r="AU85" t="s">
        <v>3</v>
      </c>
      <c r="AV85">
        <v>2</v>
      </c>
      <c r="AW85">
        <v>2</v>
      </c>
      <c r="AX85">
        <v>35908895</v>
      </c>
      <c r="AY85">
        <v>1</v>
      </c>
      <c r="AZ85">
        <v>0</v>
      </c>
      <c r="BA85">
        <v>83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Y85*Source!I74</f>
        <v>2.9999999999999997E-4</v>
      </c>
      <c r="CY85">
        <f>AD85</f>
        <v>0</v>
      </c>
      <c r="CZ85">
        <f>AH85</f>
        <v>0</v>
      </c>
      <c r="DA85">
        <f>AL85</f>
        <v>1</v>
      </c>
      <c r="DB85">
        <f t="shared" si="7"/>
        <v>0</v>
      </c>
      <c r="DC85">
        <f t="shared" si="8"/>
        <v>0</v>
      </c>
    </row>
    <row r="86" spans="1:107">
      <c r="A86">
        <f>ROW(Source!A74)</f>
        <v>74</v>
      </c>
      <c r="B86">
        <v>35502784</v>
      </c>
      <c r="C86">
        <v>35908893</v>
      </c>
      <c r="D86">
        <v>29172362</v>
      </c>
      <c r="E86">
        <v>1</v>
      </c>
      <c r="F86">
        <v>1</v>
      </c>
      <c r="G86">
        <v>1</v>
      </c>
      <c r="H86">
        <v>2</v>
      </c>
      <c r="I86" t="s">
        <v>463</v>
      </c>
      <c r="J86" t="s">
        <v>464</v>
      </c>
      <c r="K86" t="s">
        <v>465</v>
      </c>
      <c r="L86">
        <v>1368</v>
      </c>
      <c r="N86">
        <v>1011</v>
      </c>
      <c r="O86" t="s">
        <v>358</v>
      </c>
      <c r="P86" t="s">
        <v>358</v>
      </c>
      <c r="Q86">
        <v>1</v>
      </c>
      <c r="W86">
        <v>0</v>
      </c>
      <c r="X86">
        <v>2071614860</v>
      </c>
      <c r="Y86">
        <v>0.03</v>
      </c>
      <c r="AA86">
        <v>0</v>
      </c>
      <c r="AB86">
        <v>1113.56</v>
      </c>
      <c r="AC86">
        <v>446.18</v>
      </c>
      <c r="AD86">
        <v>0</v>
      </c>
      <c r="AE86">
        <v>0</v>
      </c>
      <c r="AF86">
        <v>134.65</v>
      </c>
      <c r="AG86">
        <v>13.5</v>
      </c>
      <c r="AH86">
        <v>0</v>
      </c>
      <c r="AI86">
        <v>1</v>
      </c>
      <c r="AJ86">
        <v>8.27</v>
      </c>
      <c r="AK86">
        <v>33.049999999999997</v>
      </c>
      <c r="AL86">
        <v>1</v>
      </c>
      <c r="AN86">
        <v>0</v>
      </c>
      <c r="AO86">
        <v>1</v>
      </c>
      <c r="AP86">
        <v>0</v>
      </c>
      <c r="AQ86">
        <v>0</v>
      </c>
      <c r="AR86">
        <v>0</v>
      </c>
      <c r="AS86" t="s">
        <v>3</v>
      </c>
      <c r="AT86">
        <v>0.03</v>
      </c>
      <c r="AU86" t="s">
        <v>3</v>
      </c>
      <c r="AV86">
        <v>0</v>
      </c>
      <c r="AW86">
        <v>2</v>
      </c>
      <c r="AX86">
        <v>35908896</v>
      </c>
      <c r="AY86">
        <v>1</v>
      </c>
      <c r="AZ86">
        <v>0</v>
      </c>
      <c r="BA86">
        <v>84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Y86*Source!I74</f>
        <v>2.9999999999999997E-4</v>
      </c>
      <c r="CY86">
        <f>AB86</f>
        <v>1113.56</v>
      </c>
      <c r="CZ86">
        <f>AF86</f>
        <v>134.65</v>
      </c>
      <c r="DA86">
        <f>AJ86</f>
        <v>8.27</v>
      </c>
      <c r="DB86">
        <f t="shared" si="7"/>
        <v>4.04</v>
      </c>
      <c r="DC86">
        <f t="shared" si="8"/>
        <v>0.41</v>
      </c>
    </row>
    <row r="87" spans="1:107">
      <c r="A87">
        <f>ROW(Source!A74)</f>
        <v>74</v>
      </c>
      <c r="B87">
        <v>35502784</v>
      </c>
      <c r="C87">
        <v>35908893</v>
      </c>
      <c r="D87">
        <v>29174913</v>
      </c>
      <c r="E87">
        <v>1</v>
      </c>
      <c r="F87">
        <v>1</v>
      </c>
      <c r="G87">
        <v>1</v>
      </c>
      <c r="H87">
        <v>2</v>
      </c>
      <c r="I87" t="s">
        <v>394</v>
      </c>
      <c r="J87" t="s">
        <v>395</v>
      </c>
      <c r="K87" t="s">
        <v>396</v>
      </c>
      <c r="L87">
        <v>1368</v>
      </c>
      <c r="N87">
        <v>1011</v>
      </c>
      <c r="O87" t="s">
        <v>358</v>
      </c>
      <c r="P87" t="s">
        <v>358</v>
      </c>
      <c r="Q87">
        <v>1</v>
      </c>
      <c r="W87">
        <v>0</v>
      </c>
      <c r="X87">
        <v>458544584</v>
      </c>
      <c r="Y87">
        <v>0.02</v>
      </c>
      <c r="AA87">
        <v>0</v>
      </c>
      <c r="AB87">
        <v>932.72</v>
      </c>
      <c r="AC87">
        <v>383.38</v>
      </c>
      <c r="AD87">
        <v>0</v>
      </c>
      <c r="AE87">
        <v>0</v>
      </c>
      <c r="AF87">
        <v>87.17</v>
      </c>
      <c r="AG87">
        <v>11.6</v>
      </c>
      <c r="AH87">
        <v>0</v>
      </c>
      <c r="AI87">
        <v>1</v>
      </c>
      <c r="AJ87">
        <v>10.7</v>
      </c>
      <c r="AK87">
        <v>33.049999999999997</v>
      </c>
      <c r="AL87">
        <v>1</v>
      </c>
      <c r="AN87">
        <v>0</v>
      </c>
      <c r="AO87">
        <v>1</v>
      </c>
      <c r="AP87">
        <v>0</v>
      </c>
      <c r="AQ87">
        <v>0</v>
      </c>
      <c r="AR87">
        <v>0</v>
      </c>
      <c r="AS87" t="s">
        <v>3</v>
      </c>
      <c r="AT87">
        <v>0.02</v>
      </c>
      <c r="AU87" t="s">
        <v>3</v>
      </c>
      <c r="AV87">
        <v>0</v>
      </c>
      <c r="AW87">
        <v>2</v>
      </c>
      <c r="AX87">
        <v>35908897</v>
      </c>
      <c r="AY87">
        <v>1</v>
      </c>
      <c r="AZ87">
        <v>0</v>
      </c>
      <c r="BA87">
        <v>85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Y87*Source!I74</f>
        <v>2.0000000000000001E-4</v>
      </c>
      <c r="CY87">
        <f>AB87</f>
        <v>932.72</v>
      </c>
      <c r="CZ87">
        <f>AF87</f>
        <v>87.17</v>
      </c>
      <c r="DA87">
        <f>AJ87</f>
        <v>10.7</v>
      </c>
      <c r="DB87">
        <f t="shared" si="7"/>
        <v>1.74</v>
      </c>
      <c r="DC87">
        <f t="shared" si="8"/>
        <v>0.23</v>
      </c>
    </row>
    <row r="88" spans="1:107">
      <c r="A88">
        <f>ROW(Source!A74)</f>
        <v>74</v>
      </c>
      <c r="B88">
        <v>35502784</v>
      </c>
      <c r="C88">
        <v>35908893</v>
      </c>
      <c r="D88">
        <v>29149204</v>
      </c>
      <c r="E88">
        <v>1</v>
      </c>
      <c r="F88">
        <v>1</v>
      </c>
      <c r="G88">
        <v>1</v>
      </c>
      <c r="H88">
        <v>3</v>
      </c>
      <c r="I88" t="s">
        <v>484</v>
      </c>
      <c r="J88" t="s">
        <v>485</v>
      </c>
      <c r="K88" t="s">
        <v>486</v>
      </c>
      <c r="L88">
        <v>1348</v>
      </c>
      <c r="N88">
        <v>1009</v>
      </c>
      <c r="O88" t="s">
        <v>171</v>
      </c>
      <c r="P88" t="s">
        <v>171</v>
      </c>
      <c r="Q88">
        <v>1000</v>
      </c>
      <c r="W88">
        <v>0</v>
      </c>
      <c r="X88">
        <v>-1132764130</v>
      </c>
      <c r="Y88">
        <v>3.15E-3</v>
      </c>
      <c r="AA88">
        <v>4978.46</v>
      </c>
      <c r="AB88">
        <v>0</v>
      </c>
      <c r="AC88">
        <v>0</v>
      </c>
      <c r="AD88">
        <v>0</v>
      </c>
      <c r="AE88">
        <v>729.98</v>
      </c>
      <c r="AF88">
        <v>0</v>
      </c>
      <c r="AG88">
        <v>0</v>
      </c>
      <c r="AH88">
        <v>0</v>
      </c>
      <c r="AI88">
        <v>6.82</v>
      </c>
      <c r="AJ88">
        <v>1</v>
      </c>
      <c r="AK88">
        <v>1</v>
      </c>
      <c r="AL88">
        <v>1</v>
      </c>
      <c r="AN88">
        <v>0</v>
      </c>
      <c r="AO88">
        <v>1</v>
      </c>
      <c r="AP88">
        <v>0</v>
      </c>
      <c r="AQ88">
        <v>0</v>
      </c>
      <c r="AR88">
        <v>0</v>
      </c>
      <c r="AS88" t="s">
        <v>3</v>
      </c>
      <c r="AT88">
        <v>3.15E-3</v>
      </c>
      <c r="AU88" t="s">
        <v>3</v>
      </c>
      <c r="AV88">
        <v>0</v>
      </c>
      <c r="AW88">
        <v>2</v>
      </c>
      <c r="AX88">
        <v>35908898</v>
      </c>
      <c r="AY88">
        <v>1</v>
      </c>
      <c r="AZ88">
        <v>0</v>
      </c>
      <c r="BA88">
        <v>86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Y88*Source!I74</f>
        <v>3.15E-5</v>
      </c>
      <c r="CY88">
        <f>AA88</f>
        <v>4978.46</v>
      </c>
      <c r="CZ88">
        <f>AE88</f>
        <v>729.98</v>
      </c>
      <c r="DA88">
        <f>AI88</f>
        <v>6.82</v>
      </c>
      <c r="DB88">
        <f t="shared" si="7"/>
        <v>2.2999999999999998</v>
      </c>
      <c r="DC88">
        <f t="shared" si="8"/>
        <v>0</v>
      </c>
    </row>
    <row r="89" spans="1:107">
      <c r="A89">
        <f>ROW(Source!A74)</f>
        <v>74</v>
      </c>
      <c r="B89">
        <v>35502784</v>
      </c>
      <c r="C89">
        <v>35908893</v>
      </c>
      <c r="D89">
        <v>29156142</v>
      </c>
      <c r="E89">
        <v>1</v>
      </c>
      <c r="F89">
        <v>1</v>
      </c>
      <c r="G89">
        <v>1</v>
      </c>
      <c r="H89">
        <v>3</v>
      </c>
      <c r="I89" t="s">
        <v>145</v>
      </c>
      <c r="J89" t="s">
        <v>148</v>
      </c>
      <c r="K89" t="s">
        <v>146</v>
      </c>
      <c r="L89">
        <v>1356</v>
      </c>
      <c r="N89">
        <v>1010</v>
      </c>
      <c r="O89" t="s">
        <v>147</v>
      </c>
      <c r="P89" t="s">
        <v>147</v>
      </c>
      <c r="Q89">
        <v>1000</v>
      </c>
      <c r="W89">
        <v>0</v>
      </c>
      <c r="X89">
        <v>-1152774928</v>
      </c>
      <c r="Y89">
        <v>0.1</v>
      </c>
      <c r="AA89">
        <v>5115.96</v>
      </c>
      <c r="AB89">
        <v>0</v>
      </c>
      <c r="AC89">
        <v>0</v>
      </c>
      <c r="AD89">
        <v>0</v>
      </c>
      <c r="AE89">
        <v>1998.42</v>
      </c>
      <c r="AF89">
        <v>0</v>
      </c>
      <c r="AG89">
        <v>0</v>
      </c>
      <c r="AH89">
        <v>0</v>
      </c>
      <c r="AI89">
        <v>2.56</v>
      </c>
      <c r="AJ89">
        <v>1</v>
      </c>
      <c r="AK89">
        <v>1</v>
      </c>
      <c r="AL89">
        <v>1</v>
      </c>
      <c r="AN89">
        <v>0</v>
      </c>
      <c r="AO89">
        <v>0</v>
      </c>
      <c r="AP89">
        <v>0</v>
      </c>
      <c r="AQ89">
        <v>0</v>
      </c>
      <c r="AR89">
        <v>0</v>
      </c>
      <c r="AS89" t="s">
        <v>3</v>
      </c>
      <c r="AT89">
        <v>0.1</v>
      </c>
      <c r="AU89" t="s">
        <v>3</v>
      </c>
      <c r="AV89">
        <v>0</v>
      </c>
      <c r="AW89">
        <v>1</v>
      </c>
      <c r="AX89">
        <v>-1</v>
      </c>
      <c r="AY89">
        <v>0</v>
      </c>
      <c r="AZ89">
        <v>0</v>
      </c>
      <c r="BA89" t="s">
        <v>3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Y89*Source!I74</f>
        <v>1E-3</v>
      </c>
      <c r="CY89">
        <f>AA89</f>
        <v>5115.96</v>
      </c>
      <c r="CZ89">
        <f>AE89</f>
        <v>1998.42</v>
      </c>
      <c r="DA89">
        <f>AI89</f>
        <v>2.56</v>
      </c>
      <c r="DB89">
        <f t="shared" si="7"/>
        <v>199.84</v>
      </c>
      <c r="DC89">
        <f t="shared" si="8"/>
        <v>0</v>
      </c>
    </row>
    <row r="90" spans="1:107">
      <c r="A90">
        <f>ROW(Source!A74)</f>
        <v>74</v>
      </c>
      <c r="B90">
        <v>35502784</v>
      </c>
      <c r="C90">
        <v>35908893</v>
      </c>
      <c r="D90">
        <v>29170678</v>
      </c>
      <c r="E90">
        <v>1</v>
      </c>
      <c r="F90">
        <v>1</v>
      </c>
      <c r="G90">
        <v>1</v>
      </c>
      <c r="H90">
        <v>3</v>
      </c>
      <c r="I90" t="s">
        <v>493</v>
      </c>
      <c r="J90" t="s">
        <v>494</v>
      </c>
      <c r="K90" t="s">
        <v>495</v>
      </c>
      <c r="L90">
        <v>1354</v>
      </c>
      <c r="N90">
        <v>1010</v>
      </c>
      <c r="O90" t="s">
        <v>142</v>
      </c>
      <c r="P90" t="s">
        <v>142</v>
      </c>
      <c r="Q90">
        <v>1</v>
      </c>
      <c r="W90">
        <v>0</v>
      </c>
      <c r="X90">
        <v>-808655695</v>
      </c>
      <c r="Y90">
        <v>102</v>
      </c>
      <c r="AA90">
        <v>0.69</v>
      </c>
      <c r="AB90">
        <v>0</v>
      </c>
      <c r="AC90">
        <v>0</v>
      </c>
      <c r="AD90">
        <v>0</v>
      </c>
      <c r="AE90">
        <v>0.28000000000000003</v>
      </c>
      <c r="AF90">
        <v>0</v>
      </c>
      <c r="AG90">
        <v>0</v>
      </c>
      <c r="AH90">
        <v>0</v>
      </c>
      <c r="AI90">
        <v>2.46</v>
      </c>
      <c r="AJ90">
        <v>1</v>
      </c>
      <c r="AK90">
        <v>1</v>
      </c>
      <c r="AL90">
        <v>1</v>
      </c>
      <c r="AN90">
        <v>0</v>
      </c>
      <c r="AO90">
        <v>1</v>
      </c>
      <c r="AP90">
        <v>0</v>
      </c>
      <c r="AQ90">
        <v>0</v>
      </c>
      <c r="AR90">
        <v>0</v>
      </c>
      <c r="AS90" t="s">
        <v>3</v>
      </c>
      <c r="AT90">
        <v>102</v>
      </c>
      <c r="AU90" t="s">
        <v>3</v>
      </c>
      <c r="AV90">
        <v>0</v>
      </c>
      <c r="AW90">
        <v>2</v>
      </c>
      <c r="AX90">
        <v>35908899</v>
      </c>
      <c r="AY90">
        <v>1</v>
      </c>
      <c r="AZ90">
        <v>0</v>
      </c>
      <c r="BA90">
        <v>87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Y90*Source!I74</f>
        <v>1.02</v>
      </c>
      <c r="CY90">
        <f>AA90</f>
        <v>0.69</v>
      </c>
      <c r="CZ90">
        <f>AE90</f>
        <v>0.28000000000000003</v>
      </c>
      <c r="DA90">
        <f>AI90</f>
        <v>2.46</v>
      </c>
      <c r="DB90">
        <f t="shared" si="7"/>
        <v>28.56</v>
      </c>
      <c r="DC90">
        <f t="shared" si="8"/>
        <v>0</v>
      </c>
    </row>
    <row r="91" spans="1:107">
      <c r="A91">
        <f>ROW(Source!A74)</f>
        <v>74</v>
      </c>
      <c r="B91">
        <v>35502784</v>
      </c>
      <c r="C91">
        <v>35908893</v>
      </c>
      <c r="D91">
        <v>29169278</v>
      </c>
      <c r="E91">
        <v>1</v>
      </c>
      <c r="F91">
        <v>1</v>
      </c>
      <c r="G91">
        <v>1</v>
      </c>
      <c r="H91">
        <v>3</v>
      </c>
      <c r="I91" t="s">
        <v>140</v>
      </c>
      <c r="J91" t="s">
        <v>143</v>
      </c>
      <c r="K91" t="s">
        <v>141</v>
      </c>
      <c r="L91">
        <v>1354</v>
      </c>
      <c r="N91">
        <v>1010</v>
      </c>
      <c r="O91" t="s">
        <v>142</v>
      </c>
      <c r="P91" t="s">
        <v>142</v>
      </c>
      <c r="Q91">
        <v>1</v>
      </c>
      <c r="W91">
        <v>0</v>
      </c>
      <c r="X91">
        <v>-1190793685</v>
      </c>
      <c r="Y91">
        <v>100</v>
      </c>
      <c r="AA91">
        <v>76.47</v>
      </c>
      <c r="AB91">
        <v>0</v>
      </c>
      <c r="AC91">
        <v>0</v>
      </c>
      <c r="AD91">
        <v>0</v>
      </c>
      <c r="AE91">
        <v>8.81</v>
      </c>
      <c r="AF91">
        <v>0</v>
      </c>
      <c r="AG91">
        <v>0</v>
      </c>
      <c r="AH91">
        <v>0</v>
      </c>
      <c r="AI91">
        <v>8.68</v>
      </c>
      <c r="AJ91">
        <v>1</v>
      </c>
      <c r="AK91">
        <v>1</v>
      </c>
      <c r="AL91">
        <v>1</v>
      </c>
      <c r="AN91">
        <v>0</v>
      </c>
      <c r="AO91">
        <v>0</v>
      </c>
      <c r="AP91">
        <v>0</v>
      </c>
      <c r="AQ91">
        <v>0</v>
      </c>
      <c r="AR91">
        <v>0</v>
      </c>
      <c r="AS91" t="s">
        <v>3</v>
      </c>
      <c r="AT91">
        <v>100</v>
      </c>
      <c r="AU91" t="s">
        <v>3</v>
      </c>
      <c r="AV91">
        <v>0</v>
      </c>
      <c r="AW91">
        <v>1</v>
      </c>
      <c r="AX91">
        <v>-1</v>
      </c>
      <c r="AY91">
        <v>0</v>
      </c>
      <c r="AZ91">
        <v>0</v>
      </c>
      <c r="BA91" t="s">
        <v>3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Y91*Source!I74</f>
        <v>1</v>
      </c>
      <c r="CY91">
        <f>AA91</f>
        <v>76.47</v>
      </c>
      <c r="CZ91">
        <f>AE91</f>
        <v>8.81</v>
      </c>
      <c r="DA91">
        <f>AI91</f>
        <v>8.68</v>
      </c>
      <c r="DB91">
        <f t="shared" si="7"/>
        <v>881</v>
      </c>
      <c r="DC91">
        <f t="shared" si="8"/>
        <v>0</v>
      </c>
    </row>
    <row r="92" spans="1:107">
      <c r="A92">
        <f>ROW(Source!A74)</f>
        <v>74</v>
      </c>
      <c r="B92">
        <v>35502784</v>
      </c>
      <c r="C92">
        <v>35908893</v>
      </c>
      <c r="D92">
        <v>29171808</v>
      </c>
      <c r="E92">
        <v>1</v>
      </c>
      <c r="F92">
        <v>1</v>
      </c>
      <c r="G92">
        <v>1</v>
      </c>
      <c r="H92">
        <v>3</v>
      </c>
      <c r="I92" t="s">
        <v>487</v>
      </c>
      <c r="J92" t="s">
        <v>488</v>
      </c>
      <c r="K92" t="s">
        <v>489</v>
      </c>
      <c r="L92">
        <v>1374</v>
      </c>
      <c r="N92">
        <v>1013</v>
      </c>
      <c r="O92" t="s">
        <v>490</v>
      </c>
      <c r="P92" t="s">
        <v>490</v>
      </c>
      <c r="Q92">
        <v>1</v>
      </c>
      <c r="W92">
        <v>0</v>
      </c>
      <c r="X92">
        <v>-915781824</v>
      </c>
      <c r="Y92">
        <v>5.21</v>
      </c>
      <c r="AA92">
        <v>1</v>
      </c>
      <c r="AB92">
        <v>0</v>
      </c>
      <c r="AC92">
        <v>0</v>
      </c>
      <c r="AD92">
        <v>0</v>
      </c>
      <c r="AE92">
        <v>1</v>
      </c>
      <c r="AF92">
        <v>0</v>
      </c>
      <c r="AG92">
        <v>0</v>
      </c>
      <c r="AH92">
        <v>0</v>
      </c>
      <c r="AI92">
        <v>1</v>
      </c>
      <c r="AJ92">
        <v>1</v>
      </c>
      <c r="AK92">
        <v>1</v>
      </c>
      <c r="AL92">
        <v>1</v>
      </c>
      <c r="AN92">
        <v>0</v>
      </c>
      <c r="AO92">
        <v>1</v>
      </c>
      <c r="AP92">
        <v>0</v>
      </c>
      <c r="AQ92">
        <v>0</v>
      </c>
      <c r="AR92">
        <v>0</v>
      </c>
      <c r="AS92" t="s">
        <v>3</v>
      </c>
      <c r="AT92">
        <v>5.21</v>
      </c>
      <c r="AU92" t="s">
        <v>3</v>
      </c>
      <c r="AV92">
        <v>0</v>
      </c>
      <c r="AW92">
        <v>2</v>
      </c>
      <c r="AX92">
        <v>35908900</v>
      </c>
      <c r="AY92">
        <v>1</v>
      </c>
      <c r="AZ92">
        <v>0</v>
      </c>
      <c r="BA92">
        <v>88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Y92*Source!I74</f>
        <v>5.21E-2</v>
      </c>
      <c r="CY92">
        <f>AA92</f>
        <v>1</v>
      </c>
      <c r="CZ92">
        <f>AE92</f>
        <v>1</v>
      </c>
      <c r="DA92">
        <f>AI92</f>
        <v>1</v>
      </c>
      <c r="DB92">
        <f t="shared" si="7"/>
        <v>5.21</v>
      </c>
      <c r="DC92">
        <f t="shared" si="8"/>
        <v>0</v>
      </c>
    </row>
    <row r="93" spans="1:107">
      <c r="A93">
        <f>ROW(Source!A77)</f>
        <v>77</v>
      </c>
      <c r="B93">
        <v>35502784</v>
      </c>
      <c r="C93">
        <v>35909201</v>
      </c>
      <c r="D93">
        <v>29364679</v>
      </c>
      <c r="E93">
        <v>1</v>
      </c>
      <c r="F93">
        <v>1</v>
      </c>
      <c r="G93">
        <v>1</v>
      </c>
      <c r="H93">
        <v>1</v>
      </c>
      <c r="I93" t="s">
        <v>491</v>
      </c>
      <c r="J93" t="s">
        <v>3</v>
      </c>
      <c r="K93" t="s">
        <v>492</v>
      </c>
      <c r="L93">
        <v>1369</v>
      </c>
      <c r="N93">
        <v>1013</v>
      </c>
      <c r="O93" t="s">
        <v>352</v>
      </c>
      <c r="P93" t="s">
        <v>352</v>
      </c>
      <c r="Q93">
        <v>1</v>
      </c>
      <c r="W93">
        <v>0</v>
      </c>
      <c r="X93">
        <v>931378261</v>
      </c>
      <c r="Y93">
        <v>30.48</v>
      </c>
      <c r="AA93">
        <v>0</v>
      </c>
      <c r="AB93">
        <v>0</v>
      </c>
      <c r="AC93">
        <v>0</v>
      </c>
      <c r="AD93">
        <v>323.88</v>
      </c>
      <c r="AE93">
        <v>0</v>
      </c>
      <c r="AF93">
        <v>0</v>
      </c>
      <c r="AG93">
        <v>0</v>
      </c>
      <c r="AH93">
        <v>323.88</v>
      </c>
      <c r="AI93">
        <v>1</v>
      </c>
      <c r="AJ93">
        <v>1</v>
      </c>
      <c r="AK93">
        <v>1</v>
      </c>
      <c r="AL93">
        <v>1</v>
      </c>
      <c r="AN93">
        <v>0</v>
      </c>
      <c r="AO93">
        <v>1</v>
      </c>
      <c r="AP93">
        <v>0</v>
      </c>
      <c r="AQ93">
        <v>0</v>
      </c>
      <c r="AR93">
        <v>0</v>
      </c>
      <c r="AS93" t="s">
        <v>3</v>
      </c>
      <c r="AT93">
        <v>30.48</v>
      </c>
      <c r="AU93" t="s">
        <v>3</v>
      </c>
      <c r="AV93">
        <v>1</v>
      </c>
      <c r="AW93">
        <v>2</v>
      </c>
      <c r="AX93">
        <v>35909202</v>
      </c>
      <c r="AY93">
        <v>1</v>
      </c>
      <c r="AZ93">
        <v>0</v>
      </c>
      <c r="BA93">
        <v>89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Y93*Source!I77</f>
        <v>2.4384000000000001</v>
      </c>
      <c r="CY93">
        <f>AD93</f>
        <v>323.88</v>
      </c>
      <c r="CZ93">
        <f>AH93</f>
        <v>323.88</v>
      </c>
      <c r="DA93">
        <f>AL93</f>
        <v>1</v>
      </c>
      <c r="DB93">
        <f t="shared" si="7"/>
        <v>9871.86</v>
      </c>
      <c r="DC93">
        <f t="shared" si="8"/>
        <v>0</v>
      </c>
    </row>
    <row r="94" spans="1:107">
      <c r="A94">
        <f>ROW(Source!A77)</f>
        <v>77</v>
      </c>
      <c r="B94">
        <v>35502784</v>
      </c>
      <c r="C94">
        <v>35909201</v>
      </c>
      <c r="D94">
        <v>121548</v>
      </c>
      <c r="E94">
        <v>1</v>
      </c>
      <c r="F94">
        <v>1</v>
      </c>
      <c r="G94">
        <v>1</v>
      </c>
      <c r="H94">
        <v>1</v>
      </c>
      <c r="I94" t="s">
        <v>28</v>
      </c>
      <c r="J94" t="s">
        <v>3</v>
      </c>
      <c r="K94" t="s">
        <v>353</v>
      </c>
      <c r="L94">
        <v>608254</v>
      </c>
      <c r="N94">
        <v>1013</v>
      </c>
      <c r="O94" t="s">
        <v>354</v>
      </c>
      <c r="P94" t="s">
        <v>354</v>
      </c>
      <c r="Q94">
        <v>1</v>
      </c>
      <c r="W94">
        <v>0</v>
      </c>
      <c r="X94">
        <v>-185737400</v>
      </c>
      <c r="Y94">
        <v>0.03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1</v>
      </c>
      <c r="AJ94">
        <v>1</v>
      </c>
      <c r="AK94">
        <v>1</v>
      </c>
      <c r="AL94">
        <v>1</v>
      </c>
      <c r="AN94">
        <v>0</v>
      </c>
      <c r="AO94">
        <v>1</v>
      </c>
      <c r="AP94">
        <v>0</v>
      </c>
      <c r="AQ94">
        <v>0</v>
      </c>
      <c r="AR94">
        <v>0</v>
      </c>
      <c r="AS94" t="s">
        <v>3</v>
      </c>
      <c r="AT94">
        <v>0.03</v>
      </c>
      <c r="AU94" t="s">
        <v>3</v>
      </c>
      <c r="AV94">
        <v>2</v>
      </c>
      <c r="AW94">
        <v>2</v>
      </c>
      <c r="AX94">
        <v>35909203</v>
      </c>
      <c r="AY94">
        <v>1</v>
      </c>
      <c r="AZ94">
        <v>0</v>
      </c>
      <c r="BA94">
        <v>90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Y94*Source!I77</f>
        <v>2.3999999999999998E-3</v>
      </c>
      <c r="CY94">
        <f>AD94</f>
        <v>0</v>
      </c>
      <c r="CZ94">
        <f>AH94</f>
        <v>0</v>
      </c>
      <c r="DA94">
        <f>AL94</f>
        <v>1</v>
      </c>
      <c r="DB94">
        <f t="shared" si="7"/>
        <v>0</v>
      </c>
      <c r="DC94">
        <f t="shared" si="8"/>
        <v>0</v>
      </c>
    </row>
    <row r="95" spans="1:107">
      <c r="A95">
        <f>ROW(Source!A77)</f>
        <v>77</v>
      </c>
      <c r="B95">
        <v>35502784</v>
      </c>
      <c r="C95">
        <v>35909201</v>
      </c>
      <c r="D95">
        <v>29172362</v>
      </c>
      <c r="E95">
        <v>1</v>
      </c>
      <c r="F95">
        <v>1</v>
      </c>
      <c r="G95">
        <v>1</v>
      </c>
      <c r="H95">
        <v>2</v>
      </c>
      <c r="I95" t="s">
        <v>463</v>
      </c>
      <c r="J95" t="s">
        <v>464</v>
      </c>
      <c r="K95" t="s">
        <v>465</v>
      </c>
      <c r="L95">
        <v>1368</v>
      </c>
      <c r="N95">
        <v>1011</v>
      </c>
      <c r="O95" t="s">
        <v>358</v>
      </c>
      <c r="P95" t="s">
        <v>358</v>
      </c>
      <c r="Q95">
        <v>1</v>
      </c>
      <c r="W95">
        <v>0</v>
      </c>
      <c r="X95">
        <v>2071614860</v>
      </c>
      <c r="Y95">
        <v>0.03</v>
      </c>
      <c r="AA95">
        <v>0</v>
      </c>
      <c r="AB95">
        <v>1113.56</v>
      </c>
      <c r="AC95">
        <v>446.18</v>
      </c>
      <c r="AD95">
        <v>0</v>
      </c>
      <c r="AE95">
        <v>0</v>
      </c>
      <c r="AF95">
        <v>134.65</v>
      </c>
      <c r="AG95">
        <v>13.5</v>
      </c>
      <c r="AH95">
        <v>0</v>
      </c>
      <c r="AI95">
        <v>1</v>
      </c>
      <c r="AJ95">
        <v>8.27</v>
      </c>
      <c r="AK95">
        <v>33.049999999999997</v>
      </c>
      <c r="AL95">
        <v>1</v>
      </c>
      <c r="AN95">
        <v>0</v>
      </c>
      <c r="AO95">
        <v>1</v>
      </c>
      <c r="AP95">
        <v>0</v>
      </c>
      <c r="AQ95">
        <v>0</v>
      </c>
      <c r="AR95">
        <v>0</v>
      </c>
      <c r="AS95" t="s">
        <v>3</v>
      </c>
      <c r="AT95">
        <v>0.03</v>
      </c>
      <c r="AU95" t="s">
        <v>3</v>
      </c>
      <c r="AV95">
        <v>0</v>
      </c>
      <c r="AW95">
        <v>2</v>
      </c>
      <c r="AX95">
        <v>35909204</v>
      </c>
      <c r="AY95">
        <v>1</v>
      </c>
      <c r="AZ95">
        <v>0</v>
      </c>
      <c r="BA95">
        <v>91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Y95*Source!I77</f>
        <v>2.3999999999999998E-3</v>
      </c>
      <c r="CY95">
        <f>AB95</f>
        <v>1113.56</v>
      </c>
      <c r="CZ95">
        <f>AF95</f>
        <v>134.65</v>
      </c>
      <c r="DA95">
        <f>AJ95</f>
        <v>8.27</v>
      </c>
      <c r="DB95">
        <f t="shared" si="7"/>
        <v>4.04</v>
      </c>
      <c r="DC95">
        <f t="shared" si="8"/>
        <v>0.41</v>
      </c>
    </row>
    <row r="96" spans="1:107">
      <c r="A96">
        <f>ROW(Source!A77)</f>
        <v>77</v>
      </c>
      <c r="B96">
        <v>35502784</v>
      </c>
      <c r="C96">
        <v>35909201</v>
      </c>
      <c r="D96">
        <v>29174913</v>
      </c>
      <c r="E96">
        <v>1</v>
      </c>
      <c r="F96">
        <v>1</v>
      </c>
      <c r="G96">
        <v>1</v>
      </c>
      <c r="H96">
        <v>2</v>
      </c>
      <c r="I96" t="s">
        <v>394</v>
      </c>
      <c r="J96" t="s">
        <v>395</v>
      </c>
      <c r="K96" t="s">
        <v>396</v>
      </c>
      <c r="L96">
        <v>1368</v>
      </c>
      <c r="N96">
        <v>1011</v>
      </c>
      <c r="O96" t="s">
        <v>358</v>
      </c>
      <c r="P96" t="s">
        <v>358</v>
      </c>
      <c r="Q96">
        <v>1</v>
      </c>
      <c r="W96">
        <v>0</v>
      </c>
      <c r="X96">
        <v>458544584</v>
      </c>
      <c r="Y96">
        <v>0.02</v>
      </c>
      <c r="AA96">
        <v>0</v>
      </c>
      <c r="AB96">
        <v>932.72</v>
      </c>
      <c r="AC96">
        <v>383.38</v>
      </c>
      <c r="AD96">
        <v>0</v>
      </c>
      <c r="AE96">
        <v>0</v>
      </c>
      <c r="AF96">
        <v>87.17</v>
      </c>
      <c r="AG96">
        <v>11.6</v>
      </c>
      <c r="AH96">
        <v>0</v>
      </c>
      <c r="AI96">
        <v>1</v>
      </c>
      <c r="AJ96">
        <v>10.7</v>
      </c>
      <c r="AK96">
        <v>33.049999999999997</v>
      </c>
      <c r="AL96">
        <v>1</v>
      </c>
      <c r="AN96">
        <v>0</v>
      </c>
      <c r="AO96">
        <v>1</v>
      </c>
      <c r="AP96">
        <v>0</v>
      </c>
      <c r="AQ96">
        <v>0</v>
      </c>
      <c r="AR96">
        <v>0</v>
      </c>
      <c r="AS96" t="s">
        <v>3</v>
      </c>
      <c r="AT96">
        <v>0.02</v>
      </c>
      <c r="AU96" t="s">
        <v>3</v>
      </c>
      <c r="AV96">
        <v>0</v>
      </c>
      <c r="AW96">
        <v>2</v>
      </c>
      <c r="AX96">
        <v>35909205</v>
      </c>
      <c r="AY96">
        <v>1</v>
      </c>
      <c r="AZ96">
        <v>0</v>
      </c>
      <c r="BA96">
        <v>92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Y96*Source!I77</f>
        <v>1.6000000000000001E-3</v>
      </c>
      <c r="CY96">
        <f>AB96</f>
        <v>932.72</v>
      </c>
      <c r="CZ96">
        <f>AF96</f>
        <v>87.17</v>
      </c>
      <c r="DA96">
        <f>AJ96</f>
        <v>10.7</v>
      </c>
      <c r="DB96">
        <f t="shared" si="7"/>
        <v>1.74</v>
      </c>
      <c r="DC96">
        <f t="shared" si="8"/>
        <v>0.23</v>
      </c>
    </row>
    <row r="97" spans="1:107">
      <c r="A97">
        <f>ROW(Source!A77)</f>
        <v>77</v>
      </c>
      <c r="B97">
        <v>35502784</v>
      </c>
      <c r="C97">
        <v>35909201</v>
      </c>
      <c r="D97">
        <v>29114246</v>
      </c>
      <c r="E97">
        <v>1</v>
      </c>
      <c r="F97">
        <v>1</v>
      </c>
      <c r="G97">
        <v>1</v>
      </c>
      <c r="H97">
        <v>3</v>
      </c>
      <c r="I97" t="s">
        <v>496</v>
      </c>
      <c r="J97" t="s">
        <v>497</v>
      </c>
      <c r="K97" t="s">
        <v>498</v>
      </c>
      <c r="L97">
        <v>1346</v>
      </c>
      <c r="N97">
        <v>1009</v>
      </c>
      <c r="O97" t="s">
        <v>176</v>
      </c>
      <c r="P97" t="s">
        <v>176</v>
      </c>
      <c r="Q97">
        <v>1</v>
      </c>
      <c r="W97">
        <v>0</v>
      </c>
      <c r="X97">
        <v>-421273247</v>
      </c>
      <c r="Y97">
        <v>1.5</v>
      </c>
      <c r="AA97">
        <v>83.08</v>
      </c>
      <c r="AB97">
        <v>0</v>
      </c>
      <c r="AC97">
        <v>0</v>
      </c>
      <c r="AD97">
        <v>0</v>
      </c>
      <c r="AE97">
        <v>9.0399999999999991</v>
      </c>
      <c r="AF97">
        <v>0</v>
      </c>
      <c r="AG97">
        <v>0</v>
      </c>
      <c r="AH97">
        <v>0</v>
      </c>
      <c r="AI97">
        <v>9.19</v>
      </c>
      <c r="AJ97">
        <v>1</v>
      </c>
      <c r="AK97">
        <v>1</v>
      </c>
      <c r="AL97">
        <v>1</v>
      </c>
      <c r="AN97">
        <v>0</v>
      </c>
      <c r="AO97">
        <v>1</v>
      </c>
      <c r="AP97">
        <v>0</v>
      </c>
      <c r="AQ97">
        <v>0</v>
      </c>
      <c r="AR97">
        <v>0</v>
      </c>
      <c r="AS97" t="s">
        <v>3</v>
      </c>
      <c r="AT97">
        <v>1.5</v>
      </c>
      <c r="AU97" t="s">
        <v>3</v>
      </c>
      <c r="AV97">
        <v>0</v>
      </c>
      <c r="AW97">
        <v>2</v>
      </c>
      <c r="AX97">
        <v>35909206</v>
      </c>
      <c r="AY97">
        <v>1</v>
      </c>
      <c r="AZ97">
        <v>0</v>
      </c>
      <c r="BA97">
        <v>93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Y97*Source!I77</f>
        <v>0.12</v>
      </c>
      <c r="CY97">
        <f t="shared" ref="CY97:CY103" si="12">AA97</f>
        <v>83.08</v>
      </c>
      <c r="CZ97">
        <f t="shared" ref="CZ97:CZ103" si="13">AE97</f>
        <v>9.0399999999999991</v>
      </c>
      <c r="DA97">
        <f t="shared" ref="DA97:DA103" si="14">AI97</f>
        <v>9.19</v>
      </c>
      <c r="DB97">
        <f t="shared" si="7"/>
        <v>13.56</v>
      </c>
      <c r="DC97">
        <f t="shared" si="8"/>
        <v>0</v>
      </c>
    </row>
    <row r="98" spans="1:107">
      <c r="A98">
        <f>ROW(Source!A77)</f>
        <v>77</v>
      </c>
      <c r="B98">
        <v>35502784</v>
      </c>
      <c r="C98">
        <v>35909201</v>
      </c>
      <c r="D98">
        <v>29110838</v>
      </c>
      <c r="E98">
        <v>1</v>
      </c>
      <c r="F98">
        <v>1</v>
      </c>
      <c r="G98">
        <v>1</v>
      </c>
      <c r="H98">
        <v>3</v>
      </c>
      <c r="I98" t="s">
        <v>478</v>
      </c>
      <c r="J98" t="s">
        <v>479</v>
      </c>
      <c r="K98" t="s">
        <v>480</v>
      </c>
      <c r="L98">
        <v>1346</v>
      </c>
      <c r="N98">
        <v>1009</v>
      </c>
      <c r="O98" t="s">
        <v>176</v>
      </c>
      <c r="P98" t="s">
        <v>176</v>
      </c>
      <c r="Q98">
        <v>1</v>
      </c>
      <c r="W98">
        <v>0</v>
      </c>
      <c r="X98">
        <v>-667794164</v>
      </c>
      <c r="Y98">
        <v>0.42</v>
      </c>
      <c r="AA98">
        <v>100.04</v>
      </c>
      <c r="AB98">
        <v>0</v>
      </c>
      <c r="AC98">
        <v>0</v>
      </c>
      <c r="AD98">
        <v>0</v>
      </c>
      <c r="AE98">
        <v>30.5</v>
      </c>
      <c r="AF98">
        <v>0</v>
      </c>
      <c r="AG98">
        <v>0</v>
      </c>
      <c r="AH98">
        <v>0</v>
      </c>
      <c r="AI98">
        <v>3.28</v>
      </c>
      <c r="AJ98">
        <v>1</v>
      </c>
      <c r="AK98">
        <v>1</v>
      </c>
      <c r="AL98">
        <v>1</v>
      </c>
      <c r="AN98">
        <v>0</v>
      </c>
      <c r="AO98">
        <v>1</v>
      </c>
      <c r="AP98">
        <v>0</v>
      </c>
      <c r="AQ98">
        <v>0</v>
      </c>
      <c r="AR98">
        <v>0</v>
      </c>
      <c r="AS98" t="s">
        <v>3</v>
      </c>
      <c r="AT98">
        <v>0.42</v>
      </c>
      <c r="AU98" t="s">
        <v>3</v>
      </c>
      <c r="AV98">
        <v>0</v>
      </c>
      <c r="AW98">
        <v>2</v>
      </c>
      <c r="AX98">
        <v>35909207</v>
      </c>
      <c r="AY98">
        <v>1</v>
      </c>
      <c r="AZ98">
        <v>0</v>
      </c>
      <c r="BA98">
        <v>94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Y98*Source!I77</f>
        <v>3.3599999999999998E-2</v>
      </c>
      <c r="CY98">
        <f t="shared" si="12"/>
        <v>100.04</v>
      </c>
      <c r="CZ98">
        <f t="shared" si="13"/>
        <v>30.5</v>
      </c>
      <c r="DA98">
        <f t="shared" si="14"/>
        <v>3.28</v>
      </c>
      <c r="DB98">
        <f t="shared" si="7"/>
        <v>12.81</v>
      </c>
      <c r="DC98">
        <f t="shared" si="8"/>
        <v>0</v>
      </c>
    </row>
    <row r="99" spans="1:107">
      <c r="A99">
        <f>ROW(Source!A77)</f>
        <v>77</v>
      </c>
      <c r="B99">
        <v>35502784</v>
      </c>
      <c r="C99">
        <v>35909201</v>
      </c>
      <c r="D99">
        <v>29149204</v>
      </c>
      <c r="E99">
        <v>1</v>
      </c>
      <c r="F99">
        <v>1</v>
      </c>
      <c r="G99">
        <v>1</v>
      </c>
      <c r="H99">
        <v>3</v>
      </c>
      <c r="I99" t="s">
        <v>484</v>
      </c>
      <c r="J99" t="s">
        <v>485</v>
      </c>
      <c r="K99" t="s">
        <v>486</v>
      </c>
      <c r="L99">
        <v>1348</v>
      </c>
      <c r="N99">
        <v>1009</v>
      </c>
      <c r="O99" t="s">
        <v>171</v>
      </c>
      <c r="P99" t="s">
        <v>171</v>
      </c>
      <c r="Q99">
        <v>1000</v>
      </c>
      <c r="W99">
        <v>0</v>
      </c>
      <c r="X99">
        <v>-1132764130</v>
      </c>
      <c r="Y99">
        <v>3.15E-3</v>
      </c>
      <c r="AA99">
        <v>4978.46</v>
      </c>
      <c r="AB99">
        <v>0</v>
      </c>
      <c r="AC99">
        <v>0</v>
      </c>
      <c r="AD99">
        <v>0</v>
      </c>
      <c r="AE99">
        <v>729.98</v>
      </c>
      <c r="AF99">
        <v>0</v>
      </c>
      <c r="AG99">
        <v>0</v>
      </c>
      <c r="AH99">
        <v>0</v>
      </c>
      <c r="AI99">
        <v>6.82</v>
      </c>
      <c r="AJ99">
        <v>1</v>
      </c>
      <c r="AK99">
        <v>1</v>
      </c>
      <c r="AL99">
        <v>1</v>
      </c>
      <c r="AN99">
        <v>0</v>
      </c>
      <c r="AO99">
        <v>1</v>
      </c>
      <c r="AP99">
        <v>0</v>
      </c>
      <c r="AQ99">
        <v>0</v>
      </c>
      <c r="AR99">
        <v>0</v>
      </c>
      <c r="AS99" t="s">
        <v>3</v>
      </c>
      <c r="AT99">
        <v>3.15E-3</v>
      </c>
      <c r="AU99" t="s">
        <v>3</v>
      </c>
      <c r="AV99">
        <v>0</v>
      </c>
      <c r="AW99">
        <v>2</v>
      </c>
      <c r="AX99">
        <v>35909208</v>
      </c>
      <c r="AY99">
        <v>1</v>
      </c>
      <c r="AZ99">
        <v>0</v>
      </c>
      <c r="BA99">
        <v>95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Y99*Source!I77</f>
        <v>2.52E-4</v>
      </c>
      <c r="CY99">
        <f t="shared" si="12"/>
        <v>4978.46</v>
      </c>
      <c r="CZ99">
        <f t="shared" si="13"/>
        <v>729.98</v>
      </c>
      <c r="DA99">
        <f t="shared" si="14"/>
        <v>6.82</v>
      </c>
      <c r="DB99">
        <f t="shared" si="7"/>
        <v>2.2999999999999998</v>
      </c>
      <c r="DC99">
        <f t="shared" si="8"/>
        <v>0</v>
      </c>
    </row>
    <row r="100" spans="1:107">
      <c r="A100">
        <f>ROW(Source!A77)</f>
        <v>77</v>
      </c>
      <c r="B100">
        <v>35502784</v>
      </c>
      <c r="C100">
        <v>35909201</v>
      </c>
      <c r="D100">
        <v>29156251</v>
      </c>
      <c r="E100">
        <v>1</v>
      </c>
      <c r="F100">
        <v>1</v>
      </c>
      <c r="G100">
        <v>1</v>
      </c>
      <c r="H100">
        <v>3</v>
      </c>
      <c r="I100" t="s">
        <v>154</v>
      </c>
      <c r="J100" t="s">
        <v>156</v>
      </c>
      <c r="K100" t="s">
        <v>155</v>
      </c>
      <c r="L100">
        <v>1354</v>
      </c>
      <c r="N100">
        <v>1010</v>
      </c>
      <c r="O100" t="s">
        <v>142</v>
      </c>
      <c r="P100" t="s">
        <v>142</v>
      </c>
      <c r="Q100">
        <v>1</v>
      </c>
      <c r="W100">
        <v>0</v>
      </c>
      <c r="X100">
        <v>-652224790</v>
      </c>
      <c r="Y100">
        <v>100</v>
      </c>
      <c r="AA100">
        <v>52.5</v>
      </c>
      <c r="AB100">
        <v>0</v>
      </c>
      <c r="AC100">
        <v>0</v>
      </c>
      <c r="AD100">
        <v>0</v>
      </c>
      <c r="AE100">
        <v>7.62</v>
      </c>
      <c r="AF100">
        <v>0</v>
      </c>
      <c r="AG100">
        <v>0</v>
      </c>
      <c r="AH100">
        <v>0</v>
      </c>
      <c r="AI100">
        <v>6.89</v>
      </c>
      <c r="AJ100">
        <v>1</v>
      </c>
      <c r="AK100">
        <v>1</v>
      </c>
      <c r="AL100">
        <v>1</v>
      </c>
      <c r="AN100">
        <v>0</v>
      </c>
      <c r="AO100">
        <v>0</v>
      </c>
      <c r="AP100">
        <v>0</v>
      </c>
      <c r="AQ100">
        <v>0</v>
      </c>
      <c r="AR100">
        <v>0</v>
      </c>
      <c r="AS100" t="s">
        <v>3</v>
      </c>
      <c r="AT100">
        <v>100</v>
      </c>
      <c r="AU100" t="s">
        <v>3</v>
      </c>
      <c r="AV100">
        <v>0</v>
      </c>
      <c r="AW100">
        <v>1</v>
      </c>
      <c r="AX100">
        <v>-1</v>
      </c>
      <c r="AY100">
        <v>0</v>
      </c>
      <c r="AZ100">
        <v>0</v>
      </c>
      <c r="BA100" t="s">
        <v>3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X100">
        <f>Y100*Source!I77</f>
        <v>8</v>
      </c>
      <c r="CY100">
        <f t="shared" si="12"/>
        <v>52.5</v>
      </c>
      <c r="CZ100">
        <f t="shared" si="13"/>
        <v>7.62</v>
      </c>
      <c r="DA100">
        <f t="shared" si="14"/>
        <v>6.89</v>
      </c>
      <c r="DB100">
        <f t="shared" si="7"/>
        <v>762</v>
      </c>
      <c r="DC100">
        <f t="shared" si="8"/>
        <v>0</v>
      </c>
    </row>
    <row r="101" spans="1:107">
      <c r="A101">
        <f>ROW(Source!A77)</f>
        <v>77</v>
      </c>
      <c r="B101">
        <v>35502784</v>
      </c>
      <c r="C101">
        <v>35909201</v>
      </c>
      <c r="D101">
        <v>29156142</v>
      </c>
      <c r="E101">
        <v>1</v>
      </c>
      <c r="F101">
        <v>1</v>
      </c>
      <c r="G101">
        <v>1</v>
      </c>
      <c r="H101">
        <v>3</v>
      </c>
      <c r="I101" t="s">
        <v>145</v>
      </c>
      <c r="J101" t="s">
        <v>148</v>
      </c>
      <c r="K101" t="s">
        <v>146</v>
      </c>
      <c r="L101">
        <v>1356</v>
      </c>
      <c r="N101">
        <v>1010</v>
      </c>
      <c r="O101" t="s">
        <v>147</v>
      </c>
      <c r="P101" t="s">
        <v>147</v>
      </c>
      <c r="Q101">
        <v>1000</v>
      </c>
      <c r="W101">
        <v>0</v>
      </c>
      <c r="X101">
        <v>-1152774928</v>
      </c>
      <c r="Y101">
        <v>0.1</v>
      </c>
      <c r="AA101">
        <v>5115.96</v>
      </c>
      <c r="AB101">
        <v>0</v>
      </c>
      <c r="AC101">
        <v>0</v>
      </c>
      <c r="AD101">
        <v>0</v>
      </c>
      <c r="AE101">
        <v>1998.42</v>
      </c>
      <c r="AF101">
        <v>0</v>
      </c>
      <c r="AG101">
        <v>0</v>
      </c>
      <c r="AH101">
        <v>0</v>
      </c>
      <c r="AI101">
        <v>2.56</v>
      </c>
      <c r="AJ101">
        <v>1</v>
      </c>
      <c r="AK101">
        <v>1</v>
      </c>
      <c r="AL101">
        <v>1</v>
      </c>
      <c r="AN101">
        <v>0</v>
      </c>
      <c r="AO101">
        <v>0</v>
      </c>
      <c r="AP101">
        <v>0</v>
      </c>
      <c r="AQ101">
        <v>0</v>
      </c>
      <c r="AR101">
        <v>0</v>
      </c>
      <c r="AS101" t="s">
        <v>3</v>
      </c>
      <c r="AT101">
        <v>0.1</v>
      </c>
      <c r="AU101" t="s">
        <v>3</v>
      </c>
      <c r="AV101">
        <v>0</v>
      </c>
      <c r="AW101">
        <v>1</v>
      </c>
      <c r="AX101">
        <v>-1</v>
      </c>
      <c r="AY101">
        <v>0</v>
      </c>
      <c r="AZ101">
        <v>0</v>
      </c>
      <c r="BA101" t="s">
        <v>3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X101">
        <f>Y101*Source!I77</f>
        <v>8.0000000000000002E-3</v>
      </c>
      <c r="CY101">
        <f t="shared" si="12"/>
        <v>5115.96</v>
      </c>
      <c r="CZ101">
        <f t="shared" si="13"/>
        <v>1998.42</v>
      </c>
      <c r="DA101">
        <f t="shared" si="14"/>
        <v>2.56</v>
      </c>
      <c r="DB101">
        <f t="shared" si="7"/>
        <v>199.84</v>
      </c>
      <c r="DC101">
        <f t="shared" si="8"/>
        <v>0</v>
      </c>
    </row>
    <row r="102" spans="1:107">
      <c r="A102">
        <f>ROW(Source!A77)</f>
        <v>77</v>
      </c>
      <c r="B102">
        <v>35502784</v>
      </c>
      <c r="C102">
        <v>35909201</v>
      </c>
      <c r="D102">
        <v>29170678</v>
      </c>
      <c r="E102">
        <v>1</v>
      </c>
      <c r="F102">
        <v>1</v>
      </c>
      <c r="G102">
        <v>1</v>
      </c>
      <c r="H102">
        <v>3</v>
      </c>
      <c r="I102" t="s">
        <v>493</v>
      </c>
      <c r="J102" t="s">
        <v>494</v>
      </c>
      <c r="K102" t="s">
        <v>495</v>
      </c>
      <c r="L102">
        <v>1354</v>
      </c>
      <c r="N102">
        <v>1010</v>
      </c>
      <c r="O102" t="s">
        <v>142</v>
      </c>
      <c r="P102" t="s">
        <v>142</v>
      </c>
      <c r="Q102">
        <v>1</v>
      </c>
      <c r="W102">
        <v>0</v>
      </c>
      <c r="X102">
        <v>-808655695</v>
      </c>
      <c r="Y102">
        <v>102</v>
      </c>
      <c r="AA102">
        <v>0.69</v>
      </c>
      <c r="AB102">
        <v>0</v>
      </c>
      <c r="AC102">
        <v>0</v>
      </c>
      <c r="AD102">
        <v>0</v>
      </c>
      <c r="AE102">
        <v>0.28000000000000003</v>
      </c>
      <c r="AF102">
        <v>0</v>
      </c>
      <c r="AG102">
        <v>0</v>
      </c>
      <c r="AH102">
        <v>0</v>
      </c>
      <c r="AI102">
        <v>2.46</v>
      </c>
      <c r="AJ102">
        <v>1</v>
      </c>
      <c r="AK102">
        <v>1</v>
      </c>
      <c r="AL102">
        <v>1</v>
      </c>
      <c r="AN102">
        <v>0</v>
      </c>
      <c r="AO102">
        <v>1</v>
      </c>
      <c r="AP102">
        <v>0</v>
      </c>
      <c r="AQ102">
        <v>0</v>
      </c>
      <c r="AR102">
        <v>0</v>
      </c>
      <c r="AS102" t="s">
        <v>3</v>
      </c>
      <c r="AT102">
        <v>102</v>
      </c>
      <c r="AU102" t="s">
        <v>3</v>
      </c>
      <c r="AV102">
        <v>0</v>
      </c>
      <c r="AW102">
        <v>2</v>
      </c>
      <c r="AX102">
        <v>35909209</v>
      </c>
      <c r="AY102">
        <v>1</v>
      </c>
      <c r="AZ102">
        <v>0</v>
      </c>
      <c r="BA102">
        <v>96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X102">
        <f>Y102*Source!I77</f>
        <v>8.16</v>
      </c>
      <c r="CY102">
        <f t="shared" si="12"/>
        <v>0.69</v>
      </c>
      <c r="CZ102">
        <f t="shared" si="13"/>
        <v>0.28000000000000003</v>
      </c>
      <c r="DA102">
        <f t="shared" si="14"/>
        <v>2.46</v>
      </c>
      <c r="DB102">
        <f t="shared" si="7"/>
        <v>28.56</v>
      </c>
      <c r="DC102">
        <f t="shared" si="8"/>
        <v>0</v>
      </c>
    </row>
    <row r="103" spans="1:107">
      <c r="A103">
        <f>ROW(Source!A77)</f>
        <v>77</v>
      </c>
      <c r="B103">
        <v>35502784</v>
      </c>
      <c r="C103">
        <v>35909201</v>
      </c>
      <c r="D103">
        <v>29171808</v>
      </c>
      <c r="E103">
        <v>1</v>
      </c>
      <c r="F103">
        <v>1</v>
      </c>
      <c r="G103">
        <v>1</v>
      </c>
      <c r="H103">
        <v>3</v>
      </c>
      <c r="I103" t="s">
        <v>487</v>
      </c>
      <c r="J103" t="s">
        <v>488</v>
      </c>
      <c r="K103" t="s">
        <v>489</v>
      </c>
      <c r="L103">
        <v>1374</v>
      </c>
      <c r="N103">
        <v>1013</v>
      </c>
      <c r="O103" t="s">
        <v>490</v>
      </c>
      <c r="P103" t="s">
        <v>490</v>
      </c>
      <c r="Q103">
        <v>1</v>
      </c>
      <c r="W103">
        <v>0</v>
      </c>
      <c r="X103">
        <v>-915781824</v>
      </c>
      <c r="Y103">
        <v>6.05</v>
      </c>
      <c r="AA103">
        <v>1</v>
      </c>
      <c r="AB103">
        <v>0</v>
      </c>
      <c r="AC103">
        <v>0</v>
      </c>
      <c r="AD103">
        <v>0</v>
      </c>
      <c r="AE103">
        <v>1</v>
      </c>
      <c r="AF103">
        <v>0</v>
      </c>
      <c r="AG103">
        <v>0</v>
      </c>
      <c r="AH103">
        <v>0</v>
      </c>
      <c r="AI103">
        <v>1</v>
      </c>
      <c r="AJ103">
        <v>1</v>
      </c>
      <c r="AK103">
        <v>1</v>
      </c>
      <c r="AL103">
        <v>1</v>
      </c>
      <c r="AN103">
        <v>0</v>
      </c>
      <c r="AO103">
        <v>1</v>
      </c>
      <c r="AP103">
        <v>0</v>
      </c>
      <c r="AQ103">
        <v>0</v>
      </c>
      <c r="AR103">
        <v>0</v>
      </c>
      <c r="AS103" t="s">
        <v>3</v>
      </c>
      <c r="AT103">
        <v>6.05</v>
      </c>
      <c r="AU103" t="s">
        <v>3</v>
      </c>
      <c r="AV103">
        <v>0</v>
      </c>
      <c r="AW103">
        <v>2</v>
      </c>
      <c r="AX103">
        <v>35909210</v>
      </c>
      <c r="AY103">
        <v>1</v>
      </c>
      <c r="AZ103">
        <v>0</v>
      </c>
      <c r="BA103">
        <v>97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X103">
        <f>Y103*Source!I77</f>
        <v>0.48399999999999999</v>
      </c>
      <c r="CY103">
        <f t="shared" si="12"/>
        <v>1</v>
      </c>
      <c r="CZ103">
        <f t="shared" si="13"/>
        <v>1</v>
      </c>
      <c r="DA103">
        <f t="shared" si="14"/>
        <v>1</v>
      </c>
      <c r="DB103">
        <f t="shared" si="7"/>
        <v>6.05</v>
      </c>
      <c r="DC103">
        <f t="shared" si="8"/>
        <v>0</v>
      </c>
    </row>
    <row r="104" spans="1:107">
      <c r="A104">
        <f>ROW(Source!A115)</f>
        <v>115</v>
      </c>
      <c r="B104">
        <v>35502784</v>
      </c>
      <c r="C104">
        <v>35887033</v>
      </c>
      <c r="D104">
        <v>18407150</v>
      </c>
      <c r="E104">
        <v>1</v>
      </c>
      <c r="F104">
        <v>1</v>
      </c>
      <c r="G104">
        <v>1</v>
      </c>
      <c r="H104">
        <v>1</v>
      </c>
      <c r="I104" t="s">
        <v>499</v>
      </c>
      <c r="J104" t="s">
        <v>3</v>
      </c>
      <c r="K104" t="s">
        <v>500</v>
      </c>
      <c r="L104">
        <v>1369</v>
      </c>
      <c r="N104">
        <v>1013</v>
      </c>
      <c r="O104" t="s">
        <v>352</v>
      </c>
      <c r="P104" t="s">
        <v>352</v>
      </c>
      <c r="Q104">
        <v>1</v>
      </c>
      <c r="W104">
        <v>0</v>
      </c>
      <c r="X104">
        <v>-931037793</v>
      </c>
      <c r="Y104">
        <v>37</v>
      </c>
      <c r="AA104">
        <v>0</v>
      </c>
      <c r="AB104">
        <v>0</v>
      </c>
      <c r="AC104">
        <v>0</v>
      </c>
      <c r="AD104">
        <v>278.5</v>
      </c>
      <c r="AE104">
        <v>0</v>
      </c>
      <c r="AF104">
        <v>0</v>
      </c>
      <c r="AG104">
        <v>0</v>
      </c>
      <c r="AH104">
        <v>278.5</v>
      </c>
      <c r="AI104">
        <v>1</v>
      </c>
      <c r="AJ104">
        <v>1</v>
      </c>
      <c r="AK104">
        <v>1</v>
      </c>
      <c r="AL104">
        <v>1</v>
      </c>
      <c r="AN104">
        <v>0</v>
      </c>
      <c r="AO104">
        <v>1</v>
      </c>
      <c r="AP104">
        <v>0</v>
      </c>
      <c r="AQ104">
        <v>0</v>
      </c>
      <c r="AR104">
        <v>0</v>
      </c>
      <c r="AS104" t="s">
        <v>3</v>
      </c>
      <c r="AT104">
        <v>37</v>
      </c>
      <c r="AU104" t="s">
        <v>3</v>
      </c>
      <c r="AV104">
        <v>1</v>
      </c>
      <c r="AW104">
        <v>2</v>
      </c>
      <c r="AX104">
        <v>35887034</v>
      </c>
      <c r="AY104">
        <v>1</v>
      </c>
      <c r="AZ104">
        <v>0</v>
      </c>
      <c r="BA104">
        <v>98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X104">
        <f>Y104*Source!I115</f>
        <v>88.8</v>
      </c>
      <c r="CY104">
        <f>AD104</f>
        <v>278.5</v>
      </c>
      <c r="CZ104">
        <f>AH104</f>
        <v>278.5</v>
      </c>
      <c r="DA104">
        <f>AL104</f>
        <v>1</v>
      </c>
      <c r="DB104">
        <f t="shared" si="7"/>
        <v>10304.5</v>
      </c>
      <c r="DC104">
        <f t="shared" si="8"/>
        <v>0</v>
      </c>
    </row>
    <row r="105" spans="1:107">
      <c r="A105">
        <f>ROW(Source!A116)</f>
        <v>116</v>
      </c>
      <c r="B105">
        <v>35502784</v>
      </c>
      <c r="C105">
        <v>35508343</v>
      </c>
      <c r="D105">
        <v>18411117</v>
      </c>
      <c r="E105">
        <v>1</v>
      </c>
      <c r="F105">
        <v>1</v>
      </c>
      <c r="G105">
        <v>1</v>
      </c>
      <c r="H105">
        <v>1</v>
      </c>
      <c r="I105" t="s">
        <v>501</v>
      </c>
      <c r="J105" t="s">
        <v>3</v>
      </c>
      <c r="K105" t="s">
        <v>502</v>
      </c>
      <c r="L105">
        <v>1369</v>
      </c>
      <c r="N105">
        <v>1013</v>
      </c>
      <c r="O105" t="s">
        <v>352</v>
      </c>
      <c r="P105" t="s">
        <v>352</v>
      </c>
      <c r="Q105">
        <v>1</v>
      </c>
      <c r="W105">
        <v>0</v>
      </c>
      <c r="X105">
        <v>-1739886638</v>
      </c>
      <c r="Y105">
        <v>18.767999999999997</v>
      </c>
      <c r="AA105">
        <v>0</v>
      </c>
      <c r="AB105">
        <v>0</v>
      </c>
      <c r="AC105">
        <v>0</v>
      </c>
      <c r="AD105">
        <v>314.08999999999997</v>
      </c>
      <c r="AE105">
        <v>0</v>
      </c>
      <c r="AF105">
        <v>0</v>
      </c>
      <c r="AG105">
        <v>0</v>
      </c>
      <c r="AH105">
        <v>314.08999999999997</v>
      </c>
      <c r="AI105">
        <v>1</v>
      </c>
      <c r="AJ105">
        <v>1</v>
      </c>
      <c r="AK105">
        <v>1</v>
      </c>
      <c r="AL105">
        <v>1</v>
      </c>
      <c r="AN105">
        <v>0</v>
      </c>
      <c r="AO105">
        <v>1</v>
      </c>
      <c r="AP105">
        <v>1</v>
      </c>
      <c r="AQ105">
        <v>0</v>
      </c>
      <c r="AR105">
        <v>0</v>
      </c>
      <c r="AS105" t="s">
        <v>3</v>
      </c>
      <c r="AT105">
        <v>16.32</v>
      </c>
      <c r="AU105" t="s">
        <v>21</v>
      </c>
      <c r="AV105">
        <v>1</v>
      </c>
      <c r="AW105">
        <v>2</v>
      </c>
      <c r="AX105">
        <v>35508344</v>
      </c>
      <c r="AY105">
        <v>1</v>
      </c>
      <c r="AZ105">
        <v>0</v>
      </c>
      <c r="BA105">
        <v>99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X105">
        <f>Y105*Source!I116</f>
        <v>45.043199999999992</v>
      </c>
      <c r="CY105">
        <f>AD105</f>
        <v>314.08999999999997</v>
      </c>
      <c r="CZ105">
        <f>AH105</f>
        <v>314.08999999999997</v>
      </c>
      <c r="DA105">
        <f>AL105</f>
        <v>1</v>
      </c>
      <c r="DB105">
        <f>ROUND((ROUND(AT105*CZ105,2)*1.15),6)</f>
        <v>5894.8424999999997</v>
      </c>
      <c r="DC105">
        <f>ROUND((ROUND(AT105*AG105,2)*1.15),6)</f>
        <v>0</v>
      </c>
    </row>
    <row r="106" spans="1:107">
      <c r="A106">
        <f>ROW(Source!A116)</f>
        <v>116</v>
      </c>
      <c r="B106">
        <v>35502784</v>
      </c>
      <c r="C106">
        <v>35508343</v>
      </c>
      <c r="D106">
        <v>121548</v>
      </c>
      <c r="E106">
        <v>1</v>
      </c>
      <c r="F106">
        <v>1</v>
      </c>
      <c r="G106">
        <v>1</v>
      </c>
      <c r="H106">
        <v>1</v>
      </c>
      <c r="I106" t="s">
        <v>28</v>
      </c>
      <c r="J106" t="s">
        <v>3</v>
      </c>
      <c r="K106" t="s">
        <v>353</v>
      </c>
      <c r="L106">
        <v>608254</v>
      </c>
      <c r="N106">
        <v>1013</v>
      </c>
      <c r="O106" t="s">
        <v>354</v>
      </c>
      <c r="P106" t="s">
        <v>354</v>
      </c>
      <c r="Q106">
        <v>1</v>
      </c>
      <c r="W106">
        <v>0</v>
      </c>
      <c r="X106">
        <v>-185737400</v>
      </c>
      <c r="Y106">
        <v>1.2500000000000001E-2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1</v>
      </c>
      <c r="AJ106">
        <v>1</v>
      </c>
      <c r="AK106">
        <v>1</v>
      </c>
      <c r="AL106">
        <v>1</v>
      </c>
      <c r="AN106">
        <v>0</v>
      </c>
      <c r="AO106">
        <v>1</v>
      </c>
      <c r="AP106">
        <v>1</v>
      </c>
      <c r="AQ106">
        <v>0</v>
      </c>
      <c r="AR106">
        <v>0</v>
      </c>
      <c r="AS106" t="s">
        <v>3</v>
      </c>
      <c r="AT106">
        <v>0.01</v>
      </c>
      <c r="AU106" t="s">
        <v>20</v>
      </c>
      <c r="AV106">
        <v>2</v>
      </c>
      <c r="AW106">
        <v>2</v>
      </c>
      <c r="AX106">
        <v>35508345</v>
      </c>
      <c r="AY106">
        <v>1</v>
      </c>
      <c r="AZ106">
        <v>0</v>
      </c>
      <c r="BA106">
        <v>100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X106">
        <f>Y106*Source!I116</f>
        <v>0.03</v>
      </c>
      <c r="CY106">
        <f>AD106</f>
        <v>0</v>
      </c>
      <c r="CZ106">
        <f>AH106</f>
        <v>0</v>
      </c>
      <c r="DA106">
        <f>AL106</f>
        <v>1</v>
      </c>
      <c r="DB106">
        <f>ROUND((ROUND(AT106*CZ106,2)*1.25),6)</f>
        <v>0</v>
      </c>
      <c r="DC106">
        <f>ROUND((ROUND(AT106*AG106,2)*1.25),6)</f>
        <v>0</v>
      </c>
    </row>
    <row r="107" spans="1:107">
      <c r="A107">
        <f>ROW(Source!A116)</f>
        <v>116</v>
      </c>
      <c r="B107">
        <v>35502784</v>
      </c>
      <c r="C107">
        <v>35508343</v>
      </c>
      <c r="D107">
        <v>29172556</v>
      </c>
      <c r="E107">
        <v>1</v>
      </c>
      <c r="F107">
        <v>1</v>
      </c>
      <c r="G107">
        <v>1</v>
      </c>
      <c r="H107">
        <v>2</v>
      </c>
      <c r="I107" t="s">
        <v>405</v>
      </c>
      <c r="J107" t="s">
        <v>406</v>
      </c>
      <c r="K107" t="s">
        <v>407</v>
      </c>
      <c r="L107">
        <v>1368</v>
      </c>
      <c r="N107">
        <v>1011</v>
      </c>
      <c r="O107" t="s">
        <v>358</v>
      </c>
      <c r="P107" t="s">
        <v>358</v>
      </c>
      <c r="Q107">
        <v>1</v>
      </c>
      <c r="W107">
        <v>0</v>
      </c>
      <c r="X107">
        <v>-1302720870</v>
      </c>
      <c r="Y107">
        <v>1.2500000000000001E-2</v>
      </c>
      <c r="AA107">
        <v>0</v>
      </c>
      <c r="AB107">
        <v>466.71</v>
      </c>
      <c r="AC107">
        <v>446.18</v>
      </c>
      <c r="AD107">
        <v>0</v>
      </c>
      <c r="AE107">
        <v>0</v>
      </c>
      <c r="AF107">
        <v>31.26</v>
      </c>
      <c r="AG107">
        <v>13.5</v>
      </c>
      <c r="AH107">
        <v>0</v>
      </c>
      <c r="AI107">
        <v>1</v>
      </c>
      <c r="AJ107">
        <v>14.93</v>
      </c>
      <c r="AK107">
        <v>33.049999999999997</v>
      </c>
      <c r="AL107">
        <v>1</v>
      </c>
      <c r="AN107">
        <v>0</v>
      </c>
      <c r="AO107">
        <v>1</v>
      </c>
      <c r="AP107">
        <v>1</v>
      </c>
      <c r="AQ107">
        <v>0</v>
      </c>
      <c r="AR107">
        <v>0</v>
      </c>
      <c r="AS107" t="s">
        <v>3</v>
      </c>
      <c r="AT107">
        <v>0.01</v>
      </c>
      <c r="AU107" t="s">
        <v>20</v>
      </c>
      <c r="AV107">
        <v>0</v>
      </c>
      <c r="AW107">
        <v>2</v>
      </c>
      <c r="AX107">
        <v>35508346</v>
      </c>
      <c r="AY107">
        <v>1</v>
      </c>
      <c r="AZ107">
        <v>0</v>
      </c>
      <c r="BA107">
        <v>101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X107">
        <f>Y107*Source!I116</f>
        <v>0.03</v>
      </c>
      <c r="CY107">
        <f>AB107</f>
        <v>466.71</v>
      </c>
      <c r="CZ107">
        <f>AF107</f>
        <v>31.26</v>
      </c>
      <c r="DA107">
        <f>AJ107</f>
        <v>14.93</v>
      </c>
      <c r="DB107">
        <f>ROUND((ROUND(AT107*CZ107,2)*1.25),6)</f>
        <v>0.38750000000000001</v>
      </c>
      <c r="DC107">
        <f>ROUND((ROUND(AT107*AG107,2)*1.25),6)</f>
        <v>0.17499999999999999</v>
      </c>
    </row>
    <row r="108" spans="1:107">
      <c r="A108">
        <f>ROW(Source!A116)</f>
        <v>116</v>
      </c>
      <c r="B108">
        <v>35502784</v>
      </c>
      <c r="C108">
        <v>35508343</v>
      </c>
      <c r="D108">
        <v>29174913</v>
      </c>
      <c r="E108">
        <v>1</v>
      </c>
      <c r="F108">
        <v>1</v>
      </c>
      <c r="G108">
        <v>1</v>
      </c>
      <c r="H108">
        <v>2</v>
      </c>
      <c r="I108" t="s">
        <v>394</v>
      </c>
      <c r="J108" t="s">
        <v>395</v>
      </c>
      <c r="K108" t="s">
        <v>396</v>
      </c>
      <c r="L108">
        <v>1368</v>
      </c>
      <c r="N108">
        <v>1011</v>
      </c>
      <c r="O108" t="s">
        <v>358</v>
      </c>
      <c r="P108" t="s">
        <v>358</v>
      </c>
      <c r="Q108">
        <v>1</v>
      </c>
      <c r="W108">
        <v>0</v>
      </c>
      <c r="X108">
        <v>458544584</v>
      </c>
      <c r="Y108">
        <v>2.5000000000000001E-2</v>
      </c>
      <c r="AA108">
        <v>0</v>
      </c>
      <c r="AB108">
        <v>932.72</v>
      </c>
      <c r="AC108">
        <v>383.38</v>
      </c>
      <c r="AD108">
        <v>0</v>
      </c>
      <c r="AE108">
        <v>0</v>
      </c>
      <c r="AF108">
        <v>87.17</v>
      </c>
      <c r="AG108">
        <v>11.6</v>
      </c>
      <c r="AH108">
        <v>0</v>
      </c>
      <c r="AI108">
        <v>1</v>
      </c>
      <c r="AJ108">
        <v>10.7</v>
      </c>
      <c r="AK108">
        <v>33.049999999999997</v>
      </c>
      <c r="AL108">
        <v>1</v>
      </c>
      <c r="AN108">
        <v>0</v>
      </c>
      <c r="AO108">
        <v>1</v>
      </c>
      <c r="AP108">
        <v>1</v>
      </c>
      <c r="AQ108">
        <v>0</v>
      </c>
      <c r="AR108">
        <v>0</v>
      </c>
      <c r="AS108" t="s">
        <v>3</v>
      </c>
      <c r="AT108">
        <v>0.02</v>
      </c>
      <c r="AU108" t="s">
        <v>20</v>
      </c>
      <c r="AV108">
        <v>0</v>
      </c>
      <c r="AW108">
        <v>2</v>
      </c>
      <c r="AX108">
        <v>35508347</v>
      </c>
      <c r="AY108">
        <v>1</v>
      </c>
      <c r="AZ108">
        <v>0</v>
      </c>
      <c r="BA108">
        <v>102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X108">
        <f>Y108*Source!I116</f>
        <v>0.06</v>
      </c>
      <c r="CY108">
        <f>AB108</f>
        <v>932.72</v>
      </c>
      <c r="CZ108">
        <f>AF108</f>
        <v>87.17</v>
      </c>
      <c r="DA108">
        <f>AJ108</f>
        <v>10.7</v>
      </c>
      <c r="DB108">
        <f>ROUND((ROUND(AT108*CZ108,2)*1.25),6)</f>
        <v>2.1749999999999998</v>
      </c>
      <c r="DC108">
        <f>ROUND((ROUND(AT108*AG108,2)*1.25),6)</f>
        <v>0.28749999999999998</v>
      </c>
    </row>
    <row r="109" spans="1:107">
      <c r="A109">
        <f>ROW(Source!A116)</f>
        <v>116</v>
      </c>
      <c r="B109">
        <v>35502784</v>
      </c>
      <c r="C109">
        <v>35508343</v>
      </c>
      <c r="D109">
        <v>29107800</v>
      </c>
      <c r="E109">
        <v>1</v>
      </c>
      <c r="F109">
        <v>1</v>
      </c>
      <c r="G109">
        <v>1</v>
      </c>
      <c r="H109">
        <v>3</v>
      </c>
      <c r="I109" t="s">
        <v>431</v>
      </c>
      <c r="J109" t="s">
        <v>432</v>
      </c>
      <c r="K109" t="s">
        <v>433</v>
      </c>
      <c r="L109">
        <v>1346</v>
      </c>
      <c r="N109">
        <v>1009</v>
      </c>
      <c r="O109" t="s">
        <v>176</v>
      </c>
      <c r="P109" t="s">
        <v>176</v>
      </c>
      <c r="Q109">
        <v>1</v>
      </c>
      <c r="W109">
        <v>0</v>
      </c>
      <c r="X109">
        <v>-1570619850</v>
      </c>
      <c r="Y109">
        <v>0.2</v>
      </c>
      <c r="AA109">
        <v>46.61</v>
      </c>
      <c r="AB109">
        <v>0</v>
      </c>
      <c r="AC109">
        <v>0</v>
      </c>
      <c r="AD109">
        <v>0</v>
      </c>
      <c r="AE109">
        <v>1.81</v>
      </c>
      <c r="AF109">
        <v>0</v>
      </c>
      <c r="AG109">
        <v>0</v>
      </c>
      <c r="AH109">
        <v>0</v>
      </c>
      <c r="AI109">
        <v>25.75</v>
      </c>
      <c r="AJ109">
        <v>1</v>
      </c>
      <c r="AK109">
        <v>1</v>
      </c>
      <c r="AL109">
        <v>1</v>
      </c>
      <c r="AN109">
        <v>0</v>
      </c>
      <c r="AO109">
        <v>1</v>
      </c>
      <c r="AP109">
        <v>0</v>
      </c>
      <c r="AQ109">
        <v>0</v>
      </c>
      <c r="AR109">
        <v>0</v>
      </c>
      <c r="AS109" t="s">
        <v>3</v>
      </c>
      <c r="AT109">
        <v>0.2</v>
      </c>
      <c r="AU109" t="s">
        <v>3</v>
      </c>
      <c r="AV109">
        <v>0</v>
      </c>
      <c r="AW109">
        <v>2</v>
      </c>
      <c r="AX109">
        <v>35508348</v>
      </c>
      <c r="AY109">
        <v>1</v>
      </c>
      <c r="AZ109">
        <v>0</v>
      </c>
      <c r="BA109">
        <v>103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X109">
        <f>Y109*Source!I116</f>
        <v>0.48</v>
      </c>
      <c r="CY109">
        <f>AA109</f>
        <v>46.61</v>
      </c>
      <c r="CZ109">
        <f>AE109</f>
        <v>1.81</v>
      </c>
      <c r="DA109">
        <f>AI109</f>
        <v>25.75</v>
      </c>
      <c r="DB109">
        <f>ROUND(ROUND(AT109*CZ109,2),6)</f>
        <v>0.36</v>
      </c>
      <c r="DC109">
        <f>ROUND(ROUND(AT109*AG109,2),6)</f>
        <v>0</v>
      </c>
    </row>
    <row r="110" spans="1:107">
      <c r="A110">
        <f>ROW(Source!A116)</f>
        <v>116</v>
      </c>
      <c r="B110">
        <v>35502784</v>
      </c>
      <c r="C110">
        <v>35508343</v>
      </c>
      <c r="D110">
        <v>29109265</v>
      </c>
      <c r="E110">
        <v>1</v>
      </c>
      <c r="F110">
        <v>1</v>
      </c>
      <c r="G110">
        <v>1</v>
      </c>
      <c r="H110">
        <v>3</v>
      </c>
      <c r="I110" t="s">
        <v>169</v>
      </c>
      <c r="J110" t="s">
        <v>172</v>
      </c>
      <c r="K110" t="s">
        <v>170</v>
      </c>
      <c r="L110">
        <v>1348</v>
      </c>
      <c r="N110">
        <v>1009</v>
      </c>
      <c r="O110" t="s">
        <v>171</v>
      </c>
      <c r="P110" t="s">
        <v>171</v>
      </c>
      <c r="Q110">
        <v>1000</v>
      </c>
      <c r="W110">
        <v>0</v>
      </c>
      <c r="X110">
        <v>-192135928</v>
      </c>
      <c r="Y110">
        <v>0.02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1</v>
      </c>
      <c r="AJ110">
        <v>1</v>
      </c>
      <c r="AK110">
        <v>1</v>
      </c>
      <c r="AL110">
        <v>1</v>
      </c>
      <c r="AN110">
        <v>0</v>
      </c>
      <c r="AO110">
        <v>0</v>
      </c>
      <c r="AP110">
        <v>0</v>
      </c>
      <c r="AQ110">
        <v>0</v>
      </c>
      <c r="AR110">
        <v>0</v>
      </c>
      <c r="AS110" t="s">
        <v>3</v>
      </c>
      <c r="AT110">
        <v>0.02</v>
      </c>
      <c r="AU110" t="s">
        <v>3</v>
      </c>
      <c r="AV110">
        <v>0</v>
      </c>
      <c r="AW110">
        <v>2</v>
      </c>
      <c r="AX110">
        <v>35508349</v>
      </c>
      <c r="AY110">
        <v>1</v>
      </c>
      <c r="AZ110">
        <v>0</v>
      </c>
      <c r="BA110">
        <v>104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X110">
        <f>Y110*Source!I116</f>
        <v>4.8000000000000001E-2</v>
      </c>
      <c r="CY110">
        <f>AA110</f>
        <v>0</v>
      </c>
      <c r="CZ110">
        <f>AE110</f>
        <v>0</v>
      </c>
      <c r="DA110">
        <f>AI110</f>
        <v>1</v>
      </c>
      <c r="DB110">
        <f>ROUND(ROUND(AT110*CZ110,2),6)</f>
        <v>0</v>
      </c>
      <c r="DC110">
        <f>ROUND(ROUND(AT110*AG110,2),6)</f>
        <v>0</v>
      </c>
    </row>
    <row r="111" spans="1:107">
      <c r="A111">
        <f>ROW(Source!A119)</f>
        <v>119</v>
      </c>
      <c r="B111">
        <v>35502784</v>
      </c>
      <c r="C111">
        <v>35508770</v>
      </c>
      <c r="D111">
        <v>18413230</v>
      </c>
      <c r="E111">
        <v>1</v>
      </c>
      <c r="F111">
        <v>1</v>
      </c>
      <c r="G111">
        <v>1</v>
      </c>
      <c r="H111">
        <v>1</v>
      </c>
      <c r="I111" t="s">
        <v>503</v>
      </c>
      <c r="J111" t="s">
        <v>3</v>
      </c>
      <c r="K111" t="s">
        <v>504</v>
      </c>
      <c r="L111">
        <v>1369</v>
      </c>
      <c r="N111">
        <v>1013</v>
      </c>
      <c r="O111" t="s">
        <v>352</v>
      </c>
      <c r="P111" t="s">
        <v>352</v>
      </c>
      <c r="Q111">
        <v>1</v>
      </c>
      <c r="W111">
        <v>0</v>
      </c>
      <c r="X111">
        <v>355262106</v>
      </c>
      <c r="Y111">
        <v>183.62049999999996</v>
      </c>
      <c r="AA111">
        <v>0</v>
      </c>
      <c r="AB111">
        <v>0</v>
      </c>
      <c r="AC111">
        <v>0</v>
      </c>
      <c r="AD111">
        <v>299.72000000000003</v>
      </c>
      <c r="AE111">
        <v>0</v>
      </c>
      <c r="AF111">
        <v>0</v>
      </c>
      <c r="AG111">
        <v>0</v>
      </c>
      <c r="AH111">
        <v>299.72000000000003</v>
      </c>
      <c r="AI111">
        <v>1</v>
      </c>
      <c r="AJ111">
        <v>1</v>
      </c>
      <c r="AK111">
        <v>1</v>
      </c>
      <c r="AL111">
        <v>1</v>
      </c>
      <c r="AN111">
        <v>0</v>
      </c>
      <c r="AO111">
        <v>1</v>
      </c>
      <c r="AP111">
        <v>1</v>
      </c>
      <c r="AQ111">
        <v>0</v>
      </c>
      <c r="AR111">
        <v>0</v>
      </c>
      <c r="AS111" t="s">
        <v>3</v>
      </c>
      <c r="AT111">
        <v>159.66999999999999</v>
      </c>
      <c r="AU111" t="s">
        <v>21</v>
      </c>
      <c r="AV111">
        <v>1</v>
      </c>
      <c r="AW111">
        <v>2</v>
      </c>
      <c r="AX111">
        <v>35776590</v>
      </c>
      <c r="AY111">
        <v>1</v>
      </c>
      <c r="AZ111">
        <v>0</v>
      </c>
      <c r="BA111">
        <v>105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X111">
        <f>Y111*Source!I119</f>
        <v>440.68919999999991</v>
      </c>
      <c r="CY111">
        <f>AD111</f>
        <v>299.72000000000003</v>
      </c>
      <c r="CZ111">
        <f>AH111</f>
        <v>299.72000000000003</v>
      </c>
      <c r="DA111">
        <f>AL111</f>
        <v>1</v>
      </c>
      <c r="DB111">
        <f>ROUND((ROUND(AT111*CZ111,2)*1.15),6)</f>
        <v>55034.733500000002</v>
      </c>
      <c r="DC111">
        <f>ROUND((ROUND(AT111*AG111,2)*1.15),6)</f>
        <v>0</v>
      </c>
    </row>
    <row r="112" spans="1:107">
      <c r="A112">
        <f>ROW(Source!A119)</f>
        <v>119</v>
      </c>
      <c r="B112">
        <v>35502784</v>
      </c>
      <c r="C112">
        <v>35508770</v>
      </c>
      <c r="D112">
        <v>121548</v>
      </c>
      <c r="E112">
        <v>1</v>
      </c>
      <c r="F112">
        <v>1</v>
      </c>
      <c r="G112">
        <v>1</v>
      </c>
      <c r="H112">
        <v>1</v>
      </c>
      <c r="I112" t="s">
        <v>28</v>
      </c>
      <c r="J112" t="s">
        <v>3</v>
      </c>
      <c r="K112" t="s">
        <v>353</v>
      </c>
      <c r="L112">
        <v>608254</v>
      </c>
      <c r="N112">
        <v>1013</v>
      </c>
      <c r="O112" t="s">
        <v>354</v>
      </c>
      <c r="P112" t="s">
        <v>354</v>
      </c>
      <c r="Q112">
        <v>1</v>
      </c>
      <c r="W112">
        <v>0</v>
      </c>
      <c r="X112">
        <v>-185737400</v>
      </c>
      <c r="Y112">
        <v>2.0625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1</v>
      </c>
      <c r="AJ112">
        <v>1</v>
      </c>
      <c r="AK112">
        <v>1</v>
      </c>
      <c r="AL112">
        <v>1</v>
      </c>
      <c r="AN112">
        <v>0</v>
      </c>
      <c r="AO112">
        <v>1</v>
      </c>
      <c r="AP112">
        <v>1</v>
      </c>
      <c r="AQ112">
        <v>0</v>
      </c>
      <c r="AR112">
        <v>0</v>
      </c>
      <c r="AS112" t="s">
        <v>3</v>
      </c>
      <c r="AT112">
        <v>1.65</v>
      </c>
      <c r="AU112" t="s">
        <v>20</v>
      </c>
      <c r="AV112">
        <v>2</v>
      </c>
      <c r="AW112">
        <v>2</v>
      </c>
      <c r="AX112">
        <v>35776591</v>
      </c>
      <c r="AY112">
        <v>1</v>
      </c>
      <c r="AZ112">
        <v>0</v>
      </c>
      <c r="BA112">
        <v>106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X112">
        <f>Y112*Source!I119</f>
        <v>4.95</v>
      </c>
      <c r="CY112">
        <f>AD112</f>
        <v>0</v>
      </c>
      <c r="CZ112">
        <f>AH112</f>
        <v>0</v>
      </c>
      <c r="DA112">
        <f>AL112</f>
        <v>1</v>
      </c>
      <c r="DB112">
        <f>ROUND((ROUND(AT112*CZ112,2)*1.25),6)</f>
        <v>0</v>
      </c>
      <c r="DC112">
        <f>ROUND((ROUND(AT112*AG112,2)*1.25),6)</f>
        <v>0</v>
      </c>
    </row>
    <row r="113" spans="1:107">
      <c r="A113">
        <f>ROW(Source!A119)</f>
        <v>119</v>
      </c>
      <c r="B113">
        <v>35502784</v>
      </c>
      <c r="C113">
        <v>35508770</v>
      </c>
      <c r="D113">
        <v>29172479</v>
      </c>
      <c r="E113">
        <v>1</v>
      </c>
      <c r="F113">
        <v>1</v>
      </c>
      <c r="G113">
        <v>1</v>
      </c>
      <c r="H113">
        <v>2</v>
      </c>
      <c r="I113" t="s">
        <v>355</v>
      </c>
      <c r="J113" t="s">
        <v>356</v>
      </c>
      <c r="K113" t="s">
        <v>357</v>
      </c>
      <c r="L113">
        <v>1368</v>
      </c>
      <c r="N113">
        <v>1011</v>
      </c>
      <c r="O113" t="s">
        <v>358</v>
      </c>
      <c r="P113" t="s">
        <v>358</v>
      </c>
      <c r="Q113">
        <v>1</v>
      </c>
      <c r="W113">
        <v>0</v>
      </c>
      <c r="X113">
        <v>-996378858</v>
      </c>
      <c r="Y113">
        <v>0.1</v>
      </c>
      <c r="AA113">
        <v>0</v>
      </c>
      <c r="AB113">
        <v>901.01</v>
      </c>
      <c r="AC113">
        <v>332.48</v>
      </c>
      <c r="AD113">
        <v>0</v>
      </c>
      <c r="AE113">
        <v>0</v>
      </c>
      <c r="AF113">
        <v>99.89</v>
      </c>
      <c r="AG113">
        <v>10.06</v>
      </c>
      <c r="AH113">
        <v>0</v>
      </c>
      <c r="AI113">
        <v>1</v>
      </c>
      <c r="AJ113">
        <v>9.02</v>
      </c>
      <c r="AK113">
        <v>33.049999999999997</v>
      </c>
      <c r="AL113">
        <v>1</v>
      </c>
      <c r="AN113">
        <v>0</v>
      </c>
      <c r="AO113">
        <v>1</v>
      </c>
      <c r="AP113">
        <v>1</v>
      </c>
      <c r="AQ113">
        <v>0</v>
      </c>
      <c r="AR113">
        <v>0</v>
      </c>
      <c r="AS113" t="s">
        <v>3</v>
      </c>
      <c r="AT113">
        <v>0.08</v>
      </c>
      <c r="AU113" t="s">
        <v>20</v>
      </c>
      <c r="AV113">
        <v>0</v>
      </c>
      <c r="AW113">
        <v>2</v>
      </c>
      <c r="AX113">
        <v>35776592</v>
      </c>
      <c r="AY113">
        <v>1</v>
      </c>
      <c r="AZ113">
        <v>0</v>
      </c>
      <c r="BA113">
        <v>107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X113">
        <f>Y113*Source!I119</f>
        <v>0.24</v>
      </c>
      <c r="CY113">
        <f>AB113</f>
        <v>901.01</v>
      </c>
      <c r="CZ113">
        <f>AF113</f>
        <v>99.89</v>
      </c>
      <c r="DA113">
        <f>AJ113</f>
        <v>9.02</v>
      </c>
      <c r="DB113">
        <f>ROUND((ROUND(AT113*CZ113,2)*1.25),6)</f>
        <v>9.9875000000000007</v>
      </c>
      <c r="DC113">
        <f>ROUND((ROUND(AT113*AG113,2)*1.25),6)</f>
        <v>1</v>
      </c>
    </row>
    <row r="114" spans="1:107">
      <c r="A114">
        <f>ROW(Source!A119)</f>
        <v>119</v>
      </c>
      <c r="B114">
        <v>35502784</v>
      </c>
      <c r="C114">
        <v>35508770</v>
      </c>
      <c r="D114">
        <v>29172556</v>
      </c>
      <c r="E114">
        <v>1</v>
      </c>
      <c r="F114">
        <v>1</v>
      </c>
      <c r="G114">
        <v>1</v>
      </c>
      <c r="H114">
        <v>2</v>
      </c>
      <c r="I114" t="s">
        <v>405</v>
      </c>
      <c r="J114" t="s">
        <v>406</v>
      </c>
      <c r="K114" t="s">
        <v>407</v>
      </c>
      <c r="L114">
        <v>1368</v>
      </c>
      <c r="N114">
        <v>1011</v>
      </c>
      <c r="O114" t="s">
        <v>358</v>
      </c>
      <c r="P114" t="s">
        <v>358</v>
      </c>
      <c r="Q114">
        <v>1</v>
      </c>
      <c r="W114">
        <v>0</v>
      </c>
      <c r="X114">
        <v>-1302720870</v>
      </c>
      <c r="Y114">
        <v>0.33750000000000002</v>
      </c>
      <c r="AA114">
        <v>0</v>
      </c>
      <c r="AB114">
        <v>466.71</v>
      </c>
      <c r="AC114">
        <v>446.18</v>
      </c>
      <c r="AD114">
        <v>0</v>
      </c>
      <c r="AE114">
        <v>0</v>
      </c>
      <c r="AF114">
        <v>31.26</v>
      </c>
      <c r="AG114">
        <v>13.5</v>
      </c>
      <c r="AH114">
        <v>0</v>
      </c>
      <c r="AI114">
        <v>1</v>
      </c>
      <c r="AJ114">
        <v>14.93</v>
      </c>
      <c r="AK114">
        <v>33.049999999999997</v>
      </c>
      <c r="AL114">
        <v>1</v>
      </c>
      <c r="AN114">
        <v>0</v>
      </c>
      <c r="AO114">
        <v>1</v>
      </c>
      <c r="AP114">
        <v>1</v>
      </c>
      <c r="AQ114">
        <v>0</v>
      </c>
      <c r="AR114">
        <v>0</v>
      </c>
      <c r="AS114" t="s">
        <v>3</v>
      </c>
      <c r="AT114">
        <v>0.27</v>
      </c>
      <c r="AU114" t="s">
        <v>20</v>
      </c>
      <c r="AV114">
        <v>0</v>
      </c>
      <c r="AW114">
        <v>2</v>
      </c>
      <c r="AX114">
        <v>35776593</v>
      </c>
      <c r="AY114">
        <v>1</v>
      </c>
      <c r="AZ114">
        <v>0</v>
      </c>
      <c r="BA114">
        <v>108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X114">
        <f>Y114*Source!I119</f>
        <v>0.81</v>
      </c>
      <c r="CY114">
        <f>AB114</f>
        <v>466.71</v>
      </c>
      <c r="CZ114">
        <f>AF114</f>
        <v>31.26</v>
      </c>
      <c r="DA114">
        <f>AJ114</f>
        <v>14.93</v>
      </c>
      <c r="DB114">
        <f>ROUND((ROUND(AT114*CZ114,2)*1.25),6)</f>
        <v>10.55</v>
      </c>
      <c r="DC114">
        <f>ROUND((ROUND(AT114*AG114,2)*1.25),6)</f>
        <v>4.5625</v>
      </c>
    </row>
    <row r="115" spans="1:107">
      <c r="A115">
        <f>ROW(Source!A119)</f>
        <v>119</v>
      </c>
      <c r="B115">
        <v>35502784</v>
      </c>
      <c r="C115">
        <v>35508770</v>
      </c>
      <c r="D115">
        <v>29173141</v>
      </c>
      <c r="E115">
        <v>1</v>
      </c>
      <c r="F115">
        <v>1</v>
      </c>
      <c r="G115">
        <v>1</v>
      </c>
      <c r="H115">
        <v>2</v>
      </c>
      <c r="I115" t="s">
        <v>443</v>
      </c>
      <c r="J115" t="s">
        <v>505</v>
      </c>
      <c r="K115" t="s">
        <v>445</v>
      </c>
      <c r="L115">
        <v>1368</v>
      </c>
      <c r="N115">
        <v>1011</v>
      </c>
      <c r="O115" t="s">
        <v>358</v>
      </c>
      <c r="P115" t="s">
        <v>358</v>
      </c>
      <c r="Q115">
        <v>1</v>
      </c>
      <c r="W115">
        <v>0</v>
      </c>
      <c r="X115">
        <v>1314032473</v>
      </c>
      <c r="Y115">
        <v>1.625</v>
      </c>
      <c r="AA115">
        <v>0</v>
      </c>
      <c r="AB115">
        <v>364.68</v>
      </c>
      <c r="AC115">
        <v>332.48</v>
      </c>
      <c r="AD115">
        <v>0</v>
      </c>
      <c r="AE115">
        <v>0</v>
      </c>
      <c r="AF115">
        <v>12.4</v>
      </c>
      <c r="AG115">
        <v>10.06</v>
      </c>
      <c r="AH115">
        <v>0</v>
      </c>
      <c r="AI115">
        <v>1</v>
      </c>
      <c r="AJ115">
        <v>29.41</v>
      </c>
      <c r="AK115">
        <v>33.049999999999997</v>
      </c>
      <c r="AL115">
        <v>1</v>
      </c>
      <c r="AN115">
        <v>0</v>
      </c>
      <c r="AO115">
        <v>1</v>
      </c>
      <c r="AP115">
        <v>1</v>
      </c>
      <c r="AQ115">
        <v>0</v>
      </c>
      <c r="AR115">
        <v>0</v>
      </c>
      <c r="AS115" t="s">
        <v>3</v>
      </c>
      <c r="AT115">
        <v>1.3</v>
      </c>
      <c r="AU115" t="s">
        <v>20</v>
      </c>
      <c r="AV115">
        <v>0</v>
      </c>
      <c r="AW115">
        <v>2</v>
      </c>
      <c r="AX115">
        <v>35776594</v>
      </c>
      <c r="AY115">
        <v>1</v>
      </c>
      <c r="AZ115">
        <v>0</v>
      </c>
      <c r="BA115">
        <v>109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X115">
        <f>Y115*Source!I119</f>
        <v>3.9</v>
      </c>
      <c r="CY115">
        <f>AB115</f>
        <v>364.68</v>
      </c>
      <c r="CZ115">
        <f>AF115</f>
        <v>12.4</v>
      </c>
      <c r="DA115">
        <f>AJ115</f>
        <v>29.41</v>
      </c>
      <c r="DB115">
        <f>ROUND((ROUND(AT115*CZ115,2)*1.25),6)</f>
        <v>20.149999999999999</v>
      </c>
      <c r="DC115">
        <f>ROUND((ROUND(AT115*AG115,2)*1.25),6)</f>
        <v>16.350000000000001</v>
      </c>
    </row>
    <row r="116" spans="1:107">
      <c r="A116">
        <f>ROW(Source!A119)</f>
        <v>119</v>
      </c>
      <c r="B116">
        <v>35502784</v>
      </c>
      <c r="C116">
        <v>35508770</v>
      </c>
      <c r="D116">
        <v>29109983</v>
      </c>
      <c r="E116">
        <v>1</v>
      </c>
      <c r="F116">
        <v>1</v>
      </c>
      <c r="G116">
        <v>1</v>
      </c>
      <c r="H116">
        <v>3</v>
      </c>
      <c r="I116" t="s">
        <v>506</v>
      </c>
      <c r="J116" t="s">
        <v>507</v>
      </c>
      <c r="K116" t="s">
        <v>508</v>
      </c>
      <c r="L116">
        <v>1327</v>
      </c>
      <c r="N116">
        <v>1005</v>
      </c>
      <c r="O116" t="s">
        <v>225</v>
      </c>
      <c r="P116" t="s">
        <v>225</v>
      </c>
      <c r="Q116">
        <v>1</v>
      </c>
      <c r="W116">
        <v>0</v>
      </c>
      <c r="X116">
        <v>-2017624534</v>
      </c>
      <c r="Y116">
        <v>100</v>
      </c>
      <c r="AA116">
        <v>348.78</v>
      </c>
      <c r="AB116">
        <v>0</v>
      </c>
      <c r="AC116">
        <v>0</v>
      </c>
      <c r="AD116">
        <v>0</v>
      </c>
      <c r="AE116">
        <v>71.180000000000007</v>
      </c>
      <c r="AF116">
        <v>0</v>
      </c>
      <c r="AG116">
        <v>0</v>
      </c>
      <c r="AH116">
        <v>0</v>
      </c>
      <c r="AI116">
        <v>4.9000000000000004</v>
      </c>
      <c r="AJ116">
        <v>1</v>
      </c>
      <c r="AK116">
        <v>1</v>
      </c>
      <c r="AL116">
        <v>1</v>
      </c>
      <c r="AN116">
        <v>0</v>
      </c>
      <c r="AO116">
        <v>1</v>
      </c>
      <c r="AP116">
        <v>0</v>
      </c>
      <c r="AQ116">
        <v>0</v>
      </c>
      <c r="AR116">
        <v>0</v>
      </c>
      <c r="AS116" t="s">
        <v>3</v>
      </c>
      <c r="AT116">
        <v>100</v>
      </c>
      <c r="AU116" t="s">
        <v>3</v>
      </c>
      <c r="AV116">
        <v>0</v>
      </c>
      <c r="AW116">
        <v>2</v>
      </c>
      <c r="AX116">
        <v>35776595</v>
      </c>
      <c r="AY116">
        <v>1</v>
      </c>
      <c r="AZ116">
        <v>0</v>
      </c>
      <c r="BA116">
        <v>110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X116">
        <f>Y116*Source!I119</f>
        <v>240</v>
      </c>
      <c r="CY116">
        <f>AA116</f>
        <v>348.78</v>
      </c>
      <c r="CZ116">
        <f>AE116</f>
        <v>71.180000000000007</v>
      </c>
      <c r="DA116">
        <f>AI116</f>
        <v>4.9000000000000004</v>
      </c>
      <c r="DB116">
        <f>ROUND(ROUND(AT116*CZ116,2),6)</f>
        <v>7118</v>
      </c>
      <c r="DC116">
        <f>ROUND(ROUND(AT116*AG116,2),6)</f>
        <v>0</v>
      </c>
    </row>
    <row r="117" spans="1:107">
      <c r="A117">
        <f>ROW(Source!A119)</f>
        <v>119</v>
      </c>
      <c r="B117">
        <v>35502784</v>
      </c>
      <c r="C117">
        <v>35508770</v>
      </c>
      <c r="D117">
        <v>29107800</v>
      </c>
      <c r="E117">
        <v>1</v>
      </c>
      <c r="F117">
        <v>1</v>
      </c>
      <c r="G117">
        <v>1</v>
      </c>
      <c r="H117">
        <v>3</v>
      </c>
      <c r="I117" t="s">
        <v>431</v>
      </c>
      <c r="J117" t="s">
        <v>432</v>
      </c>
      <c r="K117" t="s">
        <v>433</v>
      </c>
      <c r="L117">
        <v>1346</v>
      </c>
      <c r="N117">
        <v>1009</v>
      </c>
      <c r="O117" t="s">
        <v>176</v>
      </c>
      <c r="P117" t="s">
        <v>176</v>
      </c>
      <c r="Q117">
        <v>1</v>
      </c>
      <c r="W117">
        <v>0</v>
      </c>
      <c r="X117">
        <v>-1570619850</v>
      </c>
      <c r="Y117">
        <v>0.5</v>
      </c>
      <c r="AA117">
        <v>46.61</v>
      </c>
      <c r="AB117">
        <v>0</v>
      </c>
      <c r="AC117">
        <v>0</v>
      </c>
      <c r="AD117">
        <v>0</v>
      </c>
      <c r="AE117">
        <v>1.81</v>
      </c>
      <c r="AF117">
        <v>0</v>
      </c>
      <c r="AG117">
        <v>0</v>
      </c>
      <c r="AH117">
        <v>0</v>
      </c>
      <c r="AI117">
        <v>25.75</v>
      </c>
      <c r="AJ117">
        <v>1</v>
      </c>
      <c r="AK117">
        <v>1</v>
      </c>
      <c r="AL117">
        <v>1</v>
      </c>
      <c r="AN117">
        <v>0</v>
      </c>
      <c r="AO117">
        <v>1</v>
      </c>
      <c r="AP117">
        <v>0</v>
      </c>
      <c r="AQ117">
        <v>0</v>
      </c>
      <c r="AR117">
        <v>0</v>
      </c>
      <c r="AS117" t="s">
        <v>3</v>
      </c>
      <c r="AT117">
        <v>0.5</v>
      </c>
      <c r="AU117" t="s">
        <v>3</v>
      </c>
      <c r="AV117">
        <v>0</v>
      </c>
      <c r="AW117">
        <v>2</v>
      </c>
      <c r="AX117">
        <v>35776596</v>
      </c>
      <c r="AY117">
        <v>1</v>
      </c>
      <c r="AZ117">
        <v>0</v>
      </c>
      <c r="BA117">
        <v>111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X117">
        <f>Y117*Source!I119</f>
        <v>1.2</v>
      </c>
      <c r="CY117">
        <f>AA117</f>
        <v>46.61</v>
      </c>
      <c r="CZ117">
        <f>AE117</f>
        <v>1.81</v>
      </c>
      <c r="DA117">
        <f>AI117</f>
        <v>25.75</v>
      </c>
      <c r="DB117">
        <f>ROUND(ROUND(AT117*CZ117,2),6)</f>
        <v>0.91</v>
      </c>
      <c r="DC117">
        <f>ROUND(ROUND(AT117*AG117,2),6)</f>
        <v>0</v>
      </c>
    </row>
    <row r="118" spans="1:107">
      <c r="A118">
        <f>ROW(Source!A119)</f>
        <v>119</v>
      </c>
      <c r="B118">
        <v>35502784</v>
      </c>
      <c r="C118">
        <v>35508770</v>
      </c>
      <c r="D118">
        <v>29109405</v>
      </c>
      <c r="E118">
        <v>1</v>
      </c>
      <c r="F118">
        <v>1</v>
      </c>
      <c r="G118">
        <v>1</v>
      </c>
      <c r="H118">
        <v>3</v>
      </c>
      <c r="I118" t="s">
        <v>509</v>
      </c>
      <c r="J118" t="s">
        <v>510</v>
      </c>
      <c r="K118" t="s">
        <v>511</v>
      </c>
      <c r="L118">
        <v>1348</v>
      </c>
      <c r="N118">
        <v>1009</v>
      </c>
      <c r="O118" t="s">
        <v>171</v>
      </c>
      <c r="P118" t="s">
        <v>171</v>
      </c>
      <c r="Q118">
        <v>1000</v>
      </c>
      <c r="W118">
        <v>0</v>
      </c>
      <c r="X118">
        <v>-343348389</v>
      </c>
      <c r="Y118">
        <v>0.375</v>
      </c>
      <c r="AA118">
        <v>10574.2</v>
      </c>
      <c r="AB118">
        <v>0</v>
      </c>
      <c r="AC118">
        <v>0</v>
      </c>
      <c r="AD118">
        <v>0</v>
      </c>
      <c r="AE118">
        <v>4316</v>
      </c>
      <c r="AF118">
        <v>0</v>
      </c>
      <c r="AG118">
        <v>0</v>
      </c>
      <c r="AH118">
        <v>0</v>
      </c>
      <c r="AI118">
        <v>2.4500000000000002</v>
      </c>
      <c r="AJ118">
        <v>1</v>
      </c>
      <c r="AK118">
        <v>1</v>
      </c>
      <c r="AL118">
        <v>1</v>
      </c>
      <c r="AN118">
        <v>0</v>
      </c>
      <c r="AO118">
        <v>1</v>
      </c>
      <c r="AP118">
        <v>0</v>
      </c>
      <c r="AQ118">
        <v>0</v>
      </c>
      <c r="AR118">
        <v>0</v>
      </c>
      <c r="AS118" t="s">
        <v>3</v>
      </c>
      <c r="AT118">
        <v>0.375</v>
      </c>
      <c r="AU118" t="s">
        <v>3</v>
      </c>
      <c r="AV118">
        <v>0</v>
      </c>
      <c r="AW118">
        <v>2</v>
      </c>
      <c r="AX118">
        <v>35776597</v>
      </c>
      <c r="AY118">
        <v>1</v>
      </c>
      <c r="AZ118">
        <v>0</v>
      </c>
      <c r="BA118">
        <v>112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X118">
        <f>Y118*Source!I119</f>
        <v>0.89999999999999991</v>
      </c>
      <c r="CY118">
        <f>AA118</f>
        <v>10574.2</v>
      </c>
      <c r="CZ118">
        <f>AE118</f>
        <v>4316</v>
      </c>
      <c r="DA118">
        <f>AI118</f>
        <v>2.4500000000000002</v>
      </c>
      <c r="DB118">
        <f>ROUND(ROUND(AT118*CZ118,2),6)</f>
        <v>1618.5</v>
      </c>
      <c r="DC118">
        <f>ROUND(ROUND(AT118*AG118,2),6)</f>
        <v>0</v>
      </c>
    </row>
    <row r="119" spans="1:107">
      <c r="A119">
        <f>ROW(Source!A119)</f>
        <v>119</v>
      </c>
      <c r="B119">
        <v>35502784</v>
      </c>
      <c r="C119">
        <v>35508770</v>
      </c>
      <c r="D119">
        <v>29145352</v>
      </c>
      <c r="E119">
        <v>1</v>
      </c>
      <c r="F119">
        <v>1</v>
      </c>
      <c r="G119">
        <v>1</v>
      </c>
      <c r="H119">
        <v>3</v>
      </c>
      <c r="I119" t="s">
        <v>512</v>
      </c>
      <c r="J119" t="s">
        <v>513</v>
      </c>
      <c r="K119" t="s">
        <v>514</v>
      </c>
      <c r="L119">
        <v>1348</v>
      </c>
      <c r="N119">
        <v>1009</v>
      </c>
      <c r="O119" t="s">
        <v>171</v>
      </c>
      <c r="P119" t="s">
        <v>171</v>
      </c>
      <c r="Q119">
        <v>1000</v>
      </c>
      <c r="W119">
        <v>0</v>
      </c>
      <c r="X119">
        <v>1247647876</v>
      </c>
      <c r="Y119">
        <v>0.05</v>
      </c>
      <c r="AA119">
        <v>87497.47</v>
      </c>
      <c r="AB119">
        <v>0</v>
      </c>
      <c r="AC119">
        <v>0</v>
      </c>
      <c r="AD119">
        <v>0</v>
      </c>
      <c r="AE119">
        <v>9298.35</v>
      </c>
      <c r="AF119">
        <v>0</v>
      </c>
      <c r="AG119">
        <v>0</v>
      </c>
      <c r="AH119">
        <v>0</v>
      </c>
      <c r="AI119">
        <v>9.41</v>
      </c>
      <c r="AJ119">
        <v>1</v>
      </c>
      <c r="AK119">
        <v>1</v>
      </c>
      <c r="AL119">
        <v>1</v>
      </c>
      <c r="AN119">
        <v>0</v>
      </c>
      <c r="AO119">
        <v>1</v>
      </c>
      <c r="AP119">
        <v>0</v>
      </c>
      <c r="AQ119">
        <v>0</v>
      </c>
      <c r="AR119">
        <v>0</v>
      </c>
      <c r="AS119" t="s">
        <v>3</v>
      </c>
      <c r="AT119">
        <v>0.05</v>
      </c>
      <c r="AU119" t="s">
        <v>3</v>
      </c>
      <c r="AV119">
        <v>0</v>
      </c>
      <c r="AW119">
        <v>2</v>
      </c>
      <c r="AX119">
        <v>35776598</v>
      </c>
      <c r="AY119">
        <v>1</v>
      </c>
      <c r="AZ119">
        <v>0</v>
      </c>
      <c r="BA119">
        <v>113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X119">
        <f>Y119*Source!I119</f>
        <v>0.12</v>
      </c>
      <c r="CY119">
        <f>AA119</f>
        <v>87497.47</v>
      </c>
      <c r="CZ119">
        <f>AE119</f>
        <v>9298.35</v>
      </c>
      <c r="DA119">
        <f>AI119</f>
        <v>9.41</v>
      </c>
      <c r="DB119">
        <f>ROUND(ROUND(AT119*CZ119,2),6)</f>
        <v>464.92</v>
      </c>
      <c r="DC119">
        <f>ROUND(ROUND(AT119*AG119,2),6)</f>
        <v>0</v>
      </c>
    </row>
    <row r="120" spans="1:107">
      <c r="A120">
        <f>ROW(Source!A119)</f>
        <v>119</v>
      </c>
      <c r="B120">
        <v>35502784</v>
      </c>
      <c r="C120">
        <v>35508770</v>
      </c>
      <c r="D120">
        <v>29150040</v>
      </c>
      <c r="E120">
        <v>1</v>
      </c>
      <c r="F120">
        <v>1</v>
      </c>
      <c r="G120">
        <v>1</v>
      </c>
      <c r="H120">
        <v>3</v>
      </c>
      <c r="I120" t="s">
        <v>369</v>
      </c>
      <c r="J120" t="s">
        <v>370</v>
      </c>
      <c r="K120" t="s">
        <v>371</v>
      </c>
      <c r="L120">
        <v>1339</v>
      </c>
      <c r="N120">
        <v>1007</v>
      </c>
      <c r="O120" t="s">
        <v>368</v>
      </c>
      <c r="P120" t="s">
        <v>368</v>
      </c>
      <c r="Q120">
        <v>1</v>
      </c>
      <c r="W120">
        <v>0</v>
      </c>
      <c r="X120">
        <v>693153122</v>
      </c>
      <c r="Y120">
        <v>0.93</v>
      </c>
      <c r="AA120">
        <v>22.2</v>
      </c>
      <c r="AB120">
        <v>0</v>
      </c>
      <c r="AC120">
        <v>0</v>
      </c>
      <c r="AD120">
        <v>0</v>
      </c>
      <c r="AE120">
        <v>2.44</v>
      </c>
      <c r="AF120">
        <v>0</v>
      </c>
      <c r="AG120">
        <v>0</v>
      </c>
      <c r="AH120">
        <v>0</v>
      </c>
      <c r="AI120">
        <v>9.1</v>
      </c>
      <c r="AJ120">
        <v>1</v>
      </c>
      <c r="AK120">
        <v>1</v>
      </c>
      <c r="AL120">
        <v>1</v>
      </c>
      <c r="AN120">
        <v>0</v>
      </c>
      <c r="AO120">
        <v>1</v>
      </c>
      <c r="AP120">
        <v>0</v>
      </c>
      <c r="AQ120">
        <v>0</v>
      </c>
      <c r="AR120">
        <v>0</v>
      </c>
      <c r="AS120" t="s">
        <v>3</v>
      </c>
      <c r="AT120">
        <v>0.93</v>
      </c>
      <c r="AU120" t="s">
        <v>3</v>
      </c>
      <c r="AV120">
        <v>0</v>
      </c>
      <c r="AW120">
        <v>2</v>
      </c>
      <c r="AX120">
        <v>35776599</v>
      </c>
      <c r="AY120">
        <v>1</v>
      </c>
      <c r="AZ120">
        <v>0</v>
      </c>
      <c r="BA120">
        <v>114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X120">
        <f>Y120*Source!I119</f>
        <v>2.2320000000000002</v>
      </c>
      <c r="CY120">
        <f>AA120</f>
        <v>22.2</v>
      </c>
      <c r="CZ120">
        <f>AE120</f>
        <v>2.44</v>
      </c>
      <c r="DA120">
        <f>AI120</f>
        <v>9.1</v>
      </c>
      <c r="DB120">
        <f>ROUND(ROUND(AT120*CZ120,2),6)</f>
        <v>2.27</v>
      </c>
      <c r="DC120">
        <f>ROUND(ROUND(AT120*AG120,2),6)</f>
        <v>0</v>
      </c>
    </row>
    <row r="121" spans="1:107">
      <c r="A121">
        <f>ROW(Source!A120)</f>
        <v>120</v>
      </c>
      <c r="B121">
        <v>35502784</v>
      </c>
      <c r="C121">
        <v>35509357</v>
      </c>
      <c r="D121">
        <v>18407150</v>
      </c>
      <c r="E121">
        <v>1</v>
      </c>
      <c r="F121">
        <v>1</v>
      </c>
      <c r="G121">
        <v>1</v>
      </c>
      <c r="H121">
        <v>1</v>
      </c>
      <c r="I121" t="s">
        <v>499</v>
      </c>
      <c r="J121" t="s">
        <v>3</v>
      </c>
      <c r="K121" t="s">
        <v>500</v>
      </c>
      <c r="L121">
        <v>1369</v>
      </c>
      <c r="N121">
        <v>1013</v>
      </c>
      <c r="O121" t="s">
        <v>352</v>
      </c>
      <c r="P121" t="s">
        <v>352</v>
      </c>
      <c r="Q121">
        <v>1</v>
      </c>
      <c r="W121">
        <v>0</v>
      </c>
      <c r="X121">
        <v>-931037793</v>
      </c>
      <c r="Y121">
        <v>47.62149999999999</v>
      </c>
      <c r="AA121">
        <v>0</v>
      </c>
      <c r="AB121">
        <v>0</v>
      </c>
      <c r="AC121">
        <v>0</v>
      </c>
      <c r="AD121">
        <v>278.5</v>
      </c>
      <c r="AE121">
        <v>0</v>
      </c>
      <c r="AF121">
        <v>0</v>
      </c>
      <c r="AG121">
        <v>0</v>
      </c>
      <c r="AH121">
        <v>278.5</v>
      </c>
      <c r="AI121">
        <v>1</v>
      </c>
      <c r="AJ121">
        <v>1</v>
      </c>
      <c r="AK121">
        <v>1</v>
      </c>
      <c r="AL121">
        <v>1</v>
      </c>
      <c r="AN121">
        <v>0</v>
      </c>
      <c r="AO121">
        <v>1</v>
      </c>
      <c r="AP121">
        <v>1</v>
      </c>
      <c r="AQ121">
        <v>0</v>
      </c>
      <c r="AR121">
        <v>0</v>
      </c>
      <c r="AS121" t="s">
        <v>3</v>
      </c>
      <c r="AT121">
        <v>41.41</v>
      </c>
      <c r="AU121" t="s">
        <v>21</v>
      </c>
      <c r="AV121">
        <v>1</v>
      </c>
      <c r="AW121">
        <v>2</v>
      </c>
      <c r="AX121">
        <v>35509358</v>
      </c>
      <c r="AY121">
        <v>1</v>
      </c>
      <c r="AZ121">
        <v>0</v>
      </c>
      <c r="BA121">
        <v>115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X121">
        <f>Y121*Source!I120</f>
        <v>0.95242999999999978</v>
      </c>
      <c r="CY121">
        <f>AD121</f>
        <v>278.5</v>
      </c>
      <c r="CZ121">
        <f>AH121</f>
        <v>278.5</v>
      </c>
      <c r="DA121">
        <f>AL121</f>
        <v>1</v>
      </c>
      <c r="DB121">
        <f>ROUND((ROUND(AT121*CZ121,2)*1.15),6)</f>
        <v>13262.593500000001</v>
      </c>
      <c r="DC121">
        <f>ROUND((ROUND(AT121*AG121,2)*1.15),6)</f>
        <v>0</v>
      </c>
    </row>
    <row r="122" spans="1:107">
      <c r="A122">
        <f>ROW(Source!A120)</f>
        <v>120</v>
      </c>
      <c r="B122">
        <v>35502784</v>
      </c>
      <c r="C122">
        <v>35509357</v>
      </c>
      <c r="D122">
        <v>121548</v>
      </c>
      <c r="E122">
        <v>1</v>
      </c>
      <c r="F122">
        <v>1</v>
      </c>
      <c r="G122">
        <v>1</v>
      </c>
      <c r="H122">
        <v>1</v>
      </c>
      <c r="I122" t="s">
        <v>28</v>
      </c>
      <c r="J122" t="s">
        <v>3</v>
      </c>
      <c r="K122" t="s">
        <v>353</v>
      </c>
      <c r="L122">
        <v>608254</v>
      </c>
      <c r="N122">
        <v>1013</v>
      </c>
      <c r="O122" t="s">
        <v>354</v>
      </c>
      <c r="P122" t="s">
        <v>354</v>
      </c>
      <c r="Q122">
        <v>1</v>
      </c>
      <c r="W122">
        <v>0</v>
      </c>
      <c r="X122">
        <v>-185737400</v>
      </c>
      <c r="Y122">
        <v>0.08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1</v>
      </c>
      <c r="AJ122">
        <v>1</v>
      </c>
      <c r="AK122">
        <v>1</v>
      </c>
      <c r="AL122">
        <v>1</v>
      </c>
      <c r="AN122">
        <v>0</v>
      </c>
      <c r="AO122">
        <v>1</v>
      </c>
      <c r="AP122">
        <v>0</v>
      </c>
      <c r="AQ122">
        <v>0</v>
      </c>
      <c r="AR122">
        <v>0</v>
      </c>
      <c r="AS122" t="s">
        <v>3</v>
      </c>
      <c r="AT122">
        <v>0.08</v>
      </c>
      <c r="AU122" t="s">
        <v>3</v>
      </c>
      <c r="AV122">
        <v>2</v>
      </c>
      <c r="AW122">
        <v>2</v>
      </c>
      <c r="AX122">
        <v>35509359</v>
      </c>
      <c r="AY122">
        <v>1</v>
      </c>
      <c r="AZ122">
        <v>0</v>
      </c>
      <c r="BA122">
        <v>116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X122">
        <f>Y122*Source!I120</f>
        <v>1.6000000000000001E-3</v>
      </c>
      <c r="CY122">
        <f>AD122</f>
        <v>0</v>
      </c>
      <c r="CZ122">
        <f>AH122</f>
        <v>0</v>
      </c>
      <c r="DA122">
        <f>AL122</f>
        <v>1</v>
      </c>
      <c r="DB122">
        <f t="shared" ref="DB122:DB128" si="15">ROUND(ROUND(AT122*CZ122,2),6)</f>
        <v>0</v>
      </c>
      <c r="DC122">
        <f t="shared" ref="DC122:DC128" si="16">ROUND(ROUND(AT122*AG122,2),6)</f>
        <v>0</v>
      </c>
    </row>
    <row r="123" spans="1:107">
      <c r="A123">
        <f>ROW(Source!A120)</f>
        <v>120</v>
      </c>
      <c r="B123">
        <v>35502784</v>
      </c>
      <c r="C123">
        <v>35509357</v>
      </c>
      <c r="D123">
        <v>29172556</v>
      </c>
      <c r="E123">
        <v>1</v>
      </c>
      <c r="F123">
        <v>1</v>
      </c>
      <c r="G123">
        <v>1</v>
      </c>
      <c r="H123">
        <v>2</v>
      </c>
      <c r="I123" t="s">
        <v>405</v>
      </c>
      <c r="J123" t="s">
        <v>406</v>
      </c>
      <c r="K123" t="s">
        <v>407</v>
      </c>
      <c r="L123">
        <v>1368</v>
      </c>
      <c r="N123">
        <v>1011</v>
      </c>
      <c r="O123" t="s">
        <v>358</v>
      </c>
      <c r="P123" t="s">
        <v>358</v>
      </c>
      <c r="Q123">
        <v>1</v>
      </c>
      <c r="W123">
        <v>0</v>
      </c>
      <c r="X123">
        <v>-1302720870</v>
      </c>
      <c r="Y123">
        <v>0.08</v>
      </c>
      <c r="AA123">
        <v>0</v>
      </c>
      <c r="AB123">
        <v>466.71</v>
      </c>
      <c r="AC123">
        <v>446.18</v>
      </c>
      <c r="AD123">
        <v>0</v>
      </c>
      <c r="AE123">
        <v>0</v>
      </c>
      <c r="AF123">
        <v>31.26</v>
      </c>
      <c r="AG123">
        <v>13.5</v>
      </c>
      <c r="AH123">
        <v>0</v>
      </c>
      <c r="AI123">
        <v>1</v>
      </c>
      <c r="AJ123">
        <v>14.93</v>
      </c>
      <c r="AK123">
        <v>33.049999999999997</v>
      </c>
      <c r="AL123">
        <v>1</v>
      </c>
      <c r="AN123">
        <v>0</v>
      </c>
      <c r="AO123">
        <v>1</v>
      </c>
      <c r="AP123">
        <v>0</v>
      </c>
      <c r="AQ123">
        <v>0</v>
      </c>
      <c r="AR123">
        <v>0</v>
      </c>
      <c r="AS123" t="s">
        <v>3</v>
      </c>
      <c r="AT123">
        <v>0.08</v>
      </c>
      <c r="AU123" t="s">
        <v>3</v>
      </c>
      <c r="AV123">
        <v>0</v>
      </c>
      <c r="AW123">
        <v>2</v>
      </c>
      <c r="AX123">
        <v>35509360</v>
      </c>
      <c r="AY123">
        <v>1</v>
      </c>
      <c r="AZ123">
        <v>0</v>
      </c>
      <c r="BA123">
        <v>117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X123">
        <f>Y123*Source!I120</f>
        <v>1.6000000000000001E-3</v>
      </c>
      <c r="CY123">
        <f>AB123</f>
        <v>466.71</v>
      </c>
      <c r="CZ123">
        <f>AF123</f>
        <v>31.26</v>
      </c>
      <c r="DA123">
        <f>AJ123</f>
        <v>14.93</v>
      </c>
      <c r="DB123">
        <f t="shared" si="15"/>
        <v>2.5</v>
      </c>
      <c r="DC123">
        <f t="shared" si="16"/>
        <v>1.08</v>
      </c>
    </row>
    <row r="124" spans="1:107">
      <c r="A124">
        <f>ROW(Source!A120)</f>
        <v>120</v>
      </c>
      <c r="B124">
        <v>35502784</v>
      </c>
      <c r="C124">
        <v>35509357</v>
      </c>
      <c r="D124">
        <v>29174913</v>
      </c>
      <c r="E124">
        <v>1</v>
      </c>
      <c r="F124">
        <v>1</v>
      </c>
      <c r="G124">
        <v>1</v>
      </c>
      <c r="H124">
        <v>2</v>
      </c>
      <c r="I124" t="s">
        <v>394</v>
      </c>
      <c r="J124" t="s">
        <v>395</v>
      </c>
      <c r="K124" t="s">
        <v>396</v>
      </c>
      <c r="L124">
        <v>1368</v>
      </c>
      <c r="N124">
        <v>1011</v>
      </c>
      <c r="O124" t="s">
        <v>358</v>
      </c>
      <c r="P124" t="s">
        <v>358</v>
      </c>
      <c r="Q124">
        <v>1</v>
      </c>
      <c r="W124">
        <v>0</v>
      </c>
      <c r="X124">
        <v>458544584</v>
      </c>
      <c r="Y124">
        <v>0.04</v>
      </c>
      <c r="AA124">
        <v>0</v>
      </c>
      <c r="AB124">
        <v>932.72</v>
      </c>
      <c r="AC124">
        <v>383.38</v>
      </c>
      <c r="AD124">
        <v>0</v>
      </c>
      <c r="AE124">
        <v>0</v>
      </c>
      <c r="AF124">
        <v>87.17</v>
      </c>
      <c r="AG124">
        <v>11.6</v>
      </c>
      <c r="AH124">
        <v>0</v>
      </c>
      <c r="AI124">
        <v>1</v>
      </c>
      <c r="AJ124">
        <v>10.7</v>
      </c>
      <c r="AK124">
        <v>33.049999999999997</v>
      </c>
      <c r="AL124">
        <v>1</v>
      </c>
      <c r="AN124">
        <v>0</v>
      </c>
      <c r="AO124">
        <v>1</v>
      </c>
      <c r="AP124">
        <v>0</v>
      </c>
      <c r="AQ124">
        <v>0</v>
      </c>
      <c r="AR124">
        <v>0</v>
      </c>
      <c r="AS124" t="s">
        <v>3</v>
      </c>
      <c r="AT124">
        <v>0.04</v>
      </c>
      <c r="AU124" t="s">
        <v>3</v>
      </c>
      <c r="AV124">
        <v>0</v>
      </c>
      <c r="AW124">
        <v>2</v>
      </c>
      <c r="AX124">
        <v>35509361</v>
      </c>
      <c r="AY124">
        <v>1</v>
      </c>
      <c r="AZ124">
        <v>0</v>
      </c>
      <c r="BA124">
        <v>118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X124">
        <f>Y124*Source!I120</f>
        <v>8.0000000000000004E-4</v>
      </c>
      <c r="CY124">
        <f>AB124</f>
        <v>932.72</v>
      </c>
      <c r="CZ124">
        <f>AF124</f>
        <v>87.17</v>
      </c>
      <c r="DA124">
        <f>AJ124</f>
        <v>10.7</v>
      </c>
      <c r="DB124">
        <f t="shared" si="15"/>
        <v>3.49</v>
      </c>
      <c r="DC124">
        <f t="shared" si="16"/>
        <v>0.46</v>
      </c>
    </row>
    <row r="125" spans="1:107">
      <c r="A125">
        <f>ROW(Source!A120)</f>
        <v>120</v>
      </c>
      <c r="B125">
        <v>35502784</v>
      </c>
      <c r="C125">
        <v>35509357</v>
      </c>
      <c r="D125">
        <v>29113606</v>
      </c>
      <c r="E125">
        <v>1</v>
      </c>
      <c r="F125">
        <v>1</v>
      </c>
      <c r="G125">
        <v>1</v>
      </c>
      <c r="H125">
        <v>3</v>
      </c>
      <c r="I125" t="s">
        <v>515</v>
      </c>
      <c r="J125" t="s">
        <v>516</v>
      </c>
      <c r="K125" t="s">
        <v>517</v>
      </c>
      <c r="L125">
        <v>1348</v>
      </c>
      <c r="N125">
        <v>1009</v>
      </c>
      <c r="O125" t="s">
        <v>171</v>
      </c>
      <c r="P125" t="s">
        <v>171</v>
      </c>
      <c r="Q125">
        <v>1000</v>
      </c>
      <c r="W125">
        <v>0</v>
      </c>
      <c r="X125">
        <v>2069673746</v>
      </c>
      <c r="Y125">
        <v>6.0000000000000001E-3</v>
      </c>
      <c r="AA125">
        <v>148906.51</v>
      </c>
      <c r="AB125">
        <v>0</v>
      </c>
      <c r="AC125">
        <v>0</v>
      </c>
      <c r="AD125">
        <v>0</v>
      </c>
      <c r="AE125">
        <v>8022.98</v>
      </c>
      <c r="AF125">
        <v>0</v>
      </c>
      <c r="AG125">
        <v>0</v>
      </c>
      <c r="AH125">
        <v>0</v>
      </c>
      <c r="AI125">
        <v>18.559999999999999</v>
      </c>
      <c r="AJ125">
        <v>1</v>
      </c>
      <c r="AK125">
        <v>1</v>
      </c>
      <c r="AL125">
        <v>1</v>
      </c>
      <c r="AN125">
        <v>0</v>
      </c>
      <c r="AO125">
        <v>1</v>
      </c>
      <c r="AP125">
        <v>0</v>
      </c>
      <c r="AQ125">
        <v>0</v>
      </c>
      <c r="AR125">
        <v>0</v>
      </c>
      <c r="AS125" t="s">
        <v>3</v>
      </c>
      <c r="AT125">
        <v>6.0000000000000001E-3</v>
      </c>
      <c r="AU125" t="s">
        <v>3</v>
      </c>
      <c r="AV125">
        <v>0</v>
      </c>
      <c r="AW125">
        <v>2</v>
      </c>
      <c r="AX125">
        <v>35509362</v>
      </c>
      <c r="AY125">
        <v>1</v>
      </c>
      <c r="AZ125">
        <v>0</v>
      </c>
      <c r="BA125">
        <v>119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X125">
        <f>Y125*Source!I120</f>
        <v>1.2E-4</v>
      </c>
      <c r="CY125">
        <f>AA125</f>
        <v>148906.51</v>
      </c>
      <c r="CZ125">
        <f>AE125</f>
        <v>8022.98</v>
      </c>
      <c r="DA125">
        <f>AI125</f>
        <v>18.559999999999999</v>
      </c>
      <c r="DB125">
        <f t="shared" si="15"/>
        <v>48.14</v>
      </c>
      <c r="DC125">
        <f t="shared" si="16"/>
        <v>0</v>
      </c>
    </row>
    <row r="126" spans="1:107">
      <c r="A126">
        <f>ROW(Source!A120)</f>
        <v>120</v>
      </c>
      <c r="B126">
        <v>35502784</v>
      </c>
      <c r="C126">
        <v>35509357</v>
      </c>
      <c r="D126">
        <v>29113165</v>
      </c>
      <c r="E126">
        <v>1</v>
      </c>
      <c r="F126">
        <v>1</v>
      </c>
      <c r="G126">
        <v>1</v>
      </c>
      <c r="H126">
        <v>3</v>
      </c>
      <c r="I126" t="s">
        <v>518</v>
      </c>
      <c r="J126" t="s">
        <v>519</v>
      </c>
      <c r="K126" t="s">
        <v>520</v>
      </c>
      <c r="L126">
        <v>1348</v>
      </c>
      <c r="N126">
        <v>1009</v>
      </c>
      <c r="O126" t="s">
        <v>171</v>
      </c>
      <c r="P126" t="s">
        <v>171</v>
      </c>
      <c r="Q126">
        <v>1000</v>
      </c>
      <c r="W126">
        <v>0</v>
      </c>
      <c r="X126">
        <v>576078807</v>
      </c>
      <c r="Y126">
        <v>0.184</v>
      </c>
      <c r="AA126">
        <v>87696.08</v>
      </c>
      <c r="AB126">
        <v>0</v>
      </c>
      <c r="AC126">
        <v>0</v>
      </c>
      <c r="AD126">
        <v>0</v>
      </c>
      <c r="AE126">
        <v>11200.01</v>
      </c>
      <c r="AF126">
        <v>0</v>
      </c>
      <c r="AG126">
        <v>0</v>
      </c>
      <c r="AH126">
        <v>0</v>
      </c>
      <c r="AI126">
        <v>7.83</v>
      </c>
      <c r="AJ126">
        <v>1</v>
      </c>
      <c r="AK126">
        <v>1</v>
      </c>
      <c r="AL126">
        <v>1</v>
      </c>
      <c r="AN126">
        <v>0</v>
      </c>
      <c r="AO126">
        <v>1</v>
      </c>
      <c r="AP126">
        <v>0</v>
      </c>
      <c r="AQ126">
        <v>0</v>
      </c>
      <c r="AR126">
        <v>0</v>
      </c>
      <c r="AS126" t="s">
        <v>3</v>
      </c>
      <c r="AT126">
        <v>0.184</v>
      </c>
      <c r="AU126" t="s">
        <v>3</v>
      </c>
      <c r="AV126">
        <v>0</v>
      </c>
      <c r="AW126">
        <v>2</v>
      </c>
      <c r="AX126">
        <v>35509363</v>
      </c>
      <c r="AY126">
        <v>1</v>
      </c>
      <c r="AZ126">
        <v>0</v>
      </c>
      <c r="BA126">
        <v>120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X126">
        <f>Y126*Source!I120</f>
        <v>3.6800000000000001E-3</v>
      </c>
      <c r="CY126">
        <f>AA126</f>
        <v>87696.08</v>
      </c>
      <c r="CZ126">
        <f>AE126</f>
        <v>11200.01</v>
      </c>
      <c r="DA126">
        <f>AI126</f>
        <v>7.83</v>
      </c>
      <c r="DB126">
        <f t="shared" si="15"/>
        <v>2060.8000000000002</v>
      </c>
      <c r="DC126">
        <f t="shared" si="16"/>
        <v>0</v>
      </c>
    </row>
    <row r="127" spans="1:107">
      <c r="A127">
        <f>ROW(Source!A120)</f>
        <v>120</v>
      </c>
      <c r="B127">
        <v>35502784</v>
      </c>
      <c r="C127">
        <v>35509357</v>
      </c>
      <c r="D127">
        <v>29114332</v>
      </c>
      <c r="E127">
        <v>1</v>
      </c>
      <c r="F127">
        <v>1</v>
      </c>
      <c r="G127">
        <v>1</v>
      </c>
      <c r="H127">
        <v>3</v>
      </c>
      <c r="I127" t="s">
        <v>521</v>
      </c>
      <c r="J127" t="s">
        <v>522</v>
      </c>
      <c r="K127" t="s">
        <v>523</v>
      </c>
      <c r="L127">
        <v>1348</v>
      </c>
      <c r="N127">
        <v>1009</v>
      </c>
      <c r="O127" t="s">
        <v>171</v>
      </c>
      <c r="P127" t="s">
        <v>171</v>
      </c>
      <c r="Q127">
        <v>1000</v>
      </c>
      <c r="W127">
        <v>0</v>
      </c>
      <c r="X127">
        <v>233971917</v>
      </c>
      <c r="Y127">
        <v>4.0000000000000001E-3</v>
      </c>
      <c r="AA127">
        <v>54619.68</v>
      </c>
      <c r="AB127">
        <v>0</v>
      </c>
      <c r="AC127">
        <v>0</v>
      </c>
      <c r="AD127">
        <v>0</v>
      </c>
      <c r="AE127">
        <v>11978</v>
      </c>
      <c r="AF127">
        <v>0</v>
      </c>
      <c r="AG127">
        <v>0</v>
      </c>
      <c r="AH127">
        <v>0</v>
      </c>
      <c r="AI127">
        <v>4.5599999999999996</v>
      </c>
      <c r="AJ127">
        <v>1</v>
      </c>
      <c r="AK127">
        <v>1</v>
      </c>
      <c r="AL127">
        <v>1</v>
      </c>
      <c r="AN127">
        <v>0</v>
      </c>
      <c r="AO127">
        <v>1</v>
      </c>
      <c r="AP127">
        <v>0</v>
      </c>
      <c r="AQ127">
        <v>0</v>
      </c>
      <c r="AR127">
        <v>0</v>
      </c>
      <c r="AS127" t="s">
        <v>3</v>
      </c>
      <c r="AT127">
        <v>4.0000000000000001E-3</v>
      </c>
      <c r="AU127" t="s">
        <v>3</v>
      </c>
      <c r="AV127">
        <v>0</v>
      </c>
      <c r="AW127">
        <v>2</v>
      </c>
      <c r="AX127">
        <v>35509364</v>
      </c>
      <c r="AY127">
        <v>1</v>
      </c>
      <c r="AZ127">
        <v>0</v>
      </c>
      <c r="BA127">
        <v>121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X127">
        <f>Y127*Source!I120</f>
        <v>8.0000000000000007E-5</v>
      </c>
      <c r="CY127">
        <f>AA127</f>
        <v>54619.68</v>
      </c>
      <c r="CZ127">
        <f>AE127</f>
        <v>11978</v>
      </c>
      <c r="DA127">
        <f>AI127</f>
        <v>4.5599999999999996</v>
      </c>
      <c r="DB127">
        <f t="shared" si="15"/>
        <v>47.91</v>
      </c>
      <c r="DC127">
        <f t="shared" si="16"/>
        <v>0</v>
      </c>
    </row>
    <row r="128" spans="1:107">
      <c r="A128">
        <f>ROW(Source!A120)</f>
        <v>120</v>
      </c>
      <c r="B128">
        <v>35502784</v>
      </c>
      <c r="C128">
        <v>35509357</v>
      </c>
      <c r="D128">
        <v>29164349</v>
      </c>
      <c r="E128">
        <v>1</v>
      </c>
      <c r="F128">
        <v>1</v>
      </c>
      <c r="G128">
        <v>1</v>
      </c>
      <c r="H128">
        <v>3</v>
      </c>
      <c r="I128" t="s">
        <v>196</v>
      </c>
      <c r="J128" t="s">
        <v>198</v>
      </c>
      <c r="K128" t="s">
        <v>197</v>
      </c>
      <c r="L128">
        <v>1348</v>
      </c>
      <c r="N128">
        <v>1009</v>
      </c>
      <c r="O128" t="s">
        <v>171</v>
      </c>
      <c r="P128" t="s">
        <v>171</v>
      </c>
      <c r="Q128">
        <v>1000</v>
      </c>
      <c r="W128">
        <v>0</v>
      </c>
      <c r="X128">
        <v>-304821490</v>
      </c>
      <c r="Y128">
        <v>0.224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1</v>
      </c>
      <c r="AJ128">
        <v>1</v>
      </c>
      <c r="AK128">
        <v>1</v>
      </c>
      <c r="AL128">
        <v>1</v>
      </c>
      <c r="AN128">
        <v>0</v>
      </c>
      <c r="AO128">
        <v>0</v>
      </c>
      <c r="AP128">
        <v>0</v>
      </c>
      <c r="AQ128">
        <v>0</v>
      </c>
      <c r="AR128">
        <v>0</v>
      </c>
      <c r="AS128" t="s">
        <v>3</v>
      </c>
      <c r="AT128">
        <v>0.224</v>
      </c>
      <c r="AU128" t="s">
        <v>3</v>
      </c>
      <c r="AV128">
        <v>0</v>
      </c>
      <c r="AW128">
        <v>2</v>
      </c>
      <c r="AX128">
        <v>35509365</v>
      </c>
      <c r="AY128">
        <v>1</v>
      </c>
      <c r="AZ128">
        <v>0</v>
      </c>
      <c r="BA128">
        <v>122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X128">
        <f>Y128*Source!I120</f>
        <v>4.4800000000000005E-3</v>
      </c>
      <c r="CY128">
        <f>AA128</f>
        <v>0</v>
      </c>
      <c r="CZ128">
        <f>AE128</f>
        <v>0</v>
      </c>
      <c r="DA128">
        <f>AI128</f>
        <v>1</v>
      </c>
      <c r="DB128">
        <f t="shared" si="15"/>
        <v>0</v>
      </c>
      <c r="DC128">
        <f t="shared" si="16"/>
        <v>0</v>
      </c>
    </row>
    <row r="129" spans="1:107">
      <c r="A129">
        <f>ROW(Source!A122)</f>
        <v>122</v>
      </c>
      <c r="B129">
        <v>35502784</v>
      </c>
      <c r="C129">
        <v>35509367</v>
      </c>
      <c r="D129">
        <v>18407150</v>
      </c>
      <c r="E129">
        <v>1</v>
      </c>
      <c r="F129">
        <v>1</v>
      </c>
      <c r="G129">
        <v>1</v>
      </c>
      <c r="H129">
        <v>1</v>
      </c>
      <c r="I129" t="s">
        <v>499</v>
      </c>
      <c r="J129" t="s">
        <v>3</v>
      </c>
      <c r="K129" t="s">
        <v>500</v>
      </c>
      <c r="L129">
        <v>1369</v>
      </c>
      <c r="N129">
        <v>1013</v>
      </c>
      <c r="O129" t="s">
        <v>352</v>
      </c>
      <c r="P129" t="s">
        <v>352</v>
      </c>
      <c r="Q129">
        <v>1</v>
      </c>
      <c r="W129">
        <v>0</v>
      </c>
      <c r="X129">
        <v>-931037793</v>
      </c>
      <c r="Y129">
        <v>24.368500000000001</v>
      </c>
      <c r="AA129">
        <v>0</v>
      </c>
      <c r="AB129">
        <v>0</v>
      </c>
      <c r="AC129">
        <v>0</v>
      </c>
      <c r="AD129">
        <v>278.5</v>
      </c>
      <c r="AE129">
        <v>0</v>
      </c>
      <c r="AF129">
        <v>0</v>
      </c>
      <c r="AG129">
        <v>0</v>
      </c>
      <c r="AH129">
        <v>278.5</v>
      </c>
      <c r="AI129">
        <v>1</v>
      </c>
      <c r="AJ129">
        <v>1</v>
      </c>
      <c r="AK129">
        <v>1</v>
      </c>
      <c r="AL129">
        <v>1</v>
      </c>
      <c r="AN129">
        <v>0</v>
      </c>
      <c r="AO129">
        <v>1</v>
      </c>
      <c r="AP129">
        <v>1</v>
      </c>
      <c r="AQ129">
        <v>0</v>
      </c>
      <c r="AR129">
        <v>0</v>
      </c>
      <c r="AS129" t="s">
        <v>3</v>
      </c>
      <c r="AT129">
        <v>21.19</v>
      </c>
      <c r="AU129" t="s">
        <v>21</v>
      </c>
      <c r="AV129">
        <v>1</v>
      </c>
      <c r="AW129">
        <v>2</v>
      </c>
      <c r="AX129">
        <v>35776608</v>
      </c>
      <c r="AY129">
        <v>1</v>
      </c>
      <c r="AZ129">
        <v>0</v>
      </c>
      <c r="BA129">
        <v>123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X129">
        <f>Y129*Source!I122</f>
        <v>1.2184250000000001</v>
      </c>
      <c r="CY129">
        <f>AD129</f>
        <v>278.5</v>
      </c>
      <c r="CZ129">
        <f>AH129</f>
        <v>278.5</v>
      </c>
      <c r="DA129">
        <f>AL129</f>
        <v>1</v>
      </c>
      <c r="DB129">
        <f>ROUND((ROUND(AT129*CZ129,2)*1.15),6)</f>
        <v>6786.6329999999998</v>
      </c>
      <c r="DC129">
        <f>ROUND((ROUND(AT129*AG129,2)*1.15),6)</f>
        <v>0</v>
      </c>
    </row>
    <row r="130" spans="1:107">
      <c r="A130">
        <f>ROW(Source!A122)</f>
        <v>122</v>
      </c>
      <c r="B130">
        <v>35502784</v>
      </c>
      <c r="C130">
        <v>35509367</v>
      </c>
      <c r="D130">
        <v>121548</v>
      </c>
      <c r="E130">
        <v>1</v>
      </c>
      <c r="F130">
        <v>1</v>
      </c>
      <c r="G130">
        <v>1</v>
      </c>
      <c r="H130">
        <v>1</v>
      </c>
      <c r="I130" t="s">
        <v>28</v>
      </c>
      <c r="J130" t="s">
        <v>3</v>
      </c>
      <c r="K130" t="s">
        <v>353</v>
      </c>
      <c r="L130">
        <v>608254</v>
      </c>
      <c r="N130">
        <v>1013</v>
      </c>
      <c r="O130" t="s">
        <v>354</v>
      </c>
      <c r="P130" t="s">
        <v>354</v>
      </c>
      <c r="Q130">
        <v>1</v>
      </c>
      <c r="W130">
        <v>0</v>
      </c>
      <c r="X130">
        <v>-185737400</v>
      </c>
      <c r="Y130">
        <v>0.05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1</v>
      </c>
      <c r="AJ130">
        <v>1</v>
      </c>
      <c r="AK130">
        <v>1</v>
      </c>
      <c r="AL130">
        <v>1</v>
      </c>
      <c r="AN130">
        <v>0</v>
      </c>
      <c r="AO130">
        <v>1</v>
      </c>
      <c r="AP130">
        <v>1</v>
      </c>
      <c r="AQ130">
        <v>0</v>
      </c>
      <c r="AR130">
        <v>0</v>
      </c>
      <c r="AS130" t="s">
        <v>3</v>
      </c>
      <c r="AT130">
        <v>0.04</v>
      </c>
      <c r="AU130" t="s">
        <v>20</v>
      </c>
      <c r="AV130">
        <v>2</v>
      </c>
      <c r="AW130">
        <v>2</v>
      </c>
      <c r="AX130">
        <v>35776609</v>
      </c>
      <c r="AY130">
        <v>1</v>
      </c>
      <c r="AZ130">
        <v>0</v>
      </c>
      <c r="BA130">
        <v>124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X130">
        <f>Y130*Source!I122</f>
        <v>2.5000000000000005E-3</v>
      </c>
      <c r="CY130">
        <f>AD130</f>
        <v>0</v>
      </c>
      <c r="CZ130">
        <f>AH130</f>
        <v>0</v>
      </c>
      <c r="DA130">
        <f>AL130</f>
        <v>1</v>
      </c>
      <c r="DB130">
        <f>ROUND((ROUND(AT130*CZ130,2)*1.25),6)</f>
        <v>0</v>
      </c>
      <c r="DC130">
        <f>ROUND((ROUND(AT130*AG130,2)*1.25),6)</f>
        <v>0</v>
      </c>
    </row>
    <row r="131" spans="1:107">
      <c r="A131">
        <f>ROW(Source!A122)</f>
        <v>122</v>
      </c>
      <c r="B131">
        <v>35502784</v>
      </c>
      <c r="C131">
        <v>35509367</v>
      </c>
      <c r="D131">
        <v>29172556</v>
      </c>
      <c r="E131">
        <v>1</v>
      </c>
      <c r="F131">
        <v>1</v>
      </c>
      <c r="G131">
        <v>1</v>
      </c>
      <c r="H131">
        <v>2</v>
      </c>
      <c r="I131" t="s">
        <v>405</v>
      </c>
      <c r="J131" t="s">
        <v>406</v>
      </c>
      <c r="K131" t="s">
        <v>407</v>
      </c>
      <c r="L131">
        <v>1368</v>
      </c>
      <c r="N131">
        <v>1011</v>
      </c>
      <c r="O131" t="s">
        <v>358</v>
      </c>
      <c r="P131" t="s">
        <v>358</v>
      </c>
      <c r="Q131">
        <v>1</v>
      </c>
      <c r="W131">
        <v>0</v>
      </c>
      <c r="X131">
        <v>-1302720870</v>
      </c>
      <c r="Y131">
        <v>0.05</v>
      </c>
      <c r="AA131">
        <v>0</v>
      </c>
      <c r="AB131">
        <v>466.71</v>
      </c>
      <c r="AC131">
        <v>446.18</v>
      </c>
      <c r="AD131">
        <v>0</v>
      </c>
      <c r="AE131">
        <v>0</v>
      </c>
      <c r="AF131">
        <v>31.26</v>
      </c>
      <c r="AG131">
        <v>13.5</v>
      </c>
      <c r="AH131">
        <v>0</v>
      </c>
      <c r="AI131">
        <v>1</v>
      </c>
      <c r="AJ131">
        <v>14.93</v>
      </c>
      <c r="AK131">
        <v>33.049999999999997</v>
      </c>
      <c r="AL131">
        <v>1</v>
      </c>
      <c r="AN131">
        <v>0</v>
      </c>
      <c r="AO131">
        <v>1</v>
      </c>
      <c r="AP131">
        <v>1</v>
      </c>
      <c r="AQ131">
        <v>0</v>
      </c>
      <c r="AR131">
        <v>0</v>
      </c>
      <c r="AS131" t="s">
        <v>3</v>
      </c>
      <c r="AT131">
        <v>0.04</v>
      </c>
      <c r="AU131" t="s">
        <v>20</v>
      </c>
      <c r="AV131">
        <v>0</v>
      </c>
      <c r="AW131">
        <v>2</v>
      </c>
      <c r="AX131">
        <v>35776610</v>
      </c>
      <c r="AY131">
        <v>1</v>
      </c>
      <c r="AZ131">
        <v>0</v>
      </c>
      <c r="BA131">
        <v>125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X131">
        <f>Y131*Source!I122</f>
        <v>2.5000000000000005E-3</v>
      </c>
      <c r="CY131">
        <f>AB131</f>
        <v>466.71</v>
      </c>
      <c r="CZ131">
        <f>AF131</f>
        <v>31.26</v>
      </c>
      <c r="DA131">
        <f>AJ131</f>
        <v>14.93</v>
      </c>
      <c r="DB131">
        <f>ROUND((ROUND(AT131*CZ131,2)*1.25),6)</f>
        <v>1.5625</v>
      </c>
      <c r="DC131">
        <f>ROUND((ROUND(AT131*AG131,2)*1.25),6)</f>
        <v>0.67500000000000004</v>
      </c>
    </row>
    <row r="132" spans="1:107">
      <c r="A132">
        <f>ROW(Source!A122)</f>
        <v>122</v>
      </c>
      <c r="B132">
        <v>35502784</v>
      </c>
      <c r="C132">
        <v>35509367</v>
      </c>
      <c r="D132">
        <v>29174913</v>
      </c>
      <c r="E132">
        <v>1</v>
      </c>
      <c r="F132">
        <v>1</v>
      </c>
      <c r="G132">
        <v>1</v>
      </c>
      <c r="H132">
        <v>2</v>
      </c>
      <c r="I132" t="s">
        <v>394</v>
      </c>
      <c r="J132" t="s">
        <v>395</v>
      </c>
      <c r="K132" t="s">
        <v>396</v>
      </c>
      <c r="L132">
        <v>1368</v>
      </c>
      <c r="N132">
        <v>1011</v>
      </c>
      <c r="O132" t="s">
        <v>358</v>
      </c>
      <c r="P132" t="s">
        <v>358</v>
      </c>
      <c r="Q132">
        <v>1</v>
      </c>
      <c r="W132">
        <v>0</v>
      </c>
      <c r="X132">
        <v>458544584</v>
      </c>
      <c r="Y132">
        <v>0.1875</v>
      </c>
      <c r="AA132">
        <v>0</v>
      </c>
      <c r="AB132">
        <v>932.72</v>
      </c>
      <c r="AC132">
        <v>383.38</v>
      </c>
      <c r="AD132">
        <v>0</v>
      </c>
      <c r="AE132">
        <v>0</v>
      </c>
      <c r="AF132">
        <v>87.17</v>
      </c>
      <c r="AG132">
        <v>11.6</v>
      </c>
      <c r="AH132">
        <v>0</v>
      </c>
      <c r="AI132">
        <v>1</v>
      </c>
      <c r="AJ132">
        <v>10.7</v>
      </c>
      <c r="AK132">
        <v>33.049999999999997</v>
      </c>
      <c r="AL132">
        <v>1</v>
      </c>
      <c r="AN132">
        <v>0</v>
      </c>
      <c r="AO132">
        <v>1</v>
      </c>
      <c r="AP132">
        <v>1</v>
      </c>
      <c r="AQ132">
        <v>0</v>
      </c>
      <c r="AR132">
        <v>0</v>
      </c>
      <c r="AS132" t="s">
        <v>3</v>
      </c>
      <c r="AT132">
        <v>0.15</v>
      </c>
      <c r="AU132" t="s">
        <v>20</v>
      </c>
      <c r="AV132">
        <v>0</v>
      </c>
      <c r="AW132">
        <v>2</v>
      </c>
      <c r="AX132">
        <v>35776611</v>
      </c>
      <c r="AY132">
        <v>1</v>
      </c>
      <c r="AZ132">
        <v>0</v>
      </c>
      <c r="BA132">
        <v>126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X132">
        <f>Y132*Source!I122</f>
        <v>9.3750000000000014E-3</v>
      </c>
      <c r="CY132">
        <f>AB132</f>
        <v>932.72</v>
      </c>
      <c r="CZ132">
        <f>AF132</f>
        <v>87.17</v>
      </c>
      <c r="DA132">
        <f>AJ132</f>
        <v>10.7</v>
      </c>
      <c r="DB132">
        <f>ROUND((ROUND(AT132*CZ132,2)*1.25),6)</f>
        <v>16.350000000000001</v>
      </c>
      <c r="DC132">
        <f>ROUND((ROUND(AT132*AG132,2)*1.25),6)</f>
        <v>2.1749999999999998</v>
      </c>
    </row>
    <row r="133" spans="1:107">
      <c r="A133">
        <f>ROW(Source!A122)</f>
        <v>122</v>
      </c>
      <c r="B133">
        <v>35502784</v>
      </c>
      <c r="C133">
        <v>35509367</v>
      </c>
      <c r="D133">
        <v>29108696</v>
      </c>
      <c r="E133">
        <v>1</v>
      </c>
      <c r="F133">
        <v>1</v>
      </c>
      <c r="G133">
        <v>1</v>
      </c>
      <c r="H133">
        <v>3</v>
      </c>
      <c r="I133" t="s">
        <v>524</v>
      </c>
      <c r="J133" t="s">
        <v>525</v>
      </c>
      <c r="K133" t="s">
        <v>526</v>
      </c>
      <c r="L133">
        <v>1354</v>
      </c>
      <c r="N133">
        <v>1010</v>
      </c>
      <c r="O133" t="s">
        <v>142</v>
      </c>
      <c r="P133" t="s">
        <v>142</v>
      </c>
      <c r="Q133">
        <v>1</v>
      </c>
      <c r="W133">
        <v>0</v>
      </c>
      <c r="X133">
        <v>2109155817</v>
      </c>
      <c r="Y133">
        <v>56.6</v>
      </c>
      <c r="AA133">
        <v>310.51</v>
      </c>
      <c r="AB133">
        <v>0</v>
      </c>
      <c r="AC133">
        <v>0</v>
      </c>
      <c r="AD133">
        <v>0</v>
      </c>
      <c r="AE133">
        <v>67.209999999999994</v>
      </c>
      <c r="AF133">
        <v>0</v>
      </c>
      <c r="AG133">
        <v>0</v>
      </c>
      <c r="AH133">
        <v>0</v>
      </c>
      <c r="AI133">
        <v>4.62</v>
      </c>
      <c r="AJ133">
        <v>1</v>
      </c>
      <c r="AK133">
        <v>1</v>
      </c>
      <c r="AL133">
        <v>1</v>
      </c>
      <c r="AN133">
        <v>0</v>
      </c>
      <c r="AO133">
        <v>1</v>
      </c>
      <c r="AP133">
        <v>0</v>
      </c>
      <c r="AQ133">
        <v>0</v>
      </c>
      <c r="AR133">
        <v>0</v>
      </c>
      <c r="AS133" t="s">
        <v>3</v>
      </c>
      <c r="AT133">
        <v>56.6</v>
      </c>
      <c r="AU133" t="s">
        <v>3</v>
      </c>
      <c r="AV133">
        <v>0</v>
      </c>
      <c r="AW133">
        <v>2</v>
      </c>
      <c r="AX133">
        <v>35776612</v>
      </c>
      <c r="AY133">
        <v>1</v>
      </c>
      <c r="AZ133">
        <v>0</v>
      </c>
      <c r="BA133">
        <v>127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X133">
        <f>Y133*Source!I122</f>
        <v>2.83</v>
      </c>
      <c r="CY133">
        <f>AA133</f>
        <v>310.51</v>
      </c>
      <c r="CZ133">
        <f>AE133</f>
        <v>67.209999999999994</v>
      </c>
      <c r="DA133">
        <f>AI133</f>
        <v>4.62</v>
      </c>
      <c r="DB133">
        <f>ROUND(ROUND(AT133*CZ133,2),6)</f>
        <v>3804.09</v>
      </c>
      <c r="DC133">
        <f>ROUND(ROUND(AT133*AG133,2),6)</f>
        <v>0</v>
      </c>
    </row>
    <row r="134" spans="1:107">
      <c r="A134">
        <f>ROW(Source!A122)</f>
        <v>122</v>
      </c>
      <c r="B134">
        <v>35502784</v>
      </c>
      <c r="C134">
        <v>35509367</v>
      </c>
      <c r="D134">
        <v>29109722</v>
      </c>
      <c r="E134">
        <v>1</v>
      </c>
      <c r="F134">
        <v>1</v>
      </c>
      <c r="G134">
        <v>1</v>
      </c>
      <c r="H134">
        <v>3</v>
      </c>
      <c r="I134" t="s">
        <v>207</v>
      </c>
      <c r="J134" t="s">
        <v>210</v>
      </c>
      <c r="K134" t="s">
        <v>208</v>
      </c>
      <c r="L134">
        <v>1301</v>
      </c>
      <c r="N134">
        <v>1003</v>
      </c>
      <c r="O134" t="s">
        <v>209</v>
      </c>
      <c r="P134" t="s">
        <v>209</v>
      </c>
      <c r="Q134">
        <v>1</v>
      </c>
      <c r="W134">
        <v>0</v>
      </c>
      <c r="X134">
        <v>-890746059</v>
      </c>
      <c r="Y134">
        <v>100</v>
      </c>
      <c r="AA134">
        <v>180.16</v>
      </c>
      <c r="AB134">
        <v>0</v>
      </c>
      <c r="AC134">
        <v>0</v>
      </c>
      <c r="AD134">
        <v>0</v>
      </c>
      <c r="AE134">
        <v>189.64</v>
      </c>
      <c r="AF134">
        <v>0</v>
      </c>
      <c r="AG134">
        <v>0</v>
      </c>
      <c r="AH134">
        <v>0</v>
      </c>
      <c r="AI134">
        <v>0.95</v>
      </c>
      <c r="AJ134">
        <v>1</v>
      </c>
      <c r="AK134">
        <v>1</v>
      </c>
      <c r="AL134">
        <v>1</v>
      </c>
      <c r="AN134">
        <v>0</v>
      </c>
      <c r="AO134">
        <v>0</v>
      </c>
      <c r="AP134">
        <v>0</v>
      </c>
      <c r="AQ134">
        <v>0</v>
      </c>
      <c r="AR134">
        <v>0</v>
      </c>
      <c r="AS134" t="s">
        <v>3</v>
      </c>
      <c r="AT134">
        <v>100</v>
      </c>
      <c r="AU134" t="s">
        <v>3</v>
      </c>
      <c r="AV134">
        <v>0</v>
      </c>
      <c r="AW134">
        <v>1</v>
      </c>
      <c r="AX134">
        <v>-1</v>
      </c>
      <c r="AY134">
        <v>0</v>
      </c>
      <c r="AZ134">
        <v>0</v>
      </c>
      <c r="BA134" t="s">
        <v>3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X134">
        <f>Y134*Source!I122</f>
        <v>5</v>
      </c>
      <c r="CY134">
        <f>AA134</f>
        <v>180.16</v>
      </c>
      <c r="CZ134">
        <f>AE134</f>
        <v>189.64</v>
      </c>
      <c r="DA134">
        <f>AI134</f>
        <v>0.95</v>
      </c>
      <c r="DB134">
        <f>ROUND(ROUND(AT134*CZ134,2),6)</f>
        <v>18964</v>
      </c>
      <c r="DC134">
        <f>ROUND(ROUND(AT134*AG134,2),6)</f>
        <v>0</v>
      </c>
    </row>
    <row r="135" spans="1:107">
      <c r="A135">
        <f>ROW(Source!A122)</f>
        <v>122</v>
      </c>
      <c r="B135">
        <v>35502784</v>
      </c>
      <c r="C135">
        <v>35509367</v>
      </c>
      <c r="D135">
        <v>29109717</v>
      </c>
      <c r="E135">
        <v>1</v>
      </c>
      <c r="F135">
        <v>1</v>
      </c>
      <c r="G135">
        <v>1</v>
      </c>
      <c r="H135">
        <v>3</v>
      </c>
      <c r="I135" t="s">
        <v>212</v>
      </c>
      <c r="J135" t="s">
        <v>214</v>
      </c>
      <c r="K135" t="s">
        <v>213</v>
      </c>
      <c r="L135">
        <v>1301</v>
      </c>
      <c r="N135">
        <v>1003</v>
      </c>
      <c r="O135" t="s">
        <v>209</v>
      </c>
      <c r="P135" t="s">
        <v>209</v>
      </c>
      <c r="Q135">
        <v>1</v>
      </c>
      <c r="W135">
        <v>0</v>
      </c>
      <c r="X135">
        <v>370620093</v>
      </c>
      <c r="Y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1</v>
      </c>
      <c r="AJ135">
        <v>1</v>
      </c>
      <c r="AK135">
        <v>1</v>
      </c>
      <c r="AL135">
        <v>1</v>
      </c>
      <c r="AN135">
        <v>1</v>
      </c>
      <c r="AO135">
        <v>0</v>
      </c>
      <c r="AP135">
        <v>0</v>
      </c>
      <c r="AQ135">
        <v>0</v>
      </c>
      <c r="AR135">
        <v>0</v>
      </c>
      <c r="AS135" t="s">
        <v>3</v>
      </c>
      <c r="AT135">
        <v>0</v>
      </c>
      <c r="AU135" t="s">
        <v>3</v>
      </c>
      <c r="AV135">
        <v>0</v>
      </c>
      <c r="AW135">
        <v>2</v>
      </c>
      <c r="AX135">
        <v>35776613</v>
      </c>
      <c r="AY135">
        <v>1</v>
      </c>
      <c r="AZ135">
        <v>0</v>
      </c>
      <c r="BA135">
        <v>128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X135">
        <f>Y135*Source!I122</f>
        <v>0</v>
      </c>
      <c r="CY135">
        <f>AA135</f>
        <v>0</v>
      </c>
      <c r="CZ135">
        <f>AE135</f>
        <v>0</v>
      </c>
      <c r="DA135">
        <f>AI135</f>
        <v>1</v>
      </c>
      <c r="DB135">
        <f>ROUND(ROUND(AT135*CZ135,2),6)</f>
        <v>0</v>
      </c>
      <c r="DC135">
        <f>ROUND(ROUND(AT135*AG135,2),6)</f>
        <v>0</v>
      </c>
    </row>
    <row r="136" spans="1:107">
      <c r="A136">
        <f>ROW(Source!A122)</f>
        <v>122</v>
      </c>
      <c r="B136">
        <v>35502784</v>
      </c>
      <c r="C136">
        <v>35509367</v>
      </c>
      <c r="D136">
        <v>29115197</v>
      </c>
      <c r="E136">
        <v>1</v>
      </c>
      <c r="F136">
        <v>1</v>
      </c>
      <c r="G136">
        <v>1</v>
      </c>
      <c r="H136">
        <v>3</v>
      </c>
      <c r="I136" t="s">
        <v>527</v>
      </c>
      <c r="J136" t="s">
        <v>528</v>
      </c>
      <c r="K136" t="s">
        <v>529</v>
      </c>
      <c r="L136">
        <v>1354</v>
      </c>
      <c r="N136">
        <v>1010</v>
      </c>
      <c r="O136" t="s">
        <v>142</v>
      </c>
      <c r="P136" t="s">
        <v>142</v>
      </c>
      <c r="Q136">
        <v>1</v>
      </c>
      <c r="W136">
        <v>0</v>
      </c>
      <c r="X136">
        <v>-1208533646</v>
      </c>
      <c r="Y136">
        <v>400</v>
      </c>
      <c r="AA136">
        <v>3.65</v>
      </c>
      <c r="AB136">
        <v>0</v>
      </c>
      <c r="AC136">
        <v>0</v>
      </c>
      <c r="AD136">
        <v>0</v>
      </c>
      <c r="AE136">
        <v>0.5</v>
      </c>
      <c r="AF136">
        <v>0</v>
      </c>
      <c r="AG136">
        <v>0</v>
      </c>
      <c r="AH136">
        <v>0</v>
      </c>
      <c r="AI136">
        <v>7.29</v>
      </c>
      <c r="AJ136">
        <v>1</v>
      </c>
      <c r="AK136">
        <v>1</v>
      </c>
      <c r="AL136">
        <v>1</v>
      </c>
      <c r="AN136">
        <v>0</v>
      </c>
      <c r="AO136">
        <v>1</v>
      </c>
      <c r="AP136">
        <v>0</v>
      </c>
      <c r="AQ136">
        <v>0</v>
      </c>
      <c r="AR136">
        <v>0</v>
      </c>
      <c r="AS136" t="s">
        <v>3</v>
      </c>
      <c r="AT136">
        <v>400</v>
      </c>
      <c r="AU136" t="s">
        <v>3</v>
      </c>
      <c r="AV136">
        <v>0</v>
      </c>
      <c r="AW136">
        <v>2</v>
      </c>
      <c r="AX136">
        <v>35776614</v>
      </c>
      <c r="AY136">
        <v>1</v>
      </c>
      <c r="AZ136">
        <v>0</v>
      </c>
      <c r="BA136">
        <v>129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X136">
        <f>Y136*Source!I122</f>
        <v>20</v>
      </c>
      <c r="CY136">
        <f>AA136</f>
        <v>3.65</v>
      </c>
      <c r="CZ136">
        <f>AE136</f>
        <v>0.5</v>
      </c>
      <c r="DA136">
        <f>AI136</f>
        <v>7.29</v>
      </c>
      <c r="DB136">
        <f>ROUND(ROUND(AT136*CZ136,2),6)</f>
        <v>200</v>
      </c>
      <c r="DC136">
        <f>ROUND(ROUND(AT136*AG136,2),6)</f>
        <v>0</v>
      </c>
    </row>
    <row r="137" spans="1:107">
      <c r="A137">
        <f>ROW(Source!A125)</f>
        <v>125</v>
      </c>
      <c r="B137">
        <v>35502784</v>
      </c>
      <c r="C137">
        <v>35508784</v>
      </c>
      <c r="D137">
        <v>18413627</v>
      </c>
      <c r="E137">
        <v>1</v>
      </c>
      <c r="F137">
        <v>1</v>
      </c>
      <c r="G137">
        <v>1</v>
      </c>
      <c r="H137">
        <v>1</v>
      </c>
      <c r="I137" t="s">
        <v>530</v>
      </c>
      <c r="J137" t="s">
        <v>3</v>
      </c>
      <c r="K137" t="s">
        <v>531</v>
      </c>
      <c r="L137">
        <v>1369</v>
      </c>
      <c r="N137">
        <v>1013</v>
      </c>
      <c r="O137" t="s">
        <v>352</v>
      </c>
      <c r="P137" t="s">
        <v>352</v>
      </c>
      <c r="Q137">
        <v>1</v>
      </c>
      <c r="W137">
        <v>0</v>
      </c>
      <c r="X137">
        <v>-1366182279</v>
      </c>
      <c r="Y137">
        <v>2.76</v>
      </c>
      <c r="AA137">
        <v>0</v>
      </c>
      <c r="AB137">
        <v>0</v>
      </c>
      <c r="AC137">
        <v>0</v>
      </c>
      <c r="AD137">
        <v>323.88</v>
      </c>
      <c r="AE137">
        <v>0</v>
      </c>
      <c r="AF137">
        <v>0</v>
      </c>
      <c r="AG137">
        <v>0</v>
      </c>
      <c r="AH137">
        <v>323.88</v>
      </c>
      <c r="AI137">
        <v>1</v>
      </c>
      <c r="AJ137">
        <v>1</v>
      </c>
      <c r="AK137">
        <v>1</v>
      </c>
      <c r="AL137">
        <v>1</v>
      </c>
      <c r="AN137">
        <v>0</v>
      </c>
      <c r="AO137">
        <v>1</v>
      </c>
      <c r="AP137">
        <v>1</v>
      </c>
      <c r="AQ137">
        <v>0</v>
      </c>
      <c r="AR137">
        <v>0</v>
      </c>
      <c r="AS137" t="s">
        <v>3</v>
      </c>
      <c r="AT137">
        <v>2.4</v>
      </c>
      <c r="AU137" t="s">
        <v>21</v>
      </c>
      <c r="AV137">
        <v>1</v>
      </c>
      <c r="AW137">
        <v>2</v>
      </c>
      <c r="AX137">
        <v>35508785</v>
      </c>
      <c r="AY137">
        <v>1</v>
      </c>
      <c r="AZ137">
        <v>0</v>
      </c>
      <c r="BA137">
        <v>130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X137">
        <f>Y137*Source!I125</f>
        <v>4.968</v>
      </c>
      <c r="CY137">
        <f>AD137</f>
        <v>323.88</v>
      </c>
      <c r="CZ137">
        <f>AH137</f>
        <v>323.88</v>
      </c>
      <c r="DA137">
        <f>AL137</f>
        <v>1</v>
      </c>
      <c r="DB137">
        <f>ROUND((ROUND(AT137*CZ137,2)*1.15),6)</f>
        <v>893.90650000000005</v>
      </c>
      <c r="DC137">
        <f>ROUND((ROUND(AT137*AG137,2)*1.15),6)</f>
        <v>0</v>
      </c>
    </row>
    <row r="138" spans="1:107">
      <c r="A138">
        <f>ROW(Source!A125)</f>
        <v>125</v>
      </c>
      <c r="B138">
        <v>35502784</v>
      </c>
      <c r="C138">
        <v>35508784</v>
      </c>
      <c r="D138">
        <v>29172657</v>
      </c>
      <c r="E138">
        <v>1</v>
      </c>
      <c r="F138">
        <v>1</v>
      </c>
      <c r="G138">
        <v>1</v>
      </c>
      <c r="H138">
        <v>2</v>
      </c>
      <c r="I138" t="s">
        <v>532</v>
      </c>
      <c r="J138" t="s">
        <v>533</v>
      </c>
      <c r="K138" t="s">
        <v>534</v>
      </c>
      <c r="L138">
        <v>1368</v>
      </c>
      <c r="N138">
        <v>1011</v>
      </c>
      <c r="O138" t="s">
        <v>358</v>
      </c>
      <c r="P138" t="s">
        <v>358</v>
      </c>
      <c r="Q138">
        <v>1</v>
      </c>
      <c r="W138">
        <v>0</v>
      </c>
      <c r="X138">
        <v>-86677160</v>
      </c>
      <c r="Y138">
        <v>0.5</v>
      </c>
      <c r="AA138">
        <v>0</v>
      </c>
      <c r="AB138">
        <v>60.26</v>
      </c>
      <c r="AC138">
        <v>0</v>
      </c>
      <c r="AD138">
        <v>0</v>
      </c>
      <c r="AE138">
        <v>0</v>
      </c>
      <c r="AF138">
        <v>8.1</v>
      </c>
      <c r="AG138">
        <v>0</v>
      </c>
      <c r="AH138">
        <v>0</v>
      </c>
      <c r="AI138">
        <v>1</v>
      </c>
      <c r="AJ138">
        <v>7.44</v>
      </c>
      <c r="AK138">
        <v>33.049999999999997</v>
      </c>
      <c r="AL138">
        <v>1</v>
      </c>
      <c r="AN138">
        <v>0</v>
      </c>
      <c r="AO138">
        <v>1</v>
      </c>
      <c r="AP138">
        <v>1</v>
      </c>
      <c r="AQ138">
        <v>0</v>
      </c>
      <c r="AR138">
        <v>0</v>
      </c>
      <c r="AS138" t="s">
        <v>3</v>
      </c>
      <c r="AT138">
        <v>0.4</v>
      </c>
      <c r="AU138" t="s">
        <v>20</v>
      </c>
      <c r="AV138">
        <v>0</v>
      </c>
      <c r="AW138">
        <v>2</v>
      </c>
      <c r="AX138">
        <v>35508786</v>
      </c>
      <c r="AY138">
        <v>1</v>
      </c>
      <c r="AZ138">
        <v>0</v>
      </c>
      <c r="BA138">
        <v>131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X138">
        <f>Y138*Source!I125</f>
        <v>0.9</v>
      </c>
      <c r="CY138">
        <f>AB138</f>
        <v>60.26</v>
      </c>
      <c r="CZ138">
        <f>AF138</f>
        <v>8.1</v>
      </c>
      <c r="DA138">
        <f>AJ138</f>
        <v>7.44</v>
      </c>
      <c r="DB138">
        <f>ROUND((ROUND(AT138*CZ138,2)*1.25),6)</f>
        <v>4.05</v>
      </c>
      <c r="DC138">
        <f>ROUND((ROUND(AT138*AG138,2)*1.25),6)</f>
        <v>0</v>
      </c>
    </row>
    <row r="139" spans="1:107">
      <c r="A139">
        <f>ROW(Source!A125)</f>
        <v>125</v>
      </c>
      <c r="B139">
        <v>35502784</v>
      </c>
      <c r="C139">
        <v>35508784</v>
      </c>
      <c r="D139">
        <v>29174507</v>
      </c>
      <c r="E139">
        <v>1</v>
      </c>
      <c r="F139">
        <v>1</v>
      </c>
      <c r="G139">
        <v>1</v>
      </c>
      <c r="H139">
        <v>2</v>
      </c>
      <c r="I139" t="s">
        <v>535</v>
      </c>
      <c r="J139" t="s">
        <v>536</v>
      </c>
      <c r="K139" t="s">
        <v>537</v>
      </c>
      <c r="L139">
        <v>1368</v>
      </c>
      <c r="N139">
        <v>1011</v>
      </c>
      <c r="O139" t="s">
        <v>358</v>
      </c>
      <c r="P139" t="s">
        <v>358</v>
      </c>
      <c r="Q139">
        <v>1</v>
      </c>
      <c r="W139">
        <v>0</v>
      </c>
      <c r="X139">
        <v>-1974929952</v>
      </c>
      <c r="Y139">
        <v>0.15</v>
      </c>
      <c r="AA139">
        <v>0</v>
      </c>
      <c r="AB139">
        <v>18.11</v>
      </c>
      <c r="AC139">
        <v>0</v>
      </c>
      <c r="AD139">
        <v>0</v>
      </c>
      <c r="AE139">
        <v>0</v>
      </c>
      <c r="AF139">
        <v>5.13</v>
      </c>
      <c r="AG139">
        <v>0</v>
      </c>
      <c r="AH139">
        <v>0</v>
      </c>
      <c r="AI139">
        <v>1</v>
      </c>
      <c r="AJ139">
        <v>3.53</v>
      </c>
      <c r="AK139">
        <v>33.049999999999997</v>
      </c>
      <c r="AL139">
        <v>1</v>
      </c>
      <c r="AN139">
        <v>0</v>
      </c>
      <c r="AO139">
        <v>1</v>
      </c>
      <c r="AP139">
        <v>1</v>
      </c>
      <c r="AQ139">
        <v>0</v>
      </c>
      <c r="AR139">
        <v>0</v>
      </c>
      <c r="AS139" t="s">
        <v>3</v>
      </c>
      <c r="AT139">
        <v>0.12</v>
      </c>
      <c r="AU139" t="s">
        <v>20</v>
      </c>
      <c r="AV139">
        <v>0</v>
      </c>
      <c r="AW139">
        <v>2</v>
      </c>
      <c r="AX139">
        <v>35508787</v>
      </c>
      <c r="AY139">
        <v>1</v>
      </c>
      <c r="AZ139">
        <v>0</v>
      </c>
      <c r="BA139">
        <v>132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X139">
        <f>Y139*Source!I125</f>
        <v>0.27</v>
      </c>
      <c r="CY139">
        <f>AB139</f>
        <v>18.11</v>
      </c>
      <c r="CZ139">
        <f>AF139</f>
        <v>5.13</v>
      </c>
      <c r="DA139">
        <f>AJ139</f>
        <v>3.53</v>
      </c>
      <c r="DB139">
        <f>ROUND((ROUND(AT139*CZ139,2)*1.25),6)</f>
        <v>0.77500000000000002</v>
      </c>
      <c r="DC139">
        <f>ROUND((ROUND(AT139*AG139,2)*1.25),6)</f>
        <v>0</v>
      </c>
    </row>
    <row r="140" spans="1:107">
      <c r="A140">
        <f>ROW(Source!A125)</f>
        <v>125</v>
      </c>
      <c r="B140">
        <v>35502784</v>
      </c>
      <c r="C140">
        <v>35508784</v>
      </c>
      <c r="D140">
        <v>29174580</v>
      </c>
      <c r="E140">
        <v>1</v>
      </c>
      <c r="F140">
        <v>1</v>
      </c>
      <c r="G140">
        <v>1</v>
      </c>
      <c r="H140">
        <v>2</v>
      </c>
      <c r="I140" t="s">
        <v>538</v>
      </c>
      <c r="J140" t="s">
        <v>539</v>
      </c>
      <c r="K140" t="s">
        <v>540</v>
      </c>
      <c r="L140">
        <v>1368</v>
      </c>
      <c r="N140">
        <v>1011</v>
      </c>
      <c r="O140" t="s">
        <v>358</v>
      </c>
      <c r="P140" t="s">
        <v>358</v>
      </c>
      <c r="Q140">
        <v>1</v>
      </c>
      <c r="W140">
        <v>0</v>
      </c>
      <c r="X140">
        <v>-169468834</v>
      </c>
      <c r="Y140">
        <v>0.23749999999999999</v>
      </c>
      <c r="AA140">
        <v>0</v>
      </c>
      <c r="AB140">
        <v>31.87</v>
      </c>
      <c r="AC140">
        <v>0</v>
      </c>
      <c r="AD140">
        <v>0</v>
      </c>
      <c r="AE140">
        <v>0</v>
      </c>
      <c r="AF140">
        <v>2.08</v>
      </c>
      <c r="AG140">
        <v>0</v>
      </c>
      <c r="AH140">
        <v>0</v>
      </c>
      <c r="AI140">
        <v>1</v>
      </c>
      <c r="AJ140">
        <v>15.32</v>
      </c>
      <c r="AK140">
        <v>33.049999999999997</v>
      </c>
      <c r="AL140">
        <v>1</v>
      </c>
      <c r="AN140">
        <v>0</v>
      </c>
      <c r="AO140">
        <v>1</v>
      </c>
      <c r="AP140">
        <v>1</v>
      </c>
      <c r="AQ140">
        <v>0</v>
      </c>
      <c r="AR140">
        <v>0</v>
      </c>
      <c r="AS140" t="s">
        <v>3</v>
      </c>
      <c r="AT140">
        <v>0.19</v>
      </c>
      <c r="AU140" t="s">
        <v>20</v>
      </c>
      <c r="AV140">
        <v>0</v>
      </c>
      <c r="AW140">
        <v>2</v>
      </c>
      <c r="AX140">
        <v>35508788</v>
      </c>
      <c r="AY140">
        <v>1</v>
      </c>
      <c r="AZ140">
        <v>0</v>
      </c>
      <c r="BA140">
        <v>133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X140">
        <f>Y140*Source!I125</f>
        <v>0.42749999999999999</v>
      </c>
      <c r="CY140">
        <f>AB140</f>
        <v>31.87</v>
      </c>
      <c r="CZ140">
        <f>AF140</f>
        <v>2.08</v>
      </c>
      <c r="DA140">
        <f>AJ140</f>
        <v>15.32</v>
      </c>
      <c r="DB140">
        <f>ROUND((ROUND(AT140*CZ140,2)*1.25),6)</f>
        <v>0.5</v>
      </c>
      <c r="DC140">
        <f>ROUND((ROUND(AT140*AG140,2)*1.25),6)</f>
        <v>0</v>
      </c>
    </row>
    <row r="141" spans="1:107">
      <c r="A141">
        <f>ROW(Source!A125)</f>
        <v>125</v>
      </c>
      <c r="B141">
        <v>35502784</v>
      </c>
      <c r="C141">
        <v>35508784</v>
      </c>
      <c r="D141">
        <v>29174913</v>
      </c>
      <c r="E141">
        <v>1</v>
      </c>
      <c r="F141">
        <v>1</v>
      </c>
      <c r="G141">
        <v>1</v>
      </c>
      <c r="H141">
        <v>2</v>
      </c>
      <c r="I141" t="s">
        <v>394</v>
      </c>
      <c r="J141" t="s">
        <v>395</v>
      </c>
      <c r="K141" t="s">
        <v>396</v>
      </c>
      <c r="L141">
        <v>1368</v>
      </c>
      <c r="N141">
        <v>1011</v>
      </c>
      <c r="O141" t="s">
        <v>358</v>
      </c>
      <c r="P141" t="s">
        <v>358</v>
      </c>
      <c r="Q141">
        <v>1</v>
      </c>
      <c r="W141">
        <v>0</v>
      </c>
      <c r="X141">
        <v>458544584</v>
      </c>
      <c r="Y141">
        <v>0.21250000000000002</v>
      </c>
      <c r="AA141">
        <v>0</v>
      </c>
      <c r="AB141">
        <v>932.72</v>
      </c>
      <c r="AC141">
        <v>383.38</v>
      </c>
      <c r="AD141">
        <v>0</v>
      </c>
      <c r="AE141">
        <v>0</v>
      </c>
      <c r="AF141">
        <v>87.17</v>
      </c>
      <c r="AG141">
        <v>11.6</v>
      </c>
      <c r="AH141">
        <v>0</v>
      </c>
      <c r="AI141">
        <v>1</v>
      </c>
      <c r="AJ141">
        <v>10.7</v>
      </c>
      <c r="AK141">
        <v>33.049999999999997</v>
      </c>
      <c r="AL141">
        <v>1</v>
      </c>
      <c r="AN141">
        <v>0</v>
      </c>
      <c r="AO141">
        <v>1</v>
      </c>
      <c r="AP141">
        <v>1</v>
      </c>
      <c r="AQ141">
        <v>0</v>
      </c>
      <c r="AR141">
        <v>0</v>
      </c>
      <c r="AS141" t="s">
        <v>3</v>
      </c>
      <c r="AT141">
        <v>0.17</v>
      </c>
      <c r="AU141" t="s">
        <v>20</v>
      </c>
      <c r="AV141">
        <v>0</v>
      </c>
      <c r="AW141">
        <v>2</v>
      </c>
      <c r="AX141">
        <v>35508789</v>
      </c>
      <c r="AY141">
        <v>1</v>
      </c>
      <c r="AZ141">
        <v>0</v>
      </c>
      <c r="BA141">
        <v>134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X141">
        <f>Y141*Source!I125</f>
        <v>0.38250000000000006</v>
      </c>
      <c r="CY141">
        <f>AB141</f>
        <v>932.72</v>
      </c>
      <c r="CZ141">
        <f>AF141</f>
        <v>87.17</v>
      </c>
      <c r="DA141">
        <f>AJ141</f>
        <v>10.7</v>
      </c>
      <c r="DB141">
        <f>ROUND((ROUND(AT141*CZ141,2)*1.25),6)</f>
        <v>18.524999999999999</v>
      </c>
      <c r="DC141">
        <f>ROUND((ROUND(AT141*AG141,2)*1.25),6)</f>
        <v>2.4624999999999999</v>
      </c>
    </row>
    <row r="142" spans="1:107">
      <c r="A142">
        <f>ROW(Source!A125)</f>
        <v>125</v>
      </c>
      <c r="B142">
        <v>35502784</v>
      </c>
      <c r="C142">
        <v>35508784</v>
      </c>
      <c r="D142">
        <v>29113979</v>
      </c>
      <c r="E142">
        <v>1</v>
      </c>
      <c r="F142">
        <v>1</v>
      </c>
      <c r="G142">
        <v>1</v>
      </c>
      <c r="H142">
        <v>3</v>
      </c>
      <c r="I142" t="s">
        <v>541</v>
      </c>
      <c r="J142" t="s">
        <v>542</v>
      </c>
      <c r="K142" t="s">
        <v>543</v>
      </c>
      <c r="L142">
        <v>1348</v>
      </c>
      <c r="N142">
        <v>1009</v>
      </c>
      <c r="O142" t="s">
        <v>171</v>
      </c>
      <c r="P142" t="s">
        <v>171</v>
      </c>
      <c r="Q142">
        <v>1000</v>
      </c>
      <c r="W142">
        <v>0</v>
      </c>
      <c r="X142">
        <v>1352318502</v>
      </c>
      <c r="Y142">
        <v>1E-4</v>
      </c>
      <c r="AA142">
        <v>89992.41</v>
      </c>
      <c r="AB142">
        <v>0</v>
      </c>
      <c r="AC142">
        <v>0</v>
      </c>
      <c r="AD142">
        <v>0</v>
      </c>
      <c r="AE142">
        <v>9749.99</v>
      </c>
      <c r="AF142">
        <v>0</v>
      </c>
      <c r="AG142">
        <v>0</v>
      </c>
      <c r="AH142">
        <v>0</v>
      </c>
      <c r="AI142">
        <v>9.23</v>
      </c>
      <c r="AJ142">
        <v>1</v>
      </c>
      <c r="AK142">
        <v>1</v>
      </c>
      <c r="AL142">
        <v>1</v>
      </c>
      <c r="AN142">
        <v>0</v>
      </c>
      <c r="AO142">
        <v>1</v>
      </c>
      <c r="AP142">
        <v>0</v>
      </c>
      <c r="AQ142">
        <v>0</v>
      </c>
      <c r="AR142">
        <v>0</v>
      </c>
      <c r="AS142" t="s">
        <v>3</v>
      </c>
      <c r="AT142">
        <v>1E-4</v>
      </c>
      <c r="AU142" t="s">
        <v>3</v>
      </c>
      <c r="AV142">
        <v>0</v>
      </c>
      <c r="AW142">
        <v>2</v>
      </c>
      <c r="AX142">
        <v>35508790</v>
      </c>
      <c r="AY142">
        <v>1</v>
      </c>
      <c r="AZ142">
        <v>0</v>
      </c>
      <c r="BA142">
        <v>135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X142">
        <f>Y142*Source!I125</f>
        <v>1.8000000000000001E-4</v>
      </c>
      <c r="CY142">
        <f>AA142</f>
        <v>89992.41</v>
      </c>
      <c r="CZ142">
        <f>AE142</f>
        <v>9749.99</v>
      </c>
      <c r="DA142">
        <f>AI142</f>
        <v>9.23</v>
      </c>
      <c r="DB142">
        <f t="shared" ref="DB142:DB179" si="17">ROUND(ROUND(AT142*CZ142,2),6)</f>
        <v>0.97</v>
      </c>
      <c r="DC142">
        <f t="shared" ref="DC142:DC179" si="18">ROUND(ROUND(AT142*AG142,2),6)</f>
        <v>0</v>
      </c>
    </row>
    <row r="143" spans="1:107">
      <c r="A143">
        <f>ROW(Source!A125)</f>
        <v>125</v>
      </c>
      <c r="B143">
        <v>35502784</v>
      </c>
      <c r="C143">
        <v>35508784</v>
      </c>
      <c r="D143">
        <v>29107991</v>
      </c>
      <c r="E143">
        <v>1</v>
      </c>
      <c r="F143">
        <v>1</v>
      </c>
      <c r="G143">
        <v>1</v>
      </c>
      <c r="H143">
        <v>3</v>
      </c>
      <c r="I143" t="s">
        <v>544</v>
      </c>
      <c r="J143" t="s">
        <v>545</v>
      </c>
      <c r="K143" t="s">
        <v>546</v>
      </c>
      <c r="L143">
        <v>1354</v>
      </c>
      <c r="N143">
        <v>1010</v>
      </c>
      <c r="O143" t="s">
        <v>142</v>
      </c>
      <c r="P143" t="s">
        <v>142</v>
      </c>
      <c r="Q143">
        <v>1</v>
      </c>
      <c r="W143">
        <v>0</v>
      </c>
      <c r="X143">
        <v>-759618800</v>
      </c>
      <c r="Y143">
        <v>0.1</v>
      </c>
      <c r="AA143">
        <v>184.91</v>
      </c>
      <c r="AB143">
        <v>0</v>
      </c>
      <c r="AC143">
        <v>0</v>
      </c>
      <c r="AD143">
        <v>0</v>
      </c>
      <c r="AE143">
        <v>72.8</v>
      </c>
      <c r="AF143">
        <v>0</v>
      </c>
      <c r="AG143">
        <v>0</v>
      </c>
      <c r="AH143">
        <v>0</v>
      </c>
      <c r="AI143">
        <v>2.54</v>
      </c>
      <c r="AJ143">
        <v>1</v>
      </c>
      <c r="AK143">
        <v>1</v>
      </c>
      <c r="AL143">
        <v>1</v>
      </c>
      <c r="AN143">
        <v>0</v>
      </c>
      <c r="AO143">
        <v>1</v>
      </c>
      <c r="AP143">
        <v>0</v>
      </c>
      <c r="AQ143">
        <v>0</v>
      </c>
      <c r="AR143">
        <v>0</v>
      </c>
      <c r="AS143" t="s">
        <v>3</v>
      </c>
      <c r="AT143">
        <v>0.1</v>
      </c>
      <c r="AU143" t="s">
        <v>3</v>
      </c>
      <c r="AV143">
        <v>0</v>
      </c>
      <c r="AW143">
        <v>2</v>
      </c>
      <c r="AX143">
        <v>35508791</v>
      </c>
      <c r="AY143">
        <v>1</v>
      </c>
      <c r="AZ143">
        <v>0</v>
      </c>
      <c r="BA143">
        <v>136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X143">
        <f>Y143*Source!I125</f>
        <v>0.18000000000000002</v>
      </c>
      <c r="CY143">
        <f>AA143</f>
        <v>184.91</v>
      </c>
      <c r="CZ143">
        <f>AE143</f>
        <v>72.8</v>
      </c>
      <c r="DA143">
        <f>AI143</f>
        <v>2.54</v>
      </c>
      <c r="DB143">
        <f t="shared" si="17"/>
        <v>7.28</v>
      </c>
      <c r="DC143">
        <f t="shared" si="18"/>
        <v>0</v>
      </c>
    </row>
    <row r="144" spans="1:107">
      <c r="A144">
        <f>ROW(Source!A125)</f>
        <v>125</v>
      </c>
      <c r="B144">
        <v>35502784</v>
      </c>
      <c r="C144">
        <v>35508784</v>
      </c>
      <c r="D144">
        <v>29130403</v>
      </c>
      <c r="E144">
        <v>1</v>
      </c>
      <c r="F144">
        <v>1</v>
      </c>
      <c r="G144">
        <v>1</v>
      </c>
      <c r="H144">
        <v>3</v>
      </c>
      <c r="I144" t="s">
        <v>223</v>
      </c>
      <c r="J144" t="s">
        <v>226</v>
      </c>
      <c r="K144" t="s">
        <v>224</v>
      </c>
      <c r="L144">
        <v>1327</v>
      </c>
      <c r="N144">
        <v>1005</v>
      </c>
      <c r="O144" t="s">
        <v>225</v>
      </c>
      <c r="P144" t="s">
        <v>225</v>
      </c>
      <c r="Q144">
        <v>1</v>
      </c>
      <c r="W144">
        <v>1</v>
      </c>
      <c r="X144">
        <v>-2007666408</v>
      </c>
      <c r="Y144">
        <v>1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1</v>
      </c>
      <c r="AJ144">
        <v>1</v>
      </c>
      <c r="AK144">
        <v>1</v>
      </c>
      <c r="AL144">
        <v>1</v>
      </c>
      <c r="AN144">
        <v>0</v>
      </c>
      <c r="AO144">
        <v>0</v>
      </c>
      <c r="AP144">
        <v>0</v>
      </c>
      <c r="AQ144">
        <v>0</v>
      </c>
      <c r="AR144">
        <v>0</v>
      </c>
      <c r="AS144" t="s">
        <v>3</v>
      </c>
      <c r="AT144">
        <v>1</v>
      </c>
      <c r="AU144" t="s">
        <v>3</v>
      </c>
      <c r="AV144">
        <v>0</v>
      </c>
      <c r="AW144">
        <v>2</v>
      </c>
      <c r="AX144">
        <v>35508793</v>
      </c>
      <c r="AY144">
        <v>1</v>
      </c>
      <c r="AZ144">
        <v>0</v>
      </c>
      <c r="BA144">
        <v>138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X144">
        <f>Y144*Source!I125</f>
        <v>1.8</v>
      </c>
      <c r="CY144">
        <f>AA144</f>
        <v>0</v>
      </c>
      <c r="CZ144">
        <f>AE144</f>
        <v>0</v>
      </c>
      <c r="DA144">
        <f>AI144</f>
        <v>1</v>
      </c>
      <c r="DB144">
        <f t="shared" si="17"/>
        <v>0</v>
      </c>
      <c r="DC144">
        <f t="shared" si="18"/>
        <v>0</v>
      </c>
    </row>
    <row r="145" spans="1:107">
      <c r="A145">
        <f>ROW(Source!A125)</f>
        <v>125</v>
      </c>
      <c r="B145">
        <v>35502784</v>
      </c>
      <c r="C145">
        <v>35508784</v>
      </c>
      <c r="D145">
        <v>29131398</v>
      </c>
      <c r="E145">
        <v>1</v>
      </c>
      <c r="F145">
        <v>1</v>
      </c>
      <c r="G145">
        <v>1</v>
      </c>
      <c r="H145">
        <v>3</v>
      </c>
      <c r="I145" t="s">
        <v>547</v>
      </c>
      <c r="J145" t="s">
        <v>548</v>
      </c>
      <c r="K145" t="s">
        <v>549</v>
      </c>
      <c r="L145">
        <v>1348</v>
      </c>
      <c r="N145">
        <v>1009</v>
      </c>
      <c r="O145" t="s">
        <v>171</v>
      </c>
      <c r="P145" t="s">
        <v>171</v>
      </c>
      <c r="Q145">
        <v>1000</v>
      </c>
      <c r="W145">
        <v>0</v>
      </c>
      <c r="X145">
        <v>1821910107</v>
      </c>
      <c r="Y145">
        <v>3.0000000000000001E-3</v>
      </c>
      <c r="AA145">
        <v>43007.64</v>
      </c>
      <c r="AB145">
        <v>0</v>
      </c>
      <c r="AC145">
        <v>0</v>
      </c>
      <c r="AD145">
        <v>0</v>
      </c>
      <c r="AE145">
        <v>5804</v>
      </c>
      <c r="AF145">
        <v>0</v>
      </c>
      <c r="AG145">
        <v>0</v>
      </c>
      <c r="AH145">
        <v>0</v>
      </c>
      <c r="AI145">
        <v>7.41</v>
      </c>
      <c r="AJ145">
        <v>1</v>
      </c>
      <c r="AK145">
        <v>1</v>
      </c>
      <c r="AL145">
        <v>1</v>
      </c>
      <c r="AN145">
        <v>0</v>
      </c>
      <c r="AO145">
        <v>1</v>
      </c>
      <c r="AP145">
        <v>0</v>
      </c>
      <c r="AQ145">
        <v>0</v>
      </c>
      <c r="AR145">
        <v>0</v>
      </c>
      <c r="AS145" t="s">
        <v>3</v>
      </c>
      <c r="AT145">
        <v>3.0000000000000001E-3</v>
      </c>
      <c r="AU145" t="s">
        <v>3</v>
      </c>
      <c r="AV145">
        <v>0</v>
      </c>
      <c r="AW145">
        <v>2</v>
      </c>
      <c r="AX145">
        <v>35508794</v>
      </c>
      <c r="AY145">
        <v>1</v>
      </c>
      <c r="AZ145">
        <v>0</v>
      </c>
      <c r="BA145">
        <v>139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X145">
        <f>Y145*Source!I125</f>
        <v>5.4000000000000003E-3</v>
      </c>
      <c r="CY145">
        <f>AA145</f>
        <v>43007.64</v>
      </c>
      <c r="CZ145">
        <f>AE145</f>
        <v>5804</v>
      </c>
      <c r="DA145">
        <f>AI145</f>
        <v>7.41</v>
      </c>
      <c r="DB145">
        <f t="shared" si="17"/>
        <v>17.41</v>
      </c>
      <c r="DC145">
        <f t="shared" si="18"/>
        <v>0</v>
      </c>
    </row>
    <row r="146" spans="1:107">
      <c r="A146">
        <f>ROW(Source!A128)</f>
        <v>128</v>
      </c>
      <c r="B146">
        <v>35502784</v>
      </c>
      <c r="C146">
        <v>35508797</v>
      </c>
      <c r="D146">
        <v>18413230</v>
      </c>
      <c r="E146">
        <v>1</v>
      </c>
      <c r="F146">
        <v>1</v>
      </c>
      <c r="G146">
        <v>1</v>
      </c>
      <c r="H146">
        <v>1</v>
      </c>
      <c r="I146" t="s">
        <v>503</v>
      </c>
      <c r="J146" t="s">
        <v>3</v>
      </c>
      <c r="K146" t="s">
        <v>504</v>
      </c>
      <c r="L146">
        <v>1369</v>
      </c>
      <c r="N146">
        <v>1013</v>
      </c>
      <c r="O146" t="s">
        <v>352</v>
      </c>
      <c r="P146" t="s">
        <v>352</v>
      </c>
      <c r="Q146">
        <v>1</v>
      </c>
      <c r="W146">
        <v>0</v>
      </c>
      <c r="X146">
        <v>355262106</v>
      </c>
      <c r="Y146">
        <v>104.28</v>
      </c>
      <c r="AA146">
        <v>0</v>
      </c>
      <c r="AB146">
        <v>0</v>
      </c>
      <c r="AC146">
        <v>0</v>
      </c>
      <c r="AD146">
        <v>299.72000000000003</v>
      </c>
      <c r="AE146">
        <v>0</v>
      </c>
      <c r="AF146">
        <v>0</v>
      </c>
      <c r="AG146">
        <v>0</v>
      </c>
      <c r="AH146">
        <v>299.72000000000003</v>
      </c>
      <c r="AI146">
        <v>1</v>
      </c>
      <c r="AJ146">
        <v>1</v>
      </c>
      <c r="AK146">
        <v>1</v>
      </c>
      <c r="AL146">
        <v>1</v>
      </c>
      <c r="AN146">
        <v>0</v>
      </c>
      <c r="AO146">
        <v>1</v>
      </c>
      <c r="AP146">
        <v>0</v>
      </c>
      <c r="AQ146">
        <v>0</v>
      </c>
      <c r="AR146">
        <v>0</v>
      </c>
      <c r="AS146" t="s">
        <v>3</v>
      </c>
      <c r="AT146">
        <v>104.28</v>
      </c>
      <c r="AU146" t="s">
        <v>3</v>
      </c>
      <c r="AV146">
        <v>1</v>
      </c>
      <c r="AW146">
        <v>2</v>
      </c>
      <c r="AX146">
        <v>36142000</v>
      </c>
      <c r="AY146">
        <v>1</v>
      </c>
      <c r="AZ146">
        <v>0</v>
      </c>
      <c r="BA146">
        <v>140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X146">
        <f>Y146*Source!I128</f>
        <v>2.9198400000000002</v>
      </c>
      <c r="CY146">
        <f>AD146</f>
        <v>299.72000000000003</v>
      </c>
      <c r="CZ146">
        <f>AH146</f>
        <v>299.72000000000003</v>
      </c>
      <c r="DA146">
        <f>AL146</f>
        <v>1</v>
      </c>
      <c r="DB146">
        <f t="shared" si="17"/>
        <v>31254.799999999999</v>
      </c>
      <c r="DC146">
        <f t="shared" si="18"/>
        <v>0</v>
      </c>
    </row>
    <row r="147" spans="1:107">
      <c r="A147">
        <f>ROW(Source!A128)</f>
        <v>128</v>
      </c>
      <c r="B147">
        <v>35502784</v>
      </c>
      <c r="C147">
        <v>35508797</v>
      </c>
      <c r="D147">
        <v>121548</v>
      </c>
      <c r="E147">
        <v>1</v>
      </c>
      <c r="F147">
        <v>1</v>
      </c>
      <c r="G147">
        <v>1</v>
      </c>
      <c r="H147">
        <v>1</v>
      </c>
      <c r="I147" t="s">
        <v>28</v>
      </c>
      <c r="J147" t="s">
        <v>3</v>
      </c>
      <c r="K147" t="s">
        <v>353</v>
      </c>
      <c r="L147">
        <v>608254</v>
      </c>
      <c r="N147">
        <v>1013</v>
      </c>
      <c r="O147" t="s">
        <v>354</v>
      </c>
      <c r="P147" t="s">
        <v>354</v>
      </c>
      <c r="Q147">
        <v>1</v>
      </c>
      <c r="W147">
        <v>0</v>
      </c>
      <c r="X147">
        <v>-185737400</v>
      </c>
      <c r="Y147">
        <v>11.35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1</v>
      </c>
      <c r="AJ147">
        <v>1</v>
      </c>
      <c r="AK147">
        <v>1</v>
      </c>
      <c r="AL147">
        <v>1</v>
      </c>
      <c r="AN147">
        <v>0</v>
      </c>
      <c r="AO147">
        <v>1</v>
      </c>
      <c r="AP147">
        <v>0</v>
      </c>
      <c r="AQ147">
        <v>0</v>
      </c>
      <c r="AR147">
        <v>0</v>
      </c>
      <c r="AS147" t="s">
        <v>3</v>
      </c>
      <c r="AT147">
        <v>11.35</v>
      </c>
      <c r="AU147" t="s">
        <v>3</v>
      </c>
      <c r="AV147">
        <v>2</v>
      </c>
      <c r="AW147">
        <v>2</v>
      </c>
      <c r="AX147">
        <v>36142001</v>
      </c>
      <c r="AY147">
        <v>1</v>
      </c>
      <c r="AZ147">
        <v>0</v>
      </c>
      <c r="BA147">
        <v>141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X147">
        <f>Y147*Source!I128</f>
        <v>0.31779999999999997</v>
      </c>
      <c r="CY147">
        <f>AD147</f>
        <v>0</v>
      </c>
      <c r="CZ147">
        <f>AH147</f>
        <v>0</v>
      </c>
      <c r="DA147">
        <f>AL147</f>
        <v>1</v>
      </c>
      <c r="DB147">
        <f t="shared" si="17"/>
        <v>0</v>
      </c>
      <c r="DC147">
        <f t="shared" si="18"/>
        <v>0</v>
      </c>
    </row>
    <row r="148" spans="1:107">
      <c r="A148">
        <f>ROW(Source!A128)</f>
        <v>128</v>
      </c>
      <c r="B148">
        <v>35502784</v>
      </c>
      <c r="C148">
        <v>35508797</v>
      </c>
      <c r="D148">
        <v>29172268</v>
      </c>
      <c r="E148">
        <v>1</v>
      </c>
      <c r="F148">
        <v>1</v>
      </c>
      <c r="G148">
        <v>1</v>
      </c>
      <c r="H148">
        <v>2</v>
      </c>
      <c r="I148" t="s">
        <v>388</v>
      </c>
      <c r="J148" t="s">
        <v>389</v>
      </c>
      <c r="K148" t="s">
        <v>390</v>
      </c>
      <c r="L148">
        <v>1368</v>
      </c>
      <c r="N148">
        <v>1011</v>
      </c>
      <c r="O148" t="s">
        <v>358</v>
      </c>
      <c r="P148" t="s">
        <v>358</v>
      </c>
      <c r="Q148">
        <v>1</v>
      </c>
      <c r="W148">
        <v>0</v>
      </c>
      <c r="X148">
        <v>-1117034689</v>
      </c>
      <c r="Y148">
        <v>9.69</v>
      </c>
      <c r="AA148">
        <v>0</v>
      </c>
      <c r="AB148">
        <v>889.06</v>
      </c>
      <c r="AC148">
        <v>446.18</v>
      </c>
      <c r="AD148">
        <v>0</v>
      </c>
      <c r="AE148">
        <v>0</v>
      </c>
      <c r="AF148">
        <v>86.4</v>
      </c>
      <c r="AG148">
        <v>13.5</v>
      </c>
      <c r="AH148">
        <v>0</v>
      </c>
      <c r="AI148">
        <v>1</v>
      </c>
      <c r="AJ148">
        <v>10.29</v>
      </c>
      <c r="AK148">
        <v>33.049999999999997</v>
      </c>
      <c r="AL148">
        <v>1</v>
      </c>
      <c r="AN148">
        <v>0</v>
      </c>
      <c r="AO148">
        <v>1</v>
      </c>
      <c r="AP148">
        <v>0</v>
      </c>
      <c r="AQ148">
        <v>0</v>
      </c>
      <c r="AR148">
        <v>0</v>
      </c>
      <c r="AS148" t="s">
        <v>3</v>
      </c>
      <c r="AT148">
        <v>9.69</v>
      </c>
      <c r="AU148" t="s">
        <v>3</v>
      </c>
      <c r="AV148">
        <v>0</v>
      </c>
      <c r="AW148">
        <v>2</v>
      </c>
      <c r="AX148">
        <v>36142002</v>
      </c>
      <c r="AY148">
        <v>1</v>
      </c>
      <c r="AZ148">
        <v>0</v>
      </c>
      <c r="BA148">
        <v>142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X148">
        <f>Y148*Source!I128</f>
        <v>0.27132000000000001</v>
      </c>
      <c r="CY148">
        <f>AB148</f>
        <v>889.06</v>
      </c>
      <c r="CZ148">
        <f>AF148</f>
        <v>86.4</v>
      </c>
      <c r="DA148">
        <f>AJ148</f>
        <v>10.29</v>
      </c>
      <c r="DB148">
        <f t="shared" si="17"/>
        <v>837.22</v>
      </c>
      <c r="DC148">
        <f t="shared" si="18"/>
        <v>130.82</v>
      </c>
    </row>
    <row r="149" spans="1:107">
      <c r="A149">
        <f>ROW(Source!A128)</f>
        <v>128</v>
      </c>
      <c r="B149">
        <v>35502784</v>
      </c>
      <c r="C149">
        <v>35508797</v>
      </c>
      <c r="D149">
        <v>29172379</v>
      </c>
      <c r="E149">
        <v>1</v>
      </c>
      <c r="F149">
        <v>1</v>
      </c>
      <c r="G149">
        <v>1</v>
      </c>
      <c r="H149">
        <v>2</v>
      </c>
      <c r="I149" t="s">
        <v>550</v>
      </c>
      <c r="J149" t="s">
        <v>551</v>
      </c>
      <c r="K149" t="s">
        <v>552</v>
      </c>
      <c r="L149">
        <v>1368</v>
      </c>
      <c r="N149">
        <v>1011</v>
      </c>
      <c r="O149" t="s">
        <v>358</v>
      </c>
      <c r="P149" t="s">
        <v>358</v>
      </c>
      <c r="Q149">
        <v>1</v>
      </c>
      <c r="W149">
        <v>0</v>
      </c>
      <c r="X149">
        <v>-151619853</v>
      </c>
      <c r="Y149">
        <v>1.66</v>
      </c>
      <c r="AA149">
        <v>0</v>
      </c>
      <c r="AB149">
        <v>1102.08</v>
      </c>
      <c r="AC149">
        <v>446.18</v>
      </c>
      <c r="AD149">
        <v>0</v>
      </c>
      <c r="AE149">
        <v>0</v>
      </c>
      <c r="AF149">
        <v>112</v>
      </c>
      <c r="AG149">
        <v>13.5</v>
      </c>
      <c r="AH149">
        <v>0</v>
      </c>
      <c r="AI149">
        <v>1</v>
      </c>
      <c r="AJ149">
        <v>9.84</v>
      </c>
      <c r="AK149">
        <v>33.049999999999997</v>
      </c>
      <c r="AL149">
        <v>1</v>
      </c>
      <c r="AN149">
        <v>0</v>
      </c>
      <c r="AO149">
        <v>1</v>
      </c>
      <c r="AP149">
        <v>0</v>
      </c>
      <c r="AQ149">
        <v>0</v>
      </c>
      <c r="AR149">
        <v>0</v>
      </c>
      <c r="AS149" t="s">
        <v>3</v>
      </c>
      <c r="AT149">
        <v>1.66</v>
      </c>
      <c r="AU149" t="s">
        <v>3</v>
      </c>
      <c r="AV149">
        <v>0</v>
      </c>
      <c r="AW149">
        <v>2</v>
      </c>
      <c r="AX149">
        <v>36142003</v>
      </c>
      <c r="AY149">
        <v>1</v>
      </c>
      <c r="AZ149">
        <v>0</v>
      </c>
      <c r="BA149">
        <v>143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X149">
        <f>Y149*Source!I128</f>
        <v>4.648E-2</v>
      </c>
      <c r="CY149">
        <f>AB149</f>
        <v>1102.08</v>
      </c>
      <c r="CZ149">
        <f>AF149</f>
        <v>112</v>
      </c>
      <c r="DA149">
        <f>AJ149</f>
        <v>9.84</v>
      </c>
      <c r="DB149">
        <f t="shared" si="17"/>
        <v>185.92</v>
      </c>
      <c r="DC149">
        <f t="shared" si="18"/>
        <v>22.41</v>
      </c>
    </row>
    <row r="150" spans="1:107">
      <c r="A150">
        <f>ROW(Source!A128)</f>
        <v>128</v>
      </c>
      <c r="B150">
        <v>35502784</v>
      </c>
      <c r="C150">
        <v>35508797</v>
      </c>
      <c r="D150">
        <v>29173252</v>
      </c>
      <c r="E150">
        <v>1</v>
      </c>
      <c r="F150">
        <v>1</v>
      </c>
      <c r="G150">
        <v>1</v>
      </c>
      <c r="H150">
        <v>2</v>
      </c>
      <c r="I150" t="s">
        <v>413</v>
      </c>
      <c r="J150" t="s">
        <v>414</v>
      </c>
      <c r="K150" t="s">
        <v>415</v>
      </c>
      <c r="L150">
        <v>1368</v>
      </c>
      <c r="N150">
        <v>1011</v>
      </c>
      <c r="O150" t="s">
        <v>358</v>
      </c>
      <c r="P150" t="s">
        <v>358</v>
      </c>
      <c r="Q150">
        <v>1</v>
      </c>
      <c r="W150">
        <v>0</v>
      </c>
      <c r="X150">
        <v>1507480458</v>
      </c>
      <c r="Y150">
        <v>1.79</v>
      </c>
      <c r="AA150">
        <v>0</v>
      </c>
      <c r="AB150">
        <v>124.8</v>
      </c>
      <c r="AC150">
        <v>0</v>
      </c>
      <c r="AD150">
        <v>0</v>
      </c>
      <c r="AE150">
        <v>0</v>
      </c>
      <c r="AF150">
        <v>30</v>
      </c>
      <c r="AG150">
        <v>0</v>
      </c>
      <c r="AH150">
        <v>0</v>
      </c>
      <c r="AI150">
        <v>1</v>
      </c>
      <c r="AJ150">
        <v>4.16</v>
      </c>
      <c r="AK150">
        <v>33.049999999999997</v>
      </c>
      <c r="AL150">
        <v>1</v>
      </c>
      <c r="AN150">
        <v>0</v>
      </c>
      <c r="AO150">
        <v>1</v>
      </c>
      <c r="AP150">
        <v>0</v>
      </c>
      <c r="AQ150">
        <v>0</v>
      </c>
      <c r="AR150">
        <v>0</v>
      </c>
      <c r="AS150" t="s">
        <v>3</v>
      </c>
      <c r="AT150">
        <v>1.79</v>
      </c>
      <c r="AU150" t="s">
        <v>3</v>
      </c>
      <c r="AV150">
        <v>0</v>
      </c>
      <c r="AW150">
        <v>2</v>
      </c>
      <c r="AX150">
        <v>36142004</v>
      </c>
      <c r="AY150">
        <v>1</v>
      </c>
      <c r="AZ150">
        <v>0</v>
      </c>
      <c r="BA150">
        <v>144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X150">
        <f>Y150*Source!I128</f>
        <v>5.0120000000000005E-2</v>
      </c>
      <c r="CY150">
        <f>AB150</f>
        <v>124.8</v>
      </c>
      <c r="CZ150">
        <f>AF150</f>
        <v>30</v>
      </c>
      <c r="DA150">
        <f>AJ150</f>
        <v>4.16</v>
      </c>
      <c r="DB150">
        <f t="shared" si="17"/>
        <v>53.7</v>
      </c>
      <c r="DC150">
        <f t="shared" si="18"/>
        <v>0</v>
      </c>
    </row>
    <row r="151" spans="1:107">
      <c r="A151">
        <f>ROW(Source!A128)</f>
        <v>128</v>
      </c>
      <c r="B151">
        <v>35502784</v>
      </c>
      <c r="C151">
        <v>35508797</v>
      </c>
      <c r="D151">
        <v>29174913</v>
      </c>
      <c r="E151">
        <v>1</v>
      </c>
      <c r="F151">
        <v>1</v>
      </c>
      <c r="G151">
        <v>1</v>
      </c>
      <c r="H151">
        <v>2</v>
      </c>
      <c r="I151" t="s">
        <v>394</v>
      </c>
      <c r="J151" t="s">
        <v>395</v>
      </c>
      <c r="K151" t="s">
        <v>396</v>
      </c>
      <c r="L151">
        <v>1368</v>
      </c>
      <c r="N151">
        <v>1011</v>
      </c>
      <c r="O151" t="s">
        <v>358</v>
      </c>
      <c r="P151" t="s">
        <v>358</v>
      </c>
      <c r="Q151">
        <v>1</v>
      </c>
      <c r="W151">
        <v>0</v>
      </c>
      <c r="X151">
        <v>458544584</v>
      </c>
      <c r="Y151">
        <v>1.99</v>
      </c>
      <c r="AA151">
        <v>0</v>
      </c>
      <c r="AB151">
        <v>932.72</v>
      </c>
      <c r="AC151">
        <v>383.38</v>
      </c>
      <c r="AD151">
        <v>0</v>
      </c>
      <c r="AE151">
        <v>0</v>
      </c>
      <c r="AF151">
        <v>87.17</v>
      </c>
      <c r="AG151">
        <v>11.6</v>
      </c>
      <c r="AH151">
        <v>0</v>
      </c>
      <c r="AI151">
        <v>1</v>
      </c>
      <c r="AJ151">
        <v>10.7</v>
      </c>
      <c r="AK151">
        <v>33.049999999999997</v>
      </c>
      <c r="AL151">
        <v>1</v>
      </c>
      <c r="AN151">
        <v>0</v>
      </c>
      <c r="AO151">
        <v>1</v>
      </c>
      <c r="AP151">
        <v>0</v>
      </c>
      <c r="AQ151">
        <v>0</v>
      </c>
      <c r="AR151">
        <v>0</v>
      </c>
      <c r="AS151" t="s">
        <v>3</v>
      </c>
      <c r="AT151">
        <v>1.99</v>
      </c>
      <c r="AU151" t="s">
        <v>3</v>
      </c>
      <c r="AV151">
        <v>0</v>
      </c>
      <c r="AW151">
        <v>2</v>
      </c>
      <c r="AX151">
        <v>36142005</v>
      </c>
      <c r="AY151">
        <v>1</v>
      </c>
      <c r="AZ151">
        <v>0</v>
      </c>
      <c r="BA151">
        <v>145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X151">
        <f>Y151*Source!I128</f>
        <v>5.5719999999999999E-2</v>
      </c>
      <c r="CY151">
        <f>AB151</f>
        <v>932.72</v>
      </c>
      <c r="CZ151">
        <f>AF151</f>
        <v>87.17</v>
      </c>
      <c r="DA151">
        <f>AJ151</f>
        <v>10.7</v>
      </c>
      <c r="DB151">
        <f t="shared" si="17"/>
        <v>173.47</v>
      </c>
      <c r="DC151">
        <f t="shared" si="18"/>
        <v>23.08</v>
      </c>
    </row>
    <row r="152" spans="1:107">
      <c r="A152">
        <f>ROW(Source!A128)</f>
        <v>128</v>
      </c>
      <c r="B152">
        <v>35502784</v>
      </c>
      <c r="C152">
        <v>35508797</v>
      </c>
      <c r="D152">
        <v>29114395</v>
      </c>
      <c r="E152">
        <v>1</v>
      </c>
      <c r="F152">
        <v>1</v>
      </c>
      <c r="G152">
        <v>1</v>
      </c>
      <c r="H152">
        <v>3</v>
      </c>
      <c r="I152" t="s">
        <v>553</v>
      </c>
      <c r="J152" t="s">
        <v>554</v>
      </c>
      <c r="K152" t="s">
        <v>555</v>
      </c>
      <c r="L152">
        <v>1348</v>
      </c>
      <c r="N152">
        <v>1009</v>
      </c>
      <c r="O152" t="s">
        <v>171</v>
      </c>
      <c r="P152" t="s">
        <v>171</v>
      </c>
      <c r="Q152">
        <v>1000</v>
      </c>
      <c r="W152">
        <v>0</v>
      </c>
      <c r="X152">
        <v>60514000</v>
      </c>
      <c r="Y152">
        <v>2.0999999999999999E-3</v>
      </c>
      <c r="AA152">
        <v>69749.25</v>
      </c>
      <c r="AB152">
        <v>0</v>
      </c>
      <c r="AC152">
        <v>0</v>
      </c>
      <c r="AD152">
        <v>0</v>
      </c>
      <c r="AE152">
        <v>8475</v>
      </c>
      <c r="AF152">
        <v>0</v>
      </c>
      <c r="AG152">
        <v>0</v>
      </c>
      <c r="AH152">
        <v>0</v>
      </c>
      <c r="AI152">
        <v>8.23</v>
      </c>
      <c r="AJ152">
        <v>1</v>
      </c>
      <c r="AK152">
        <v>1</v>
      </c>
      <c r="AL152">
        <v>1</v>
      </c>
      <c r="AN152">
        <v>0</v>
      </c>
      <c r="AO152">
        <v>1</v>
      </c>
      <c r="AP152">
        <v>0</v>
      </c>
      <c r="AQ152">
        <v>0</v>
      </c>
      <c r="AR152">
        <v>0</v>
      </c>
      <c r="AS152" t="s">
        <v>3</v>
      </c>
      <c r="AT152">
        <v>2.0999999999999999E-3</v>
      </c>
      <c r="AU152" t="s">
        <v>3</v>
      </c>
      <c r="AV152">
        <v>0</v>
      </c>
      <c r="AW152">
        <v>2</v>
      </c>
      <c r="AX152">
        <v>36142006</v>
      </c>
      <c r="AY152">
        <v>1</v>
      </c>
      <c r="AZ152">
        <v>0</v>
      </c>
      <c r="BA152">
        <v>146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X152">
        <f>Y152*Source!I128</f>
        <v>5.8799999999999999E-5</v>
      </c>
      <c r="CY152">
        <f t="shared" ref="CY152:CY163" si="19">AA152</f>
        <v>69749.25</v>
      </c>
      <c r="CZ152">
        <f t="shared" ref="CZ152:CZ163" si="20">AE152</f>
        <v>8475</v>
      </c>
      <c r="DA152">
        <f t="shared" ref="DA152:DA163" si="21">AI152</f>
        <v>8.23</v>
      </c>
      <c r="DB152">
        <f t="shared" si="17"/>
        <v>17.8</v>
      </c>
      <c r="DC152">
        <f t="shared" si="18"/>
        <v>0</v>
      </c>
    </row>
    <row r="153" spans="1:107">
      <c r="A153">
        <f>ROW(Source!A128)</f>
        <v>128</v>
      </c>
      <c r="B153">
        <v>35502784</v>
      </c>
      <c r="C153">
        <v>35508797</v>
      </c>
      <c r="D153">
        <v>29114841</v>
      </c>
      <c r="E153">
        <v>1</v>
      </c>
      <c r="F153">
        <v>1</v>
      </c>
      <c r="G153">
        <v>1</v>
      </c>
      <c r="H153">
        <v>3</v>
      </c>
      <c r="I153" t="s">
        <v>241</v>
      </c>
      <c r="J153" t="s">
        <v>244</v>
      </c>
      <c r="K153" t="s">
        <v>242</v>
      </c>
      <c r="L153">
        <v>1035</v>
      </c>
      <c r="N153">
        <v>1013</v>
      </c>
      <c r="O153" t="s">
        <v>243</v>
      </c>
      <c r="P153" t="s">
        <v>243</v>
      </c>
      <c r="Q153">
        <v>1</v>
      </c>
      <c r="W153">
        <v>0</v>
      </c>
      <c r="X153">
        <v>726794799</v>
      </c>
      <c r="Y153">
        <v>35.714286000000001</v>
      </c>
      <c r="AA153">
        <v>405.27</v>
      </c>
      <c r="AB153">
        <v>0</v>
      </c>
      <c r="AC153">
        <v>0</v>
      </c>
      <c r="AD153">
        <v>0</v>
      </c>
      <c r="AE153">
        <v>94.69</v>
      </c>
      <c r="AF153">
        <v>0</v>
      </c>
      <c r="AG153">
        <v>0</v>
      </c>
      <c r="AH153">
        <v>0</v>
      </c>
      <c r="AI153">
        <v>4.28</v>
      </c>
      <c r="AJ153">
        <v>1</v>
      </c>
      <c r="AK153">
        <v>1</v>
      </c>
      <c r="AL153">
        <v>1</v>
      </c>
      <c r="AN153">
        <v>0</v>
      </c>
      <c r="AO153">
        <v>0</v>
      </c>
      <c r="AP153">
        <v>0</v>
      </c>
      <c r="AQ153">
        <v>0</v>
      </c>
      <c r="AR153">
        <v>0</v>
      </c>
      <c r="AS153" t="s">
        <v>3</v>
      </c>
      <c r="AT153">
        <v>35.714286000000001</v>
      </c>
      <c r="AU153" t="s">
        <v>3</v>
      </c>
      <c r="AV153">
        <v>0</v>
      </c>
      <c r="AW153">
        <v>1</v>
      </c>
      <c r="AX153">
        <v>-1</v>
      </c>
      <c r="AY153">
        <v>0</v>
      </c>
      <c r="AZ153">
        <v>0</v>
      </c>
      <c r="BA153" t="s">
        <v>3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X153">
        <f>Y153*Source!I128</f>
        <v>1.000000008</v>
      </c>
      <c r="CY153">
        <f t="shared" si="19"/>
        <v>405.27</v>
      </c>
      <c r="CZ153">
        <f t="shared" si="20"/>
        <v>94.69</v>
      </c>
      <c r="DA153">
        <f t="shared" si="21"/>
        <v>4.28</v>
      </c>
      <c r="DB153">
        <f t="shared" si="17"/>
        <v>3381.79</v>
      </c>
      <c r="DC153">
        <f t="shared" si="18"/>
        <v>0</v>
      </c>
    </row>
    <row r="154" spans="1:107">
      <c r="A154">
        <f>ROW(Source!A128)</f>
        <v>128</v>
      </c>
      <c r="B154">
        <v>35502784</v>
      </c>
      <c r="C154">
        <v>35508797</v>
      </c>
      <c r="D154">
        <v>29111762</v>
      </c>
      <c r="E154">
        <v>1</v>
      </c>
      <c r="F154">
        <v>1</v>
      </c>
      <c r="G154">
        <v>1</v>
      </c>
      <c r="H154">
        <v>3</v>
      </c>
      <c r="I154" t="s">
        <v>556</v>
      </c>
      <c r="J154" t="s">
        <v>557</v>
      </c>
      <c r="K154" t="s">
        <v>558</v>
      </c>
      <c r="L154">
        <v>1348</v>
      </c>
      <c r="N154">
        <v>1009</v>
      </c>
      <c r="O154" t="s">
        <v>171</v>
      </c>
      <c r="P154" t="s">
        <v>171</v>
      </c>
      <c r="Q154">
        <v>1000</v>
      </c>
      <c r="W154">
        <v>0</v>
      </c>
      <c r="X154">
        <v>-538696133</v>
      </c>
      <c r="Y154">
        <v>2.3599999999999999E-2</v>
      </c>
      <c r="AA154">
        <v>4271.37</v>
      </c>
      <c r="AB154">
        <v>0</v>
      </c>
      <c r="AC154">
        <v>0</v>
      </c>
      <c r="AD154">
        <v>0</v>
      </c>
      <c r="AE154">
        <v>1694.99</v>
      </c>
      <c r="AF154">
        <v>0</v>
      </c>
      <c r="AG154">
        <v>0</v>
      </c>
      <c r="AH154">
        <v>0</v>
      </c>
      <c r="AI154">
        <v>2.52</v>
      </c>
      <c r="AJ154">
        <v>1</v>
      </c>
      <c r="AK154">
        <v>1</v>
      </c>
      <c r="AL154">
        <v>1</v>
      </c>
      <c r="AN154">
        <v>0</v>
      </c>
      <c r="AO154">
        <v>1</v>
      </c>
      <c r="AP154">
        <v>0</v>
      </c>
      <c r="AQ154">
        <v>0</v>
      </c>
      <c r="AR154">
        <v>0</v>
      </c>
      <c r="AS154" t="s">
        <v>3</v>
      </c>
      <c r="AT154">
        <v>2.3599999999999999E-2</v>
      </c>
      <c r="AU154" t="s">
        <v>3</v>
      </c>
      <c r="AV154">
        <v>0</v>
      </c>
      <c r="AW154">
        <v>2</v>
      </c>
      <c r="AX154">
        <v>36142007</v>
      </c>
      <c r="AY154">
        <v>1</v>
      </c>
      <c r="AZ154">
        <v>0</v>
      </c>
      <c r="BA154">
        <v>147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X154">
        <f>Y154*Source!I128</f>
        <v>6.6080000000000002E-4</v>
      </c>
      <c r="CY154">
        <f t="shared" si="19"/>
        <v>4271.37</v>
      </c>
      <c r="CZ154">
        <f t="shared" si="20"/>
        <v>1694.99</v>
      </c>
      <c r="DA154">
        <f t="shared" si="21"/>
        <v>2.52</v>
      </c>
      <c r="DB154">
        <f t="shared" si="17"/>
        <v>40</v>
      </c>
      <c r="DC154">
        <f t="shared" si="18"/>
        <v>0</v>
      </c>
    </row>
    <row r="155" spans="1:107">
      <c r="A155">
        <f>ROW(Source!A128)</f>
        <v>128</v>
      </c>
      <c r="B155">
        <v>35502784</v>
      </c>
      <c r="C155">
        <v>35508797</v>
      </c>
      <c r="D155">
        <v>29109162</v>
      </c>
      <c r="E155">
        <v>1</v>
      </c>
      <c r="F155">
        <v>1</v>
      </c>
      <c r="G155">
        <v>1</v>
      </c>
      <c r="H155">
        <v>3</v>
      </c>
      <c r="I155" t="s">
        <v>559</v>
      </c>
      <c r="J155" t="s">
        <v>560</v>
      </c>
      <c r="K155" t="s">
        <v>561</v>
      </c>
      <c r="L155">
        <v>1327</v>
      </c>
      <c r="N155">
        <v>1005</v>
      </c>
      <c r="O155" t="s">
        <v>225</v>
      </c>
      <c r="P155" t="s">
        <v>225</v>
      </c>
      <c r="Q155">
        <v>1</v>
      </c>
      <c r="W155">
        <v>0</v>
      </c>
      <c r="X155">
        <v>2002905425</v>
      </c>
      <c r="Y155">
        <v>89</v>
      </c>
      <c r="AA155">
        <v>33.75</v>
      </c>
      <c r="AB155">
        <v>0</v>
      </c>
      <c r="AC155">
        <v>0</v>
      </c>
      <c r="AD155">
        <v>0</v>
      </c>
      <c r="AE155">
        <v>5.71</v>
      </c>
      <c r="AF155">
        <v>0</v>
      </c>
      <c r="AG155">
        <v>0</v>
      </c>
      <c r="AH155">
        <v>0</v>
      </c>
      <c r="AI155">
        <v>5.91</v>
      </c>
      <c r="AJ155">
        <v>1</v>
      </c>
      <c r="AK155">
        <v>1</v>
      </c>
      <c r="AL155">
        <v>1</v>
      </c>
      <c r="AN155">
        <v>0</v>
      </c>
      <c r="AO155">
        <v>1</v>
      </c>
      <c r="AP155">
        <v>0</v>
      </c>
      <c r="AQ155">
        <v>0</v>
      </c>
      <c r="AR155">
        <v>0</v>
      </c>
      <c r="AS155" t="s">
        <v>3</v>
      </c>
      <c r="AT155">
        <v>89</v>
      </c>
      <c r="AU155" t="s">
        <v>3</v>
      </c>
      <c r="AV155">
        <v>0</v>
      </c>
      <c r="AW155">
        <v>2</v>
      </c>
      <c r="AX155">
        <v>36142008</v>
      </c>
      <c r="AY155">
        <v>1</v>
      </c>
      <c r="AZ155">
        <v>0</v>
      </c>
      <c r="BA155">
        <v>148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X155">
        <f>Y155*Source!I128</f>
        <v>2.492</v>
      </c>
      <c r="CY155">
        <f t="shared" si="19"/>
        <v>33.75</v>
      </c>
      <c r="CZ155">
        <f t="shared" si="20"/>
        <v>5.71</v>
      </c>
      <c r="DA155">
        <f t="shared" si="21"/>
        <v>5.91</v>
      </c>
      <c r="DB155">
        <f t="shared" si="17"/>
        <v>508.19</v>
      </c>
      <c r="DC155">
        <f t="shared" si="18"/>
        <v>0</v>
      </c>
    </row>
    <row r="156" spans="1:107">
      <c r="A156">
        <f>ROW(Source!A128)</f>
        <v>128</v>
      </c>
      <c r="B156">
        <v>35502784</v>
      </c>
      <c r="C156">
        <v>35508797</v>
      </c>
      <c r="D156">
        <v>29112547</v>
      </c>
      <c r="E156">
        <v>1</v>
      </c>
      <c r="F156">
        <v>1</v>
      </c>
      <c r="G156">
        <v>1</v>
      </c>
      <c r="H156">
        <v>3</v>
      </c>
      <c r="I156" t="s">
        <v>562</v>
      </c>
      <c r="J156" t="s">
        <v>563</v>
      </c>
      <c r="K156" t="s">
        <v>564</v>
      </c>
      <c r="L156">
        <v>1346</v>
      </c>
      <c r="N156">
        <v>1009</v>
      </c>
      <c r="O156" t="s">
        <v>176</v>
      </c>
      <c r="P156" t="s">
        <v>176</v>
      </c>
      <c r="Q156">
        <v>1</v>
      </c>
      <c r="W156">
        <v>0</v>
      </c>
      <c r="X156">
        <v>666451371</v>
      </c>
      <c r="Y156">
        <v>37.5</v>
      </c>
      <c r="AA156">
        <v>71.819999999999993</v>
      </c>
      <c r="AB156">
        <v>0</v>
      </c>
      <c r="AC156">
        <v>0</v>
      </c>
      <c r="AD156">
        <v>0</v>
      </c>
      <c r="AE156">
        <v>10.26</v>
      </c>
      <c r="AF156">
        <v>0</v>
      </c>
      <c r="AG156">
        <v>0</v>
      </c>
      <c r="AH156">
        <v>0</v>
      </c>
      <c r="AI156">
        <v>7</v>
      </c>
      <c r="AJ156">
        <v>1</v>
      </c>
      <c r="AK156">
        <v>1</v>
      </c>
      <c r="AL156">
        <v>1</v>
      </c>
      <c r="AN156">
        <v>0</v>
      </c>
      <c r="AO156">
        <v>1</v>
      </c>
      <c r="AP156">
        <v>0</v>
      </c>
      <c r="AQ156">
        <v>0</v>
      </c>
      <c r="AR156">
        <v>0</v>
      </c>
      <c r="AS156" t="s">
        <v>3</v>
      </c>
      <c r="AT156">
        <v>37.5</v>
      </c>
      <c r="AU156" t="s">
        <v>3</v>
      </c>
      <c r="AV156">
        <v>0</v>
      </c>
      <c r="AW156">
        <v>2</v>
      </c>
      <c r="AX156">
        <v>36142009</v>
      </c>
      <c r="AY156">
        <v>1</v>
      </c>
      <c r="AZ156">
        <v>0</v>
      </c>
      <c r="BA156">
        <v>149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X156">
        <f>Y156*Source!I128</f>
        <v>1.05</v>
      </c>
      <c r="CY156">
        <f t="shared" si="19"/>
        <v>71.819999999999993</v>
      </c>
      <c r="CZ156">
        <f t="shared" si="20"/>
        <v>10.26</v>
      </c>
      <c r="DA156">
        <f t="shared" si="21"/>
        <v>7</v>
      </c>
      <c r="DB156">
        <f t="shared" si="17"/>
        <v>384.75</v>
      </c>
      <c r="DC156">
        <f t="shared" si="18"/>
        <v>0</v>
      </c>
    </row>
    <row r="157" spans="1:107">
      <c r="A157">
        <f>ROW(Source!A128)</f>
        <v>128</v>
      </c>
      <c r="B157">
        <v>35502784</v>
      </c>
      <c r="C157">
        <v>35508797</v>
      </c>
      <c r="D157">
        <v>29114332</v>
      </c>
      <c r="E157">
        <v>1</v>
      </c>
      <c r="F157">
        <v>1</v>
      </c>
      <c r="G157">
        <v>1</v>
      </c>
      <c r="H157">
        <v>3</v>
      </c>
      <c r="I157" t="s">
        <v>521</v>
      </c>
      <c r="J157" t="s">
        <v>522</v>
      </c>
      <c r="K157" t="s">
        <v>523</v>
      </c>
      <c r="L157">
        <v>1348</v>
      </c>
      <c r="N157">
        <v>1009</v>
      </c>
      <c r="O157" t="s">
        <v>171</v>
      </c>
      <c r="P157" t="s">
        <v>171</v>
      </c>
      <c r="Q157">
        <v>1000</v>
      </c>
      <c r="W157">
        <v>0</v>
      </c>
      <c r="X157">
        <v>233971917</v>
      </c>
      <c r="Y157">
        <v>4.13E-3</v>
      </c>
      <c r="AA157">
        <v>54619.68</v>
      </c>
      <c r="AB157">
        <v>0</v>
      </c>
      <c r="AC157">
        <v>0</v>
      </c>
      <c r="AD157">
        <v>0</v>
      </c>
      <c r="AE157">
        <v>11978</v>
      </c>
      <c r="AF157">
        <v>0</v>
      </c>
      <c r="AG157">
        <v>0</v>
      </c>
      <c r="AH157">
        <v>0</v>
      </c>
      <c r="AI157">
        <v>4.5599999999999996</v>
      </c>
      <c r="AJ157">
        <v>1</v>
      </c>
      <c r="AK157">
        <v>1</v>
      </c>
      <c r="AL157">
        <v>1</v>
      </c>
      <c r="AN157">
        <v>0</v>
      </c>
      <c r="AO157">
        <v>1</v>
      </c>
      <c r="AP157">
        <v>0</v>
      </c>
      <c r="AQ157">
        <v>0</v>
      </c>
      <c r="AR157">
        <v>0</v>
      </c>
      <c r="AS157" t="s">
        <v>3</v>
      </c>
      <c r="AT157">
        <v>4.13E-3</v>
      </c>
      <c r="AU157" t="s">
        <v>3</v>
      </c>
      <c r="AV157">
        <v>0</v>
      </c>
      <c r="AW157">
        <v>2</v>
      </c>
      <c r="AX157">
        <v>36142010</v>
      </c>
      <c r="AY157">
        <v>1</v>
      </c>
      <c r="AZ157">
        <v>0</v>
      </c>
      <c r="BA157">
        <v>150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X157">
        <f>Y157*Source!I128</f>
        <v>1.1564E-4</v>
      </c>
      <c r="CY157">
        <f t="shared" si="19"/>
        <v>54619.68</v>
      </c>
      <c r="CZ157">
        <f t="shared" si="20"/>
        <v>11978</v>
      </c>
      <c r="DA157">
        <f t="shared" si="21"/>
        <v>4.5599999999999996</v>
      </c>
      <c r="DB157">
        <f t="shared" si="17"/>
        <v>49.47</v>
      </c>
      <c r="DC157">
        <f t="shared" si="18"/>
        <v>0</v>
      </c>
    </row>
    <row r="158" spans="1:107">
      <c r="A158">
        <f>ROW(Source!A128)</f>
        <v>128</v>
      </c>
      <c r="B158">
        <v>35502784</v>
      </c>
      <c r="C158">
        <v>35508797</v>
      </c>
      <c r="D158">
        <v>29107989</v>
      </c>
      <c r="E158">
        <v>1</v>
      </c>
      <c r="F158">
        <v>1</v>
      </c>
      <c r="G158">
        <v>1</v>
      </c>
      <c r="H158">
        <v>3</v>
      </c>
      <c r="I158" t="s">
        <v>565</v>
      </c>
      <c r="J158" t="s">
        <v>566</v>
      </c>
      <c r="K158" t="s">
        <v>567</v>
      </c>
      <c r="L158">
        <v>1296</v>
      </c>
      <c r="N158">
        <v>1002</v>
      </c>
      <c r="O158" t="s">
        <v>568</v>
      </c>
      <c r="P158" t="s">
        <v>568</v>
      </c>
      <c r="Q158">
        <v>1</v>
      </c>
      <c r="W158">
        <v>0</v>
      </c>
      <c r="X158">
        <v>1001129492</v>
      </c>
      <c r="Y158">
        <v>32.4</v>
      </c>
      <c r="AA158">
        <v>162.62</v>
      </c>
      <c r="AB158">
        <v>0</v>
      </c>
      <c r="AC158">
        <v>0</v>
      </c>
      <c r="AD158">
        <v>0</v>
      </c>
      <c r="AE158">
        <v>47</v>
      </c>
      <c r="AF158">
        <v>0</v>
      </c>
      <c r="AG158">
        <v>0</v>
      </c>
      <c r="AH158">
        <v>0</v>
      </c>
      <c r="AI158">
        <v>3.46</v>
      </c>
      <c r="AJ158">
        <v>1</v>
      </c>
      <c r="AK158">
        <v>1</v>
      </c>
      <c r="AL158">
        <v>1</v>
      </c>
      <c r="AN158">
        <v>0</v>
      </c>
      <c r="AO158">
        <v>1</v>
      </c>
      <c r="AP158">
        <v>0</v>
      </c>
      <c r="AQ158">
        <v>0</v>
      </c>
      <c r="AR158">
        <v>0</v>
      </c>
      <c r="AS158" t="s">
        <v>3</v>
      </c>
      <c r="AT158">
        <v>32.4</v>
      </c>
      <c r="AU158" t="s">
        <v>3</v>
      </c>
      <c r="AV158">
        <v>0</v>
      </c>
      <c r="AW158">
        <v>2</v>
      </c>
      <c r="AX158">
        <v>36142011</v>
      </c>
      <c r="AY158">
        <v>1</v>
      </c>
      <c r="AZ158">
        <v>0</v>
      </c>
      <c r="BA158">
        <v>151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X158">
        <f>Y158*Source!I128</f>
        <v>0.90720000000000001</v>
      </c>
      <c r="CY158">
        <f t="shared" si="19"/>
        <v>162.62</v>
      </c>
      <c r="CZ158">
        <f t="shared" si="20"/>
        <v>47</v>
      </c>
      <c r="DA158">
        <f t="shared" si="21"/>
        <v>3.46</v>
      </c>
      <c r="DB158">
        <f t="shared" si="17"/>
        <v>1522.8</v>
      </c>
      <c r="DC158">
        <f t="shared" si="18"/>
        <v>0</v>
      </c>
    </row>
    <row r="159" spans="1:107">
      <c r="A159">
        <f>ROW(Source!A128)</f>
        <v>128</v>
      </c>
      <c r="B159">
        <v>35502784</v>
      </c>
      <c r="C159">
        <v>35508797</v>
      </c>
      <c r="D159">
        <v>29115642</v>
      </c>
      <c r="E159">
        <v>1</v>
      </c>
      <c r="F159">
        <v>1</v>
      </c>
      <c r="G159">
        <v>1</v>
      </c>
      <c r="H159">
        <v>3</v>
      </c>
      <c r="I159" t="s">
        <v>569</v>
      </c>
      <c r="J159" t="s">
        <v>570</v>
      </c>
      <c r="K159" t="s">
        <v>571</v>
      </c>
      <c r="L159">
        <v>1339</v>
      </c>
      <c r="N159">
        <v>1007</v>
      </c>
      <c r="O159" t="s">
        <v>368</v>
      </c>
      <c r="P159" t="s">
        <v>368</v>
      </c>
      <c r="Q159">
        <v>1</v>
      </c>
      <c r="W159">
        <v>0</v>
      </c>
      <c r="X159">
        <v>974112350</v>
      </c>
      <c r="Y159">
        <v>0.08</v>
      </c>
      <c r="AA159">
        <v>5720</v>
      </c>
      <c r="AB159">
        <v>0</v>
      </c>
      <c r="AC159">
        <v>0</v>
      </c>
      <c r="AD159">
        <v>0</v>
      </c>
      <c r="AE159">
        <v>1100</v>
      </c>
      <c r="AF159">
        <v>0</v>
      </c>
      <c r="AG159">
        <v>0</v>
      </c>
      <c r="AH159">
        <v>0</v>
      </c>
      <c r="AI159">
        <v>5.2</v>
      </c>
      <c r="AJ159">
        <v>1</v>
      </c>
      <c r="AK159">
        <v>1</v>
      </c>
      <c r="AL159">
        <v>1</v>
      </c>
      <c r="AN159">
        <v>0</v>
      </c>
      <c r="AO159">
        <v>1</v>
      </c>
      <c r="AP159">
        <v>0</v>
      </c>
      <c r="AQ159">
        <v>0</v>
      </c>
      <c r="AR159">
        <v>0</v>
      </c>
      <c r="AS159" t="s">
        <v>3</v>
      </c>
      <c r="AT159">
        <v>0.08</v>
      </c>
      <c r="AU159" t="s">
        <v>3</v>
      </c>
      <c r="AV159">
        <v>0</v>
      </c>
      <c r="AW159">
        <v>2</v>
      </c>
      <c r="AX159">
        <v>36142013</v>
      </c>
      <c r="AY159">
        <v>1</v>
      </c>
      <c r="AZ159">
        <v>0</v>
      </c>
      <c r="BA159">
        <v>153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X159">
        <f>Y159*Source!I128</f>
        <v>2.2400000000000002E-3</v>
      </c>
      <c r="CY159">
        <f t="shared" si="19"/>
        <v>5720</v>
      </c>
      <c r="CZ159">
        <f t="shared" si="20"/>
        <v>1100</v>
      </c>
      <c r="DA159">
        <f t="shared" si="21"/>
        <v>5.2</v>
      </c>
      <c r="DB159">
        <f t="shared" si="17"/>
        <v>88</v>
      </c>
      <c r="DC159">
        <f t="shared" si="18"/>
        <v>0</v>
      </c>
    </row>
    <row r="160" spans="1:107">
      <c r="A160">
        <f>ROW(Source!A128)</f>
        <v>128</v>
      </c>
      <c r="B160">
        <v>35502784</v>
      </c>
      <c r="C160">
        <v>35508797</v>
      </c>
      <c r="D160">
        <v>29130561</v>
      </c>
      <c r="E160">
        <v>1</v>
      </c>
      <c r="F160">
        <v>1</v>
      </c>
      <c r="G160">
        <v>1</v>
      </c>
      <c r="H160">
        <v>3</v>
      </c>
      <c r="I160" t="s">
        <v>246</v>
      </c>
      <c r="J160" t="s">
        <v>248</v>
      </c>
      <c r="K160" t="s">
        <v>247</v>
      </c>
      <c r="L160">
        <v>1327</v>
      </c>
      <c r="N160">
        <v>1005</v>
      </c>
      <c r="O160" t="s">
        <v>225</v>
      </c>
      <c r="P160" t="s">
        <v>225</v>
      </c>
      <c r="Q160">
        <v>1</v>
      </c>
      <c r="W160">
        <v>1</v>
      </c>
      <c r="X160">
        <v>-172969429</v>
      </c>
      <c r="Y160">
        <v>-100</v>
      </c>
      <c r="AA160">
        <v>1039.1400000000001</v>
      </c>
      <c r="AB160">
        <v>0</v>
      </c>
      <c r="AC160">
        <v>0</v>
      </c>
      <c r="AD160">
        <v>0</v>
      </c>
      <c r="AE160">
        <v>207</v>
      </c>
      <c r="AF160">
        <v>0</v>
      </c>
      <c r="AG160">
        <v>0</v>
      </c>
      <c r="AH160">
        <v>0</v>
      </c>
      <c r="AI160">
        <v>5.0199999999999996</v>
      </c>
      <c r="AJ160">
        <v>1</v>
      </c>
      <c r="AK160">
        <v>1</v>
      </c>
      <c r="AL160">
        <v>1</v>
      </c>
      <c r="AN160">
        <v>0</v>
      </c>
      <c r="AO160">
        <v>1</v>
      </c>
      <c r="AP160">
        <v>0</v>
      </c>
      <c r="AQ160">
        <v>0</v>
      </c>
      <c r="AR160">
        <v>0</v>
      </c>
      <c r="AS160" t="s">
        <v>3</v>
      </c>
      <c r="AT160">
        <v>-100</v>
      </c>
      <c r="AU160" t="s">
        <v>3</v>
      </c>
      <c r="AV160">
        <v>0</v>
      </c>
      <c r="AW160">
        <v>2</v>
      </c>
      <c r="AX160">
        <v>36142014</v>
      </c>
      <c r="AY160">
        <v>1</v>
      </c>
      <c r="AZ160">
        <v>6144</v>
      </c>
      <c r="BA160">
        <v>154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X160">
        <f>Y160*Source!I128</f>
        <v>-2.8000000000000003</v>
      </c>
      <c r="CY160">
        <f t="shared" si="19"/>
        <v>1039.1400000000001</v>
      </c>
      <c r="CZ160">
        <f t="shared" si="20"/>
        <v>207</v>
      </c>
      <c r="DA160">
        <f t="shared" si="21"/>
        <v>5.0199999999999996</v>
      </c>
      <c r="DB160">
        <f t="shared" si="17"/>
        <v>-20700</v>
      </c>
      <c r="DC160">
        <f t="shared" si="18"/>
        <v>0</v>
      </c>
    </row>
    <row r="161" spans="1:107">
      <c r="A161">
        <f>ROW(Source!A128)</f>
        <v>128</v>
      </c>
      <c r="B161">
        <v>35502784</v>
      </c>
      <c r="C161">
        <v>35508797</v>
      </c>
      <c r="D161">
        <v>29130505</v>
      </c>
      <c r="E161">
        <v>1</v>
      </c>
      <c r="F161">
        <v>1</v>
      </c>
      <c r="G161">
        <v>1</v>
      </c>
      <c r="H161">
        <v>3</v>
      </c>
      <c r="I161" t="s">
        <v>237</v>
      </c>
      <c r="J161" t="s">
        <v>239</v>
      </c>
      <c r="K161" t="s">
        <v>238</v>
      </c>
      <c r="L161">
        <v>1327</v>
      </c>
      <c r="N161">
        <v>1005</v>
      </c>
      <c r="O161" t="s">
        <v>225</v>
      </c>
      <c r="P161" t="s">
        <v>225</v>
      </c>
      <c r="Q161">
        <v>1</v>
      </c>
      <c r="W161">
        <v>0</v>
      </c>
      <c r="X161">
        <v>-511262673</v>
      </c>
      <c r="Y161">
        <v>100</v>
      </c>
      <c r="AA161">
        <v>4272.54</v>
      </c>
      <c r="AB161">
        <v>0</v>
      </c>
      <c r="AC161">
        <v>0</v>
      </c>
      <c r="AD161">
        <v>0</v>
      </c>
      <c r="AE161">
        <v>1331.01</v>
      </c>
      <c r="AF161">
        <v>0</v>
      </c>
      <c r="AG161">
        <v>0</v>
      </c>
      <c r="AH161">
        <v>0</v>
      </c>
      <c r="AI161">
        <v>3.21</v>
      </c>
      <c r="AJ161">
        <v>1</v>
      </c>
      <c r="AK161">
        <v>1</v>
      </c>
      <c r="AL161">
        <v>1</v>
      </c>
      <c r="AN161">
        <v>0</v>
      </c>
      <c r="AO161">
        <v>0</v>
      </c>
      <c r="AP161">
        <v>0</v>
      </c>
      <c r="AQ161">
        <v>0</v>
      </c>
      <c r="AR161">
        <v>0</v>
      </c>
      <c r="AS161" t="s">
        <v>3</v>
      </c>
      <c r="AT161">
        <v>100</v>
      </c>
      <c r="AU161" t="s">
        <v>3</v>
      </c>
      <c r="AV161">
        <v>0</v>
      </c>
      <c r="AW161">
        <v>1</v>
      </c>
      <c r="AX161">
        <v>-1</v>
      </c>
      <c r="AY161">
        <v>0</v>
      </c>
      <c r="AZ161">
        <v>0</v>
      </c>
      <c r="BA161" t="s">
        <v>3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X161">
        <f>Y161*Source!I128</f>
        <v>2.8000000000000003</v>
      </c>
      <c r="CY161">
        <f t="shared" si="19"/>
        <v>4272.54</v>
      </c>
      <c r="CZ161">
        <f t="shared" si="20"/>
        <v>1331.01</v>
      </c>
      <c r="DA161">
        <f t="shared" si="21"/>
        <v>3.21</v>
      </c>
      <c r="DB161">
        <f t="shared" si="17"/>
        <v>133101</v>
      </c>
      <c r="DC161">
        <f t="shared" si="18"/>
        <v>0</v>
      </c>
    </row>
    <row r="162" spans="1:107">
      <c r="A162">
        <f>ROW(Source!A128)</f>
        <v>128</v>
      </c>
      <c r="B162">
        <v>35502784</v>
      </c>
      <c r="C162">
        <v>35508797</v>
      </c>
      <c r="D162">
        <v>29145217</v>
      </c>
      <c r="E162">
        <v>1</v>
      </c>
      <c r="F162">
        <v>1</v>
      </c>
      <c r="G162">
        <v>1</v>
      </c>
      <c r="H162">
        <v>3</v>
      </c>
      <c r="I162" t="s">
        <v>572</v>
      </c>
      <c r="J162" t="s">
        <v>573</v>
      </c>
      <c r="K162" t="s">
        <v>574</v>
      </c>
      <c r="L162">
        <v>1339</v>
      </c>
      <c r="N162">
        <v>1007</v>
      </c>
      <c r="O162" t="s">
        <v>368</v>
      </c>
      <c r="P162" t="s">
        <v>368</v>
      </c>
      <c r="Q162">
        <v>1</v>
      </c>
      <c r="W162">
        <v>0</v>
      </c>
      <c r="X162">
        <v>1316607068</v>
      </c>
      <c r="Y162">
        <v>0.105</v>
      </c>
      <c r="AA162">
        <v>3402.94</v>
      </c>
      <c r="AB162">
        <v>0</v>
      </c>
      <c r="AC162">
        <v>0</v>
      </c>
      <c r="AD162">
        <v>0</v>
      </c>
      <c r="AE162">
        <v>458</v>
      </c>
      <c r="AF162">
        <v>0</v>
      </c>
      <c r="AG162">
        <v>0</v>
      </c>
      <c r="AH162">
        <v>0</v>
      </c>
      <c r="AI162">
        <v>7.43</v>
      </c>
      <c r="AJ162">
        <v>1</v>
      </c>
      <c r="AK162">
        <v>1</v>
      </c>
      <c r="AL162">
        <v>1</v>
      </c>
      <c r="AN162">
        <v>0</v>
      </c>
      <c r="AO162">
        <v>1</v>
      </c>
      <c r="AP162">
        <v>0</v>
      </c>
      <c r="AQ162">
        <v>0</v>
      </c>
      <c r="AR162">
        <v>0</v>
      </c>
      <c r="AS162" t="s">
        <v>3</v>
      </c>
      <c r="AT162">
        <v>0.105</v>
      </c>
      <c r="AU162" t="s">
        <v>3</v>
      </c>
      <c r="AV162">
        <v>0</v>
      </c>
      <c r="AW162">
        <v>2</v>
      </c>
      <c r="AX162">
        <v>36142015</v>
      </c>
      <c r="AY162">
        <v>1</v>
      </c>
      <c r="AZ162">
        <v>0</v>
      </c>
      <c r="BA162">
        <v>155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X162">
        <f>Y162*Source!I128</f>
        <v>2.9399999999999999E-3</v>
      </c>
      <c r="CY162">
        <f t="shared" si="19"/>
        <v>3402.94</v>
      </c>
      <c r="CZ162">
        <f t="shared" si="20"/>
        <v>458</v>
      </c>
      <c r="DA162">
        <f t="shared" si="21"/>
        <v>7.43</v>
      </c>
      <c r="DB162">
        <f t="shared" si="17"/>
        <v>48.09</v>
      </c>
      <c r="DC162">
        <f t="shared" si="18"/>
        <v>0</v>
      </c>
    </row>
    <row r="163" spans="1:107">
      <c r="A163">
        <f>ROW(Source!A128)</f>
        <v>128</v>
      </c>
      <c r="B163">
        <v>35502784</v>
      </c>
      <c r="C163">
        <v>35508797</v>
      </c>
      <c r="D163">
        <v>29149204</v>
      </c>
      <c r="E163">
        <v>1</v>
      </c>
      <c r="F163">
        <v>1</v>
      </c>
      <c r="G163">
        <v>1</v>
      </c>
      <c r="H163">
        <v>3</v>
      </c>
      <c r="I163" t="s">
        <v>484</v>
      </c>
      <c r="J163" t="s">
        <v>485</v>
      </c>
      <c r="K163" t="s">
        <v>486</v>
      </c>
      <c r="L163">
        <v>1348</v>
      </c>
      <c r="N163">
        <v>1009</v>
      </c>
      <c r="O163" t="s">
        <v>171</v>
      </c>
      <c r="P163" t="s">
        <v>171</v>
      </c>
      <c r="Q163">
        <v>1000</v>
      </c>
      <c r="W163">
        <v>0</v>
      </c>
      <c r="X163">
        <v>-1132764130</v>
      </c>
      <c r="Y163">
        <v>1.6E-2</v>
      </c>
      <c r="AA163">
        <v>4978.46</v>
      </c>
      <c r="AB163">
        <v>0</v>
      </c>
      <c r="AC163">
        <v>0</v>
      </c>
      <c r="AD163">
        <v>0</v>
      </c>
      <c r="AE163">
        <v>729.98</v>
      </c>
      <c r="AF163">
        <v>0</v>
      </c>
      <c r="AG163">
        <v>0</v>
      </c>
      <c r="AH163">
        <v>0</v>
      </c>
      <c r="AI163">
        <v>6.82</v>
      </c>
      <c r="AJ163">
        <v>1</v>
      </c>
      <c r="AK163">
        <v>1</v>
      </c>
      <c r="AL163">
        <v>1</v>
      </c>
      <c r="AN163">
        <v>0</v>
      </c>
      <c r="AO163">
        <v>1</v>
      </c>
      <c r="AP163">
        <v>0</v>
      </c>
      <c r="AQ163">
        <v>0</v>
      </c>
      <c r="AR163">
        <v>0</v>
      </c>
      <c r="AS163" t="s">
        <v>3</v>
      </c>
      <c r="AT163">
        <v>1.6E-2</v>
      </c>
      <c r="AU163" t="s">
        <v>3</v>
      </c>
      <c r="AV163">
        <v>0</v>
      </c>
      <c r="AW163">
        <v>2</v>
      </c>
      <c r="AX163">
        <v>36142016</v>
      </c>
      <c r="AY163">
        <v>1</v>
      </c>
      <c r="AZ163">
        <v>0</v>
      </c>
      <c r="BA163">
        <v>156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X163">
        <f>Y163*Source!I128</f>
        <v>4.4799999999999999E-4</v>
      </c>
      <c r="CY163">
        <f t="shared" si="19"/>
        <v>4978.46</v>
      </c>
      <c r="CZ163">
        <f t="shared" si="20"/>
        <v>729.98</v>
      </c>
      <c r="DA163">
        <f t="shared" si="21"/>
        <v>6.82</v>
      </c>
      <c r="DB163">
        <f t="shared" si="17"/>
        <v>11.68</v>
      </c>
      <c r="DC163">
        <f t="shared" si="18"/>
        <v>0</v>
      </c>
    </row>
    <row r="164" spans="1:107">
      <c r="A164">
        <f>ROW(Source!A167)</f>
        <v>167</v>
      </c>
      <c r="B164">
        <v>35502784</v>
      </c>
      <c r="C164">
        <v>35509029</v>
      </c>
      <c r="D164">
        <v>18407546</v>
      </c>
      <c r="E164">
        <v>1</v>
      </c>
      <c r="F164">
        <v>1</v>
      </c>
      <c r="G164">
        <v>1</v>
      </c>
      <c r="H164">
        <v>1</v>
      </c>
      <c r="I164" t="s">
        <v>575</v>
      </c>
      <c r="J164" t="s">
        <v>3</v>
      </c>
      <c r="K164" t="s">
        <v>576</v>
      </c>
      <c r="L164">
        <v>1369</v>
      </c>
      <c r="N164">
        <v>1013</v>
      </c>
      <c r="O164" t="s">
        <v>352</v>
      </c>
      <c r="P164" t="s">
        <v>352</v>
      </c>
      <c r="Q164">
        <v>1</v>
      </c>
      <c r="W164">
        <v>0</v>
      </c>
      <c r="X164">
        <v>1709986911</v>
      </c>
      <c r="Y164">
        <v>108.36</v>
      </c>
      <c r="AA164">
        <v>0</v>
      </c>
      <c r="AB164">
        <v>0</v>
      </c>
      <c r="AC164">
        <v>0</v>
      </c>
      <c r="AD164">
        <v>306.91000000000003</v>
      </c>
      <c r="AE164">
        <v>0</v>
      </c>
      <c r="AF164">
        <v>0</v>
      </c>
      <c r="AG164">
        <v>0</v>
      </c>
      <c r="AH164">
        <v>306.91000000000003</v>
      </c>
      <c r="AI164">
        <v>1</v>
      </c>
      <c r="AJ164">
        <v>1</v>
      </c>
      <c r="AK164">
        <v>1</v>
      </c>
      <c r="AL164">
        <v>1</v>
      </c>
      <c r="AN164">
        <v>0</v>
      </c>
      <c r="AO164">
        <v>1</v>
      </c>
      <c r="AP164">
        <v>0</v>
      </c>
      <c r="AQ164">
        <v>0</v>
      </c>
      <c r="AR164">
        <v>0</v>
      </c>
      <c r="AS164" t="s">
        <v>3</v>
      </c>
      <c r="AT164">
        <v>108.36</v>
      </c>
      <c r="AU164" t="s">
        <v>3</v>
      </c>
      <c r="AV164">
        <v>1</v>
      </c>
      <c r="AW164">
        <v>2</v>
      </c>
      <c r="AX164">
        <v>35778853</v>
      </c>
      <c r="AY164">
        <v>1</v>
      </c>
      <c r="AZ164">
        <v>0</v>
      </c>
      <c r="BA164">
        <v>157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CX164">
        <f>Y164*Source!I167</f>
        <v>97.524000000000001</v>
      </c>
      <c r="CY164">
        <f>AD164</f>
        <v>306.91000000000003</v>
      </c>
      <c r="CZ164">
        <f>AH164</f>
        <v>306.91000000000003</v>
      </c>
      <c r="DA164">
        <f>AL164</f>
        <v>1</v>
      </c>
      <c r="DB164">
        <f t="shared" si="17"/>
        <v>33256.769999999997</v>
      </c>
      <c r="DC164">
        <f t="shared" si="18"/>
        <v>0</v>
      </c>
    </row>
    <row r="165" spans="1:107">
      <c r="A165">
        <f>ROW(Source!A167)</f>
        <v>167</v>
      </c>
      <c r="B165">
        <v>35502784</v>
      </c>
      <c r="C165">
        <v>35509029</v>
      </c>
      <c r="D165">
        <v>121548</v>
      </c>
      <c r="E165">
        <v>1</v>
      </c>
      <c r="F165">
        <v>1</v>
      </c>
      <c r="G165">
        <v>1</v>
      </c>
      <c r="H165">
        <v>1</v>
      </c>
      <c r="I165" t="s">
        <v>28</v>
      </c>
      <c r="J165" t="s">
        <v>3</v>
      </c>
      <c r="K165" t="s">
        <v>353</v>
      </c>
      <c r="L165">
        <v>608254</v>
      </c>
      <c r="N165">
        <v>1013</v>
      </c>
      <c r="O165" t="s">
        <v>354</v>
      </c>
      <c r="P165" t="s">
        <v>354</v>
      </c>
      <c r="Q165">
        <v>1</v>
      </c>
      <c r="W165">
        <v>0</v>
      </c>
      <c r="X165">
        <v>-185737400</v>
      </c>
      <c r="Y165">
        <v>0.25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1</v>
      </c>
      <c r="AJ165">
        <v>1</v>
      </c>
      <c r="AK165">
        <v>1</v>
      </c>
      <c r="AL165">
        <v>1</v>
      </c>
      <c r="AN165">
        <v>0</v>
      </c>
      <c r="AO165">
        <v>1</v>
      </c>
      <c r="AP165">
        <v>0</v>
      </c>
      <c r="AQ165">
        <v>0</v>
      </c>
      <c r="AR165">
        <v>0</v>
      </c>
      <c r="AS165" t="s">
        <v>3</v>
      </c>
      <c r="AT165">
        <v>0.25</v>
      </c>
      <c r="AU165" t="s">
        <v>3</v>
      </c>
      <c r="AV165">
        <v>2</v>
      </c>
      <c r="AW165">
        <v>2</v>
      </c>
      <c r="AX165">
        <v>35778854</v>
      </c>
      <c r="AY165">
        <v>1</v>
      </c>
      <c r="AZ165">
        <v>0</v>
      </c>
      <c r="BA165">
        <v>158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X165">
        <f>Y165*Source!I167</f>
        <v>0.22500000000000001</v>
      </c>
      <c r="CY165">
        <f>AD165</f>
        <v>0</v>
      </c>
      <c r="CZ165">
        <f>AH165</f>
        <v>0</v>
      </c>
      <c r="DA165">
        <f>AL165</f>
        <v>1</v>
      </c>
      <c r="DB165">
        <f t="shared" si="17"/>
        <v>0</v>
      </c>
      <c r="DC165">
        <f t="shared" si="18"/>
        <v>0</v>
      </c>
    </row>
    <row r="166" spans="1:107">
      <c r="A166">
        <f>ROW(Source!A167)</f>
        <v>167</v>
      </c>
      <c r="B166">
        <v>35502784</v>
      </c>
      <c r="C166">
        <v>35509029</v>
      </c>
      <c r="D166">
        <v>29172379</v>
      </c>
      <c r="E166">
        <v>1</v>
      </c>
      <c r="F166">
        <v>1</v>
      </c>
      <c r="G166">
        <v>1</v>
      </c>
      <c r="H166">
        <v>2</v>
      </c>
      <c r="I166" t="s">
        <v>550</v>
      </c>
      <c r="J166" t="s">
        <v>551</v>
      </c>
      <c r="K166" t="s">
        <v>552</v>
      </c>
      <c r="L166">
        <v>1368</v>
      </c>
      <c r="N166">
        <v>1011</v>
      </c>
      <c r="O166" t="s">
        <v>358</v>
      </c>
      <c r="P166" t="s">
        <v>358</v>
      </c>
      <c r="Q166">
        <v>1</v>
      </c>
      <c r="W166">
        <v>0</v>
      </c>
      <c r="X166">
        <v>-151619853</v>
      </c>
      <c r="Y166">
        <v>0.25</v>
      </c>
      <c r="AA166">
        <v>0</v>
      </c>
      <c r="AB166">
        <v>1102.08</v>
      </c>
      <c r="AC166">
        <v>446.18</v>
      </c>
      <c r="AD166">
        <v>0</v>
      </c>
      <c r="AE166">
        <v>0</v>
      </c>
      <c r="AF166">
        <v>112</v>
      </c>
      <c r="AG166">
        <v>13.5</v>
      </c>
      <c r="AH166">
        <v>0</v>
      </c>
      <c r="AI166">
        <v>1</v>
      </c>
      <c r="AJ166">
        <v>9.84</v>
      </c>
      <c r="AK166">
        <v>33.049999999999997</v>
      </c>
      <c r="AL166">
        <v>1</v>
      </c>
      <c r="AN166">
        <v>0</v>
      </c>
      <c r="AO166">
        <v>1</v>
      </c>
      <c r="AP166">
        <v>0</v>
      </c>
      <c r="AQ166">
        <v>0</v>
      </c>
      <c r="AR166">
        <v>0</v>
      </c>
      <c r="AS166" t="s">
        <v>3</v>
      </c>
      <c r="AT166">
        <v>0.25</v>
      </c>
      <c r="AU166" t="s">
        <v>3</v>
      </c>
      <c r="AV166">
        <v>0</v>
      </c>
      <c r="AW166">
        <v>2</v>
      </c>
      <c r="AX166">
        <v>35778855</v>
      </c>
      <c r="AY166">
        <v>1</v>
      </c>
      <c r="AZ166">
        <v>0</v>
      </c>
      <c r="BA166">
        <v>159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X166">
        <f>Y166*Source!I167</f>
        <v>0.22500000000000001</v>
      </c>
      <c r="CY166">
        <f>AB166</f>
        <v>1102.08</v>
      </c>
      <c r="CZ166">
        <f>AF166</f>
        <v>112</v>
      </c>
      <c r="DA166">
        <f>AJ166</f>
        <v>9.84</v>
      </c>
      <c r="DB166">
        <f t="shared" si="17"/>
        <v>28</v>
      </c>
      <c r="DC166">
        <f t="shared" si="18"/>
        <v>3.38</v>
      </c>
    </row>
    <row r="167" spans="1:107">
      <c r="A167">
        <f>ROW(Source!A167)</f>
        <v>167</v>
      </c>
      <c r="B167">
        <v>35502784</v>
      </c>
      <c r="C167">
        <v>35509029</v>
      </c>
      <c r="D167">
        <v>29172516</v>
      </c>
      <c r="E167">
        <v>1</v>
      </c>
      <c r="F167">
        <v>1</v>
      </c>
      <c r="G167">
        <v>1</v>
      </c>
      <c r="H167">
        <v>2</v>
      </c>
      <c r="I167" t="s">
        <v>577</v>
      </c>
      <c r="J167" t="s">
        <v>578</v>
      </c>
      <c r="K167" t="s">
        <v>579</v>
      </c>
      <c r="L167">
        <v>1368</v>
      </c>
      <c r="N167">
        <v>1011</v>
      </c>
      <c r="O167" t="s">
        <v>358</v>
      </c>
      <c r="P167" t="s">
        <v>358</v>
      </c>
      <c r="Q167">
        <v>1</v>
      </c>
      <c r="W167">
        <v>0</v>
      </c>
      <c r="X167">
        <v>732506680</v>
      </c>
      <c r="Y167">
        <v>16.2</v>
      </c>
      <c r="AA167">
        <v>0</v>
      </c>
      <c r="AB167">
        <v>72.45</v>
      </c>
      <c r="AC167">
        <v>0</v>
      </c>
      <c r="AD167">
        <v>0</v>
      </c>
      <c r="AE167">
        <v>0</v>
      </c>
      <c r="AF167">
        <v>6.9</v>
      </c>
      <c r="AG167">
        <v>0</v>
      </c>
      <c r="AH167">
        <v>0</v>
      </c>
      <c r="AI167">
        <v>1</v>
      </c>
      <c r="AJ167">
        <v>10.5</v>
      </c>
      <c r="AK167">
        <v>33.049999999999997</v>
      </c>
      <c r="AL167">
        <v>1</v>
      </c>
      <c r="AN167">
        <v>0</v>
      </c>
      <c r="AO167">
        <v>1</v>
      </c>
      <c r="AP167">
        <v>0</v>
      </c>
      <c r="AQ167">
        <v>0</v>
      </c>
      <c r="AR167">
        <v>0</v>
      </c>
      <c r="AS167" t="s">
        <v>3</v>
      </c>
      <c r="AT167">
        <v>16.2</v>
      </c>
      <c r="AU167" t="s">
        <v>3</v>
      </c>
      <c r="AV167">
        <v>0</v>
      </c>
      <c r="AW167">
        <v>2</v>
      </c>
      <c r="AX167">
        <v>35778856</v>
      </c>
      <c r="AY167">
        <v>1</v>
      </c>
      <c r="AZ167">
        <v>0</v>
      </c>
      <c r="BA167">
        <v>160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X167">
        <f>Y167*Source!I167</f>
        <v>14.58</v>
      </c>
      <c r="CY167">
        <f>AB167</f>
        <v>72.45</v>
      </c>
      <c r="CZ167">
        <f>AF167</f>
        <v>6.9</v>
      </c>
      <c r="DA167">
        <f>AJ167</f>
        <v>10.5</v>
      </c>
      <c r="DB167">
        <f t="shared" si="17"/>
        <v>111.78</v>
      </c>
      <c r="DC167">
        <f t="shared" si="18"/>
        <v>0</v>
      </c>
    </row>
    <row r="168" spans="1:107">
      <c r="A168">
        <f>ROW(Source!A167)</f>
        <v>167</v>
      </c>
      <c r="B168">
        <v>35502784</v>
      </c>
      <c r="C168">
        <v>35509029</v>
      </c>
      <c r="D168">
        <v>29174500</v>
      </c>
      <c r="E168">
        <v>1</v>
      </c>
      <c r="F168">
        <v>1</v>
      </c>
      <c r="G168">
        <v>1</v>
      </c>
      <c r="H168">
        <v>2</v>
      </c>
      <c r="I168" t="s">
        <v>580</v>
      </c>
      <c r="J168" t="s">
        <v>581</v>
      </c>
      <c r="K168" t="s">
        <v>582</v>
      </c>
      <c r="L168">
        <v>1368</v>
      </c>
      <c r="N168">
        <v>1011</v>
      </c>
      <c r="O168" t="s">
        <v>358</v>
      </c>
      <c r="P168" t="s">
        <v>358</v>
      </c>
      <c r="Q168">
        <v>1</v>
      </c>
      <c r="W168">
        <v>0</v>
      </c>
      <c r="X168">
        <v>-239831557</v>
      </c>
      <c r="Y168">
        <v>3.54</v>
      </c>
      <c r="AA168">
        <v>0</v>
      </c>
      <c r="AB168">
        <v>7.33</v>
      </c>
      <c r="AC168">
        <v>0</v>
      </c>
      <c r="AD168">
        <v>0</v>
      </c>
      <c r="AE168">
        <v>0</v>
      </c>
      <c r="AF168">
        <v>1.95</v>
      </c>
      <c r="AG168">
        <v>0</v>
      </c>
      <c r="AH168">
        <v>0</v>
      </c>
      <c r="AI168">
        <v>1</v>
      </c>
      <c r="AJ168">
        <v>3.76</v>
      </c>
      <c r="AK168">
        <v>33.049999999999997</v>
      </c>
      <c r="AL168">
        <v>1</v>
      </c>
      <c r="AN168">
        <v>0</v>
      </c>
      <c r="AO168">
        <v>1</v>
      </c>
      <c r="AP168">
        <v>0</v>
      </c>
      <c r="AQ168">
        <v>0</v>
      </c>
      <c r="AR168">
        <v>0</v>
      </c>
      <c r="AS168" t="s">
        <v>3</v>
      </c>
      <c r="AT168">
        <v>3.54</v>
      </c>
      <c r="AU168" t="s">
        <v>3</v>
      </c>
      <c r="AV168">
        <v>0</v>
      </c>
      <c r="AW168">
        <v>2</v>
      </c>
      <c r="AX168">
        <v>35778857</v>
      </c>
      <c r="AY168">
        <v>1</v>
      </c>
      <c r="AZ168">
        <v>0</v>
      </c>
      <c r="BA168">
        <v>161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X168">
        <f>Y168*Source!I167</f>
        <v>3.1859999999999999</v>
      </c>
      <c r="CY168">
        <f>AB168</f>
        <v>7.33</v>
      </c>
      <c r="CZ168">
        <f>AF168</f>
        <v>1.95</v>
      </c>
      <c r="DA168">
        <f>AJ168</f>
        <v>3.76</v>
      </c>
      <c r="DB168">
        <f t="shared" si="17"/>
        <v>6.9</v>
      </c>
      <c r="DC168">
        <f t="shared" si="18"/>
        <v>0</v>
      </c>
    </row>
    <row r="169" spans="1:107">
      <c r="A169">
        <f>ROW(Source!A167)</f>
        <v>167</v>
      </c>
      <c r="B169">
        <v>35502784</v>
      </c>
      <c r="C169">
        <v>35509029</v>
      </c>
      <c r="D169">
        <v>29174913</v>
      </c>
      <c r="E169">
        <v>1</v>
      </c>
      <c r="F169">
        <v>1</v>
      </c>
      <c r="G169">
        <v>1</v>
      </c>
      <c r="H169">
        <v>2</v>
      </c>
      <c r="I169" t="s">
        <v>394</v>
      </c>
      <c r="J169" t="s">
        <v>395</v>
      </c>
      <c r="K169" t="s">
        <v>396</v>
      </c>
      <c r="L169">
        <v>1368</v>
      </c>
      <c r="N169">
        <v>1011</v>
      </c>
      <c r="O169" t="s">
        <v>358</v>
      </c>
      <c r="P169" t="s">
        <v>358</v>
      </c>
      <c r="Q169">
        <v>1</v>
      </c>
      <c r="W169">
        <v>0</v>
      </c>
      <c r="X169">
        <v>458544584</v>
      </c>
      <c r="Y169">
        <v>0.14000000000000001</v>
      </c>
      <c r="AA169">
        <v>0</v>
      </c>
      <c r="AB169">
        <v>932.72</v>
      </c>
      <c r="AC169">
        <v>383.38</v>
      </c>
      <c r="AD169">
        <v>0</v>
      </c>
      <c r="AE169">
        <v>0</v>
      </c>
      <c r="AF169">
        <v>87.17</v>
      </c>
      <c r="AG169">
        <v>11.6</v>
      </c>
      <c r="AH169">
        <v>0</v>
      </c>
      <c r="AI169">
        <v>1</v>
      </c>
      <c r="AJ169">
        <v>10.7</v>
      </c>
      <c r="AK169">
        <v>33.049999999999997</v>
      </c>
      <c r="AL169">
        <v>1</v>
      </c>
      <c r="AN169">
        <v>0</v>
      </c>
      <c r="AO169">
        <v>1</v>
      </c>
      <c r="AP169">
        <v>0</v>
      </c>
      <c r="AQ169">
        <v>0</v>
      </c>
      <c r="AR169">
        <v>0</v>
      </c>
      <c r="AS169" t="s">
        <v>3</v>
      </c>
      <c r="AT169">
        <v>0.14000000000000001</v>
      </c>
      <c r="AU169" t="s">
        <v>3</v>
      </c>
      <c r="AV169">
        <v>0</v>
      </c>
      <c r="AW169">
        <v>2</v>
      </c>
      <c r="AX169">
        <v>35778858</v>
      </c>
      <c r="AY169">
        <v>1</v>
      </c>
      <c r="AZ169">
        <v>0</v>
      </c>
      <c r="BA169">
        <v>162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X169">
        <f>Y169*Source!I167</f>
        <v>0.12600000000000003</v>
      </c>
      <c r="CY169">
        <f>AB169</f>
        <v>932.72</v>
      </c>
      <c r="CZ169">
        <f>AF169</f>
        <v>87.17</v>
      </c>
      <c r="DA169">
        <f>AJ169</f>
        <v>10.7</v>
      </c>
      <c r="DB169">
        <f t="shared" si="17"/>
        <v>12.2</v>
      </c>
      <c r="DC169">
        <f t="shared" si="18"/>
        <v>1.62</v>
      </c>
    </row>
    <row r="170" spans="1:107">
      <c r="A170">
        <f>ROW(Source!A167)</f>
        <v>167</v>
      </c>
      <c r="B170">
        <v>35502784</v>
      </c>
      <c r="C170">
        <v>35509029</v>
      </c>
      <c r="D170">
        <v>29133005</v>
      </c>
      <c r="E170">
        <v>1</v>
      </c>
      <c r="F170">
        <v>1</v>
      </c>
      <c r="G170">
        <v>1</v>
      </c>
      <c r="H170">
        <v>3</v>
      </c>
      <c r="I170" t="s">
        <v>583</v>
      </c>
      <c r="J170" t="s">
        <v>584</v>
      </c>
      <c r="K170" t="s">
        <v>585</v>
      </c>
      <c r="L170">
        <v>1301</v>
      </c>
      <c r="N170">
        <v>1003</v>
      </c>
      <c r="O170" t="s">
        <v>209</v>
      </c>
      <c r="P170" t="s">
        <v>209</v>
      </c>
      <c r="Q170">
        <v>1</v>
      </c>
      <c r="W170">
        <v>0</v>
      </c>
      <c r="X170">
        <v>-1797212409</v>
      </c>
      <c r="Y170">
        <v>1050</v>
      </c>
      <c r="AA170">
        <v>68.27</v>
      </c>
      <c r="AB170">
        <v>0</v>
      </c>
      <c r="AC170">
        <v>0</v>
      </c>
      <c r="AD170">
        <v>0</v>
      </c>
      <c r="AE170">
        <v>25.1</v>
      </c>
      <c r="AF170">
        <v>0</v>
      </c>
      <c r="AG170">
        <v>0</v>
      </c>
      <c r="AH170">
        <v>0</v>
      </c>
      <c r="AI170">
        <v>2.72</v>
      </c>
      <c r="AJ170">
        <v>1</v>
      </c>
      <c r="AK170">
        <v>1</v>
      </c>
      <c r="AL170">
        <v>1</v>
      </c>
      <c r="AN170">
        <v>0</v>
      </c>
      <c r="AO170">
        <v>1</v>
      </c>
      <c r="AP170">
        <v>0</v>
      </c>
      <c r="AQ170">
        <v>0</v>
      </c>
      <c r="AR170">
        <v>0</v>
      </c>
      <c r="AS170" t="s">
        <v>3</v>
      </c>
      <c r="AT170">
        <v>1050</v>
      </c>
      <c r="AU170" t="s">
        <v>3</v>
      </c>
      <c r="AV170">
        <v>0</v>
      </c>
      <c r="AW170">
        <v>2</v>
      </c>
      <c r="AX170">
        <v>35778859</v>
      </c>
      <c r="AY170">
        <v>1</v>
      </c>
      <c r="AZ170">
        <v>0</v>
      </c>
      <c r="BA170">
        <v>163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CX170">
        <f>Y170*Source!I167</f>
        <v>945</v>
      </c>
      <c r="CY170">
        <f>AA170</f>
        <v>68.27</v>
      </c>
      <c r="CZ170">
        <f>AE170</f>
        <v>25.1</v>
      </c>
      <c r="DA170">
        <f>AI170</f>
        <v>2.72</v>
      </c>
      <c r="DB170">
        <f t="shared" si="17"/>
        <v>26355</v>
      </c>
      <c r="DC170">
        <f t="shared" si="18"/>
        <v>0</v>
      </c>
    </row>
    <row r="171" spans="1:107">
      <c r="A171">
        <f>ROW(Source!A167)</f>
        <v>167</v>
      </c>
      <c r="B171">
        <v>35502784</v>
      </c>
      <c r="C171">
        <v>35509029</v>
      </c>
      <c r="D171">
        <v>29133007</v>
      </c>
      <c r="E171">
        <v>1</v>
      </c>
      <c r="F171">
        <v>1</v>
      </c>
      <c r="G171">
        <v>1</v>
      </c>
      <c r="H171">
        <v>3</v>
      </c>
      <c r="I171" t="s">
        <v>586</v>
      </c>
      <c r="J171" t="s">
        <v>587</v>
      </c>
      <c r="K171" t="s">
        <v>588</v>
      </c>
      <c r="L171">
        <v>1301</v>
      </c>
      <c r="N171">
        <v>1003</v>
      </c>
      <c r="O171" t="s">
        <v>209</v>
      </c>
      <c r="P171" t="s">
        <v>209</v>
      </c>
      <c r="Q171">
        <v>1</v>
      </c>
      <c r="W171">
        <v>0</v>
      </c>
      <c r="X171">
        <v>436490340</v>
      </c>
      <c r="Y171">
        <v>100</v>
      </c>
      <c r="AA171">
        <v>37.630000000000003</v>
      </c>
      <c r="AB171">
        <v>0</v>
      </c>
      <c r="AC171">
        <v>0</v>
      </c>
      <c r="AD171">
        <v>0</v>
      </c>
      <c r="AE171">
        <v>20.79</v>
      </c>
      <c r="AF171">
        <v>0</v>
      </c>
      <c r="AG171">
        <v>0</v>
      </c>
      <c r="AH171">
        <v>0</v>
      </c>
      <c r="AI171">
        <v>1.81</v>
      </c>
      <c r="AJ171">
        <v>1</v>
      </c>
      <c r="AK171">
        <v>1</v>
      </c>
      <c r="AL171">
        <v>1</v>
      </c>
      <c r="AN171">
        <v>0</v>
      </c>
      <c r="AO171">
        <v>1</v>
      </c>
      <c r="AP171">
        <v>0</v>
      </c>
      <c r="AQ171">
        <v>0</v>
      </c>
      <c r="AR171">
        <v>0</v>
      </c>
      <c r="AS171" t="s">
        <v>3</v>
      </c>
      <c r="AT171">
        <v>100</v>
      </c>
      <c r="AU171" t="s">
        <v>3</v>
      </c>
      <c r="AV171">
        <v>0</v>
      </c>
      <c r="AW171">
        <v>2</v>
      </c>
      <c r="AX171">
        <v>35778860</v>
      </c>
      <c r="AY171">
        <v>1</v>
      </c>
      <c r="AZ171">
        <v>0</v>
      </c>
      <c r="BA171">
        <v>164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CX171">
        <f>Y171*Source!I167</f>
        <v>90</v>
      </c>
      <c r="CY171">
        <f>AA171</f>
        <v>37.630000000000003</v>
      </c>
      <c r="CZ171">
        <f>AE171</f>
        <v>20.79</v>
      </c>
      <c r="DA171">
        <f>AI171</f>
        <v>1.81</v>
      </c>
      <c r="DB171">
        <f t="shared" si="17"/>
        <v>2079</v>
      </c>
      <c r="DC171">
        <f t="shared" si="18"/>
        <v>0</v>
      </c>
    </row>
    <row r="172" spans="1:107">
      <c r="A172">
        <f>ROW(Source!A167)</f>
        <v>167</v>
      </c>
      <c r="B172">
        <v>35502784</v>
      </c>
      <c r="C172">
        <v>35509029</v>
      </c>
      <c r="D172">
        <v>29133008</v>
      </c>
      <c r="E172">
        <v>1</v>
      </c>
      <c r="F172">
        <v>1</v>
      </c>
      <c r="G172">
        <v>1</v>
      </c>
      <c r="H172">
        <v>3</v>
      </c>
      <c r="I172" t="s">
        <v>254</v>
      </c>
      <c r="J172" t="s">
        <v>256</v>
      </c>
      <c r="K172" t="s">
        <v>255</v>
      </c>
      <c r="L172">
        <v>1301</v>
      </c>
      <c r="N172">
        <v>1003</v>
      </c>
      <c r="O172" t="s">
        <v>209</v>
      </c>
      <c r="P172" t="s">
        <v>209</v>
      </c>
      <c r="Q172">
        <v>1</v>
      </c>
      <c r="W172">
        <v>0</v>
      </c>
      <c r="X172">
        <v>1720564299</v>
      </c>
      <c r="Y172">
        <v>88.888889000000006</v>
      </c>
      <c r="AA172">
        <v>35.74</v>
      </c>
      <c r="AB172">
        <v>0</v>
      </c>
      <c r="AC172">
        <v>0</v>
      </c>
      <c r="AD172">
        <v>0</v>
      </c>
      <c r="AE172">
        <v>6.36</v>
      </c>
      <c r="AF172">
        <v>0</v>
      </c>
      <c r="AG172">
        <v>0</v>
      </c>
      <c r="AH172">
        <v>0</v>
      </c>
      <c r="AI172">
        <v>5.62</v>
      </c>
      <c r="AJ172">
        <v>1</v>
      </c>
      <c r="AK172">
        <v>1</v>
      </c>
      <c r="AL172">
        <v>1</v>
      </c>
      <c r="AN172">
        <v>1</v>
      </c>
      <c r="AO172">
        <v>0</v>
      </c>
      <c r="AP172">
        <v>0</v>
      </c>
      <c r="AQ172">
        <v>0</v>
      </c>
      <c r="AR172">
        <v>0</v>
      </c>
      <c r="AS172" t="s">
        <v>3</v>
      </c>
      <c r="AT172">
        <v>88.888889000000006</v>
      </c>
      <c r="AU172" t="s">
        <v>3</v>
      </c>
      <c r="AV172">
        <v>0</v>
      </c>
      <c r="AW172">
        <v>2</v>
      </c>
      <c r="AX172">
        <v>35778861</v>
      </c>
      <c r="AY172">
        <v>1</v>
      </c>
      <c r="AZ172">
        <v>6144</v>
      </c>
      <c r="BA172">
        <v>165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X172">
        <f>Y172*Source!I167</f>
        <v>80.000000100000008</v>
      </c>
      <c r="CY172">
        <f>AA172</f>
        <v>35.74</v>
      </c>
      <c r="CZ172">
        <f>AE172</f>
        <v>6.36</v>
      </c>
      <c r="DA172">
        <f>AI172</f>
        <v>5.62</v>
      </c>
      <c r="DB172">
        <f t="shared" si="17"/>
        <v>565.33000000000004</v>
      </c>
      <c r="DC172">
        <f t="shared" si="18"/>
        <v>0</v>
      </c>
    </row>
    <row r="173" spans="1:107">
      <c r="A173">
        <f>ROW(Source!A167)</f>
        <v>167</v>
      </c>
      <c r="B173">
        <v>35502784</v>
      </c>
      <c r="C173">
        <v>35509029</v>
      </c>
      <c r="D173">
        <v>29133009</v>
      </c>
      <c r="E173">
        <v>1</v>
      </c>
      <c r="F173">
        <v>1</v>
      </c>
      <c r="G173">
        <v>1</v>
      </c>
      <c r="H173">
        <v>3</v>
      </c>
      <c r="I173" t="s">
        <v>589</v>
      </c>
      <c r="J173" t="s">
        <v>590</v>
      </c>
      <c r="K173" t="s">
        <v>591</v>
      </c>
      <c r="L173">
        <v>1354</v>
      </c>
      <c r="N173">
        <v>1010</v>
      </c>
      <c r="O173" t="s">
        <v>142</v>
      </c>
      <c r="P173" t="s">
        <v>142</v>
      </c>
      <c r="Q173">
        <v>1</v>
      </c>
      <c r="W173">
        <v>0</v>
      </c>
      <c r="X173">
        <v>507473256</v>
      </c>
      <c r="Y173">
        <v>70</v>
      </c>
      <c r="AA173">
        <v>9.35</v>
      </c>
      <c r="AB173">
        <v>0</v>
      </c>
      <c r="AC173">
        <v>0</v>
      </c>
      <c r="AD173">
        <v>0</v>
      </c>
      <c r="AE173">
        <v>3.71</v>
      </c>
      <c r="AF173">
        <v>0</v>
      </c>
      <c r="AG173">
        <v>0</v>
      </c>
      <c r="AH173">
        <v>0</v>
      </c>
      <c r="AI173">
        <v>2.52</v>
      </c>
      <c r="AJ173">
        <v>1</v>
      </c>
      <c r="AK173">
        <v>1</v>
      </c>
      <c r="AL173">
        <v>1</v>
      </c>
      <c r="AN173">
        <v>0</v>
      </c>
      <c r="AO173">
        <v>1</v>
      </c>
      <c r="AP173">
        <v>0</v>
      </c>
      <c r="AQ173">
        <v>0</v>
      </c>
      <c r="AR173">
        <v>0</v>
      </c>
      <c r="AS173" t="s">
        <v>3</v>
      </c>
      <c r="AT173">
        <v>70</v>
      </c>
      <c r="AU173" t="s">
        <v>3</v>
      </c>
      <c r="AV173">
        <v>0</v>
      </c>
      <c r="AW173">
        <v>2</v>
      </c>
      <c r="AX173">
        <v>35778862</v>
      </c>
      <c r="AY173">
        <v>1</v>
      </c>
      <c r="AZ173">
        <v>0</v>
      </c>
      <c r="BA173">
        <v>166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CX173">
        <f>Y173*Source!I167</f>
        <v>63</v>
      </c>
      <c r="CY173">
        <f>AA173</f>
        <v>9.35</v>
      </c>
      <c r="CZ173">
        <f>AE173</f>
        <v>3.71</v>
      </c>
      <c r="DA173">
        <f>AI173</f>
        <v>2.52</v>
      </c>
      <c r="DB173">
        <f t="shared" si="17"/>
        <v>259.7</v>
      </c>
      <c r="DC173">
        <f t="shared" si="18"/>
        <v>0</v>
      </c>
    </row>
    <row r="174" spans="1:107">
      <c r="A174">
        <f>ROW(Source!A169)</f>
        <v>169</v>
      </c>
      <c r="B174">
        <v>35502784</v>
      </c>
      <c r="C174">
        <v>35776693</v>
      </c>
      <c r="D174">
        <v>29364679</v>
      </c>
      <c r="E174">
        <v>1</v>
      </c>
      <c r="F174">
        <v>1</v>
      </c>
      <c r="G174">
        <v>1</v>
      </c>
      <c r="H174">
        <v>1</v>
      </c>
      <c r="I174" t="s">
        <v>491</v>
      </c>
      <c r="J174" t="s">
        <v>3</v>
      </c>
      <c r="K174" t="s">
        <v>492</v>
      </c>
      <c r="L174">
        <v>1369</v>
      </c>
      <c r="N174">
        <v>1013</v>
      </c>
      <c r="O174" t="s">
        <v>352</v>
      </c>
      <c r="P174" t="s">
        <v>352</v>
      </c>
      <c r="Q174">
        <v>1</v>
      </c>
      <c r="W174">
        <v>0</v>
      </c>
      <c r="X174">
        <v>931378261</v>
      </c>
      <c r="Y174">
        <v>94.4</v>
      </c>
      <c r="AA174">
        <v>0</v>
      </c>
      <c r="AB174">
        <v>0</v>
      </c>
      <c r="AC174">
        <v>0</v>
      </c>
      <c r="AD174">
        <v>323.88</v>
      </c>
      <c r="AE174">
        <v>0</v>
      </c>
      <c r="AF174">
        <v>0</v>
      </c>
      <c r="AG174">
        <v>0</v>
      </c>
      <c r="AH174">
        <v>323.88</v>
      </c>
      <c r="AI174">
        <v>1</v>
      </c>
      <c r="AJ174">
        <v>1</v>
      </c>
      <c r="AK174">
        <v>1</v>
      </c>
      <c r="AL174">
        <v>1</v>
      </c>
      <c r="AN174">
        <v>0</v>
      </c>
      <c r="AO174">
        <v>1</v>
      </c>
      <c r="AP174">
        <v>0</v>
      </c>
      <c r="AQ174">
        <v>0</v>
      </c>
      <c r="AR174">
        <v>0</v>
      </c>
      <c r="AS174" t="s">
        <v>3</v>
      </c>
      <c r="AT174">
        <v>94.4</v>
      </c>
      <c r="AU174" t="s">
        <v>3</v>
      </c>
      <c r="AV174">
        <v>1</v>
      </c>
      <c r="AW174">
        <v>2</v>
      </c>
      <c r="AX174">
        <v>35909215</v>
      </c>
      <c r="AY174">
        <v>1</v>
      </c>
      <c r="AZ174">
        <v>0</v>
      </c>
      <c r="BA174">
        <v>167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CX174">
        <f>Y174*Source!I169</f>
        <v>18.880000000000003</v>
      </c>
      <c r="CY174">
        <f>AD174</f>
        <v>323.88</v>
      </c>
      <c r="CZ174">
        <f>AH174</f>
        <v>323.88</v>
      </c>
      <c r="DA174">
        <f>AL174</f>
        <v>1</v>
      </c>
      <c r="DB174">
        <f t="shared" si="17"/>
        <v>30574.27</v>
      </c>
      <c r="DC174">
        <f t="shared" si="18"/>
        <v>0</v>
      </c>
    </row>
    <row r="175" spans="1:107">
      <c r="A175">
        <f>ROW(Source!A169)</f>
        <v>169</v>
      </c>
      <c r="B175">
        <v>35502784</v>
      </c>
      <c r="C175">
        <v>35776693</v>
      </c>
      <c r="D175">
        <v>121548</v>
      </c>
      <c r="E175">
        <v>1</v>
      </c>
      <c r="F175">
        <v>1</v>
      </c>
      <c r="G175">
        <v>1</v>
      </c>
      <c r="H175">
        <v>1</v>
      </c>
      <c r="I175" t="s">
        <v>28</v>
      </c>
      <c r="J175" t="s">
        <v>3</v>
      </c>
      <c r="K175" t="s">
        <v>353</v>
      </c>
      <c r="L175">
        <v>608254</v>
      </c>
      <c r="N175">
        <v>1013</v>
      </c>
      <c r="O175" t="s">
        <v>354</v>
      </c>
      <c r="P175" t="s">
        <v>354</v>
      </c>
      <c r="Q175">
        <v>1</v>
      </c>
      <c r="W175">
        <v>0</v>
      </c>
      <c r="X175">
        <v>-185737400</v>
      </c>
      <c r="Y175">
        <v>0.2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1</v>
      </c>
      <c r="AJ175">
        <v>1</v>
      </c>
      <c r="AK175">
        <v>1</v>
      </c>
      <c r="AL175">
        <v>1</v>
      </c>
      <c r="AN175">
        <v>0</v>
      </c>
      <c r="AO175">
        <v>1</v>
      </c>
      <c r="AP175">
        <v>0</v>
      </c>
      <c r="AQ175">
        <v>0</v>
      </c>
      <c r="AR175">
        <v>0</v>
      </c>
      <c r="AS175" t="s">
        <v>3</v>
      </c>
      <c r="AT175">
        <v>0.2</v>
      </c>
      <c r="AU175" t="s">
        <v>3</v>
      </c>
      <c r="AV175">
        <v>2</v>
      </c>
      <c r="AW175">
        <v>2</v>
      </c>
      <c r="AX175">
        <v>35909216</v>
      </c>
      <c r="AY175">
        <v>1</v>
      </c>
      <c r="AZ175">
        <v>0</v>
      </c>
      <c r="BA175">
        <v>168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CX175">
        <f>Y175*Source!I169</f>
        <v>4.0000000000000008E-2</v>
      </c>
      <c r="CY175">
        <f>AD175</f>
        <v>0</v>
      </c>
      <c r="CZ175">
        <f>AH175</f>
        <v>0</v>
      </c>
      <c r="DA175">
        <f>AL175</f>
        <v>1</v>
      </c>
      <c r="DB175">
        <f t="shared" si="17"/>
        <v>0</v>
      </c>
      <c r="DC175">
        <f t="shared" si="18"/>
        <v>0</v>
      </c>
    </row>
    <row r="176" spans="1:107">
      <c r="A176">
        <f>ROW(Source!A169)</f>
        <v>169</v>
      </c>
      <c r="B176">
        <v>35502784</v>
      </c>
      <c r="C176">
        <v>35776693</v>
      </c>
      <c r="D176">
        <v>29172362</v>
      </c>
      <c r="E176">
        <v>1</v>
      </c>
      <c r="F176">
        <v>1</v>
      </c>
      <c r="G176">
        <v>1</v>
      </c>
      <c r="H176">
        <v>2</v>
      </c>
      <c r="I176" t="s">
        <v>463</v>
      </c>
      <c r="J176" t="s">
        <v>464</v>
      </c>
      <c r="K176" t="s">
        <v>465</v>
      </c>
      <c r="L176">
        <v>1368</v>
      </c>
      <c r="N176">
        <v>1011</v>
      </c>
      <c r="O176" t="s">
        <v>358</v>
      </c>
      <c r="P176" t="s">
        <v>358</v>
      </c>
      <c r="Q176">
        <v>1</v>
      </c>
      <c r="W176">
        <v>0</v>
      </c>
      <c r="X176">
        <v>2071614860</v>
      </c>
      <c r="Y176">
        <v>0.2</v>
      </c>
      <c r="AA176">
        <v>0</v>
      </c>
      <c r="AB176">
        <v>1113.56</v>
      </c>
      <c r="AC176">
        <v>446.18</v>
      </c>
      <c r="AD176">
        <v>0</v>
      </c>
      <c r="AE176">
        <v>0</v>
      </c>
      <c r="AF176">
        <v>134.65</v>
      </c>
      <c r="AG176">
        <v>13.5</v>
      </c>
      <c r="AH176">
        <v>0</v>
      </c>
      <c r="AI176">
        <v>1</v>
      </c>
      <c r="AJ176">
        <v>8.27</v>
      </c>
      <c r="AK176">
        <v>33.049999999999997</v>
      </c>
      <c r="AL176">
        <v>1</v>
      </c>
      <c r="AN176">
        <v>0</v>
      </c>
      <c r="AO176">
        <v>1</v>
      </c>
      <c r="AP176">
        <v>0</v>
      </c>
      <c r="AQ176">
        <v>0</v>
      </c>
      <c r="AR176">
        <v>0</v>
      </c>
      <c r="AS176" t="s">
        <v>3</v>
      </c>
      <c r="AT176">
        <v>0.2</v>
      </c>
      <c r="AU176" t="s">
        <v>3</v>
      </c>
      <c r="AV176">
        <v>0</v>
      </c>
      <c r="AW176">
        <v>2</v>
      </c>
      <c r="AX176">
        <v>35909217</v>
      </c>
      <c r="AY176">
        <v>1</v>
      </c>
      <c r="AZ176">
        <v>0</v>
      </c>
      <c r="BA176">
        <v>169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CX176">
        <f>Y176*Source!I169</f>
        <v>4.0000000000000008E-2</v>
      </c>
      <c r="CY176">
        <f>AB176</f>
        <v>1113.56</v>
      </c>
      <c r="CZ176">
        <f>AF176</f>
        <v>134.65</v>
      </c>
      <c r="DA176">
        <f>AJ176</f>
        <v>8.27</v>
      </c>
      <c r="DB176">
        <f t="shared" si="17"/>
        <v>26.93</v>
      </c>
      <c r="DC176">
        <f t="shared" si="18"/>
        <v>2.7</v>
      </c>
    </row>
    <row r="177" spans="1:107">
      <c r="A177">
        <f>ROW(Source!A169)</f>
        <v>169</v>
      </c>
      <c r="B177">
        <v>35502784</v>
      </c>
      <c r="C177">
        <v>35776693</v>
      </c>
      <c r="D177">
        <v>29174913</v>
      </c>
      <c r="E177">
        <v>1</v>
      </c>
      <c r="F177">
        <v>1</v>
      </c>
      <c r="G177">
        <v>1</v>
      </c>
      <c r="H177">
        <v>2</v>
      </c>
      <c r="I177" t="s">
        <v>394</v>
      </c>
      <c r="J177" t="s">
        <v>395</v>
      </c>
      <c r="K177" t="s">
        <v>396</v>
      </c>
      <c r="L177">
        <v>1368</v>
      </c>
      <c r="N177">
        <v>1011</v>
      </c>
      <c r="O177" t="s">
        <v>358</v>
      </c>
      <c r="P177" t="s">
        <v>358</v>
      </c>
      <c r="Q177">
        <v>1</v>
      </c>
      <c r="W177">
        <v>0</v>
      </c>
      <c r="X177">
        <v>458544584</v>
      </c>
      <c r="Y177">
        <v>0.2</v>
      </c>
      <c r="AA177">
        <v>0</v>
      </c>
      <c r="AB177">
        <v>932.72</v>
      </c>
      <c r="AC177">
        <v>383.38</v>
      </c>
      <c r="AD177">
        <v>0</v>
      </c>
      <c r="AE177">
        <v>0</v>
      </c>
      <c r="AF177">
        <v>87.17</v>
      </c>
      <c r="AG177">
        <v>11.6</v>
      </c>
      <c r="AH177">
        <v>0</v>
      </c>
      <c r="AI177">
        <v>1</v>
      </c>
      <c r="AJ177">
        <v>10.7</v>
      </c>
      <c r="AK177">
        <v>33.049999999999997</v>
      </c>
      <c r="AL177">
        <v>1</v>
      </c>
      <c r="AN177">
        <v>0</v>
      </c>
      <c r="AO177">
        <v>1</v>
      </c>
      <c r="AP177">
        <v>0</v>
      </c>
      <c r="AQ177">
        <v>0</v>
      </c>
      <c r="AR177">
        <v>0</v>
      </c>
      <c r="AS177" t="s">
        <v>3</v>
      </c>
      <c r="AT177">
        <v>0.2</v>
      </c>
      <c r="AU177" t="s">
        <v>3</v>
      </c>
      <c r="AV177">
        <v>0</v>
      </c>
      <c r="AW177">
        <v>2</v>
      </c>
      <c r="AX177">
        <v>35909218</v>
      </c>
      <c r="AY177">
        <v>1</v>
      </c>
      <c r="AZ177">
        <v>0</v>
      </c>
      <c r="BA177">
        <v>170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X177">
        <f>Y177*Source!I169</f>
        <v>4.0000000000000008E-2</v>
      </c>
      <c r="CY177">
        <f>AB177</f>
        <v>932.72</v>
      </c>
      <c r="CZ177">
        <f>AF177</f>
        <v>87.17</v>
      </c>
      <c r="DA177">
        <f>AJ177</f>
        <v>10.7</v>
      </c>
      <c r="DB177">
        <f t="shared" si="17"/>
        <v>17.43</v>
      </c>
      <c r="DC177">
        <f t="shared" si="18"/>
        <v>2.3199999999999998</v>
      </c>
    </row>
    <row r="178" spans="1:107">
      <c r="A178">
        <f>ROW(Source!A169)</f>
        <v>169</v>
      </c>
      <c r="B178">
        <v>35502784</v>
      </c>
      <c r="C178">
        <v>35776693</v>
      </c>
      <c r="D178">
        <v>29164111</v>
      </c>
      <c r="E178">
        <v>1</v>
      </c>
      <c r="F178">
        <v>1</v>
      </c>
      <c r="G178">
        <v>1</v>
      </c>
      <c r="H178">
        <v>3</v>
      </c>
      <c r="I178" t="s">
        <v>592</v>
      </c>
      <c r="J178" t="s">
        <v>593</v>
      </c>
      <c r="K178" t="s">
        <v>594</v>
      </c>
      <c r="L178">
        <v>1355</v>
      </c>
      <c r="N178">
        <v>1010</v>
      </c>
      <c r="O178" t="s">
        <v>137</v>
      </c>
      <c r="P178" t="s">
        <v>137</v>
      </c>
      <c r="Q178">
        <v>100</v>
      </c>
      <c r="W178">
        <v>0</v>
      </c>
      <c r="X178">
        <v>-1689080274</v>
      </c>
      <c r="Y178">
        <v>1.02</v>
      </c>
      <c r="AA178">
        <v>783</v>
      </c>
      <c r="AB178">
        <v>0</v>
      </c>
      <c r="AC178">
        <v>0</v>
      </c>
      <c r="AD178">
        <v>0</v>
      </c>
      <c r="AE178">
        <v>100</v>
      </c>
      <c r="AF178">
        <v>0</v>
      </c>
      <c r="AG178">
        <v>0</v>
      </c>
      <c r="AH178">
        <v>0</v>
      </c>
      <c r="AI178">
        <v>7.83</v>
      </c>
      <c r="AJ178">
        <v>1</v>
      </c>
      <c r="AK178">
        <v>1</v>
      </c>
      <c r="AL178">
        <v>1</v>
      </c>
      <c r="AN178">
        <v>0</v>
      </c>
      <c r="AO178">
        <v>1</v>
      </c>
      <c r="AP178">
        <v>0</v>
      </c>
      <c r="AQ178">
        <v>0</v>
      </c>
      <c r="AR178">
        <v>0</v>
      </c>
      <c r="AS178" t="s">
        <v>3</v>
      </c>
      <c r="AT178">
        <v>1.02</v>
      </c>
      <c r="AU178" t="s">
        <v>3</v>
      </c>
      <c r="AV178">
        <v>0</v>
      </c>
      <c r="AW178">
        <v>2</v>
      </c>
      <c r="AX178">
        <v>35909219</v>
      </c>
      <c r="AY178">
        <v>1</v>
      </c>
      <c r="AZ178">
        <v>0</v>
      </c>
      <c r="BA178">
        <v>171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CX178">
        <f>Y178*Source!I169</f>
        <v>0.20400000000000001</v>
      </c>
      <c r="CY178">
        <f>AA178</f>
        <v>783</v>
      </c>
      <c r="CZ178">
        <f>AE178</f>
        <v>100</v>
      </c>
      <c r="DA178">
        <f>AI178</f>
        <v>7.83</v>
      </c>
      <c r="DB178">
        <f t="shared" si="17"/>
        <v>102</v>
      </c>
      <c r="DC178">
        <f t="shared" si="18"/>
        <v>0</v>
      </c>
    </row>
    <row r="179" spans="1:107">
      <c r="A179">
        <f>ROW(Source!A169)</f>
        <v>169</v>
      </c>
      <c r="B179">
        <v>35502784</v>
      </c>
      <c r="C179">
        <v>35776693</v>
      </c>
      <c r="D179">
        <v>29171808</v>
      </c>
      <c r="E179">
        <v>1</v>
      </c>
      <c r="F179">
        <v>1</v>
      </c>
      <c r="G179">
        <v>1</v>
      </c>
      <c r="H179">
        <v>3</v>
      </c>
      <c r="I179" t="s">
        <v>487</v>
      </c>
      <c r="J179" t="s">
        <v>488</v>
      </c>
      <c r="K179" t="s">
        <v>489</v>
      </c>
      <c r="L179">
        <v>1374</v>
      </c>
      <c r="N179">
        <v>1013</v>
      </c>
      <c r="O179" t="s">
        <v>490</v>
      </c>
      <c r="P179" t="s">
        <v>490</v>
      </c>
      <c r="Q179">
        <v>1</v>
      </c>
      <c r="W179">
        <v>0</v>
      </c>
      <c r="X179">
        <v>-915781824</v>
      </c>
      <c r="Y179">
        <v>18.73</v>
      </c>
      <c r="AA179">
        <v>1</v>
      </c>
      <c r="AB179">
        <v>0</v>
      </c>
      <c r="AC179">
        <v>0</v>
      </c>
      <c r="AD179">
        <v>0</v>
      </c>
      <c r="AE179">
        <v>1</v>
      </c>
      <c r="AF179">
        <v>0</v>
      </c>
      <c r="AG179">
        <v>0</v>
      </c>
      <c r="AH179">
        <v>0</v>
      </c>
      <c r="AI179">
        <v>1</v>
      </c>
      <c r="AJ179">
        <v>1</v>
      </c>
      <c r="AK179">
        <v>1</v>
      </c>
      <c r="AL179">
        <v>1</v>
      </c>
      <c r="AN179">
        <v>0</v>
      </c>
      <c r="AO179">
        <v>1</v>
      </c>
      <c r="AP179">
        <v>0</v>
      </c>
      <c r="AQ179">
        <v>0</v>
      </c>
      <c r="AR179">
        <v>0</v>
      </c>
      <c r="AS179" t="s">
        <v>3</v>
      </c>
      <c r="AT179">
        <v>18.73</v>
      </c>
      <c r="AU179" t="s">
        <v>3</v>
      </c>
      <c r="AV179">
        <v>0</v>
      </c>
      <c r="AW179">
        <v>2</v>
      </c>
      <c r="AX179">
        <v>35909220</v>
      </c>
      <c r="AY179">
        <v>1</v>
      </c>
      <c r="AZ179">
        <v>0</v>
      </c>
      <c r="BA179">
        <v>172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CX179">
        <f>Y179*Source!I169</f>
        <v>3.7460000000000004</v>
      </c>
      <c r="CY179">
        <f>AA179</f>
        <v>1</v>
      </c>
      <c r="CZ179">
        <f>AE179</f>
        <v>1</v>
      </c>
      <c r="DA179">
        <f>AI179</f>
        <v>1</v>
      </c>
      <c r="DB179">
        <f t="shared" si="17"/>
        <v>18.73</v>
      </c>
      <c r="DC179">
        <f t="shared" si="18"/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R172"/>
  <sheetViews>
    <sheetView workbookViewId="0"/>
  </sheetViews>
  <sheetFormatPr defaultColWidth="9.140625" defaultRowHeight="12.75"/>
  <cols>
    <col min="1" max="256" width="9.140625" customWidth="1"/>
  </cols>
  <sheetData>
    <row r="1" spans="1:44">
      <c r="A1">
        <f>ROW(Source!A28)</f>
        <v>28</v>
      </c>
      <c r="B1">
        <v>35503229</v>
      </c>
      <c r="C1">
        <v>35503228</v>
      </c>
      <c r="D1">
        <v>18409661</v>
      </c>
      <c r="E1">
        <v>1</v>
      </c>
      <c r="F1">
        <v>1</v>
      </c>
      <c r="G1">
        <v>1</v>
      </c>
      <c r="H1">
        <v>1</v>
      </c>
      <c r="I1" t="s">
        <v>350</v>
      </c>
      <c r="J1" t="s">
        <v>3</v>
      </c>
      <c r="K1" t="s">
        <v>351</v>
      </c>
      <c r="L1">
        <v>1369</v>
      </c>
      <c r="N1">
        <v>1013</v>
      </c>
      <c r="O1" t="s">
        <v>352</v>
      </c>
      <c r="P1" t="s">
        <v>352</v>
      </c>
      <c r="Q1">
        <v>1</v>
      </c>
      <c r="X1">
        <v>3.41</v>
      </c>
      <c r="Y1">
        <v>0</v>
      </c>
      <c r="Z1">
        <v>0</v>
      </c>
      <c r="AA1">
        <v>0</v>
      </c>
      <c r="AB1">
        <v>282.08999999999997</v>
      </c>
      <c r="AC1">
        <v>0</v>
      </c>
      <c r="AD1">
        <v>1</v>
      </c>
      <c r="AE1">
        <v>1</v>
      </c>
      <c r="AF1" t="s">
        <v>21</v>
      </c>
      <c r="AG1">
        <v>3.9215</v>
      </c>
      <c r="AH1">
        <v>2</v>
      </c>
      <c r="AI1">
        <v>35503229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ROW(Source!A28)</f>
        <v>28</v>
      </c>
      <c r="B2">
        <v>35503230</v>
      </c>
      <c r="C2">
        <v>35503228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28</v>
      </c>
      <c r="J2" t="s">
        <v>3</v>
      </c>
      <c r="K2" t="s">
        <v>353</v>
      </c>
      <c r="L2">
        <v>608254</v>
      </c>
      <c r="N2">
        <v>1013</v>
      </c>
      <c r="O2" t="s">
        <v>354</v>
      </c>
      <c r="P2" t="s">
        <v>354</v>
      </c>
      <c r="Q2">
        <v>1</v>
      </c>
      <c r="X2">
        <v>0.3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20</v>
      </c>
      <c r="AG2">
        <v>0.375</v>
      </c>
      <c r="AH2">
        <v>2</v>
      </c>
      <c r="AI2">
        <v>35503230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ROW(Source!A28)</f>
        <v>28</v>
      </c>
      <c r="B3">
        <v>35503231</v>
      </c>
      <c r="C3">
        <v>35503228</v>
      </c>
      <c r="D3">
        <v>29172479</v>
      </c>
      <c r="E3">
        <v>1</v>
      </c>
      <c r="F3">
        <v>1</v>
      </c>
      <c r="G3">
        <v>1</v>
      </c>
      <c r="H3">
        <v>2</v>
      </c>
      <c r="I3" t="s">
        <v>355</v>
      </c>
      <c r="J3" t="s">
        <v>356</v>
      </c>
      <c r="K3" t="s">
        <v>357</v>
      </c>
      <c r="L3">
        <v>1368</v>
      </c>
      <c r="N3">
        <v>1011</v>
      </c>
      <c r="O3" t="s">
        <v>358</v>
      </c>
      <c r="P3" t="s">
        <v>358</v>
      </c>
      <c r="Q3">
        <v>1</v>
      </c>
      <c r="X3">
        <v>0.08</v>
      </c>
      <c r="Y3">
        <v>0</v>
      </c>
      <c r="Z3">
        <v>99.89</v>
      </c>
      <c r="AA3">
        <v>10.06</v>
      </c>
      <c r="AB3">
        <v>0</v>
      </c>
      <c r="AC3">
        <v>0</v>
      </c>
      <c r="AD3">
        <v>1</v>
      </c>
      <c r="AE3">
        <v>0</v>
      </c>
      <c r="AF3" t="s">
        <v>20</v>
      </c>
      <c r="AG3">
        <v>0.1</v>
      </c>
      <c r="AH3">
        <v>2</v>
      </c>
      <c r="AI3">
        <v>35503231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ROW(Source!A28)</f>
        <v>28</v>
      </c>
      <c r="B4">
        <v>35503232</v>
      </c>
      <c r="C4">
        <v>35503228</v>
      </c>
      <c r="D4">
        <v>29172710</v>
      </c>
      <c r="E4">
        <v>1</v>
      </c>
      <c r="F4">
        <v>1</v>
      </c>
      <c r="G4">
        <v>1</v>
      </c>
      <c r="H4">
        <v>2</v>
      </c>
      <c r="I4" t="s">
        <v>359</v>
      </c>
      <c r="J4" t="s">
        <v>360</v>
      </c>
      <c r="K4" t="s">
        <v>361</v>
      </c>
      <c r="L4">
        <v>1368</v>
      </c>
      <c r="N4">
        <v>1011</v>
      </c>
      <c r="O4" t="s">
        <v>358</v>
      </c>
      <c r="P4" t="s">
        <v>358</v>
      </c>
      <c r="Q4">
        <v>1</v>
      </c>
      <c r="X4">
        <v>0.22</v>
      </c>
      <c r="Y4">
        <v>0</v>
      </c>
      <c r="Z4">
        <v>46.56</v>
      </c>
      <c r="AA4">
        <v>10.06</v>
      </c>
      <c r="AB4">
        <v>0</v>
      </c>
      <c r="AC4">
        <v>0</v>
      </c>
      <c r="AD4">
        <v>1</v>
      </c>
      <c r="AE4">
        <v>0</v>
      </c>
      <c r="AF4" t="s">
        <v>20</v>
      </c>
      <c r="AG4">
        <v>0.27500000000000002</v>
      </c>
      <c r="AH4">
        <v>2</v>
      </c>
      <c r="AI4">
        <v>35503232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ROW(Source!A28)</f>
        <v>28</v>
      </c>
      <c r="B5">
        <v>35503233</v>
      </c>
      <c r="C5">
        <v>35503228</v>
      </c>
      <c r="D5">
        <v>29174559</v>
      </c>
      <c r="E5">
        <v>1</v>
      </c>
      <c r="F5">
        <v>1</v>
      </c>
      <c r="G5">
        <v>1</v>
      </c>
      <c r="H5">
        <v>2</v>
      </c>
      <c r="I5" t="s">
        <v>362</v>
      </c>
      <c r="J5" t="s">
        <v>363</v>
      </c>
      <c r="K5" t="s">
        <v>364</v>
      </c>
      <c r="L5">
        <v>1368</v>
      </c>
      <c r="N5">
        <v>1011</v>
      </c>
      <c r="O5" t="s">
        <v>358</v>
      </c>
      <c r="P5" t="s">
        <v>358</v>
      </c>
      <c r="Q5">
        <v>1</v>
      </c>
      <c r="X5">
        <v>0.44</v>
      </c>
      <c r="Y5">
        <v>0</v>
      </c>
      <c r="Z5">
        <v>0.55000000000000004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20</v>
      </c>
      <c r="AG5">
        <v>0.55000000000000004</v>
      </c>
      <c r="AH5">
        <v>2</v>
      </c>
      <c r="AI5">
        <v>35503233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ROW(Source!A28)</f>
        <v>28</v>
      </c>
      <c r="B6">
        <v>35503234</v>
      </c>
      <c r="C6">
        <v>35503228</v>
      </c>
      <c r="D6">
        <v>29149608</v>
      </c>
      <c r="E6">
        <v>1</v>
      </c>
      <c r="F6">
        <v>1</v>
      </c>
      <c r="G6">
        <v>1</v>
      </c>
      <c r="H6">
        <v>3</v>
      </c>
      <c r="I6" t="s">
        <v>365</v>
      </c>
      <c r="J6" t="s">
        <v>366</v>
      </c>
      <c r="K6" t="s">
        <v>367</v>
      </c>
      <c r="L6">
        <v>1339</v>
      </c>
      <c r="N6">
        <v>1007</v>
      </c>
      <c r="O6" t="s">
        <v>368</v>
      </c>
      <c r="P6" t="s">
        <v>368</v>
      </c>
      <c r="Q6">
        <v>1</v>
      </c>
      <c r="X6">
        <v>1.2</v>
      </c>
      <c r="Y6">
        <v>55.26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1.2</v>
      </c>
      <c r="AH6">
        <v>2</v>
      </c>
      <c r="AI6">
        <v>35503234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ROW(Source!A28)</f>
        <v>28</v>
      </c>
      <c r="B7">
        <v>35503235</v>
      </c>
      <c r="C7">
        <v>35503228</v>
      </c>
      <c r="D7">
        <v>29150040</v>
      </c>
      <c r="E7">
        <v>1</v>
      </c>
      <c r="F7">
        <v>1</v>
      </c>
      <c r="G7">
        <v>1</v>
      </c>
      <c r="H7">
        <v>3</v>
      </c>
      <c r="I7" t="s">
        <v>369</v>
      </c>
      <c r="J7" t="s">
        <v>370</v>
      </c>
      <c r="K7" t="s">
        <v>371</v>
      </c>
      <c r="L7">
        <v>1339</v>
      </c>
      <c r="N7">
        <v>1007</v>
      </c>
      <c r="O7" t="s">
        <v>368</v>
      </c>
      <c r="P7" t="s">
        <v>368</v>
      </c>
      <c r="Q7">
        <v>1</v>
      </c>
      <c r="X7">
        <v>0.15</v>
      </c>
      <c r="Y7">
        <v>2.44</v>
      </c>
      <c r="Z7">
        <v>0</v>
      </c>
      <c r="AA7">
        <v>0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0.15</v>
      </c>
      <c r="AH7">
        <v>2</v>
      </c>
      <c r="AI7">
        <v>35503235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ROW(Source!A29)</f>
        <v>29</v>
      </c>
      <c r="B8">
        <v>35503237</v>
      </c>
      <c r="C8">
        <v>35503236</v>
      </c>
      <c r="D8">
        <v>18406785</v>
      </c>
      <c r="E8">
        <v>1</v>
      </c>
      <c r="F8">
        <v>1</v>
      </c>
      <c r="G8">
        <v>1</v>
      </c>
      <c r="H8">
        <v>1</v>
      </c>
      <c r="I8" t="s">
        <v>372</v>
      </c>
      <c r="J8" t="s">
        <v>3</v>
      </c>
      <c r="K8" t="s">
        <v>373</v>
      </c>
      <c r="L8">
        <v>1369</v>
      </c>
      <c r="N8">
        <v>1013</v>
      </c>
      <c r="O8" t="s">
        <v>352</v>
      </c>
      <c r="P8" t="s">
        <v>352</v>
      </c>
      <c r="Q8">
        <v>1</v>
      </c>
      <c r="X8">
        <v>3.73</v>
      </c>
      <c r="Y8">
        <v>0</v>
      </c>
      <c r="Z8">
        <v>0</v>
      </c>
      <c r="AA8">
        <v>0</v>
      </c>
      <c r="AB8">
        <v>289.27999999999997</v>
      </c>
      <c r="AC8">
        <v>0</v>
      </c>
      <c r="AD8">
        <v>1</v>
      </c>
      <c r="AE8">
        <v>1</v>
      </c>
      <c r="AF8" t="s">
        <v>21</v>
      </c>
      <c r="AG8">
        <v>4.2894999999999994</v>
      </c>
      <c r="AH8">
        <v>2</v>
      </c>
      <c r="AI8">
        <v>35503237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ROW(Source!A29)</f>
        <v>29</v>
      </c>
      <c r="B9">
        <v>35503238</v>
      </c>
      <c r="C9">
        <v>35503236</v>
      </c>
      <c r="D9">
        <v>121548</v>
      </c>
      <c r="E9">
        <v>1</v>
      </c>
      <c r="F9">
        <v>1</v>
      </c>
      <c r="G9">
        <v>1</v>
      </c>
      <c r="H9">
        <v>1</v>
      </c>
      <c r="I9" t="s">
        <v>28</v>
      </c>
      <c r="J9" t="s">
        <v>3</v>
      </c>
      <c r="K9" t="s">
        <v>353</v>
      </c>
      <c r="L9">
        <v>608254</v>
      </c>
      <c r="N9">
        <v>1013</v>
      </c>
      <c r="O9" t="s">
        <v>354</v>
      </c>
      <c r="P9" t="s">
        <v>354</v>
      </c>
      <c r="Q9">
        <v>1</v>
      </c>
      <c r="X9">
        <v>0.55000000000000004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>
        <v>2</v>
      </c>
      <c r="AF9" t="s">
        <v>20</v>
      </c>
      <c r="AG9">
        <v>0.6875</v>
      </c>
      <c r="AH9">
        <v>2</v>
      </c>
      <c r="AI9">
        <v>35503238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ROW(Source!A29)</f>
        <v>29</v>
      </c>
      <c r="B10">
        <v>35503239</v>
      </c>
      <c r="C10">
        <v>35503236</v>
      </c>
      <c r="D10">
        <v>29172479</v>
      </c>
      <c r="E10">
        <v>1</v>
      </c>
      <c r="F10">
        <v>1</v>
      </c>
      <c r="G10">
        <v>1</v>
      </c>
      <c r="H10">
        <v>2</v>
      </c>
      <c r="I10" t="s">
        <v>355</v>
      </c>
      <c r="J10" t="s">
        <v>356</v>
      </c>
      <c r="K10" t="s">
        <v>357</v>
      </c>
      <c r="L10">
        <v>1368</v>
      </c>
      <c r="N10">
        <v>1011</v>
      </c>
      <c r="O10" t="s">
        <v>358</v>
      </c>
      <c r="P10" t="s">
        <v>358</v>
      </c>
      <c r="Q10">
        <v>1</v>
      </c>
      <c r="X10">
        <v>0.09</v>
      </c>
      <c r="Y10">
        <v>0</v>
      </c>
      <c r="Z10">
        <v>99.89</v>
      </c>
      <c r="AA10">
        <v>10.06</v>
      </c>
      <c r="AB10">
        <v>0</v>
      </c>
      <c r="AC10">
        <v>0</v>
      </c>
      <c r="AD10">
        <v>1</v>
      </c>
      <c r="AE10">
        <v>0</v>
      </c>
      <c r="AF10" t="s">
        <v>20</v>
      </c>
      <c r="AG10">
        <v>0.11249999999999999</v>
      </c>
      <c r="AH10">
        <v>2</v>
      </c>
      <c r="AI10">
        <v>35503239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ROW(Source!A29)</f>
        <v>29</v>
      </c>
      <c r="B11">
        <v>35503240</v>
      </c>
      <c r="C11">
        <v>35503236</v>
      </c>
      <c r="D11">
        <v>29172710</v>
      </c>
      <c r="E11">
        <v>1</v>
      </c>
      <c r="F11">
        <v>1</v>
      </c>
      <c r="G11">
        <v>1</v>
      </c>
      <c r="H11">
        <v>2</v>
      </c>
      <c r="I11" t="s">
        <v>359</v>
      </c>
      <c r="J11" t="s">
        <v>360</v>
      </c>
      <c r="K11" t="s">
        <v>361</v>
      </c>
      <c r="L11">
        <v>1368</v>
      </c>
      <c r="N11">
        <v>1011</v>
      </c>
      <c r="O11" t="s">
        <v>358</v>
      </c>
      <c r="P11" t="s">
        <v>358</v>
      </c>
      <c r="Q11">
        <v>1</v>
      </c>
      <c r="X11">
        <v>0.46</v>
      </c>
      <c r="Y11">
        <v>0</v>
      </c>
      <c r="Z11">
        <v>46.56</v>
      </c>
      <c r="AA11">
        <v>10.06</v>
      </c>
      <c r="AB11">
        <v>0</v>
      </c>
      <c r="AC11">
        <v>0</v>
      </c>
      <c r="AD11">
        <v>1</v>
      </c>
      <c r="AE11">
        <v>0</v>
      </c>
      <c r="AF11" t="s">
        <v>20</v>
      </c>
      <c r="AG11">
        <v>0.57500000000000007</v>
      </c>
      <c r="AH11">
        <v>2</v>
      </c>
      <c r="AI11">
        <v>35503240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ROW(Source!A29)</f>
        <v>29</v>
      </c>
      <c r="B12">
        <v>35503241</v>
      </c>
      <c r="C12">
        <v>35503236</v>
      </c>
      <c r="D12">
        <v>29174559</v>
      </c>
      <c r="E12">
        <v>1</v>
      </c>
      <c r="F12">
        <v>1</v>
      </c>
      <c r="G12">
        <v>1</v>
      </c>
      <c r="H12">
        <v>2</v>
      </c>
      <c r="I12" t="s">
        <v>362</v>
      </c>
      <c r="J12" t="s">
        <v>363</v>
      </c>
      <c r="K12" t="s">
        <v>364</v>
      </c>
      <c r="L12">
        <v>1368</v>
      </c>
      <c r="N12">
        <v>1011</v>
      </c>
      <c r="O12" t="s">
        <v>358</v>
      </c>
      <c r="P12" t="s">
        <v>358</v>
      </c>
      <c r="Q12">
        <v>1</v>
      </c>
      <c r="X12">
        <v>0.93</v>
      </c>
      <c r="Y12">
        <v>0</v>
      </c>
      <c r="Z12">
        <v>0.55000000000000004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20</v>
      </c>
      <c r="AG12">
        <v>1.1625000000000001</v>
      </c>
      <c r="AH12">
        <v>2</v>
      </c>
      <c r="AI12">
        <v>35503241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ROW(Source!A29)</f>
        <v>29</v>
      </c>
      <c r="B13">
        <v>35503242</v>
      </c>
      <c r="C13">
        <v>35503236</v>
      </c>
      <c r="D13">
        <v>29149497</v>
      </c>
      <c r="E13">
        <v>1</v>
      </c>
      <c r="F13">
        <v>1</v>
      </c>
      <c r="G13">
        <v>1</v>
      </c>
      <c r="H13">
        <v>3</v>
      </c>
      <c r="I13" t="s">
        <v>374</v>
      </c>
      <c r="J13" t="s">
        <v>375</v>
      </c>
      <c r="K13" t="s">
        <v>376</v>
      </c>
      <c r="L13">
        <v>1339</v>
      </c>
      <c r="N13">
        <v>1007</v>
      </c>
      <c r="O13" t="s">
        <v>368</v>
      </c>
      <c r="P13" t="s">
        <v>368</v>
      </c>
      <c r="Q13">
        <v>1</v>
      </c>
      <c r="X13">
        <v>0.1</v>
      </c>
      <c r="Y13">
        <v>108.2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0.1</v>
      </c>
      <c r="AH13">
        <v>2</v>
      </c>
      <c r="AI13">
        <v>35503242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ROW(Source!A29)</f>
        <v>29</v>
      </c>
      <c r="B14">
        <v>35503243</v>
      </c>
      <c r="C14">
        <v>35503236</v>
      </c>
      <c r="D14">
        <v>29149500</v>
      </c>
      <c r="E14">
        <v>1</v>
      </c>
      <c r="F14">
        <v>1</v>
      </c>
      <c r="G14">
        <v>1</v>
      </c>
      <c r="H14">
        <v>3</v>
      </c>
      <c r="I14" t="s">
        <v>377</v>
      </c>
      <c r="J14" t="s">
        <v>378</v>
      </c>
      <c r="K14" t="s">
        <v>379</v>
      </c>
      <c r="L14">
        <v>1339</v>
      </c>
      <c r="N14">
        <v>1007</v>
      </c>
      <c r="O14" t="s">
        <v>368</v>
      </c>
      <c r="P14" t="s">
        <v>368</v>
      </c>
      <c r="Q14">
        <v>1</v>
      </c>
      <c r="X14">
        <v>0.09</v>
      </c>
      <c r="Y14">
        <v>155.94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0.09</v>
      </c>
      <c r="AH14">
        <v>2</v>
      </c>
      <c r="AI14">
        <v>35503243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ROW(Source!A29)</f>
        <v>29</v>
      </c>
      <c r="B15">
        <v>35503244</v>
      </c>
      <c r="C15">
        <v>35503236</v>
      </c>
      <c r="D15">
        <v>29149504</v>
      </c>
      <c r="E15">
        <v>1</v>
      </c>
      <c r="F15">
        <v>1</v>
      </c>
      <c r="G15">
        <v>1</v>
      </c>
      <c r="H15">
        <v>3</v>
      </c>
      <c r="I15" t="s">
        <v>380</v>
      </c>
      <c r="J15" t="s">
        <v>381</v>
      </c>
      <c r="K15" t="s">
        <v>382</v>
      </c>
      <c r="L15">
        <v>1339</v>
      </c>
      <c r="N15">
        <v>1007</v>
      </c>
      <c r="O15" t="s">
        <v>368</v>
      </c>
      <c r="P15" t="s">
        <v>368</v>
      </c>
      <c r="Q15">
        <v>1</v>
      </c>
      <c r="X15">
        <v>1</v>
      </c>
      <c r="Y15">
        <v>108.4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3</v>
      </c>
      <c r="AG15">
        <v>1</v>
      </c>
      <c r="AH15">
        <v>2</v>
      </c>
      <c r="AI15">
        <v>35503244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ROW(Source!A29)</f>
        <v>29</v>
      </c>
      <c r="B16">
        <v>35503245</v>
      </c>
      <c r="C16">
        <v>35503236</v>
      </c>
      <c r="D16">
        <v>29149518</v>
      </c>
      <c r="E16">
        <v>1</v>
      </c>
      <c r="F16">
        <v>1</v>
      </c>
      <c r="G16">
        <v>1</v>
      </c>
      <c r="H16">
        <v>3</v>
      </c>
      <c r="I16" t="s">
        <v>383</v>
      </c>
      <c r="J16" t="s">
        <v>384</v>
      </c>
      <c r="K16" t="s">
        <v>385</v>
      </c>
      <c r="L16">
        <v>1339</v>
      </c>
      <c r="N16">
        <v>1007</v>
      </c>
      <c r="O16" t="s">
        <v>368</v>
      </c>
      <c r="P16" t="s">
        <v>368</v>
      </c>
      <c r="Q16">
        <v>1</v>
      </c>
      <c r="X16">
        <v>0.11</v>
      </c>
      <c r="Y16">
        <v>126.36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0.11</v>
      </c>
      <c r="AH16">
        <v>2</v>
      </c>
      <c r="AI16">
        <v>35503245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ROW(Source!A29)</f>
        <v>29</v>
      </c>
      <c r="B17">
        <v>35503246</v>
      </c>
      <c r="C17">
        <v>35503236</v>
      </c>
      <c r="D17">
        <v>29150040</v>
      </c>
      <c r="E17">
        <v>1</v>
      </c>
      <c r="F17">
        <v>1</v>
      </c>
      <c r="G17">
        <v>1</v>
      </c>
      <c r="H17">
        <v>3</v>
      </c>
      <c r="I17" t="s">
        <v>369</v>
      </c>
      <c r="J17" t="s">
        <v>370</v>
      </c>
      <c r="K17" t="s">
        <v>371</v>
      </c>
      <c r="L17">
        <v>1339</v>
      </c>
      <c r="N17">
        <v>1007</v>
      </c>
      <c r="O17" t="s">
        <v>368</v>
      </c>
      <c r="P17" t="s">
        <v>368</v>
      </c>
      <c r="Q17">
        <v>1</v>
      </c>
      <c r="X17">
        <v>0.15</v>
      </c>
      <c r="Y17">
        <v>2.44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0.15</v>
      </c>
      <c r="AH17">
        <v>2</v>
      </c>
      <c r="AI17">
        <v>35503246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ROW(Source!A30)</f>
        <v>30</v>
      </c>
      <c r="B18">
        <v>35503248</v>
      </c>
      <c r="C18">
        <v>35503247</v>
      </c>
      <c r="D18">
        <v>18406804</v>
      </c>
      <c r="E18">
        <v>1</v>
      </c>
      <c r="F18">
        <v>1</v>
      </c>
      <c r="G18">
        <v>1</v>
      </c>
      <c r="H18">
        <v>1</v>
      </c>
      <c r="I18" t="s">
        <v>386</v>
      </c>
      <c r="J18" t="s">
        <v>3</v>
      </c>
      <c r="K18" t="s">
        <v>387</v>
      </c>
      <c r="L18">
        <v>1369</v>
      </c>
      <c r="N18">
        <v>1013</v>
      </c>
      <c r="O18" t="s">
        <v>352</v>
      </c>
      <c r="P18" t="s">
        <v>352</v>
      </c>
      <c r="Q18">
        <v>1</v>
      </c>
      <c r="X18">
        <v>180</v>
      </c>
      <c r="Y18">
        <v>0</v>
      </c>
      <c r="Z18">
        <v>0</v>
      </c>
      <c r="AA18">
        <v>0</v>
      </c>
      <c r="AB18">
        <v>254.67</v>
      </c>
      <c r="AC18">
        <v>0</v>
      </c>
      <c r="AD18">
        <v>1</v>
      </c>
      <c r="AE18">
        <v>1</v>
      </c>
      <c r="AF18" t="s">
        <v>21</v>
      </c>
      <c r="AG18">
        <v>206.99999999999997</v>
      </c>
      <c r="AH18">
        <v>2</v>
      </c>
      <c r="AI18">
        <v>35503248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ROW(Source!A30)</f>
        <v>30</v>
      </c>
      <c r="B19">
        <v>35503249</v>
      </c>
      <c r="C19">
        <v>35503247</v>
      </c>
      <c r="D19">
        <v>121548</v>
      </c>
      <c r="E19">
        <v>1</v>
      </c>
      <c r="F19">
        <v>1</v>
      </c>
      <c r="G19">
        <v>1</v>
      </c>
      <c r="H19">
        <v>1</v>
      </c>
      <c r="I19" t="s">
        <v>28</v>
      </c>
      <c r="J19" t="s">
        <v>3</v>
      </c>
      <c r="K19" t="s">
        <v>353</v>
      </c>
      <c r="L19">
        <v>608254</v>
      </c>
      <c r="N19">
        <v>1013</v>
      </c>
      <c r="O19" t="s">
        <v>354</v>
      </c>
      <c r="P19" t="s">
        <v>354</v>
      </c>
      <c r="Q19">
        <v>1</v>
      </c>
      <c r="X19">
        <v>18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2</v>
      </c>
      <c r="AF19" t="s">
        <v>20</v>
      </c>
      <c r="AG19">
        <v>22.5</v>
      </c>
      <c r="AH19">
        <v>2</v>
      </c>
      <c r="AI19">
        <v>35503249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ROW(Source!A30)</f>
        <v>30</v>
      </c>
      <c r="B20">
        <v>35503250</v>
      </c>
      <c r="C20">
        <v>35503247</v>
      </c>
      <c r="D20">
        <v>29172268</v>
      </c>
      <c r="E20">
        <v>1</v>
      </c>
      <c r="F20">
        <v>1</v>
      </c>
      <c r="G20">
        <v>1</v>
      </c>
      <c r="H20">
        <v>2</v>
      </c>
      <c r="I20" t="s">
        <v>388</v>
      </c>
      <c r="J20" t="s">
        <v>389</v>
      </c>
      <c r="K20" t="s">
        <v>390</v>
      </c>
      <c r="L20">
        <v>1368</v>
      </c>
      <c r="N20">
        <v>1011</v>
      </c>
      <c r="O20" t="s">
        <v>358</v>
      </c>
      <c r="P20" t="s">
        <v>358</v>
      </c>
      <c r="Q20">
        <v>1</v>
      </c>
      <c r="X20">
        <v>18</v>
      </c>
      <c r="Y20">
        <v>0</v>
      </c>
      <c r="Z20">
        <v>86.4</v>
      </c>
      <c r="AA20">
        <v>13.5</v>
      </c>
      <c r="AB20">
        <v>0</v>
      </c>
      <c r="AC20">
        <v>0</v>
      </c>
      <c r="AD20">
        <v>1</v>
      </c>
      <c r="AE20">
        <v>0</v>
      </c>
      <c r="AF20" t="s">
        <v>20</v>
      </c>
      <c r="AG20">
        <v>22.5</v>
      </c>
      <c r="AH20">
        <v>2</v>
      </c>
      <c r="AI20">
        <v>35503250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ROW(Source!A30)</f>
        <v>30</v>
      </c>
      <c r="B21">
        <v>35503251</v>
      </c>
      <c r="C21">
        <v>35503247</v>
      </c>
      <c r="D21">
        <v>29173152</v>
      </c>
      <c r="E21">
        <v>1</v>
      </c>
      <c r="F21">
        <v>1</v>
      </c>
      <c r="G21">
        <v>1</v>
      </c>
      <c r="H21">
        <v>2</v>
      </c>
      <c r="I21" t="s">
        <v>391</v>
      </c>
      <c r="J21" t="s">
        <v>392</v>
      </c>
      <c r="K21" t="s">
        <v>393</v>
      </c>
      <c r="L21">
        <v>1368</v>
      </c>
      <c r="N21">
        <v>1011</v>
      </c>
      <c r="O21" t="s">
        <v>358</v>
      </c>
      <c r="P21" t="s">
        <v>358</v>
      </c>
      <c r="Q21">
        <v>1</v>
      </c>
      <c r="X21">
        <v>48</v>
      </c>
      <c r="Y21">
        <v>0</v>
      </c>
      <c r="Z21">
        <v>0.5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20</v>
      </c>
      <c r="AG21">
        <v>60</v>
      </c>
      <c r="AH21">
        <v>2</v>
      </c>
      <c r="AI21">
        <v>35503251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ROW(Source!A30)</f>
        <v>30</v>
      </c>
      <c r="B22">
        <v>35503252</v>
      </c>
      <c r="C22">
        <v>35503247</v>
      </c>
      <c r="D22">
        <v>29174913</v>
      </c>
      <c r="E22">
        <v>1</v>
      </c>
      <c r="F22">
        <v>1</v>
      </c>
      <c r="G22">
        <v>1</v>
      </c>
      <c r="H22">
        <v>2</v>
      </c>
      <c r="I22" t="s">
        <v>394</v>
      </c>
      <c r="J22" t="s">
        <v>395</v>
      </c>
      <c r="K22" t="s">
        <v>396</v>
      </c>
      <c r="L22">
        <v>1368</v>
      </c>
      <c r="N22">
        <v>1011</v>
      </c>
      <c r="O22" t="s">
        <v>358</v>
      </c>
      <c r="P22" t="s">
        <v>358</v>
      </c>
      <c r="Q22">
        <v>1</v>
      </c>
      <c r="X22">
        <v>0.13</v>
      </c>
      <c r="Y22">
        <v>0</v>
      </c>
      <c r="Z22">
        <v>87.17</v>
      </c>
      <c r="AA22">
        <v>11.6</v>
      </c>
      <c r="AB22">
        <v>0</v>
      </c>
      <c r="AC22">
        <v>0</v>
      </c>
      <c r="AD22">
        <v>1</v>
      </c>
      <c r="AE22">
        <v>0</v>
      </c>
      <c r="AF22" t="s">
        <v>20</v>
      </c>
      <c r="AG22">
        <v>0.16250000000000001</v>
      </c>
      <c r="AH22">
        <v>2</v>
      </c>
      <c r="AI22">
        <v>35503252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ROW(Source!A30)</f>
        <v>30</v>
      </c>
      <c r="B23">
        <v>35503253</v>
      </c>
      <c r="C23">
        <v>35503247</v>
      </c>
      <c r="D23">
        <v>29108248</v>
      </c>
      <c r="E23">
        <v>1</v>
      </c>
      <c r="F23">
        <v>1</v>
      </c>
      <c r="G23">
        <v>1</v>
      </c>
      <c r="H23">
        <v>3</v>
      </c>
      <c r="I23" t="s">
        <v>397</v>
      </c>
      <c r="J23" t="s">
        <v>398</v>
      </c>
      <c r="K23" t="s">
        <v>399</v>
      </c>
      <c r="L23">
        <v>1327</v>
      </c>
      <c r="N23">
        <v>1005</v>
      </c>
      <c r="O23" t="s">
        <v>225</v>
      </c>
      <c r="P23" t="s">
        <v>225</v>
      </c>
      <c r="Q23">
        <v>1</v>
      </c>
      <c r="X23">
        <v>250</v>
      </c>
      <c r="Y23">
        <v>10.199999999999999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250</v>
      </c>
      <c r="AH23">
        <v>2</v>
      </c>
      <c r="AI23">
        <v>35503253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ROW(Source!A30)</f>
        <v>30</v>
      </c>
      <c r="B24">
        <v>35503254</v>
      </c>
      <c r="C24">
        <v>35503247</v>
      </c>
      <c r="D24">
        <v>29145038</v>
      </c>
      <c r="E24">
        <v>1</v>
      </c>
      <c r="F24">
        <v>1</v>
      </c>
      <c r="G24">
        <v>1</v>
      </c>
      <c r="H24">
        <v>3</v>
      </c>
      <c r="I24" t="s">
        <v>400</v>
      </c>
      <c r="J24" t="s">
        <v>401</v>
      </c>
      <c r="K24" t="s">
        <v>402</v>
      </c>
      <c r="L24">
        <v>1339</v>
      </c>
      <c r="N24">
        <v>1007</v>
      </c>
      <c r="O24" t="s">
        <v>368</v>
      </c>
      <c r="P24" t="s">
        <v>368</v>
      </c>
      <c r="Q24">
        <v>1</v>
      </c>
      <c r="X24">
        <v>102</v>
      </c>
      <c r="Y24">
        <v>520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102</v>
      </c>
      <c r="AH24">
        <v>2</v>
      </c>
      <c r="AI24">
        <v>35503254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ROW(Source!A30)</f>
        <v>30</v>
      </c>
      <c r="B25">
        <v>35503255</v>
      </c>
      <c r="C25">
        <v>35503247</v>
      </c>
      <c r="D25">
        <v>29150040</v>
      </c>
      <c r="E25">
        <v>1</v>
      </c>
      <c r="F25">
        <v>1</v>
      </c>
      <c r="G25">
        <v>1</v>
      </c>
      <c r="H25">
        <v>3</v>
      </c>
      <c r="I25" t="s">
        <v>369</v>
      </c>
      <c r="J25" t="s">
        <v>370</v>
      </c>
      <c r="K25" t="s">
        <v>371</v>
      </c>
      <c r="L25">
        <v>1339</v>
      </c>
      <c r="N25">
        <v>1007</v>
      </c>
      <c r="O25" t="s">
        <v>368</v>
      </c>
      <c r="P25" t="s">
        <v>368</v>
      </c>
      <c r="Q25">
        <v>1</v>
      </c>
      <c r="X25">
        <v>0.2</v>
      </c>
      <c r="Y25">
        <v>2.44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0.2</v>
      </c>
      <c r="AH25">
        <v>2</v>
      </c>
      <c r="AI25">
        <v>35503255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ROW(Source!A31)</f>
        <v>31</v>
      </c>
      <c r="B26">
        <v>35503264</v>
      </c>
      <c r="C26">
        <v>35503263</v>
      </c>
      <c r="D26">
        <v>18411771</v>
      </c>
      <c r="E26">
        <v>1</v>
      </c>
      <c r="F26">
        <v>1</v>
      </c>
      <c r="G26">
        <v>1</v>
      </c>
      <c r="H26">
        <v>1</v>
      </c>
      <c r="I26" t="s">
        <v>403</v>
      </c>
      <c r="J26" t="s">
        <v>3</v>
      </c>
      <c r="K26" t="s">
        <v>404</v>
      </c>
      <c r="L26">
        <v>1369</v>
      </c>
      <c r="N26">
        <v>1013</v>
      </c>
      <c r="O26" t="s">
        <v>352</v>
      </c>
      <c r="P26" t="s">
        <v>352</v>
      </c>
      <c r="Q26">
        <v>1</v>
      </c>
      <c r="X26">
        <v>39.51</v>
      </c>
      <c r="Y26">
        <v>0</v>
      </c>
      <c r="Z26">
        <v>0</v>
      </c>
      <c r="AA26">
        <v>0</v>
      </c>
      <c r="AB26">
        <v>259.24</v>
      </c>
      <c r="AC26">
        <v>0</v>
      </c>
      <c r="AD26">
        <v>1</v>
      </c>
      <c r="AE26">
        <v>1</v>
      </c>
      <c r="AF26" t="s">
        <v>21</v>
      </c>
      <c r="AG26">
        <v>45.436499999999995</v>
      </c>
      <c r="AH26">
        <v>2</v>
      </c>
      <c r="AI26">
        <v>35503264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ROW(Source!A31)</f>
        <v>31</v>
      </c>
      <c r="B27">
        <v>35503265</v>
      </c>
      <c r="C27">
        <v>35503263</v>
      </c>
      <c r="D27">
        <v>121548</v>
      </c>
      <c r="E27">
        <v>1</v>
      </c>
      <c r="F27">
        <v>1</v>
      </c>
      <c r="G27">
        <v>1</v>
      </c>
      <c r="H27">
        <v>1</v>
      </c>
      <c r="I27" t="s">
        <v>28</v>
      </c>
      <c r="J27" t="s">
        <v>3</v>
      </c>
      <c r="K27" t="s">
        <v>353</v>
      </c>
      <c r="L27">
        <v>608254</v>
      </c>
      <c r="N27">
        <v>1013</v>
      </c>
      <c r="O27" t="s">
        <v>354</v>
      </c>
      <c r="P27" t="s">
        <v>354</v>
      </c>
      <c r="Q27">
        <v>1</v>
      </c>
      <c r="X27">
        <v>1.27</v>
      </c>
      <c r="Y27">
        <v>0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2</v>
      </c>
      <c r="AF27" t="s">
        <v>20</v>
      </c>
      <c r="AG27">
        <v>1.5874999999999999</v>
      </c>
      <c r="AH27">
        <v>2</v>
      </c>
      <c r="AI27">
        <v>35503265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ROW(Source!A31)</f>
        <v>31</v>
      </c>
      <c r="B28">
        <v>35503266</v>
      </c>
      <c r="C28">
        <v>35503263</v>
      </c>
      <c r="D28">
        <v>29172556</v>
      </c>
      <c r="E28">
        <v>1</v>
      </c>
      <c r="F28">
        <v>1</v>
      </c>
      <c r="G28">
        <v>1</v>
      </c>
      <c r="H28">
        <v>2</v>
      </c>
      <c r="I28" t="s">
        <v>405</v>
      </c>
      <c r="J28" t="s">
        <v>406</v>
      </c>
      <c r="K28" t="s">
        <v>407</v>
      </c>
      <c r="L28">
        <v>1368</v>
      </c>
      <c r="N28">
        <v>1011</v>
      </c>
      <c r="O28" t="s">
        <v>358</v>
      </c>
      <c r="P28" t="s">
        <v>358</v>
      </c>
      <c r="Q28">
        <v>1</v>
      </c>
      <c r="X28">
        <v>1.27</v>
      </c>
      <c r="Y28">
        <v>0</v>
      </c>
      <c r="Z28">
        <v>31.26</v>
      </c>
      <c r="AA28">
        <v>13.5</v>
      </c>
      <c r="AB28">
        <v>0</v>
      </c>
      <c r="AC28">
        <v>0</v>
      </c>
      <c r="AD28">
        <v>1</v>
      </c>
      <c r="AE28">
        <v>0</v>
      </c>
      <c r="AF28" t="s">
        <v>20</v>
      </c>
      <c r="AG28">
        <v>1.5874999999999999</v>
      </c>
      <c r="AH28">
        <v>2</v>
      </c>
      <c r="AI28">
        <v>35503266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ROW(Source!A31)</f>
        <v>31</v>
      </c>
      <c r="B29">
        <v>35503267</v>
      </c>
      <c r="C29">
        <v>35503263</v>
      </c>
      <c r="D29">
        <v>29173152</v>
      </c>
      <c r="E29">
        <v>1</v>
      </c>
      <c r="F29">
        <v>1</v>
      </c>
      <c r="G29">
        <v>1</v>
      </c>
      <c r="H29">
        <v>2</v>
      </c>
      <c r="I29" t="s">
        <v>391</v>
      </c>
      <c r="J29" t="s">
        <v>392</v>
      </c>
      <c r="K29" t="s">
        <v>393</v>
      </c>
      <c r="L29">
        <v>1368</v>
      </c>
      <c r="N29">
        <v>1011</v>
      </c>
      <c r="O29" t="s">
        <v>358</v>
      </c>
      <c r="P29" t="s">
        <v>358</v>
      </c>
      <c r="Q29">
        <v>1</v>
      </c>
      <c r="X29">
        <v>9.07</v>
      </c>
      <c r="Y29">
        <v>0</v>
      </c>
      <c r="Z29">
        <v>0.5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20</v>
      </c>
      <c r="AG29">
        <v>11.3375</v>
      </c>
      <c r="AH29">
        <v>2</v>
      </c>
      <c r="AI29">
        <v>35503267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ROW(Source!A31)</f>
        <v>31</v>
      </c>
      <c r="B30">
        <v>35503268</v>
      </c>
      <c r="C30">
        <v>35503263</v>
      </c>
      <c r="D30">
        <v>29145158</v>
      </c>
      <c r="E30">
        <v>1</v>
      </c>
      <c r="F30">
        <v>1</v>
      </c>
      <c r="G30">
        <v>1</v>
      </c>
      <c r="H30">
        <v>3</v>
      </c>
      <c r="I30" t="s">
        <v>408</v>
      </c>
      <c r="J30" t="s">
        <v>409</v>
      </c>
      <c r="K30" t="s">
        <v>410</v>
      </c>
      <c r="L30">
        <v>1339</v>
      </c>
      <c r="N30">
        <v>1007</v>
      </c>
      <c r="O30" t="s">
        <v>368</v>
      </c>
      <c r="P30" t="s">
        <v>368</v>
      </c>
      <c r="Q30">
        <v>1</v>
      </c>
      <c r="X30">
        <v>2.04</v>
      </c>
      <c r="Y30">
        <v>548.29999999999995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2.04</v>
      </c>
      <c r="AH30">
        <v>2</v>
      </c>
      <c r="AI30">
        <v>35503268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ROW(Source!A31)</f>
        <v>31</v>
      </c>
      <c r="B31">
        <v>35503269</v>
      </c>
      <c r="C31">
        <v>35503263</v>
      </c>
      <c r="D31">
        <v>29150040</v>
      </c>
      <c r="E31">
        <v>1</v>
      </c>
      <c r="F31">
        <v>1</v>
      </c>
      <c r="G31">
        <v>1</v>
      </c>
      <c r="H31">
        <v>3</v>
      </c>
      <c r="I31" t="s">
        <v>369</v>
      </c>
      <c r="J31" t="s">
        <v>370</v>
      </c>
      <c r="K31" t="s">
        <v>371</v>
      </c>
      <c r="L31">
        <v>1339</v>
      </c>
      <c r="N31">
        <v>1007</v>
      </c>
      <c r="O31" t="s">
        <v>368</v>
      </c>
      <c r="P31" t="s">
        <v>368</v>
      </c>
      <c r="Q31">
        <v>1</v>
      </c>
      <c r="X31">
        <v>3.5</v>
      </c>
      <c r="Y31">
        <v>2.44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3.5</v>
      </c>
      <c r="AH31">
        <v>2</v>
      </c>
      <c r="AI31">
        <v>35503269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ROW(Source!A32)</f>
        <v>32</v>
      </c>
      <c r="B32">
        <v>35503271</v>
      </c>
      <c r="C32">
        <v>35503270</v>
      </c>
      <c r="D32">
        <v>18411771</v>
      </c>
      <c r="E32">
        <v>1</v>
      </c>
      <c r="F32">
        <v>1</v>
      </c>
      <c r="G32">
        <v>1</v>
      </c>
      <c r="H32">
        <v>1</v>
      </c>
      <c r="I32" t="s">
        <v>403</v>
      </c>
      <c r="J32" t="s">
        <v>3</v>
      </c>
      <c r="K32" t="s">
        <v>404</v>
      </c>
      <c r="L32">
        <v>1369</v>
      </c>
      <c r="N32">
        <v>1013</v>
      </c>
      <c r="O32" t="s">
        <v>352</v>
      </c>
      <c r="P32" t="s">
        <v>352</v>
      </c>
      <c r="Q32">
        <v>1</v>
      </c>
      <c r="X32">
        <v>0.5</v>
      </c>
      <c r="Y32">
        <v>0</v>
      </c>
      <c r="Z32">
        <v>0</v>
      </c>
      <c r="AA32">
        <v>0</v>
      </c>
      <c r="AB32">
        <v>259.24</v>
      </c>
      <c r="AC32">
        <v>0</v>
      </c>
      <c r="AD32">
        <v>1</v>
      </c>
      <c r="AE32">
        <v>1</v>
      </c>
      <c r="AF32" t="s">
        <v>21</v>
      </c>
      <c r="AG32">
        <v>0.57499999999999996</v>
      </c>
      <c r="AH32">
        <v>2</v>
      </c>
      <c r="AI32">
        <v>35503271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ROW(Source!A32)</f>
        <v>32</v>
      </c>
      <c r="B33">
        <v>35503272</v>
      </c>
      <c r="C33">
        <v>35503270</v>
      </c>
      <c r="D33">
        <v>121548</v>
      </c>
      <c r="E33">
        <v>1</v>
      </c>
      <c r="F33">
        <v>1</v>
      </c>
      <c r="G33">
        <v>1</v>
      </c>
      <c r="H33">
        <v>1</v>
      </c>
      <c r="I33" t="s">
        <v>28</v>
      </c>
      <c r="J33" t="s">
        <v>3</v>
      </c>
      <c r="K33" t="s">
        <v>353</v>
      </c>
      <c r="L33">
        <v>608254</v>
      </c>
      <c r="N33">
        <v>1013</v>
      </c>
      <c r="O33" t="s">
        <v>354</v>
      </c>
      <c r="P33" t="s">
        <v>354</v>
      </c>
      <c r="Q33">
        <v>1</v>
      </c>
      <c r="X33">
        <v>0.21</v>
      </c>
      <c r="Y33">
        <v>0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2</v>
      </c>
      <c r="AF33" t="s">
        <v>20</v>
      </c>
      <c r="AG33">
        <v>0.26250000000000001</v>
      </c>
      <c r="AH33">
        <v>2</v>
      </c>
      <c r="AI33">
        <v>35503272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ROW(Source!A32)</f>
        <v>32</v>
      </c>
      <c r="B34">
        <v>35503273</v>
      </c>
      <c r="C34">
        <v>35503270</v>
      </c>
      <c r="D34">
        <v>29172556</v>
      </c>
      <c r="E34">
        <v>1</v>
      </c>
      <c r="F34">
        <v>1</v>
      </c>
      <c r="G34">
        <v>1</v>
      </c>
      <c r="H34">
        <v>2</v>
      </c>
      <c r="I34" t="s">
        <v>405</v>
      </c>
      <c r="J34" t="s">
        <v>406</v>
      </c>
      <c r="K34" t="s">
        <v>407</v>
      </c>
      <c r="L34">
        <v>1368</v>
      </c>
      <c r="N34">
        <v>1011</v>
      </c>
      <c r="O34" t="s">
        <v>358</v>
      </c>
      <c r="P34" t="s">
        <v>358</v>
      </c>
      <c r="Q34">
        <v>1</v>
      </c>
      <c r="X34">
        <v>0.21</v>
      </c>
      <c r="Y34">
        <v>0</v>
      </c>
      <c r="Z34">
        <v>31.26</v>
      </c>
      <c r="AA34">
        <v>13.5</v>
      </c>
      <c r="AB34">
        <v>0</v>
      </c>
      <c r="AC34">
        <v>0</v>
      </c>
      <c r="AD34">
        <v>1</v>
      </c>
      <c r="AE34">
        <v>0</v>
      </c>
      <c r="AF34" t="s">
        <v>20</v>
      </c>
      <c r="AG34">
        <v>0.26250000000000001</v>
      </c>
      <c r="AH34">
        <v>2</v>
      </c>
      <c r="AI34">
        <v>35503273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ROW(Source!A32)</f>
        <v>32</v>
      </c>
      <c r="B35">
        <v>35503274</v>
      </c>
      <c r="C35">
        <v>35503270</v>
      </c>
      <c r="D35">
        <v>29173152</v>
      </c>
      <c r="E35">
        <v>1</v>
      </c>
      <c r="F35">
        <v>1</v>
      </c>
      <c r="G35">
        <v>1</v>
      </c>
      <c r="H35">
        <v>2</v>
      </c>
      <c r="I35" t="s">
        <v>391</v>
      </c>
      <c r="J35" t="s">
        <v>392</v>
      </c>
      <c r="K35" t="s">
        <v>393</v>
      </c>
      <c r="L35">
        <v>1368</v>
      </c>
      <c r="N35">
        <v>1011</v>
      </c>
      <c r="O35" t="s">
        <v>358</v>
      </c>
      <c r="P35" t="s">
        <v>358</v>
      </c>
      <c r="Q35">
        <v>1</v>
      </c>
      <c r="X35">
        <v>2.3199999999999998</v>
      </c>
      <c r="Y35">
        <v>0</v>
      </c>
      <c r="Z35">
        <v>0.5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20</v>
      </c>
      <c r="AG35">
        <v>2.9</v>
      </c>
      <c r="AH35">
        <v>2</v>
      </c>
      <c r="AI35">
        <v>35503274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ROW(Source!A32)</f>
        <v>32</v>
      </c>
      <c r="B36">
        <v>35503275</v>
      </c>
      <c r="C36">
        <v>35503270</v>
      </c>
      <c r="D36">
        <v>29145158</v>
      </c>
      <c r="E36">
        <v>1</v>
      </c>
      <c r="F36">
        <v>1</v>
      </c>
      <c r="G36">
        <v>1</v>
      </c>
      <c r="H36">
        <v>3</v>
      </c>
      <c r="I36" t="s">
        <v>408</v>
      </c>
      <c r="J36" t="s">
        <v>409</v>
      </c>
      <c r="K36" t="s">
        <v>410</v>
      </c>
      <c r="L36">
        <v>1339</v>
      </c>
      <c r="N36">
        <v>1007</v>
      </c>
      <c r="O36" t="s">
        <v>368</v>
      </c>
      <c r="P36" t="s">
        <v>368</v>
      </c>
      <c r="Q36">
        <v>1</v>
      </c>
      <c r="X36">
        <v>0.51</v>
      </c>
      <c r="Y36">
        <v>548.29999999999995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0.51</v>
      </c>
      <c r="AH36">
        <v>2</v>
      </c>
      <c r="AI36">
        <v>35503275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ROW(Source!A33)</f>
        <v>33</v>
      </c>
      <c r="B37">
        <v>35509385</v>
      </c>
      <c r="C37">
        <v>35509384</v>
      </c>
      <c r="D37">
        <v>18410255</v>
      </c>
      <c r="E37">
        <v>1</v>
      </c>
      <c r="F37">
        <v>1</v>
      </c>
      <c r="G37">
        <v>1</v>
      </c>
      <c r="H37">
        <v>1</v>
      </c>
      <c r="I37" t="s">
        <v>411</v>
      </c>
      <c r="J37" t="s">
        <v>3</v>
      </c>
      <c r="K37" t="s">
        <v>412</v>
      </c>
      <c r="L37">
        <v>1369</v>
      </c>
      <c r="N37">
        <v>1013</v>
      </c>
      <c r="O37" t="s">
        <v>352</v>
      </c>
      <c r="P37" t="s">
        <v>352</v>
      </c>
      <c r="Q37">
        <v>1</v>
      </c>
      <c r="X37">
        <v>26.97</v>
      </c>
      <c r="Y37">
        <v>0</v>
      </c>
      <c r="Z37">
        <v>0</v>
      </c>
      <c r="AA37">
        <v>0</v>
      </c>
      <c r="AB37">
        <v>357.19</v>
      </c>
      <c r="AC37">
        <v>0</v>
      </c>
      <c r="AD37">
        <v>1</v>
      </c>
      <c r="AE37">
        <v>1</v>
      </c>
      <c r="AF37" t="s">
        <v>21</v>
      </c>
      <c r="AG37">
        <v>31.015499999999996</v>
      </c>
      <c r="AH37">
        <v>2</v>
      </c>
      <c r="AI37">
        <v>35509385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ROW(Source!A33)</f>
        <v>33</v>
      </c>
      <c r="B38">
        <v>35509386</v>
      </c>
      <c r="C38">
        <v>35509384</v>
      </c>
      <c r="D38">
        <v>121548</v>
      </c>
      <c r="E38">
        <v>1</v>
      </c>
      <c r="F38">
        <v>1</v>
      </c>
      <c r="G38">
        <v>1</v>
      </c>
      <c r="H38">
        <v>1</v>
      </c>
      <c r="I38" t="s">
        <v>28</v>
      </c>
      <c r="J38" t="s">
        <v>3</v>
      </c>
      <c r="K38" t="s">
        <v>353</v>
      </c>
      <c r="L38">
        <v>608254</v>
      </c>
      <c r="N38">
        <v>1013</v>
      </c>
      <c r="O38" t="s">
        <v>354</v>
      </c>
      <c r="P38" t="s">
        <v>354</v>
      </c>
      <c r="Q38">
        <v>1</v>
      </c>
      <c r="X38">
        <v>0.18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2</v>
      </c>
      <c r="AF38" t="s">
        <v>20</v>
      </c>
      <c r="AG38">
        <v>0.22499999999999998</v>
      </c>
      <c r="AH38">
        <v>2</v>
      </c>
      <c r="AI38">
        <v>35509386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ROW(Source!A33)</f>
        <v>33</v>
      </c>
      <c r="B39">
        <v>35509387</v>
      </c>
      <c r="C39">
        <v>35509384</v>
      </c>
      <c r="D39">
        <v>29172556</v>
      </c>
      <c r="E39">
        <v>1</v>
      </c>
      <c r="F39">
        <v>1</v>
      </c>
      <c r="G39">
        <v>1</v>
      </c>
      <c r="H39">
        <v>2</v>
      </c>
      <c r="I39" t="s">
        <v>405</v>
      </c>
      <c r="J39" t="s">
        <v>406</v>
      </c>
      <c r="K39" t="s">
        <v>407</v>
      </c>
      <c r="L39">
        <v>1368</v>
      </c>
      <c r="N39">
        <v>1011</v>
      </c>
      <c r="O39" t="s">
        <v>358</v>
      </c>
      <c r="P39" t="s">
        <v>358</v>
      </c>
      <c r="Q39">
        <v>1</v>
      </c>
      <c r="X39">
        <v>0.18</v>
      </c>
      <c r="Y39">
        <v>0</v>
      </c>
      <c r="Z39">
        <v>31.26</v>
      </c>
      <c r="AA39">
        <v>13.5</v>
      </c>
      <c r="AB39">
        <v>0</v>
      </c>
      <c r="AC39">
        <v>0</v>
      </c>
      <c r="AD39">
        <v>1</v>
      </c>
      <c r="AE39">
        <v>0</v>
      </c>
      <c r="AF39" t="s">
        <v>20</v>
      </c>
      <c r="AG39">
        <v>0.22499999999999998</v>
      </c>
      <c r="AH39">
        <v>2</v>
      </c>
      <c r="AI39">
        <v>35509387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ROW(Source!A33)</f>
        <v>33</v>
      </c>
      <c r="B40">
        <v>35509388</v>
      </c>
      <c r="C40">
        <v>35509384</v>
      </c>
      <c r="D40">
        <v>29173252</v>
      </c>
      <c r="E40">
        <v>1</v>
      </c>
      <c r="F40">
        <v>1</v>
      </c>
      <c r="G40">
        <v>1</v>
      </c>
      <c r="H40">
        <v>2</v>
      </c>
      <c r="I40" t="s">
        <v>413</v>
      </c>
      <c r="J40" t="s">
        <v>414</v>
      </c>
      <c r="K40" t="s">
        <v>415</v>
      </c>
      <c r="L40">
        <v>1368</v>
      </c>
      <c r="N40">
        <v>1011</v>
      </c>
      <c r="O40" t="s">
        <v>358</v>
      </c>
      <c r="P40" t="s">
        <v>358</v>
      </c>
      <c r="Q40">
        <v>1</v>
      </c>
      <c r="X40">
        <v>4.37</v>
      </c>
      <c r="Y40">
        <v>0</v>
      </c>
      <c r="Z40">
        <v>30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20</v>
      </c>
      <c r="AG40">
        <v>5.4625000000000004</v>
      </c>
      <c r="AH40">
        <v>2</v>
      </c>
      <c r="AI40">
        <v>35509388</v>
      </c>
      <c r="AJ40">
        <v>40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ROW(Source!A33)</f>
        <v>33</v>
      </c>
      <c r="B41">
        <v>35509389</v>
      </c>
      <c r="C41">
        <v>35509384</v>
      </c>
      <c r="D41">
        <v>29174725</v>
      </c>
      <c r="E41">
        <v>1</v>
      </c>
      <c r="F41">
        <v>1</v>
      </c>
      <c r="G41">
        <v>1</v>
      </c>
      <c r="H41">
        <v>2</v>
      </c>
      <c r="I41" t="s">
        <v>416</v>
      </c>
      <c r="J41" t="s">
        <v>417</v>
      </c>
      <c r="K41" t="s">
        <v>418</v>
      </c>
      <c r="L41">
        <v>1368</v>
      </c>
      <c r="N41">
        <v>1011</v>
      </c>
      <c r="O41" t="s">
        <v>358</v>
      </c>
      <c r="P41" t="s">
        <v>358</v>
      </c>
      <c r="Q41">
        <v>1</v>
      </c>
      <c r="X41">
        <v>1.5</v>
      </c>
      <c r="Y41">
        <v>0</v>
      </c>
      <c r="Z41">
        <v>2.7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20</v>
      </c>
      <c r="AG41">
        <v>1.875</v>
      </c>
      <c r="AH41">
        <v>2</v>
      </c>
      <c r="AI41">
        <v>35509389</v>
      </c>
      <c r="AJ41">
        <v>41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ROW(Source!A33)</f>
        <v>33</v>
      </c>
      <c r="B42">
        <v>35509390</v>
      </c>
      <c r="C42">
        <v>35509384</v>
      </c>
      <c r="D42">
        <v>29174913</v>
      </c>
      <c r="E42">
        <v>1</v>
      </c>
      <c r="F42">
        <v>1</v>
      </c>
      <c r="G42">
        <v>1</v>
      </c>
      <c r="H42">
        <v>2</v>
      </c>
      <c r="I42" t="s">
        <v>394</v>
      </c>
      <c r="J42" t="s">
        <v>395</v>
      </c>
      <c r="K42" t="s">
        <v>396</v>
      </c>
      <c r="L42">
        <v>1368</v>
      </c>
      <c r="N42">
        <v>1011</v>
      </c>
      <c r="O42" t="s">
        <v>358</v>
      </c>
      <c r="P42" t="s">
        <v>358</v>
      </c>
      <c r="Q42">
        <v>1</v>
      </c>
      <c r="X42">
        <v>0.25</v>
      </c>
      <c r="Y42">
        <v>0</v>
      </c>
      <c r="Z42">
        <v>87.17</v>
      </c>
      <c r="AA42">
        <v>11.6</v>
      </c>
      <c r="AB42">
        <v>0</v>
      </c>
      <c r="AC42">
        <v>0</v>
      </c>
      <c r="AD42">
        <v>1</v>
      </c>
      <c r="AE42">
        <v>0</v>
      </c>
      <c r="AF42" t="s">
        <v>20</v>
      </c>
      <c r="AG42">
        <v>0.3125</v>
      </c>
      <c r="AH42">
        <v>2</v>
      </c>
      <c r="AI42">
        <v>35509390</v>
      </c>
      <c r="AJ42">
        <v>42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ROW(Source!A33)</f>
        <v>33</v>
      </c>
      <c r="B43">
        <v>35509391</v>
      </c>
      <c r="C43">
        <v>35509384</v>
      </c>
      <c r="D43">
        <v>29107253</v>
      </c>
      <c r="E43">
        <v>1</v>
      </c>
      <c r="F43">
        <v>1</v>
      </c>
      <c r="G43">
        <v>1</v>
      </c>
      <c r="H43">
        <v>3</v>
      </c>
      <c r="I43" t="s">
        <v>419</v>
      </c>
      <c r="J43" t="s">
        <v>420</v>
      </c>
      <c r="K43" t="s">
        <v>421</v>
      </c>
      <c r="L43">
        <v>1348</v>
      </c>
      <c r="N43">
        <v>1009</v>
      </c>
      <c r="O43" t="s">
        <v>171</v>
      </c>
      <c r="P43" t="s">
        <v>171</v>
      </c>
      <c r="Q43">
        <v>1000</v>
      </c>
      <c r="X43">
        <v>8.0000000000000002E-3</v>
      </c>
      <c r="Y43">
        <v>1160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8.0000000000000002E-3</v>
      </c>
      <c r="AH43">
        <v>2</v>
      </c>
      <c r="AI43">
        <v>35509391</v>
      </c>
      <c r="AJ43">
        <v>43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ROW(Source!A33)</f>
        <v>33</v>
      </c>
      <c r="B44">
        <v>35509392</v>
      </c>
      <c r="C44">
        <v>35509384</v>
      </c>
      <c r="D44">
        <v>29108414</v>
      </c>
      <c r="E44">
        <v>1</v>
      </c>
      <c r="F44">
        <v>1</v>
      </c>
      <c r="G44">
        <v>1</v>
      </c>
      <c r="H44">
        <v>3</v>
      </c>
      <c r="I44" t="s">
        <v>422</v>
      </c>
      <c r="J44" t="s">
        <v>423</v>
      </c>
      <c r="K44" t="s">
        <v>424</v>
      </c>
      <c r="L44">
        <v>1348</v>
      </c>
      <c r="N44">
        <v>1009</v>
      </c>
      <c r="O44" t="s">
        <v>171</v>
      </c>
      <c r="P44" t="s">
        <v>171</v>
      </c>
      <c r="Q44">
        <v>1000</v>
      </c>
      <c r="X44">
        <v>0.157</v>
      </c>
      <c r="Y44">
        <v>1383.11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3</v>
      </c>
      <c r="AG44">
        <v>0.157</v>
      </c>
      <c r="AH44">
        <v>2</v>
      </c>
      <c r="AI44">
        <v>35509392</v>
      </c>
      <c r="AJ44">
        <v>44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ROW(Source!A33)</f>
        <v>33</v>
      </c>
      <c r="B45">
        <v>35509393</v>
      </c>
      <c r="C45">
        <v>35509384</v>
      </c>
      <c r="D45">
        <v>29108415</v>
      </c>
      <c r="E45">
        <v>1</v>
      </c>
      <c r="F45">
        <v>1</v>
      </c>
      <c r="G45">
        <v>1</v>
      </c>
      <c r="H45">
        <v>3</v>
      </c>
      <c r="I45" t="s">
        <v>425</v>
      </c>
      <c r="J45" t="s">
        <v>426</v>
      </c>
      <c r="K45" t="s">
        <v>427</v>
      </c>
      <c r="L45">
        <v>1348</v>
      </c>
      <c r="N45">
        <v>1009</v>
      </c>
      <c r="O45" t="s">
        <v>171</v>
      </c>
      <c r="P45" t="s">
        <v>171</v>
      </c>
      <c r="Q45">
        <v>1000</v>
      </c>
      <c r="X45">
        <v>1.9E-2</v>
      </c>
      <c r="Y45">
        <v>1525.49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1.9E-2</v>
      </c>
      <c r="AH45">
        <v>2</v>
      </c>
      <c r="AI45">
        <v>35509393</v>
      </c>
      <c r="AJ45">
        <v>45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ROW(Source!A33)</f>
        <v>33</v>
      </c>
      <c r="B46">
        <v>35509394</v>
      </c>
      <c r="C46">
        <v>35509384</v>
      </c>
      <c r="D46">
        <v>29107412</v>
      </c>
      <c r="E46">
        <v>1</v>
      </c>
      <c r="F46">
        <v>1</v>
      </c>
      <c r="G46">
        <v>1</v>
      </c>
      <c r="H46">
        <v>3</v>
      </c>
      <c r="I46" t="s">
        <v>428</v>
      </c>
      <c r="J46" t="s">
        <v>429</v>
      </c>
      <c r="K46" t="s">
        <v>430</v>
      </c>
      <c r="L46">
        <v>1348</v>
      </c>
      <c r="N46">
        <v>1009</v>
      </c>
      <c r="O46" t="s">
        <v>171</v>
      </c>
      <c r="P46" t="s">
        <v>171</v>
      </c>
      <c r="Q46">
        <v>1000</v>
      </c>
      <c r="X46">
        <v>5.7000000000000002E-2</v>
      </c>
      <c r="Y46">
        <v>6143.8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0</v>
      </c>
      <c r="AF46" t="s">
        <v>3</v>
      </c>
      <c r="AG46">
        <v>5.7000000000000002E-2</v>
      </c>
      <c r="AH46">
        <v>2</v>
      </c>
      <c r="AI46">
        <v>35509394</v>
      </c>
      <c r="AJ46">
        <v>46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ROW(Source!A33)</f>
        <v>33</v>
      </c>
      <c r="B47">
        <v>35509395</v>
      </c>
      <c r="C47">
        <v>35509384</v>
      </c>
      <c r="D47">
        <v>29107800</v>
      </c>
      <c r="E47">
        <v>1</v>
      </c>
      <c r="F47">
        <v>1</v>
      </c>
      <c r="G47">
        <v>1</v>
      </c>
      <c r="H47">
        <v>3</v>
      </c>
      <c r="I47" t="s">
        <v>431</v>
      </c>
      <c r="J47" t="s">
        <v>432</v>
      </c>
      <c r="K47" t="s">
        <v>433</v>
      </c>
      <c r="L47">
        <v>1346</v>
      </c>
      <c r="N47">
        <v>1009</v>
      </c>
      <c r="O47" t="s">
        <v>176</v>
      </c>
      <c r="P47" t="s">
        <v>176</v>
      </c>
      <c r="Q47">
        <v>1</v>
      </c>
      <c r="X47">
        <v>0.5</v>
      </c>
      <c r="Y47">
        <v>1.81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0.5</v>
      </c>
      <c r="AH47">
        <v>2</v>
      </c>
      <c r="AI47">
        <v>35509395</v>
      </c>
      <c r="AJ47">
        <v>47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ROW(Source!A33)</f>
        <v>33</v>
      </c>
      <c r="B48">
        <v>35509396</v>
      </c>
      <c r="C48">
        <v>35509384</v>
      </c>
      <c r="D48">
        <v>29122513</v>
      </c>
      <c r="E48">
        <v>1</v>
      </c>
      <c r="F48">
        <v>1</v>
      </c>
      <c r="G48">
        <v>1</v>
      </c>
      <c r="H48">
        <v>3</v>
      </c>
      <c r="I48" t="s">
        <v>434</v>
      </c>
      <c r="J48" t="s">
        <v>435</v>
      </c>
      <c r="K48" t="s">
        <v>436</v>
      </c>
      <c r="L48">
        <v>1348</v>
      </c>
      <c r="N48">
        <v>1009</v>
      </c>
      <c r="O48" t="s">
        <v>171</v>
      </c>
      <c r="P48" t="s">
        <v>171</v>
      </c>
      <c r="Q48">
        <v>1000</v>
      </c>
      <c r="X48">
        <v>0.125</v>
      </c>
      <c r="Y48">
        <v>688.8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0.125</v>
      </c>
      <c r="AH48">
        <v>2</v>
      </c>
      <c r="AI48">
        <v>35509396</v>
      </c>
      <c r="AJ48">
        <v>48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ROW(Source!A34)</f>
        <v>34</v>
      </c>
      <c r="B49">
        <v>35511474</v>
      </c>
      <c r="C49">
        <v>35503276</v>
      </c>
      <c r="D49">
        <v>18410255</v>
      </c>
      <c r="E49">
        <v>1</v>
      </c>
      <c r="F49">
        <v>1</v>
      </c>
      <c r="G49">
        <v>1</v>
      </c>
      <c r="H49">
        <v>1</v>
      </c>
      <c r="I49" t="s">
        <v>411</v>
      </c>
      <c r="J49" t="s">
        <v>3</v>
      </c>
      <c r="K49" t="s">
        <v>412</v>
      </c>
      <c r="L49">
        <v>1369</v>
      </c>
      <c r="N49">
        <v>1013</v>
      </c>
      <c r="O49" t="s">
        <v>352</v>
      </c>
      <c r="P49" t="s">
        <v>352</v>
      </c>
      <c r="Q49">
        <v>1</v>
      </c>
      <c r="X49">
        <v>9.1</v>
      </c>
      <c r="Y49">
        <v>0</v>
      </c>
      <c r="Z49">
        <v>0</v>
      </c>
      <c r="AA49">
        <v>0</v>
      </c>
      <c r="AB49">
        <v>357.19</v>
      </c>
      <c r="AC49">
        <v>0</v>
      </c>
      <c r="AD49">
        <v>1</v>
      </c>
      <c r="AE49">
        <v>1</v>
      </c>
      <c r="AF49" t="s">
        <v>21</v>
      </c>
      <c r="AG49">
        <v>10.464999999999998</v>
      </c>
      <c r="AH49">
        <v>2</v>
      </c>
      <c r="AI49">
        <v>35511474</v>
      </c>
      <c r="AJ49">
        <v>49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ROW(Source!A34)</f>
        <v>34</v>
      </c>
      <c r="B50">
        <v>35511475</v>
      </c>
      <c r="C50">
        <v>35503276</v>
      </c>
      <c r="D50">
        <v>121548</v>
      </c>
      <c r="E50">
        <v>1</v>
      </c>
      <c r="F50">
        <v>1</v>
      </c>
      <c r="G50">
        <v>1</v>
      </c>
      <c r="H50">
        <v>1</v>
      </c>
      <c r="I50" t="s">
        <v>28</v>
      </c>
      <c r="J50" t="s">
        <v>3</v>
      </c>
      <c r="K50" t="s">
        <v>353</v>
      </c>
      <c r="L50">
        <v>608254</v>
      </c>
      <c r="N50">
        <v>1013</v>
      </c>
      <c r="O50" t="s">
        <v>354</v>
      </c>
      <c r="P50" t="s">
        <v>354</v>
      </c>
      <c r="Q50">
        <v>1</v>
      </c>
      <c r="X50">
        <v>0.1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2</v>
      </c>
      <c r="AF50" t="s">
        <v>20</v>
      </c>
      <c r="AG50">
        <v>0.125</v>
      </c>
      <c r="AH50">
        <v>2</v>
      </c>
      <c r="AI50">
        <v>35511475</v>
      </c>
      <c r="AJ50">
        <v>50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>
      <c r="A51">
        <f>ROW(Source!A34)</f>
        <v>34</v>
      </c>
      <c r="B51">
        <v>35511476</v>
      </c>
      <c r="C51">
        <v>35503276</v>
      </c>
      <c r="D51">
        <v>29172556</v>
      </c>
      <c r="E51">
        <v>1</v>
      </c>
      <c r="F51">
        <v>1</v>
      </c>
      <c r="G51">
        <v>1</v>
      </c>
      <c r="H51">
        <v>2</v>
      </c>
      <c r="I51" t="s">
        <v>405</v>
      </c>
      <c r="J51" t="s">
        <v>406</v>
      </c>
      <c r="K51" t="s">
        <v>407</v>
      </c>
      <c r="L51">
        <v>1368</v>
      </c>
      <c r="N51">
        <v>1011</v>
      </c>
      <c r="O51" t="s">
        <v>358</v>
      </c>
      <c r="P51" t="s">
        <v>358</v>
      </c>
      <c r="Q51">
        <v>1</v>
      </c>
      <c r="X51">
        <v>0.1</v>
      </c>
      <c r="Y51">
        <v>0</v>
      </c>
      <c r="Z51">
        <v>31.26</v>
      </c>
      <c r="AA51">
        <v>13.5</v>
      </c>
      <c r="AB51">
        <v>0</v>
      </c>
      <c r="AC51">
        <v>0</v>
      </c>
      <c r="AD51">
        <v>1</v>
      </c>
      <c r="AE51">
        <v>0</v>
      </c>
      <c r="AF51" t="s">
        <v>20</v>
      </c>
      <c r="AG51">
        <v>0.125</v>
      </c>
      <c r="AH51">
        <v>2</v>
      </c>
      <c r="AI51">
        <v>35511476</v>
      </c>
      <c r="AJ51">
        <v>51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>
      <c r="A52">
        <f>ROW(Source!A34)</f>
        <v>34</v>
      </c>
      <c r="B52">
        <v>35511477</v>
      </c>
      <c r="C52">
        <v>35503276</v>
      </c>
      <c r="D52">
        <v>29173252</v>
      </c>
      <c r="E52">
        <v>1</v>
      </c>
      <c r="F52">
        <v>1</v>
      </c>
      <c r="G52">
        <v>1</v>
      </c>
      <c r="H52">
        <v>2</v>
      </c>
      <c r="I52" t="s">
        <v>413</v>
      </c>
      <c r="J52" t="s">
        <v>414</v>
      </c>
      <c r="K52" t="s">
        <v>415</v>
      </c>
      <c r="L52">
        <v>1368</v>
      </c>
      <c r="N52">
        <v>1011</v>
      </c>
      <c r="O52" t="s">
        <v>358</v>
      </c>
      <c r="P52" t="s">
        <v>358</v>
      </c>
      <c r="Q52">
        <v>1</v>
      </c>
      <c r="X52">
        <v>2.19</v>
      </c>
      <c r="Y52">
        <v>0</v>
      </c>
      <c r="Z52">
        <v>30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20</v>
      </c>
      <c r="AG52">
        <v>2.7374999999999998</v>
      </c>
      <c r="AH52">
        <v>2</v>
      </c>
      <c r="AI52">
        <v>35511477</v>
      </c>
      <c r="AJ52">
        <v>52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>
      <c r="A53">
        <f>ROW(Source!A34)</f>
        <v>34</v>
      </c>
      <c r="B53">
        <v>35511478</v>
      </c>
      <c r="C53">
        <v>35503276</v>
      </c>
      <c r="D53">
        <v>29174725</v>
      </c>
      <c r="E53">
        <v>1</v>
      </c>
      <c r="F53">
        <v>1</v>
      </c>
      <c r="G53">
        <v>1</v>
      </c>
      <c r="H53">
        <v>2</v>
      </c>
      <c r="I53" t="s">
        <v>416</v>
      </c>
      <c r="J53" t="s">
        <v>417</v>
      </c>
      <c r="K53" t="s">
        <v>418</v>
      </c>
      <c r="L53">
        <v>1368</v>
      </c>
      <c r="N53">
        <v>1011</v>
      </c>
      <c r="O53" t="s">
        <v>358</v>
      </c>
      <c r="P53" t="s">
        <v>358</v>
      </c>
      <c r="Q53">
        <v>1</v>
      </c>
      <c r="X53">
        <v>1.1000000000000001</v>
      </c>
      <c r="Y53">
        <v>0</v>
      </c>
      <c r="Z53">
        <v>2.7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20</v>
      </c>
      <c r="AG53">
        <v>1.375</v>
      </c>
      <c r="AH53">
        <v>2</v>
      </c>
      <c r="AI53">
        <v>35511478</v>
      </c>
      <c r="AJ53">
        <v>53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>
      <c r="A54">
        <f>ROW(Source!A34)</f>
        <v>34</v>
      </c>
      <c r="B54">
        <v>35511479</v>
      </c>
      <c r="C54">
        <v>35503276</v>
      </c>
      <c r="D54">
        <v>29174913</v>
      </c>
      <c r="E54">
        <v>1</v>
      </c>
      <c r="F54">
        <v>1</v>
      </c>
      <c r="G54">
        <v>1</v>
      </c>
      <c r="H54">
        <v>2</v>
      </c>
      <c r="I54" t="s">
        <v>394</v>
      </c>
      <c r="J54" t="s">
        <v>395</v>
      </c>
      <c r="K54" t="s">
        <v>396</v>
      </c>
      <c r="L54">
        <v>1368</v>
      </c>
      <c r="N54">
        <v>1011</v>
      </c>
      <c r="O54" t="s">
        <v>358</v>
      </c>
      <c r="P54" t="s">
        <v>358</v>
      </c>
      <c r="Q54">
        <v>1</v>
      </c>
      <c r="X54">
        <v>0.14000000000000001</v>
      </c>
      <c r="Y54">
        <v>0</v>
      </c>
      <c r="Z54">
        <v>87.17</v>
      </c>
      <c r="AA54">
        <v>11.6</v>
      </c>
      <c r="AB54">
        <v>0</v>
      </c>
      <c r="AC54">
        <v>0</v>
      </c>
      <c r="AD54">
        <v>1</v>
      </c>
      <c r="AE54">
        <v>0</v>
      </c>
      <c r="AF54" t="s">
        <v>20</v>
      </c>
      <c r="AG54">
        <v>0.17500000000000002</v>
      </c>
      <c r="AH54">
        <v>2</v>
      </c>
      <c r="AI54">
        <v>35511479</v>
      </c>
      <c r="AJ54">
        <v>54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>
      <c r="A55">
        <f>ROW(Source!A34)</f>
        <v>34</v>
      </c>
      <c r="B55">
        <v>35511480</v>
      </c>
      <c r="C55">
        <v>35503276</v>
      </c>
      <c r="D55">
        <v>29107253</v>
      </c>
      <c r="E55">
        <v>1</v>
      </c>
      <c r="F55">
        <v>1</v>
      </c>
      <c r="G55">
        <v>1</v>
      </c>
      <c r="H55">
        <v>3</v>
      </c>
      <c r="I55" t="s">
        <v>419</v>
      </c>
      <c r="J55" t="s">
        <v>420</v>
      </c>
      <c r="K55" t="s">
        <v>421</v>
      </c>
      <c r="L55">
        <v>1348</v>
      </c>
      <c r="N55">
        <v>1009</v>
      </c>
      <c r="O55" t="s">
        <v>171</v>
      </c>
      <c r="P55" t="s">
        <v>171</v>
      </c>
      <c r="Q55">
        <v>1000</v>
      </c>
      <c r="X55">
        <v>4.0000000000000001E-3</v>
      </c>
      <c r="Y55">
        <v>1160</v>
      </c>
      <c r="Z55">
        <v>0</v>
      </c>
      <c r="AA55">
        <v>0</v>
      </c>
      <c r="AB55">
        <v>0</v>
      </c>
      <c r="AC55">
        <v>0</v>
      </c>
      <c r="AD55">
        <v>1</v>
      </c>
      <c r="AE55">
        <v>0</v>
      </c>
      <c r="AF55" t="s">
        <v>3</v>
      </c>
      <c r="AG55">
        <v>4.0000000000000001E-3</v>
      </c>
      <c r="AH55">
        <v>2</v>
      </c>
      <c r="AI55">
        <v>35511480</v>
      </c>
      <c r="AJ55">
        <v>55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>
      <c r="A56">
        <f>ROW(Source!A34)</f>
        <v>34</v>
      </c>
      <c r="B56">
        <v>35511481</v>
      </c>
      <c r="C56">
        <v>35503276</v>
      </c>
      <c r="D56">
        <v>29108414</v>
      </c>
      <c r="E56">
        <v>1</v>
      </c>
      <c r="F56">
        <v>1</v>
      </c>
      <c r="G56">
        <v>1</v>
      </c>
      <c r="H56">
        <v>3</v>
      </c>
      <c r="I56" t="s">
        <v>422</v>
      </c>
      <c r="J56" t="s">
        <v>423</v>
      </c>
      <c r="K56" t="s">
        <v>424</v>
      </c>
      <c r="L56">
        <v>1348</v>
      </c>
      <c r="N56">
        <v>1009</v>
      </c>
      <c r="O56" t="s">
        <v>171</v>
      </c>
      <c r="P56" t="s">
        <v>171</v>
      </c>
      <c r="Q56">
        <v>1000</v>
      </c>
      <c r="X56">
        <v>7.8E-2</v>
      </c>
      <c r="Y56">
        <v>1383.11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0</v>
      </c>
      <c r="AF56" t="s">
        <v>3</v>
      </c>
      <c r="AG56">
        <v>7.8E-2</v>
      </c>
      <c r="AH56">
        <v>2</v>
      </c>
      <c r="AI56">
        <v>35511481</v>
      </c>
      <c r="AJ56">
        <v>56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>
      <c r="A57">
        <f>ROW(Source!A34)</f>
        <v>34</v>
      </c>
      <c r="B57">
        <v>35511482</v>
      </c>
      <c r="C57">
        <v>35503276</v>
      </c>
      <c r="D57">
        <v>29122513</v>
      </c>
      <c r="E57">
        <v>1</v>
      </c>
      <c r="F57">
        <v>1</v>
      </c>
      <c r="G57">
        <v>1</v>
      </c>
      <c r="H57">
        <v>3</v>
      </c>
      <c r="I57" t="s">
        <v>434</v>
      </c>
      <c r="J57" t="s">
        <v>435</v>
      </c>
      <c r="K57" t="s">
        <v>436</v>
      </c>
      <c r="L57">
        <v>1348</v>
      </c>
      <c r="N57">
        <v>1009</v>
      </c>
      <c r="O57" t="s">
        <v>171</v>
      </c>
      <c r="P57" t="s">
        <v>171</v>
      </c>
      <c r="Q57">
        <v>1000</v>
      </c>
      <c r="X57">
        <v>6.3E-2</v>
      </c>
      <c r="Y57">
        <v>688.8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0</v>
      </c>
      <c r="AF57" t="s">
        <v>3</v>
      </c>
      <c r="AG57">
        <v>6.3E-2</v>
      </c>
      <c r="AH57">
        <v>2</v>
      </c>
      <c r="AI57">
        <v>35511482</v>
      </c>
      <c r="AJ57">
        <v>57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>
      <c r="A58">
        <f>ROW(Source!A35)</f>
        <v>35</v>
      </c>
      <c r="B58">
        <v>35503289</v>
      </c>
      <c r="C58">
        <v>35503288</v>
      </c>
      <c r="D58">
        <v>31427453</v>
      </c>
      <c r="E58">
        <v>1</v>
      </c>
      <c r="F58">
        <v>1</v>
      </c>
      <c r="G58">
        <v>1</v>
      </c>
      <c r="H58">
        <v>1</v>
      </c>
      <c r="I58" t="s">
        <v>437</v>
      </c>
      <c r="J58" t="s">
        <v>3</v>
      </c>
      <c r="K58" t="s">
        <v>438</v>
      </c>
      <c r="L58">
        <v>1369</v>
      </c>
      <c r="N58">
        <v>1013</v>
      </c>
      <c r="O58" t="s">
        <v>352</v>
      </c>
      <c r="P58" t="s">
        <v>352</v>
      </c>
      <c r="Q58">
        <v>1</v>
      </c>
      <c r="X58">
        <v>76.63</v>
      </c>
      <c r="Y58">
        <v>0</v>
      </c>
      <c r="Z58">
        <v>0</v>
      </c>
      <c r="AA58">
        <v>0</v>
      </c>
      <c r="AB58">
        <v>285.36</v>
      </c>
      <c r="AC58">
        <v>0</v>
      </c>
      <c r="AD58">
        <v>1</v>
      </c>
      <c r="AE58">
        <v>1</v>
      </c>
      <c r="AF58" t="s">
        <v>21</v>
      </c>
      <c r="AG58">
        <v>88.124499999999983</v>
      </c>
      <c r="AH58">
        <v>2</v>
      </c>
      <c r="AI58">
        <v>35503289</v>
      </c>
      <c r="AJ58">
        <v>58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>
      <c r="A59">
        <f>ROW(Source!A35)</f>
        <v>35</v>
      </c>
      <c r="B59">
        <v>35503290</v>
      </c>
      <c r="C59">
        <v>35503288</v>
      </c>
      <c r="D59">
        <v>121548</v>
      </c>
      <c r="E59">
        <v>1</v>
      </c>
      <c r="F59">
        <v>1</v>
      </c>
      <c r="G59">
        <v>1</v>
      </c>
      <c r="H59">
        <v>1</v>
      </c>
      <c r="I59" t="s">
        <v>28</v>
      </c>
      <c r="J59" t="s">
        <v>3</v>
      </c>
      <c r="K59" t="s">
        <v>353</v>
      </c>
      <c r="L59">
        <v>608254</v>
      </c>
      <c r="N59">
        <v>1013</v>
      </c>
      <c r="O59" t="s">
        <v>354</v>
      </c>
      <c r="P59" t="s">
        <v>354</v>
      </c>
      <c r="Q59">
        <v>1</v>
      </c>
      <c r="X59">
        <v>4.22</v>
      </c>
      <c r="Y59">
        <v>0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2</v>
      </c>
      <c r="AF59" t="s">
        <v>20</v>
      </c>
      <c r="AG59">
        <v>5.2749999999999995</v>
      </c>
      <c r="AH59">
        <v>2</v>
      </c>
      <c r="AI59">
        <v>35503290</v>
      </c>
      <c r="AJ59">
        <v>59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>
      <c r="A60">
        <f>ROW(Source!A35)</f>
        <v>35</v>
      </c>
      <c r="B60">
        <v>35503291</v>
      </c>
      <c r="C60">
        <v>35503288</v>
      </c>
      <c r="D60">
        <v>31425428</v>
      </c>
      <c r="E60">
        <v>1</v>
      </c>
      <c r="F60">
        <v>1</v>
      </c>
      <c r="G60">
        <v>1</v>
      </c>
      <c r="H60">
        <v>2</v>
      </c>
      <c r="I60" t="s">
        <v>355</v>
      </c>
      <c r="J60" t="s">
        <v>439</v>
      </c>
      <c r="K60" t="s">
        <v>357</v>
      </c>
      <c r="L60">
        <v>1368</v>
      </c>
      <c r="N60">
        <v>1011</v>
      </c>
      <c r="O60" t="s">
        <v>358</v>
      </c>
      <c r="P60" t="s">
        <v>358</v>
      </c>
      <c r="Q60">
        <v>1</v>
      </c>
      <c r="X60">
        <v>0.36</v>
      </c>
      <c r="Y60">
        <v>0</v>
      </c>
      <c r="Z60">
        <v>99.89</v>
      </c>
      <c r="AA60">
        <v>10.06</v>
      </c>
      <c r="AB60">
        <v>0</v>
      </c>
      <c r="AC60">
        <v>0</v>
      </c>
      <c r="AD60">
        <v>1</v>
      </c>
      <c r="AE60">
        <v>0</v>
      </c>
      <c r="AF60" t="s">
        <v>20</v>
      </c>
      <c r="AG60">
        <v>0.44999999999999996</v>
      </c>
      <c r="AH60">
        <v>2</v>
      </c>
      <c r="AI60">
        <v>35503291</v>
      </c>
      <c r="AJ60">
        <v>60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>
      <c r="A61">
        <f>ROW(Source!A35)</f>
        <v>35</v>
      </c>
      <c r="B61">
        <v>35503292</v>
      </c>
      <c r="C61">
        <v>35503288</v>
      </c>
      <c r="D61">
        <v>31425452</v>
      </c>
      <c r="E61">
        <v>1</v>
      </c>
      <c r="F61">
        <v>1</v>
      </c>
      <c r="G61">
        <v>1</v>
      </c>
      <c r="H61">
        <v>2</v>
      </c>
      <c r="I61" t="s">
        <v>440</v>
      </c>
      <c r="J61" t="s">
        <v>441</v>
      </c>
      <c r="K61" t="s">
        <v>442</v>
      </c>
      <c r="L61">
        <v>1368</v>
      </c>
      <c r="N61">
        <v>1011</v>
      </c>
      <c r="O61" t="s">
        <v>358</v>
      </c>
      <c r="P61" t="s">
        <v>358</v>
      </c>
      <c r="Q61">
        <v>1</v>
      </c>
      <c r="X61">
        <v>2.2999999999999998</v>
      </c>
      <c r="Y61">
        <v>0</v>
      </c>
      <c r="Z61">
        <v>29.46</v>
      </c>
      <c r="AA61">
        <v>11.6</v>
      </c>
      <c r="AB61">
        <v>0</v>
      </c>
      <c r="AC61">
        <v>0</v>
      </c>
      <c r="AD61">
        <v>1</v>
      </c>
      <c r="AE61">
        <v>0</v>
      </c>
      <c r="AF61" t="s">
        <v>20</v>
      </c>
      <c r="AG61">
        <v>2.875</v>
      </c>
      <c r="AH61">
        <v>2</v>
      </c>
      <c r="AI61">
        <v>35503292</v>
      </c>
      <c r="AJ61">
        <v>61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>
      <c r="A62">
        <f>ROW(Source!A35)</f>
        <v>35</v>
      </c>
      <c r="B62">
        <v>35503293</v>
      </c>
      <c r="C62">
        <v>35503288</v>
      </c>
      <c r="D62">
        <v>31425505</v>
      </c>
      <c r="E62">
        <v>1</v>
      </c>
      <c r="F62">
        <v>1</v>
      </c>
      <c r="G62">
        <v>1</v>
      </c>
      <c r="H62">
        <v>2</v>
      </c>
      <c r="I62" t="s">
        <v>443</v>
      </c>
      <c r="J62" t="s">
        <v>444</v>
      </c>
      <c r="K62" t="s">
        <v>445</v>
      </c>
      <c r="L62">
        <v>1368</v>
      </c>
      <c r="N62">
        <v>1011</v>
      </c>
      <c r="O62" t="s">
        <v>358</v>
      </c>
      <c r="P62" t="s">
        <v>358</v>
      </c>
      <c r="Q62">
        <v>1</v>
      </c>
      <c r="X62">
        <v>1.56</v>
      </c>
      <c r="Y62">
        <v>0</v>
      </c>
      <c r="Z62">
        <v>12.4</v>
      </c>
      <c r="AA62">
        <v>10.06</v>
      </c>
      <c r="AB62">
        <v>0</v>
      </c>
      <c r="AC62">
        <v>0</v>
      </c>
      <c r="AD62">
        <v>1</v>
      </c>
      <c r="AE62">
        <v>0</v>
      </c>
      <c r="AF62" t="s">
        <v>20</v>
      </c>
      <c r="AG62">
        <v>1.9500000000000002</v>
      </c>
      <c r="AH62">
        <v>2</v>
      </c>
      <c r="AI62">
        <v>35503293</v>
      </c>
      <c r="AJ62">
        <v>62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>
      <c r="A63">
        <f>ROW(Source!A35)</f>
        <v>35</v>
      </c>
      <c r="B63">
        <v>35503294</v>
      </c>
      <c r="C63">
        <v>35503288</v>
      </c>
      <c r="D63">
        <v>31425668</v>
      </c>
      <c r="E63">
        <v>1</v>
      </c>
      <c r="F63">
        <v>1</v>
      </c>
      <c r="G63">
        <v>1</v>
      </c>
      <c r="H63">
        <v>2</v>
      </c>
      <c r="I63" t="s">
        <v>446</v>
      </c>
      <c r="J63" t="s">
        <v>447</v>
      </c>
      <c r="K63" t="s">
        <v>448</v>
      </c>
      <c r="L63">
        <v>1368</v>
      </c>
      <c r="N63">
        <v>1011</v>
      </c>
      <c r="O63" t="s">
        <v>358</v>
      </c>
      <c r="P63" t="s">
        <v>358</v>
      </c>
      <c r="Q63">
        <v>1</v>
      </c>
      <c r="X63">
        <v>0.05</v>
      </c>
      <c r="Y63">
        <v>0</v>
      </c>
      <c r="Z63">
        <v>9.9700000000000006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20</v>
      </c>
      <c r="AG63">
        <v>6.25E-2</v>
      </c>
      <c r="AH63">
        <v>2</v>
      </c>
      <c r="AI63">
        <v>35503294</v>
      </c>
      <c r="AJ63">
        <v>63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>
      <c r="A64">
        <f>ROW(Source!A35)</f>
        <v>35</v>
      </c>
      <c r="B64">
        <v>35503295</v>
      </c>
      <c r="C64">
        <v>35503288</v>
      </c>
      <c r="D64">
        <v>31425703</v>
      </c>
      <c r="E64">
        <v>1</v>
      </c>
      <c r="F64">
        <v>1</v>
      </c>
      <c r="G64">
        <v>1</v>
      </c>
      <c r="H64">
        <v>2</v>
      </c>
      <c r="I64" t="s">
        <v>394</v>
      </c>
      <c r="J64" t="s">
        <v>449</v>
      </c>
      <c r="K64" t="s">
        <v>396</v>
      </c>
      <c r="L64">
        <v>1368</v>
      </c>
      <c r="N64">
        <v>1011</v>
      </c>
      <c r="O64" t="s">
        <v>358</v>
      </c>
      <c r="P64" t="s">
        <v>358</v>
      </c>
      <c r="Q64">
        <v>1</v>
      </c>
      <c r="X64">
        <v>0.28000000000000003</v>
      </c>
      <c r="Y64">
        <v>0</v>
      </c>
      <c r="Z64">
        <v>87.17</v>
      </c>
      <c r="AA64">
        <v>11.6</v>
      </c>
      <c r="AB64">
        <v>0</v>
      </c>
      <c r="AC64">
        <v>0</v>
      </c>
      <c r="AD64">
        <v>1</v>
      </c>
      <c r="AE64">
        <v>0</v>
      </c>
      <c r="AF64" t="s">
        <v>20</v>
      </c>
      <c r="AG64">
        <v>0.35000000000000003</v>
      </c>
      <c r="AH64">
        <v>2</v>
      </c>
      <c r="AI64">
        <v>35503295</v>
      </c>
      <c r="AJ64">
        <v>64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>
      <c r="A65">
        <f>ROW(Source!A35)</f>
        <v>35</v>
      </c>
      <c r="B65">
        <v>35503296</v>
      </c>
      <c r="C65">
        <v>35503288</v>
      </c>
      <c r="D65">
        <v>31423684</v>
      </c>
      <c r="E65">
        <v>1</v>
      </c>
      <c r="F65">
        <v>1</v>
      </c>
      <c r="G65">
        <v>1</v>
      </c>
      <c r="H65">
        <v>3</v>
      </c>
      <c r="I65" t="s">
        <v>431</v>
      </c>
      <c r="J65" t="s">
        <v>450</v>
      </c>
      <c r="K65" t="s">
        <v>433</v>
      </c>
      <c r="L65">
        <v>1346</v>
      </c>
      <c r="N65">
        <v>1009</v>
      </c>
      <c r="O65" t="s">
        <v>176</v>
      </c>
      <c r="P65" t="s">
        <v>176</v>
      </c>
      <c r="Q65">
        <v>1</v>
      </c>
      <c r="X65">
        <v>0.5</v>
      </c>
      <c r="Y65">
        <v>1.81</v>
      </c>
      <c r="Z65">
        <v>0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3</v>
      </c>
      <c r="AG65">
        <v>0.5</v>
      </c>
      <c r="AH65">
        <v>2</v>
      </c>
      <c r="AI65">
        <v>35503296</v>
      </c>
      <c r="AJ65">
        <v>65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>
      <c r="A66">
        <f>ROW(Source!A35)</f>
        <v>35</v>
      </c>
      <c r="B66">
        <v>35503297</v>
      </c>
      <c r="C66">
        <v>35503288</v>
      </c>
      <c r="D66">
        <v>31423686</v>
      </c>
      <c r="E66">
        <v>1</v>
      </c>
      <c r="F66">
        <v>1</v>
      </c>
      <c r="G66">
        <v>1</v>
      </c>
      <c r="H66">
        <v>3</v>
      </c>
      <c r="I66" t="s">
        <v>451</v>
      </c>
      <c r="J66" t="s">
        <v>452</v>
      </c>
      <c r="K66" t="s">
        <v>453</v>
      </c>
      <c r="L66">
        <v>1348</v>
      </c>
      <c r="N66">
        <v>1009</v>
      </c>
      <c r="O66" t="s">
        <v>171</v>
      </c>
      <c r="P66" t="s">
        <v>171</v>
      </c>
      <c r="Q66">
        <v>1000</v>
      </c>
      <c r="X66">
        <v>0.05</v>
      </c>
      <c r="Y66">
        <v>6532.53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3</v>
      </c>
      <c r="AG66">
        <v>0.05</v>
      </c>
      <c r="AH66">
        <v>2</v>
      </c>
      <c r="AI66">
        <v>35503297</v>
      </c>
      <c r="AJ66">
        <v>66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>
      <c r="A67">
        <f>ROW(Source!A35)</f>
        <v>35</v>
      </c>
      <c r="B67">
        <v>35503298</v>
      </c>
      <c r="C67">
        <v>35503288</v>
      </c>
      <c r="D67">
        <v>31423740</v>
      </c>
      <c r="E67">
        <v>1</v>
      </c>
      <c r="F67">
        <v>1</v>
      </c>
      <c r="G67">
        <v>1</v>
      </c>
      <c r="H67">
        <v>3</v>
      </c>
      <c r="I67" t="s">
        <v>454</v>
      </c>
      <c r="J67" t="s">
        <v>455</v>
      </c>
      <c r="K67" t="s">
        <v>456</v>
      </c>
      <c r="L67">
        <v>1346</v>
      </c>
      <c r="N67">
        <v>1009</v>
      </c>
      <c r="O67" t="s">
        <v>176</v>
      </c>
      <c r="P67" t="s">
        <v>176</v>
      </c>
      <c r="Q67">
        <v>1</v>
      </c>
      <c r="X67">
        <v>430</v>
      </c>
      <c r="Y67">
        <v>3.86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  <c r="AF67" t="s">
        <v>3</v>
      </c>
      <c r="AG67">
        <v>430</v>
      </c>
      <c r="AH67">
        <v>2</v>
      </c>
      <c r="AI67">
        <v>35503298</v>
      </c>
      <c r="AJ67">
        <v>67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>
      <c r="A68">
        <f>ROW(Source!A35)</f>
        <v>35</v>
      </c>
      <c r="B68">
        <v>35503299</v>
      </c>
      <c r="C68">
        <v>35503288</v>
      </c>
      <c r="D68">
        <v>31423757</v>
      </c>
      <c r="E68">
        <v>1</v>
      </c>
      <c r="F68">
        <v>1</v>
      </c>
      <c r="G68">
        <v>1</v>
      </c>
      <c r="H68">
        <v>3</v>
      </c>
      <c r="I68" t="s">
        <v>457</v>
      </c>
      <c r="J68" t="s">
        <v>458</v>
      </c>
      <c r="K68" t="s">
        <v>459</v>
      </c>
      <c r="L68">
        <v>1327</v>
      </c>
      <c r="N68">
        <v>1005</v>
      </c>
      <c r="O68" t="s">
        <v>225</v>
      </c>
      <c r="P68" t="s">
        <v>225</v>
      </c>
      <c r="Q68">
        <v>1</v>
      </c>
      <c r="X68">
        <v>102</v>
      </c>
      <c r="Y68">
        <v>69.209999999999994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3</v>
      </c>
      <c r="AG68">
        <v>102</v>
      </c>
      <c r="AH68">
        <v>2</v>
      </c>
      <c r="AI68">
        <v>35503299</v>
      </c>
      <c r="AJ68">
        <v>68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>
      <c r="A69">
        <f>ROW(Source!A35)</f>
        <v>35</v>
      </c>
      <c r="B69">
        <v>35503300</v>
      </c>
      <c r="C69">
        <v>35503288</v>
      </c>
      <c r="D69">
        <v>31424695</v>
      </c>
      <c r="E69">
        <v>1</v>
      </c>
      <c r="F69">
        <v>1</v>
      </c>
      <c r="G69">
        <v>1</v>
      </c>
      <c r="H69">
        <v>3</v>
      </c>
      <c r="I69" t="s">
        <v>369</v>
      </c>
      <c r="J69" t="s">
        <v>460</v>
      </c>
      <c r="K69" t="s">
        <v>371</v>
      </c>
      <c r="L69">
        <v>1339</v>
      </c>
      <c r="N69">
        <v>1007</v>
      </c>
      <c r="O69" t="s">
        <v>368</v>
      </c>
      <c r="P69" t="s">
        <v>368</v>
      </c>
      <c r="Q69">
        <v>1</v>
      </c>
      <c r="X69">
        <v>3.5</v>
      </c>
      <c r="Y69">
        <v>2.44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3</v>
      </c>
      <c r="AG69">
        <v>3.5</v>
      </c>
      <c r="AH69">
        <v>2</v>
      </c>
      <c r="AI69">
        <v>35503300</v>
      </c>
      <c r="AJ69">
        <v>69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>
      <c r="A70">
        <f>ROW(Source!A71)</f>
        <v>71</v>
      </c>
      <c r="B70">
        <v>35906745</v>
      </c>
      <c r="C70">
        <v>35505491</v>
      </c>
      <c r="D70">
        <v>29361034</v>
      </c>
      <c r="E70">
        <v>1</v>
      </c>
      <c r="F70">
        <v>1</v>
      </c>
      <c r="G70">
        <v>1</v>
      </c>
      <c r="H70">
        <v>1</v>
      </c>
      <c r="I70" t="s">
        <v>461</v>
      </c>
      <c r="J70" t="s">
        <v>3</v>
      </c>
      <c r="K70" t="s">
        <v>462</v>
      </c>
      <c r="L70">
        <v>1369</v>
      </c>
      <c r="N70">
        <v>1013</v>
      </c>
      <c r="O70" t="s">
        <v>352</v>
      </c>
      <c r="P70" t="s">
        <v>352</v>
      </c>
      <c r="Q70">
        <v>1</v>
      </c>
      <c r="X70">
        <v>16.16</v>
      </c>
      <c r="Y70">
        <v>0</v>
      </c>
      <c r="Z70">
        <v>0</v>
      </c>
      <c r="AA70">
        <v>0</v>
      </c>
      <c r="AB70">
        <v>306.91000000000003</v>
      </c>
      <c r="AC70">
        <v>0</v>
      </c>
      <c r="AD70">
        <v>1</v>
      </c>
      <c r="AE70">
        <v>1</v>
      </c>
      <c r="AF70" t="s">
        <v>3</v>
      </c>
      <c r="AG70">
        <v>16.16</v>
      </c>
      <c r="AH70">
        <v>2</v>
      </c>
      <c r="AI70">
        <v>35906745</v>
      </c>
      <c r="AJ70">
        <v>70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>
      <c r="A71">
        <f>ROW(Source!A71)</f>
        <v>71</v>
      </c>
      <c r="B71">
        <v>35906746</v>
      </c>
      <c r="C71">
        <v>35505491</v>
      </c>
      <c r="D71">
        <v>121548</v>
      </c>
      <c r="E71">
        <v>1</v>
      </c>
      <c r="F71">
        <v>1</v>
      </c>
      <c r="G71">
        <v>1</v>
      </c>
      <c r="H71">
        <v>1</v>
      </c>
      <c r="I71" t="s">
        <v>28</v>
      </c>
      <c r="J71" t="s">
        <v>3</v>
      </c>
      <c r="K71" t="s">
        <v>353</v>
      </c>
      <c r="L71">
        <v>608254</v>
      </c>
      <c r="N71">
        <v>1013</v>
      </c>
      <c r="O71" t="s">
        <v>354</v>
      </c>
      <c r="P71" t="s">
        <v>354</v>
      </c>
      <c r="Q71">
        <v>1</v>
      </c>
      <c r="X71">
        <v>0.18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2</v>
      </c>
      <c r="AF71" t="s">
        <v>3</v>
      </c>
      <c r="AG71">
        <v>0.18</v>
      </c>
      <c r="AH71">
        <v>2</v>
      </c>
      <c r="AI71">
        <v>35906746</v>
      </c>
      <c r="AJ71">
        <v>71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>
      <c r="A72">
        <f>ROW(Source!A71)</f>
        <v>71</v>
      </c>
      <c r="B72">
        <v>35906747</v>
      </c>
      <c r="C72">
        <v>35505491</v>
      </c>
      <c r="D72">
        <v>29172362</v>
      </c>
      <c r="E72">
        <v>1</v>
      </c>
      <c r="F72">
        <v>1</v>
      </c>
      <c r="G72">
        <v>1</v>
      </c>
      <c r="H72">
        <v>2</v>
      </c>
      <c r="I72" t="s">
        <v>463</v>
      </c>
      <c r="J72" t="s">
        <v>464</v>
      </c>
      <c r="K72" t="s">
        <v>465</v>
      </c>
      <c r="L72">
        <v>1368</v>
      </c>
      <c r="N72">
        <v>1011</v>
      </c>
      <c r="O72" t="s">
        <v>358</v>
      </c>
      <c r="P72" t="s">
        <v>358</v>
      </c>
      <c r="Q72">
        <v>1</v>
      </c>
      <c r="X72">
        <v>0.18</v>
      </c>
      <c r="Y72">
        <v>0</v>
      </c>
      <c r="Z72">
        <v>134.65</v>
      </c>
      <c r="AA72">
        <v>13.5</v>
      </c>
      <c r="AB72">
        <v>0</v>
      </c>
      <c r="AC72">
        <v>0</v>
      </c>
      <c r="AD72">
        <v>1</v>
      </c>
      <c r="AE72">
        <v>0</v>
      </c>
      <c r="AF72" t="s">
        <v>3</v>
      </c>
      <c r="AG72">
        <v>0.18</v>
      </c>
      <c r="AH72">
        <v>2</v>
      </c>
      <c r="AI72">
        <v>35906747</v>
      </c>
      <c r="AJ72">
        <v>72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>
      <c r="A73">
        <f>ROW(Source!A71)</f>
        <v>71</v>
      </c>
      <c r="B73">
        <v>35906748</v>
      </c>
      <c r="C73">
        <v>35505491</v>
      </c>
      <c r="D73">
        <v>29174913</v>
      </c>
      <c r="E73">
        <v>1</v>
      </c>
      <c r="F73">
        <v>1</v>
      </c>
      <c r="G73">
        <v>1</v>
      </c>
      <c r="H73">
        <v>2</v>
      </c>
      <c r="I73" t="s">
        <v>394</v>
      </c>
      <c r="J73" t="s">
        <v>395</v>
      </c>
      <c r="K73" t="s">
        <v>396</v>
      </c>
      <c r="L73">
        <v>1368</v>
      </c>
      <c r="N73">
        <v>1011</v>
      </c>
      <c r="O73" t="s">
        <v>358</v>
      </c>
      <c r="P73" t="s">
        <v>358</v>
      </c>
      <c r="Q73">
        <v>1</v>
      </c>
      <c r="X73">
        <v>0.18</v>
      </c>
      <c r="Y73">
        <v>0</v>
      </c>
      <c r="Z73">
        <v>87.17</v>
      </c>
      <c r="AA73">
        <v>11.6</v>
      </c>
      <c r="AB73">
        <v>0</v>
      </c>
      <c r="AC73">
        <v>0</v>
      </c>
      <c r="AD73">
        <v>1</v>
      </c>
      <c r="AE73">
        <v>0</v>
      </c>
      <c r="AF73" t="s">
        <v>3</v>
      </c>
      <c r="AG73">
        <v>0.18</v>
      </c>
      <c r="AH73">
        <v>2</v>
      </c>
      <c r="AI73">
        <v>35906748</v>
      </c>
      <c r="AJ73">
        <v>73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>
      <c r="A74">
        <f>ROW(Source!A71)</f>
        <v>71</v>
      </c>
      <c r="B74">
        <v>35906749</v>
      </c>
      <c r="C74">
        <v>35505491</v>
      </c>
      <c r="D74">
        <v>29107914</v>
      </c>
      <c r="E74">
        <v>1</v>
      </c>
      <c r="F74">
        <v>1</v>
      </c>
      <c r="G74">
        <v>1</v>
      </c>
      <c r="H74">
        <v>3</v>
      </c>
      <c r="I74" t="s">
        <v>466</v>
      </c>
      <c r="J74" t="s">
        <v>467</v>
      </c>
      <c r="K74" t="s">
        <v>468</v>
      </c>
      <c r="L74">
        <v>1348</v>
      </c>
      <c r="N74">
        <v>1009</v>
      </c>
      <c r="O74" t="s">
        <v>171</v>
      </c>
      <c r="P74" t="s">
        <v>171</v>
      </c>
      <c r="Q74">
        <v>1000</v>
      </c>
      <c r="X74">
        <v>3.3E-4</v>
      </c>
      <c r="Y74">
        <v>19800.009999999998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3</v>
      </c>
      <c r="AG74">
        <v>3.3E-4</v>
      </c>
      <c r="AH74">
        <v>2</v>
      </c>
      <c r="AI74">
        <v>35906749</v>
      </c>
      <c r="AJ74">
        <v>74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>
      <c r="A75">
        <f>ROW(Source!A71)</f>
        <v>71</v>
      </c>
      <c r="B75">
        <v>35906750</v>
      </c>
      <c r="C75">
        <v>35505491</v>
      </c>
      <c r="D75">
        <v>29111245</v>
      </c>
      <c r="E75">
        <v>1</v>
      </c>
      <c r="F75">
        <v>1</v>
      </c>
      <c r="G75">
        <v>1</v>
      </c>
      <c r="H75">
        <v>3</v>
      </c>
      <c r="I75" t="s">
        <v>469</v>
      </c>
      <c r="J75" t="s">
        <v>470</v>
      </c>
      <c r="K75" t="s">
        <v>471</v>
      </c>
      <c r="L75">
        <v>1348</v>
      </c>
      <c r="N75">
        <v>1009</v>
      </c>
      <c r="O75" t="s">
        <v>171</v>
      </c>
      <c r="P75" t="s">
        <v>171</v>
      </c>
      <c r="Q75">
        <v>1000</v>
      </c>
      <c r="X75">
        <v>1.4E-3</v>
      </c>
      <c r="Y75">
        <v>3960.01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3</v>
      </c>
      <c r="AG75">
        <v>1.4E-3</v>
      </c>
      <c r="AH75">
        <v>2</v>
      </c>
      <c r="AI75">
        <v>35906750</v>
      </c>
      <c r="AJ75">
        <v>75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>
      <c r="A76">
        <f>ROW(Source!A71)</f>
        <v>71</v>
      </c>
      <c r="B76">
        <v>35906751</v>
      </c>
      <c r="C76">
        <v>35505491</v>
      </c>
      <c r="D76">
        <v>29108269</v>
      </c>
      <c r="E76">
        <v>1</v>
      </c>
      <c r="F76">
        <v>1</v>
      </c>
      <c r="G76">
        <v>1</v>
      </c>
      <c r="H76">
        <v>3</v>
      </c>
      <c r="I76" t="s">
        <v>472</v>
      </c>
      <c r="J76" t="s">
        <v>473</v>
      </c>
      <c r="K76" t="s">
        <v>474</v>
      </c>
      <c r="L76">
        <v>1348</v>
      </c>
      <c r="N76">
        <v>1009</v>
      </c>
      <c r="O76" t="s">
        <v>171</v>
      </c>
      <c r="P76" t="s">
        <v>171</v>
      </c>
      <c r="Q76">
        <v>1000</v>
      </c>
      <c r="X76">
        <v>2.9999999999999997E-4</v>
      </c>
      <c r="Y76">
        <v>1820.01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3</v>
      </c>
      <c r="AG76">
        <v>2.9999999999999997E-4</v>
      </c>
      <c r="AH76">
        <v>2</v>
      </c>
      <c r="AI76">
        <v>35906751</v>
      </c>
      <c r="AJ76">
        <v>76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>
      <c r="A77">
        <f>ROW(Source!A71)</f>
        <v>71</v>
      </c>
      <c r="B77">
        <v>35906752</v>
      </c>
      <c r="C77">
        <v>35505491</v>
      </c>
      <c r="D77">
        <v>29110426</v>
      </c>
      <c r="E77">
        <v>1</v>
      </c>
      <c r="F77">
        <v>1</v>
      </c>
      <c r="G77">
        <v>1</v>
      </c>
      <c r="H77">
        <v>3</v>
      </c>
      <c r="I77" t="s">
        <v>475</v>
      </c>
      <c r="J77" t="s">
        <v>476</v>
      </c>
      <c r="K77" t="s">
        <v>477</v>
      </c>
      <c r="L77">
        <v>1346</v>
      </c>
      <c r="N77">
        <v>1009</v>
      </c>
      <c r="O77" t="s">
        <v>176</v>
      </c>
      <c r="P77" t="s">
        <v>176</v>
      </c>
      <c r="Q77">
        <v>1</v>
      </c>
      <c r="X77">
        <v>0.04</v>
      </c>
      <c r="Y77">
        <v>28.67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3</v>
      </c>
      <c r="AG77">
        <v>0.04</v>
      </c>
      <c r="AH77">
        <v>2</v>
      </c>
      <c r="AI77">
        <v>35906752</v>
      </c>
      <c r="AJ77">
        <v>77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>
      <c r="A78">
        <f>ROW(Source!A71)</f>
        <v>71</v>
      </c>
      <c r="B78">
        <v>35906753</v>
      </c>
      <c r="C78">
        <v>35505491</v>
      </c>
      <c r="D78">
        <v>29110838</v>
      </c>
      <c r="E78">
        <v>1</v>
      </c>
      <c r="F78">
        <v>1</v>
      </c>
      <c r="G78">
        <v>1</v>
      </c>
      <c r="H78">
        <v>3</v>
      </c>
      <c r="I78" t="s">
        <v>478</v>
      </c>
      <c r="J78" t="s">
        <v>479</v>
      </c>
      <c r="K78" t="s">
        <v>480</v>
      </c>
      <c r="L78">
        <v>1346</v>
      </c>
      <c r="N78">
        <v>1009</v>
      </c>
      <c r="O78" t="s">
        <v>176</v>
      </c>
      <c r="P78" t="s">
        <v>176</v>
      </c>
      <c r="Q78">
        <v>1</v>
      </c>
      <c r="X78">
        <v>0.16</v>
      </c>
      <c r="Y78">
        <v>30.5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3</v>
      </c>
      <c r="AG78">
        <v>0.16</v>
      </c>
      <c r="AH78">
        <v>2</v>
      </c>
      <c r="AI78">
        <v>35906753</v>
      </c>
      <c r="AJ78">
        <v>78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>
      <c r="A79">
        <f>ROW(Source!A71)</f>
        <v>71</v>
      </c>
      <c r="B79">
        <v>35906754</v>
      </c>
      <c r="C79">
        <v>35505491</v>
      </c>
      <c r="D79">
        <v>29114470</v>
      </c>
      <c r="E79">
        <v>1</v>
      </c>
      <c r="F79">
        <v>1</v>
      </c>
      <c r="G79">
        <v>1</v>
      </c>
      <c r="H79">
        <v>3</v>
      </c>
      <c r="I79" t="s">
        <v>481</v>
      </c>
      <c r="J79" t="s">
        <v>482</v>
      </c>
      <c r="K79" t="s">
        <v>483</v>
      </c>
      <c r="L79">
        <v>1355</v>
      </c>
      <c r="N79">
        <v>1010</v>
      </c>
      <c r="O79" t="s">
        <v>137</v>
      </c>
      <c r="P79" t="s">
        <v>137</v>
      </c>
      <c r="Q79">
        <v>100</v>
      </c>
      <c r="X79">
        <v>0.32</v>
      </c>
      <c r="Y79">
        <v>86.24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3</v>
      </c>
      <c r="AG79">
        <v>0.32</v>
      </c>
      <c r="AH79">
        <v>2</v>
      </c>
      <c r="AI79">
        <v>35906754</v>
      </c>
      <c r="AJ79">
        <v>79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>
      <c r="A80">
        <f>ROW(Source!A71)</f>
        <v>71</v>
      </c>
      <c r="B80">
        <v>35906755</v>
      </c>
      <c r="C80">
        <v>35505491</v>
      </c>
      <c r="D80">
        <v>29149204</v>
      </c>
      <c r="E80">
        <v>1</v>
      </c>
      <c r="F80">
        <v>1</v>
      </c>
      <c r="G80">
        <v>1</v>
      </c>
      <c r="H80">
        <v>3</v>
      </c>
      <c r="I80" t="s">
        <v>484</v>
      </c>
      <c r="J80" t="s">
        <v>485</v>
      </c>
      <c r="K80" t="s">
        <v>486</v>
      </c>
      <c r="L80">
        <v>1348</v>
      </c>
      <c r="N80">
        <v>1009</v>
      </c>
      <c r="O80" t="s">
        <v>171</v>
      </c>
      <c r="P80" t="s">
        <v>171</v>
      </c>
      <c r="Q80">
        <v>1000</v>
      </c>
      <c r="X80">
        <v>2.1000000000000001E-2</v>
      </c>
      <c r="Y80">
        <v>729.98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3</v>
      </c>
      <c r="AG80">
        <v>2.1000000000000001E-2</v>
      </c>
      <c r="AH80">
        <v>2</v>
      </c>
      <c r="AI80">
        <v>35906755</v>
      </c>
      <c r="AJ80">
        <v>81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>
      <c r="A81">
        <f>ROW(Source!A71)</f>
        <v>71</v>
      </c>
      <c r="B81">
        <v>35906756</v>
      </c>
      <c r="C81">
        <v>35505491</v>
      </c>
      <c r="D81">
        <v>29171808</v>
      </c>
      <c r="E81">
        <v>1</v>
      </c>
      <c r="F81">
        <v>1</v>
      </c>
      <c r="G81">
        <v>1</v>
      </c>
      <c r="H81">
        <v>3</v>
      </c>
      <c r="I81" t="s">
        <v>487</v>
      </c>
      <c r="J81" t="s">
        <v>488</v>
      </c>
      <c r="K81" t="s">
        <v>489</v>
      </c>
      <c r="L81">
        <v>1374</v>
      </c>
      <c r="N81">
        <v>1013</v>
      </c>
      <c r="O81" t="s">
        <v>490</v>
      </c>
      <c r="P81" t="s">
        <v>490</v>
      </c>
      <c r="Q81">
        <v>1</v>
      </c>
      <c r="X81">
        <v>3.04</v>
      </c>
      <c r="Y81">
        <v>1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3</v>
      </c>
      <c r="AG81">
        <v>3.04</v>
      </c>
      <c r="AH81">
        <v>2</v>
      </c>
      <c r="AI81">
        <v>35906756</v>
      </c>
      <c r="AJ81">
        <v>83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>
      <c r="A82">
        <f>ROW(Source!A74)</f>
        <v>74</v>
      </c>
      <c r="B82">
        <v>35908894</v>
      </c>
      <c r="C82">
        <v>35908893</v>
      </c>
      <c r="D82">
        <v>29364679</v>
      </c>
      <c r="E82">
        <v>1</v>
      </c>
      <c r="F82">
        <v>1</v>
      </c>
      <c r="G82">
        <v>1</v>
      </c>
      <c r="H82">
        <v>1</v>
      </c>
      <c r="I82" t="s">
        <v>491</v>
      </c>
      <c r="J82" t="s">
        <v>3</v>
      </c>
      <c r="K82" t="s">
        <v>492</v>
      </c>
      <c r="L82">
        <v>1369</v>
      </c>
      <c r="N82">
        <v>1013</v>
      </c>
      <c r="O82" t="s">
        <v>352</v>
      </c>
      <c r="P82" t="s">
        <v>352</v>
      </c>
      <c r="Q82">
        <v>1</v>
      </c>
      <c r="X82">
        <v>26.24</v>
      </c>
      <c r="Y82">
        <v>0</v>
      </c>
      <c r="Z82">
        <v>0</v>
      </c>
      <c r="AA82">
        <v>0</v>
      </c>
      <c r="AB82">
        <v>323.88</v>
      </c>
      <c r="AC82">
        <v>0</v>
      </c>
      <c r="AD82">
        <v>1</v>
      </c>
      <c r="AE82">
        <v>1</v>
      </c>
      <c r="AF82" t="s">
        <v>3</v>
      </c>
      <c r="AG82">
        <v>26.24</v>
      </c>
      <c r="AH82">
        <v>2</v>
      </c>
      <c r="AI82">
        <v>35908894</v>
      </c>
      <c r="AJ82">
        <v>84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>
      <c r="A83">
        <f>ROW(Source!A74)</f>
        <v>74</v>
      </c>
      <c r="B83">
        <v>35908895</v>
      </c>
      <c r="C83">
        <v>35908893</v>
      </c>
      <c r="D83">
        <v>121548</v>
      </c>
      <c r="E83">
        <v>1</v>
      </c>
      <c r="F83">
        <v>1</v>
      </c>
      <c r="G83">
        <v>1</v>
      </c>
      <c r="H83">
        <v>1</v>
      </c>
      <c r="I83" t="s">
        <v>28</v>
      </c>
      <c r="J83" t="s">
        <v>3</v>
      </c>
      <c r="K83" t="s">
        <v>353</v>
      </c>
      <c r="L83">
        <v>608254</v>
      </c>
      <c r="N83">
        <v>1013</v>
      </c>
      <c r="O83" t="s">
        <v>354</v>
      </c>
      <c r="P83" t="s">
        <v>354</v>
      </c>
      <c r="Q83">
        <v>1</v>
      </c>
      <c r="X83">
        <v>0.03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2</v>
      </c>
      <c r="AF83" t="s">
        <v>3</v>
      </c>
      <c r="AG83">
        <v>0.03</v>
      </c>
      <c r="AH83">
        <v>2</v>
      </c>
      <c r="AI83">
        <v>35908895</v>
      </c>
      <c r="AJ83">
        <v>85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>
      <c r="A84">
        <f>ROW(Source!A74)</f>
        <v>74</v>
      </c>
      <c r="B84">
        <v>35908896</v>
      </c>
      <c r="C84">
        <v>35908893</v>
      </c>
      <c r="D84">
        <v>29172362</v>
      </c>
      <c r="E84">
        <v>1</v>
      </c>
      <c r="F84">
        <v>1</v>
      </c>
      <c r="G84">
        <v>1</v>
      </c>
      <c r="H84">
        <v>2</v>
      </c>
      <c r="I84" t="s">
        <v>463</v>
      </c>
      <c r="J84" t="s">
        <v>464</v>
      </c>
      <c r="K84" t="s">
        <v>465</v>
      </c>
      <c r="L84">
        <v>1368</v>
      </c>
      <c r="N84">
        <v>1011</v>
      </c>
      <c r="O84" t="s">
        <v>358</v>
      </c>
      <c r="P84" t="s">
        <v>358</v>
      </c>
      <c r="Q84">
        <v>1</v>
      </c>
      <c r="X84">
        <v>0.03</v>
      </c>
      <c r="Y84">
        <v>0</v>
      </c>
      <c r="Z84">
        <v>134.65</v>
      </c>
      <c r="AA84">
        <v>13.5</v>
      </c>
      <c r="AB84">
        <v>0</v>
      </c>
      <c r="AC84">
        <v>0</v>
      </c>
      <c r="AD84">
        <v>1</v>
      </c>
      <c r="AE84">
        <v>0</v>
      </c>
      <c r="AF84" t="s">
        <v>3</v>
      </c>
      <c r="AG84">
        <v>0.03</v>
      </c>
      <c r="AH84">
        <v>2</v>
      </c>
      <c r="AI84">
        <v>35908896</v>
      </c>
      <c r="AJ84">
        <v>86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>
      <c r="A85">
        <f>ROW(Source!A74)</f>
        <v>74</v>
      </c>
      <c r="B85">
        <v>35908897</v>
      </c>
      <c r="C85">
        <v>35908893</v>
      </c>
      <c r="D85">
        <v>29174913</v>
      </c>
      <c r="E85">
        <v>1</v>
      </c>
      <c r="F85">
        <v>1</v>
      </c>
      <c r="G85">
        <v>1</v>
      </c>
      <c r="H85">
        <v>2</v>
      </c>
      <c r="I85" t="s">
        <v>394</v>
      </c>
      <c r="J85" t="s">
        <v>395</v>
      </c>
      <c r="K85" t="s">
        <v>396</v>
      </c>
      <c r="L85">
        <v>1368</v>
      </c>
      <c r="N85">
        <v>1011</v>
      </c>
      <c r="O85" t="s">
        <v>358</v>
      </c>
      <c r="P85" t="s">
        <v>358</v>
      </c>
      <c r="Q85">
        <v>1</v>
      </c>
      <c r="X85">
        <v>0.02</v>
      </c>
      <c r="Y85">
        <v>0</v>
      </c>
      <c r="Z85">
        <v>87.17</v>
      </c>
      <c r="AA85">
        <v>11.6</v>
      </c>
      <c r="AB85">
        <v>0</v>
      </c>
      <c r="AC85">
        <v>0</v>
      </c>
      <c r="AD85">
        <v>1</v>
      </c>
      <c r="AE85">
        <v>0</v>
      </c>
      <c r="AF85" t="s">
        <v>3</v>
      </c>
      <c r="AG85">
        <v>0.02</v>
      </c>
      <c r="AH85">
        <v>2</v>
      </c>
      <c r="AI85">
        <v>35908897</v>
      </c>
      <c r="AJ85">
        <v>87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>
      <c r="A86">
        <f>ROW(Source!A74)</f>
        <v>74</v>
      </c>
      <c r="B86">
        <v>35908898</v>
      </c>
      <c r="C86">
        <v>35908893</v>
      </c>
      <c r="D86">
        <v>29149204</v>
      </c>
      <c r="E86">
        <v>1</v>
      </c>
      <c r="F86">
        <v>1</v>
      </c>
      <c r="G86">
        <v>1</v>
      </c>
      <c r="H86">
        <v>3</v>
      </c>
      <c r="I86" t="s">
        <v>484</v>
      </c>
      <c r="J86" t="s">
        <v>485</v>
      </c>
      <c r="K86" t="s">
        <v>486</v>
      </c>
      <c r="L86">
        <v>1348</v>
      </c>
      <c r="N86">
        <v>1009</v>
      </c>
      <c r="O86" t="s">
        <v>171</v>
      </c>
      <c r="P86" t="s">
        <v>171</v>
      </c>
      <c r="Q86">
        <v>1000</v>
      </c>
      <c r="X86">
        <v>3.15E-3</v>
      </c>
      <c r="Y86">
        <v>729.98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3</v>
      </c>
      <c r="AG86">
        <v>3.15E-3</v>
      </c>
      <c r="AH86">
        <v>2</v>
      </c>
      <c r="AI86">
        <v>35908898</v>
      </c>
      <c r="AJ86">
        <v>88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>
      <c r="A87">
        <f>ROW(Source!A74)</f>
        <v>74</v>
      </c>
      <c r="B87">
        <v>35908899</v>
      </c>
      <c r="C87">
        <v>35908893</v>
      </c>
      <c r="D87">
        <v>29170678</v>
      </c>
      <c r="E87">
        <v>1</v>
      </c>
      <c r="F87">
        <v>1</v>
      </c>
      <c r="G87">
        <v>1</v>
      </c>
      <c r="H87">
        <v>3</v>
      </c>
      <c r="I87" t="s">
        <v>493</v>
      </c>
      <c r="J87" t="s">
        <v>494</v>
      </c>
      <c r="K87" t="s">
        <v>495</v>
      </c>
      <c r="L87">
        <v>1354</v>
      </c>
      <c r="N87">
        <v>1010</v>
      </c>
      <c r="O87" t="s">
        <v>142</v>
      </c>
      <c r="P87" t="s">
        <v>142</v>
      </c>
      <c r="Q87">
        <v>1</v>
      </c>
      <c r="X87">
        <v>102</v>
      </c>
      <c r="Y87">
        <v>0.28000000000000003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3</v>
      </c>
      <c r="AG87">
        <v>102</v>
      </c>
      <c r="AH87">
        <v>2</v>
      </c>
      <c r="AI87">
        <v>35908899</v>
      </c>
      <c r="AJ87">
        <v>90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>
      <c r="A88">
        <f>ROW(Source!A74)</f>
        <v>74</v>
      </c>
      <c r="B88">
        <v>35908900</v>
      </c>
      <c r="C88">
        <v>35908893</v>
      </c>
      <c r="D88">
        <v>29171808</v>
      </c>
      <c r="E88">
        <v>1</v>
      </c>
      <c r="F88">
        <v>1</v>
      </c>
      <c r="G88">
        <v>1</v>
      </c>
      <c r="H88">
        <v>3</v>
      </c>
      <c r="I88" t="s">
        <v>487</v>
      </c>
      <c r="J88" t="s">
        <v>488</v>
      </c>
      <c r="K88" t="s">
        <v>489</v>
      </c>
      <c r="L88">
        <v>1374</v>
      </c>
      <c r="N88">
        <v>1013</v>
      </c>
      <c r="O88" t="s">
        <v>490</v>
      </c>
      <c r="P88" t="s">
        <v>490</v>
      </c>
      <c r="Q88">
        <v>1</v>
      </c>
      <c r="X88">
        <v>5.21</v>
      </c>
      <c r="Y88">
        <v>1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0</v>
      </c>
      <c r="AF88" t="s">
        <v>3</v>
      </c>
      <c r="AG88">
        <v>5.21</v>
      </c>
      <c r="AH88">
        <v>2</v>
      </c>
      <c r="AI88">
        <v>35908900</v>
      </c>
      <c r="AJ88">
        <v>92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>
      <c r="A89">
        <f>ROW(Source!A77)</f>
        <v>77</v>
      </c>
      <c r="B89">
        <v>35909202</v>
      </c>
      <c r="C89">
        <v>35909201</v>
      </c>
      <c r="D89">
        <v>29364679</v>
      </c>
      <c r="E89">
        <v>1</v>
      </c>
      <c r="F89">
        <v>1</v>
      </c>
      <c r="G89">
        <v>1</v>
      </c>
      <c r="H89">
        <v>1</v>
      </c>
      <c r="I89" t="s">
        <v>491</v>
      </c>
      <c r="J89" t="s">
        <v>3</v>
      </c>
      <c r="K89" t="s">
        <v>492</v>
      </c>
      <c r="L89">
        <v>1369</v>
      </c>
      <c r="N89">
        <v>1013</v>
      </c>
      <c r="O89" t="s">
        <v>352</v>
      </c>
      <c r="P89" t="s">
        <v>352</v>
      </c>
      <c r="Q89">
        <v>1</v>
      </c>
      <c r="X89">
        <v>30.48</v>
      </c>
      <c r="Y89">
        <v>0</v>
      </c>
      <c r="Z89">
        <v>0</v>
      </c>
      <c r="AA89">
        <v>0</v>
      </c>
      <c r="AB89">
        <v>323.88</v>
      </c>
      <c r="AC89">
        <v>0</v>
      </c>
      <c r="AD89">
        <v>1</v>
      </c>
      <c r="AE89">
        <v>1</v>
      </c>
      <c r="AF89" t="s">
        <v>3</v>
      </c>
      <c r="AG89">
        <v>30.48</v>
      </c>
      <c r="AH89">
        <v>2</v>
      </c>
      <c r="AI89">
        <v>35909202</v>
      </c>
      <c r="AJ89">
        <v>93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>
      <c r="A90">
        <f>ROW(Source!A77)</f>
        <v>77</v>
      </c>
      <c r="B90">
        <v>35909203</v>
      </c>
      <c r="C90">
        <v>35909201</v>
      </c>
      <c r="D90">
        <v>121548</v>
      </c>
      <c r="E90">
        <v>1</v>
      </c>
      <c r="F90">
        <v>1</v>
      </c>
      <c r="G90">
        <v>1</v>
      </c>
      <c r="H90">
        <v>1</v>
      </c>
      <c r="I90" t="s">
        <v>28</v>
      </c>
      <c r="J90" t="s">
        <v>3</v>
      </c>
      <c r="K90" t="s">
        <v>353</v>
      </c>
      <c r="L90">
        <v>608254</v>
      </c>
      <c r="N90">
        <v>1013</v>
      </c>
      <c r="O90" t="s">
        <v>354</v>
      </c>
      <c r="P90" t="s">
        <v>354</v>
      </c>
      <c r="Q90">
        <v>1</v>
      </c>
      <c r="X90">
        <v>0.03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>
        <v>2</v>
      </c>
      <c r="AF90" t="s">
        <v>3</v>
      </c>
      <c r="AG90">
        <v>0.03</v>
      </c>
      <c r="AH90">
        <v>2</v>
      </c>
      <c r="AI90">
        <v>35909203</v>
      </c>
      <c r="AJ90">
        <v>94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>
      <c r="A91">
        <f>ROW(Source!A77)</f>
        <v>77</v>
      </c>
      <c r="B91">
        <v>35909204</v>
      </c>
      <c r="C91">
        <v>35909201</v>
      </c>
      <c r="D91">
        <v>29172362</v>
      </c>
      <c r="E91">
        <v>1</v>
      </c>
      <c r="F91">
        <v>1</v>
      </c>
      <c r="G91">
        <v>1</v>
      </c>
      <c r="H91">
        <v>2</v>
      </c>
      <c r="I91" t="s">
        <v>463</v>
      </c>
      <c r="J91" t="s">
        <v>464</v>
      </c>
      <c r="K91" t="s">
        <v>465</v>
      </c>
      <c r="L91">
        <v>1368</v>
      </c>
      <c r="N91">
        <v>1011</v>
      </c>
      <c r="O91" t="s">
        <v>358</v>
      </c>
      <c r="P91" t="s">
        <v>358</v>
      </c>
      <c r="Q91">
        <v>1</v>
      </c>
      <c r="X91">
        <v>0.03</v>
      </c>
      <c r="Y91">
        <v>0</v>
      </c>
      <c r="Z91">
        <v>134.65</v>
      </c>
      <c r="AA91">
        <v>13.5</v>
      </c>
      <c r="AB91">
        <v>0</v>
      </c>
      <c r="AC91">
        <v>0</v>
      </c>
      <c r="AD91">
        <v>1</v>
      </c>
      <c r="AE91">
        <v>0</v>
      </c>
      <c r="AF91" t="s">
        <v>3</v>
      </c>
      <c r="AG91">
        <v>0.03</v>
      </c>
      <c r="AH91">
        <v>2</v>
      </c>
      <c r="AI91">
        <v>35909204</v>
      </c>
      <c r="AJ91">
        <v>95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>
      <c r="A92">
        <f>ROW(Source!A77)</f>
        <v>77</v>
      </c>
      <c r="B92">
        <v>35909205</v>
      </c>
      <c r="C92">
        <v>35909201</v>
      </c>
      <c r="D92">
        <v>29174913</v>
      </c>
      <c r="E92">
        <v>1</v>
      </c>
      <c r="F92">
        <v>1</v>
      </c>
      <c r="G92">
        <v>1</v>
      </c>
      <c r="H92">
        <v>2</v>
      </c>
      <c r="I92" t="s">
        <v>394</v>
      </c>
      <c r="J92" t="s">
        <v>395</v>
      </c>
      <c r="K92" t="s">
        <v>396</v>
      </c>
      <c r="L92">
        <v>1368</v>
      </c>
      <c r="N92">
        <v>1011</v>
      </c>
      <c r="O92" t="s">
        <v>358</v>
      </c>
      <c r="P92" t="s">
        <v>358</v>
      </c>
      <c r="Q92">
        <v>1</v>
      </c>
      <c r="X92">
        <v>0.02</v>
      </c>
      <c r="Y92">
        <v>0</v>
      </c>
      <c r="Z92">
        <v>87.17</v>
      </c>
      <c r="AA92">
        <v>11.6</v>
      </c>
      <c r="AB92">
        <v>0</v>
      </c>
      <c r="AC92">
        <v>0</v>
      </c>
      <c r="AD92">
        <v>1</v>
      </c>
      <c r="AE92">
        <v>0</v>
      </c>
      <c r="AF92" t="s">
        <v>3</v>
      </c>
      <c r="AG92">
        <v>0.02</v>
      </c>
      <c r="AH92">
        <v>2</v>
      </c>
      <c r="AI92">
        <v>35909205</v>
      </c>
      <c r="AJ92">
        <v>96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>
      <c r="A93">
        <f>ROW(Source!A77)</f>
        <v>77</v>
      </c>
      <c r="B93">
        <v>35909206</v>
      </c>
      <c r="C93">
        <v>35909201</v>
      </c>
      <c r="D93">
        <v>29114246</v>
      </c>
      <c r="E93">
        <v>1</v>
      </c>
      <c r="F93">
        <v>1</v>
      </c>
      <c r="G93">
        <v>1</v>
      </c>
      <c r="H93">
        <v>3</v>
      </c>
      <c r="I93" t="s">
        <v>496</v>
      </c>
      <c r="J93" t="s">
        <v>497</v>
      </c>
      <c r="K93" t="s">
        <v>498</v>
      </c>
      <c r="L93">
        <v>1346</v>
      </c>
      <c r="N93">
        <v>1009</v>
      </c>
      <c r="O93" t="s">
        <v>176</v>
      </c>
      <c r="P93" t="s">
        <v>176</v>
      </c>
      <c r="Q93">
        <v>1</v>
      </c>
      <c r="X93">
        <v>1.5</v>
      </c>
      <c r="Y93">
        <v>9.0399999999999991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3</v>
      </c>
      <c r="AG93">
        <v>1.5</v>
      </c>
      <c r="AH93">
        <v>2</v>
      </c>
      <c r="AI93">
        <v>35909206</v>
      </c>
      <c r="AJ93">
        <v>97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>
      <c r="A94">
        <f>ROW(Source!A77)</f>
        <v>77</v>
      </c>
      <c r="B94">
        <v>35909207</v>
      </c>
      <c r="C94">
        <v>35909201</v>
      </c>
      <c r="D94">
        <v>29110838</v>
      </c>
      <c r="E94">
        <v>1</v>
      </c>
      <c r="F94">
        <v>1</v>
      </c>
      <c r="G94">
        <v>1</v>
      </c>
      <c r="H94">
        <v>3</v>
      </c>
      <c r="I94" t="s">
        <v>478</v>
      </c>
      <c r="J94" t="s">
        <v>479</v>
      </c>
      <c r="K94" t="s">
        <v>480</v>
      </c>
      <c r="L94">
        <v>1346</v>
      </c>
      <c r="N94">
        <v>1009</v>
      </c>
      <c r="O94" t="s">
        <v>176</v>
      </c>
      <c r="P94" t="s">
        <v>176</v>
      </c>
      <c r="Q94">
        <v>1</v>
      </c>
      <c r="X94">
        <v>0.42</v>
      </c>
      <c r="Y94">
        <v>30.5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3</v>
      </c>
      <c r="AG94">
        <v>0.42</v>
      </c>
      <c r="AH94">
        <v>2</v>
      </c>
      <c r="AI94">
        <v>35909207</v>
      </c>
      <c r="AJ94">
        <v>98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>
      <c r="A95">
        <f>ROW(Source!A77)</f>
        <v>77</v>
      </c>
      <c r="B95">
        <v>35909208</v>
      </c>
      <c r="C95">
        <v>35909201</v>
      </c>
      <c r="D95">
        <v>29149204</v>
      </c>
      <c r="E95">
        <v>1</v>
      </c>
      <c r="F95">
        <v>1</v>
      </c>
      <c r="G95">
        <v>1</v>
      </c>
      <c r="H95">
        <v>3</v>
      </c>
      <c r="I95" t="s">
        <v>484</v>
      </c>
      <c r="J95" t="s">
        <v>485</v>
      </c>
      <c r="K95" t="s">
        <v>486</v>
      </c>
      <c r="L95">
        <v>1348</v>
      </c>
      <c r="N95">
        <v>1009</v>
      </c>
      <c r="O95" t="s">
        <v>171</v>
      </c>
      <c r="P95" t="s">
        <v>171</v>
      </c>
      <c r="Q95">
        <v>1000</v>
      </c>
      <c r="X95">
        <v>3.15E-3</v>
      </c>
      <c r="Y95">
        <v>729.98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3</v>
      </c>
      <c r="AG95">
        <v>3.15E-3</v>
      </c>
      <c r="AH95">
        <v>2</v>
      </c>
      <c r="AI95">
        <v>35909208</v>
      </c>
      <c r="AJ95">
        <v>99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>
      <c r="A96">
        <f>ROW(Source!A77)</f>
        <v>77</v>
      </c>
      <c r="B96">
        <v>35909209</v>
      </c>
      <c r="C96">
        <v>35909201</v>
      </c>
      <c r="D96">
        <v>29170678</v>
      </c>
      <c r="E96">
        <v>1</v>
      </c>
      <c r="F96">
        <v>1</v>
      </c>
      <c r="G96">
        <v>1</v>
      </c>
      <c r="H96">
        <v>3</v>
      </c>
      <c r="I96" t="s">
        <v>493</v>
      </c>
      <c r="J96" t="s">
        <v>494</v>
      </c>
      <c r="K96" t="s">
        <v>495</v>
      </c>
      <c r="L96">
        <v>1354</v>
      </c>
      <c r="N96">
        <v>1010</v>
      </c>
      <c r="O96" t="s">
        <v>142</v>
      </c>
      <c r="P96" t="s">
        <v>142</v>
      </c>
      <c r="Q96">
        <v>1</v>
      </c>
      <c r="X96">
        <v>102</v>
      </c>
      <c r="Y96">
        <v>0.28000000000000003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3</v>
      </c>
      <c r="AG96">
        <v>102</v>
      </c>
      <c r="AH96">
        <v>2</v>
      </c>
      <c r="AI96">
        <v>35909209</v>
      </c>
      <c r="AJ96">
        <v>102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>
      <c r="A97">
        <f>ROW(Source!A77)</f>
        <v>77</v>
      </c>
      <c r="B97">
        <v>35909210</v>
      </c>
      <c r="C97">
        <v>35909201</v>
      </c>
      <c r="D97">
        <v>29171808</v>
      </c>
      <c r="E97">
        <v>1</v>
      </c>
      <c r="F97">
        <v>1</v>
      </c>
      <c r="G97">
        <v>1</v>
      </c>
      <c r="H97">
        <v>3</v>
      </c>
      <c r="I97" t="s">
        <v>487</v>
      </c>
      <c r="J97" t="s">
        <v>488</v>
      </c>
      <c r="K97" t="s">
        <v>489</v>
      </c>
      <c r="L97">
        <v>1374</v>
      </c>
      <c r="N97">
        <v>1013</v>
      </c>
      <c r="O97" t="s">
        <v>490</v>
      </c>
      <c r="P97" t="s">
        <v>490</v>
      </c>
      <c r="Q97">
        <v>1</v>
      </c>
      <c r="X97">
        <v>6.05</v>
      </c>
      <c r="Y97">
        <v>1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3</v>
      </c>
      <c r="AG97">
        <v>6.05</v>
      </c>
      <c r="AH97">
        <v>2</v>
      </c>
      <c r="AI97">
        <v>35909210</v>
      </c>
      <c r="AJ97">
        <v>103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>
      <c r="A98">
        <f>ROW(Source!A115)</f>
        <v>115</v>
      </c>
      <c r="B98">
        <v>35887034</v>
      </c>
      <c r="C98">
        <v>35887033</v>
      </c>
      <c r="D98">
        <v>18407150</v>
      </c>
      <c r="E98">
        <v>1</v>
      </c>
      <c r="F98">
        <v>1</v>
      </c>
      <c r="G98">
        <v>1</v>
      </c>
      <c r="H98">
        <v>1</v>
      </c>
      <c r="I98" t="s">
        <v>499</v>
      </c>
      <c r="J98" t="s">
        <v>3</v>
      </c>
      <c r="K98" t="s">
        <v>500</v>
      </c>
      <c r="L98">
        <v>1369</v>
      </c>
      <c r="N98">
        <v>1013</v>
      </c>
      <c r="O98" t="s">
        <v>352</v>
      </c>
      <c r="P98" t="s">
        <v>352</v>
      </c>
      <c r="Q98">
        <v>1</v>
      </c>
      <c r="X98">
        <v>37</v>
      </c>
      <c r="Y98">
        <v>0</v>
      </c>
      <c r="Z98">
        <v>0</v>
      </c>
      <c r="AA98">
        <v>0</v>
      </c>
      <c r="AB98">
        <v>278.5</v>
      </c>
      <c r="AC98">
        <v>0</v>
      </c>
      <c r="AD98">
        <v>1</v>
      </c>
      <c r="AE98">
        <v>1</v>
      </c>
      <c r="AF98" t="s">
        <v>3</v>
      </c>
      <c r="AG98">
        <v>37</v>
      </c>
      <c r="AH98">
        <v>2</v>
      </c>
      <c r="AI98">
        <v>35887034</v>
      </c>
      <c r="AJ98">
        <v>104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>
      <c r="A99">
        <f>ROW(Source!A116)</f>
        <v>116</v>
      </c>
      <c r="B99">
        <v>35508344</v>
      </c>
      <c r="C99">
        <v>35508343</v>
      </c>
      <c r="D99">
        <v>18411117</v>
      </c>
      <c r="E99">
        <v>1</v>
      </c>
      <c r="F99">
        <v>1</v>
      </c>
      <c r="G99">
        <v>1</v>
      </c>
      <c r="H99">
        <v>1</v>
      </c>
      <c r="I99" t="s">
        <v>501</v>
      </c>
      <c r="J99" t="s">
        <v>3</v>
      </c>
      <c r="K99" t="s">
        <v>502</v>
      </c>
      <c r="L99">
        <v>1369</v>
      </c>
      <c r="N99">
        <v>1013</v>
      </c>
      <c r="O99" t="s">
        <v>352</v>
      </c>
      <c r="P99" t="s">
        <v>352</v>
      </c>
      <c r="Q99">
        <v>1</v>
      </c>
      <c r="X99">
        <v>16.32</v>
      </c>
      <c r="Y99">
        <v>0</v>
      </c>
      <c r="Z99">
        <v>0</v>
      </c>
      <c r="AA99">
        <v>0</v>
      </c>
      <c r="AB99">
        <v>314.08999999999997</v>
      </c>
      <c r="AC99">
        <v>0</v>
      </c>
      <c r="AD99">
        <v>1</v>
      </c>
      <c r="AE99">
        <v>1</v>
      </c>
      <c r="AF99" t="s">
        <v>21</v>
      </c>
      <c r="AG99">
        <v>18.767999999999997</v>
      </c>
      <c r="AH99">
        <v>2</v>
      </c>
      <c r="AI99">
        <v>35508344</v>
      </c>
      <c r="AJ99">
        <v>105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>
      <c r="A100">
        <f>ROW(Source!A116)</f>
        <v>116</v>
      </c>
      <c r="B100">
        <v>35508345</v>
      </c>
      <c r="C100">
        <v>35508343</v>
      </c>
      <c r="D100">
        <v>121548</v>
      </c>
      <c r="E100">
        <v>1</v>
      </c>
      <c r="F100">
        <v>1</v>
      </c>
      <c r="G100">
        <v>1</v>
      </c>
      <c r="H100">
        <v>1</v>
      </c>
      <c r="I100" t="s">
        <v>28</v>
      </c>
      <c r="J100" t="s">
        <v>3</v>
      </c>
      <c r="K100" t="s">
        <v>353</v>
      </c>
      <c r="L100">
        <v>608254</v>
      </c>
      <c r="N100">
        <v>1013</v>
      </c>
      <c r="O100" t="s">
        <v>354</v>
      </c>
      <c r="P100" t="s">
        <v>354</v>
      </c>
      <c r="Q100">
        <v>1</v>
      </c>
      <c r="X100">
        <v>0.01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2</v>
      </c>
      <c r="AF100" t="s">
        <v>20</v>
      </c>
      <c r="AG100">
        <v>1.2500000000000001E-2</v>
      </c>
      <c r="AH100">
        <v>2</v>
      </c>
      <c r="AI100">
        <v>35508345</v>
      </c>
      <c r="AJ100">
        <v>106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>
      <c r="A101">
        <f>ROW(Source!A116)</f>
        <v>116</v>
      </c>
      <c r="B101">
        <v>35508346</v>
      </c>
      <c r="C101">
        <v>35508343</v>
      </c>
      <c r="D101">
        <v>29172556</v>
      </c>
      <c r="E101">
        <v>1</v>
      </c>
      <c r="F101">
        <v>1</v>
      </c>
      <c r="G101">
        <v>1</v>
      </c>
      <c r="H101">
        <v>2</v>
      </c>
      <c r="I101" t="s">
        <v>405</v>
      </c>
      <c r="J101" t="s">
        <v>406</v>
      </c>
      <c r="K101" t="s">
        <v>407</v>
      </c>
      <c r="L101">
        <v>1368</v>
      </c>
      <c r="N101">
        <v>1011</v>
      </c>
      <c r="O101" t="s">
        <v>358</v>
      </c>
      <c r="P101" t="s">
        <v>358</v>
      </c>
      <c r="Q101">
        <v>1</v>
      </c>
      <c r="X101">
        <v>0.01</v>
      </c>
      <c r="Y101">
        <v>0</v>
      </c>
      <c r="Z101">
        <v>31.26</v>
      </c>
      <c r="AA101">
        <v>13.5</v>
      </c>
      <c r="AB101">
        <v>0</v>
      </c>
      <c r="AC101">
        <v>0</v>
      </c>
      <c r="AD101">
        <v>1</v>
      </c>
      <c r="AE101">
        <v>0</v>
      </c>
      <c r="AF101" t="s">
        <v>20</v>
      </c>
      <c r="AG101">
        <v>1.2500000000000001E-2</v>
      </c>
      <c r="AH101">
        <v>2</v>
      </c>
      <c r="AI101">
        <v>35508346</v>
      </c>
      <c r="AJ101">
        <v>107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>
      <c r="A102">
        <f>ROW(Source!A116)</f>
        <v>116</v>
      </c>
      <c r="B102">
        <v>35508347</v>
      </c>
      <c r="C102">
        <v>35508343</v>
      </c>
      <c r="D102">
        <v>29174913</v>
      </c>
      <c r="E102">
        <v>1</v>
      </c>
      <c r="F102">
        <v>1</v>
      </c>
      <c r="G102">
        <v>1</v>
      </c>
      <c r="H102">
        <v>2</v>
      </c>
      <c r="I102" t="s">
        <v>394</v>
      </c>
      <c r="J102" t="s">
        <v>395</v>
      </c>
      <c r="K102" t="s">
        <v>396</v>
      </c>
      <c r="L102">
        <v>1368</v>
      </c>
      <c r="N102">
        <v>1011</v>
      </c>
      <c r="O102" t="s">
        <v>358</v>
      </c>
      <c r="P102" t="s">
        <v>358</v>
      </c>
      <c r="Q102">
        <v>1</v>
      </c>
      <c r="X102">
        <v>0.02</v>
      </c>
      <c r="Y102">
        <v>0</v>
      </c>
      <c r="Z102">
        <v>87.17</v>
      </c>
      <c r="AA102">
        <v>11.6</v>
      </c>
      <c r="AB102">
        <v>0</v>
      </c>
      <c r="AC102">
        <v>0</v>
      </c>
      <c r="AD102">
        <v>1</v>
      </c>
      <c r="AE102">
        <v>0</v>
      </c>
      <c r="AF102" t="s">
        <v>20</v>
      </c>
      <c r="AG102">
        <v>2.5000000000000001E-2</v>
      </c>
      <c r="AH102">
        <v>2</v>
      </c>
      <c r="AI102">
        <v>35508347</v>
      </c>
      <c r="AJ102">
        <v>108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>
      <c r="A103">
        <f>ROW(Source!A116)</f>
        <v>116</v>
      </c>
      <c r="B103">
        <v>35508348</v>
      </c>
      <c r="C103">
        <v>35508343</v>
      </c>
      <c r="D103">
        <v>29107800</v>
      </c>
      <c r="E103">
        <v>1</v>
      </c>
      <c r="F103">
        <v>1</v>
      </c>
      <c r="G103">
        <v>1</v>
      </c>
      <c r="H103">
        <v>3</v>
      </c>
      <c r="I103" t="s">
        <v>431</v>
      </c>
      <c r="J103" t="s">
        <v>432</v>
      </c>
      <c r="K103" t="s">
        <v>433</v>
      </c>
      <c r="L103">
        <v>1346</v>
      </c>
      <c r="N103">
        <v>1009</v>
      </c>
      <c r="O103" t="s">
        <v>176</v>
      </c>
      <c r="P103" t="s">
        <v>176</v>
      </c>
      <c r="Q103">
        <v>1</v>
      </c>
      <c r="X103">
        <v>0.2</v>
      </c>
      <c r="Y103">
        <v>1.81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0</v>
      </c>
      <c r="AF103" t="s">
        <v>3</v>
      </c>
      <c r="AG103">
        <v>0.2</v>
      </c>
      <c r="AH103">
        <v>2</v>
      </c>
      <c r="AI103">
        <v>35508348</v>
      </c>
      <c r="AJ103">
        <v>109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>
      <c r="A104">
        <f>ROW(Source!A116)</f>
        <v>116</v>
      </c>
      <c r="B104">
        <v>35508349</v>
      </c>
      <c r="C104">
        <v>35508343</v>
      </c>
      <c r="D104">
        <v>29109265</v>
      </c>
      <c r="E104">
        <v>1</v>
      </c>
      <c r="F104">
        <v>1</v>
      </c>
      <c r="G104">
        <v>1</v>
      </c>
      <c r="H104">
        <v>3</v>
      </c>
      <c r="I104" t="s">
        <v>169</v>
      </c>
      <c r="J104" t="s">
        <v>172</v>
      </c>
      <c r="K104" t="s">
        <v>170</v>
      </c>
      <c r="L104">
        <v>1348</v>
      </c>
      <c r="N104">
        <v>1009</v>
      </c>
      <c r="O104" t="s">
        <v>171</v>
      </c>
      <c r="P104" t="s">
        <v>171</v>
      </c>
      <c r="Q104">
        <v>1000</v>
      </c>
      <c r="X104">
        <v>0.02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 t="s">
        <v>3</v>
      </c>
      <c r="AG104">
        <v>0.02</v>
      </c>
      <c r="AH104">
        <v>2</v>
      </c>
      <c r="AI104">
        <v>35508349</v>
      </c>
      <c r="AJ104">
        <v>110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>
      <c r="A105">
        <f>ROW(Source!A119)</f>
        <v>119</v>
      </c>
      <c r="B105">
        <v>35776590</v>
      </c>
      <c r="C105">
        <v>35508770</v>
      </c>
      <c r="D105">
        <v>18413230</v>
      </c>
      <c r="E105">
        <v>1</v>
      </c>
      <c r="F105">
        <v>1</v>
      </c>
      <c r="G105">
        <v>1</v>
      </c>
      <c r="H105">
        <v>1</v>
      </c>
      <c r="I105" t="s">
        <v>503</v>
      </c>
      <c r="J105" t="s">
        <v>3</v>
      </c>
      <c r="K105" t="s">
        <v>504</v>
      </c>
      <c r="L105">
        <v>1369</v>
      </c>
      <c r="N105">
        <v>1013</v>
      </c>
      <c r="O105" t="s">
        <v>352</v>
      </c>
      <c r="P105" t="s">
        <v>352</v>
      </c>
      <c r="Q105">
        <v>1</v>
      </c>
      <c r="X105">
        <v>159.66999999999999</v>
      </c>
      <c r="Y105">
        <v>0</v>
      </c>
      <c r="Z105">
        <v>0</v>
      </c>
      <c r="AA105">
        <v>0</v>
      </c>
      <c r="AB105">
        <v>299.72000000000003</v>
      </c>
      <c r="AC105">
        <v>0</v>
      </c>
      <c r="AD105">
        <v>1</v>
      </c>
      <c r="AE105">
        <v>1</v>
      </c>
      <c r="AF105" t="s">
        <v>21</v>
      </c>
      <c r="AG105">
        <v>183.62049999999996</v>
      </c>
      <c r="AH105">
        <v>2</v>
      </c>
      <c r="AI105">
        <v>35776590</v>
      </c>
      <c r="AJ105">
        <v>111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>
      <c r="A106">
        <f>ROW(Source!A119)</f>
        <v>119</v>
      </c>
      <c r="B106">
        <v>35776591</v>
      </c>
      <c r="C106">
        <v>35508770</v>
      </c>
      <c r="D106">
        <v>121548</v>
      </c>
      <c r="E106">
        <v>1</v>
      </c>
      <c r="F106">
        <v>1</v>
      </c>
      <c r="G106">
        <v>1</v>
      </c>
      <c r="H106">
        <v>1</v>
      </c>
      <c r="I106" t="s">
        <v>28</v>
      </c>
      <c r="J106" t="s">
        <v>3</v>
      </c>
      <c r="K106" t="s">
        <v>353</v>
      </c>
      <c r="L106">
        <v>608254</v>
      </c>
      <c r="N106">
        <v>1013</v>
      </c>
      <c r="O106" t="s">
        <v>354</v>
      </c>
      <c r="P106" t="s">
        <v>354</v>
      </c>
      <c r="Q106">
        <v>1</v>
      </c>
      <c r="X106">
        <v>1.65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2</v>
      </c>
      <c r="AF106" t="s">
        <v>20</v>
      </c>
      <c r="AG106">
        <v>2.0625</v>
      </c>
      <c r="AH106">
        <v>2</v>
      </c>
      <c r="AI106">
        <v>35776591</v>
      </c>
      <c r="AJ106">
        <v>112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>
      <c r="A107">
        <f>ROW(Source!A119)</f>
        <v>119</v>
      </c>
      <c r="B107">
        <v>35776592</v>
      </c>
      <c r="C107">
        <v>35508770</v>
      </c>
      <c r="D107">
        <v>29172479</v>
      </c>
      <c r="E107">
        <v>1</v>
      </c>
      <c r="F107">
        <v>1</v>
      </c>
      <c r="G107">
        <v>1</v>
      </c>
      <c r="H107">
        <v>2</v>
      </c>
      <c r="I107" t="s">
        <v>355</v>
      </c>
      <c r="J107" t="s">
        <v>356</v>
      </c>
      <c r="K107" t="s">
        <v>357</v>
      </c>
      <c r="L107">
        <v>1368</v>
      </c>
      <c r="N107">
        <v>1011</v>
      </c>
      <c r="O107" t="s">
        <v>358</v>
      </c>
      <c r="P107" t="s">
        <v>358</v>
      </c>
      <c r="Q107">
        <v>1</v>
      </c>
      <c r="X107">
        <v>0.08</v>
      </c>
      <c r="Y107">
        <v>0</v>
      </c>
      <c r="Z107">
        <v>99.89</v>
      </c>
      <c r="AA107">
        <v>10.06</v>
      </c>
      <c r="AB107">
        <v>0</v>
      </c>
      <c r="AC107">
        <v>0</v>
      </c>
      <c r="AD107">
        <v>1</v>
      </c>
      <c r="AE107">
        <v>0</v>
      </c>
      <c r="AF107" t="s">
        <v>20</v>
      </c>
      <c r="AG107">
        <v>0.1</v>
      </c>
      <c r="AH107">
        <v>2</v>
      </c>
      <c r="AI107">
        <v>35776592</v>
      </c>
      <c r="AJ107">
        <v>113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>
      <c r="A108">
        <f>ROW(Source!A119)</f>
        <v>119</v>
      </c>
      <c r="B108">
        <v>35776593</v>
      </c>
      <c r="C108">
        <v>35508770</v>
      </c>
      <c r="D108">
        <v>29172556</v>
      </c>
      <c r="E108">
        <v>1</v>
      </c>
      <c r="F108">
        <v>1</v>
      </c>
      <c r="G108">
        <v>1</v>
      </c>
      <c r="H108">
        <v>2</v>
      </c>
      <c r="I108" t="s">
        <v>405</v>
      </c>
      <c r="J108" t="s">
        <v>406</v>
      </c>
      <c r="K108" t="s">
        <v>407</v>
      </c>
      <c r="L108">
        <v>1368</v>
      </c>
      <c r="N108">
        <v>1011</v>
      </c>
      <c r="O108" t="s">
        <v>358</v>
      </c>
      <c r="P108" t="s">
        <v>358</v>
      </c>
      <c r="Q108">
        <v>1</v>
      </c>
      <c r="X108">
        <v>0.27</v>
      </c>
      <c r="Y108">
        <v>0</v>
      </c>
      <c r="Z108">
        <v>31.26</v>
      </c>
      <c r="AA108">
        <v>13.5</v>
      </c>
      <c r="AB108">
        <v>0</v>
      </c>
      <c r="AC108">
        <v>0</v>
      </c>
      <c r="AD108">
        <v>1</v>
      </c>
      <c r="AE108">
        <v>0</v>
      </c>
      <c r="AF108" t="s">
        <v>20</v>
      </c>
      <c r="AG108">
        <v>0.33750000000000002</v>
      </c>
      <c r="AH108">
        <v>2</v>
      </c>
      <c r="AI108">
        <v>35776593</v>
      </c>
      <c r="AJ108">
        <v>114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>
      <c r="A109">
        <f>ROW(Source!A119)</f>
        <v>119</v>
      </c>
      <c r="B109">
        <v>35776594</v>
      </c>
      <c r="C109">
        <v>35508770</v>
      </c>
      <c r="D109">
        <v>29173141</v>
      </c>
      <c r="E109">
        <v>1</v>
      </c>
      <c r="F109">
        <v>1</v>
      </c>
      <c r="G109">
        <v>1</v>
      </c>
      <c r="H109">
        <v>2</v>
      </c>
      <c r="I109" t="s">
        <v>443</v>
      </c>
      <c r="J109" t="s">
        <v>505</v>
      </c>
      <c r="K109" t="s">
        <v>445</v>
      </c>
      <c r="L109">
        <v>1368</v>
      </c>
      <c r="N109">
        <v>1011</v>
      </c>
      <c r="O109" t="s">
        <v>358</v>
      </c>
      <c r="P109" t="s">
        <v>358</v>
      </c>
      <c r="Q109">
        <v>1</v>
      </c>
      <c r="X109">
        <v>1.3</v>
      </c>
      <c r="Y109">
        <v>0</v>
      </c>
      <c r="Z109">
        <v>12.4</v>
      </c>
      <c r="AA109">
        <v>10.06</v>
      </c>
      <c r="AB109">
        <v>0</v>
      </c>
      <c r="AC109">
        <v>0</v>
      </c>
      <c r="AD109">
        <v>1</v>
      </c>
      <c r="AE109">
        <v>0</v>
      </c>
      <c r="AF109" t="s">
        <v>20</v>
      </c>
      <c r="AG109">
        <v>1.625</v>
      </c>
      <c r="AH109">
        <v>2</v>
      </c>
      <c r="AI109">
        <v>35776594</v>
      </c>
      <c r="AJ109">
        <v>115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>
      <c r="A110">
        <f>ROW(Source!A119)</f>
        <v>119</v>
      </c>
      <c r="B110">
        <v>35776595</v>
      </c>
      <c r="C110">
        <v>35508770</v>
      </c>
      <c r="D110">
        <v>29109983</v>
      </c>
      <c r="E110">
        <v>1</v>
      </c>
      <c r="F110">
        <v>1</v>
      </c>
      <c r="G110">
        <v>1</v>
      </c>
      <c r="H110">
        <v>3</v>
      </c>
      <c r="I110" t="s">
        <v>506</v>
      </c>
      <c r="J110" t="s">
        <v>507</v>
      </c>
      <c r="K110" t="s">
        <v>508</v>
      </c>
      <c r="L110">
        <v>1327</v>
      </c>
      <c r="N110">
        <v>1005</v>
      </c>
      <c r="O110" t="s">
        <v>225</v>
      </c>
      <c r="P110" t="s">
        <v>225</v>
      </c>
      <c r="Q110">
        <v>1</v>
      </c>
      <c r="X110">
        <v>100</v>
      </c>
      <c r="Y110">
        <v>71.180000000000007</v>
      </c>
      <c r="Z110">
        <v>0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3</v>
      </c>
      <c r="AG110">
        <v>100</v>
      </c>
      <c r="AH110">
        <v>2</v>
      </c>
      <c r="AI110">
        <v>35776595</v>
      </c>
      <c r="AJ110">
        <v>116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>
      <c r="A111">
        <f>ROW(Source!A119)</f>
        <v>119</v>
      </c>
      <c r="B111">
        <v>35776596</v>
      </c>
      <c r="C111">
        <v>35508770</v>
      </c>
      <c r="D111">
        <v>29107800</v>
      </c>
      <c r="E111">
        <v>1</v>
      </c>
      <c r="F111">
        <v>1</v>
      </c>
      <c r="G111">
        <v>1</v>
      </c>
      <c r="H111">
        <v>3</v>
      </c>
      <c r="I111" t="s">
        <v>431</v>
      </c>
      <c r="J111" t="s">
        <v>432</v>
      </c>
      <c r="K111" t="s">
        <v>433</v>
      </c>
      <c r="L111">
        <v>1346</v>
      </c>
      <c r="N111">
        <v>1009</v>
      </c>
      <c r="O111" t="s">
        <v>176</v>
      </c>
      <c r="P111" t="s">
        <v>176</v>
      </c>
      <c r="Q111">
        <v>1</v>
      </c>
      <c r="X111">
        <v>0.5</v>
      </c>
      <c r="Y111">
        <v>1.81</v>
      </c>
      <c r="Z111">
        <v>0</v>
      </c>
      <c r="AA111">
        <v>0</v>
      </c>
      <c r="AB111">
        <v>0</v>
      </c>
      <c r="AC111">
        <v>0</v>
      </c>
      <c r="AD111">
        <v>1</v>
      </c>
      <c r="AE111">
        <v>0</v>
      </c>
      <c r="AF111" t="s">
        <v>3</v>
      </c>
      <c r="AG111">
        <v>0.5</v>
      </c>
      <c r="AH111">
        <v>2</v>
      </c>
      <c r="AI111">
        <v>35776596</v>
      </c>
      <c r="AJ111">
        <v>117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>
      <c r="A112">
        <f>ROW(Source!A119)</f>
        <v>119</v>
      </c>
      <c r="B112">
        <v>35776597</v>
      </c>
      <c r="C112">
        <v>35508770</v>
      </c>
      <c r="D112">
        <v>29109405</v>
      </c>
      <c r="E112">
        <v>1</v>
      </c>
      <c r="F112">
        <v>1</v>
      </c>
      <c r="G112">
        <v>1</v>
      </c>
      <c r="H112">
        <v>3</v>
      </c>
      <c r="I112" t="s">
        <v>509</v>
      </c>
      <c r="J112" t="s">
        <v>510</v>
      </c>
      <c r="K112" t="s">
        <v>511</v>
      </c>
      <c r="L112">
        <v>1348</v>
      </c>
      <c r="N112">
        <v>1009</v>
      </c>
      <c r="O112" t="s">
        <v>171</v>
      </c>
      <c r="P112" t="s">
        <v>171</v>
      </c>
      <c r="Q112">
        <v>1000</v>
      </c>
      <c r="X112">
        <v>0.375</v>
      </c>
      <c r="Y112">
        <v>4316</v>
      </c>
      <c r="Z112">
        <v>0</v>
      </c>
      <c r="AA112">
        <v>0</v>
      </c>
      <c r="AB112">
        <v>0</v>
      </c>
      <c r="AC112">
        <v>0</v>
      </c>
      <c r="AD112">
        <v>1</v>
      </c>
      <c r="AE112">
        <v>0</v>
      </c>
      <c r="AF112" t="s">
        <v>3</v>
      </c>
      <c r="AG112">
        <v>0.375</v>
      </c>
      <c r="AH112">
        <v>2</v>
      </c>
      <c r="AI112">
        <v>35776597</v>
      </c>
      <c r="AJ112">
        <v>118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>
      <c r="A113">
        <f>ROW(Source!A119)</f>
        <v>119</v>
      </c>
      <c r="B113">
        <v>35776598</v>
      </c>
      <c r="C113">
        <v>35508770</v>
      </c>
      <c r="D113">
        <v>29145352</v>
      </c>
      <c r="E113">
        <v>1</v>
      </c>
      <c r="F113">
        <v>1</v>
      </c>
      <c r="G113">
        <v>1</v>
      </c>
      <c r="H113">
        <v>3</v>
      </c>
      <c r="I113" t="s">
        <v>512</v>
      </c>
      <c r="J113" t="s">
        <v>513</v>
      </c>
      <c r="K113" t="s">
        <v>514</v>
      </c>
      <c r="L113">
        <v>1348</v>
      </c>
      <c r="N113">
        <v>1009</v>
      </c>
      <c r="O113" t="s">
        <v>171</v>
      </c>
      <c r="P113" t="s">
        <v>171</v>
      </c>
      <c r="Q113">
        <v>1000</v>
      </c>
      <c r="X113">
        <v>0.05</v>
      </c>
      <c r="Y113">
        <v>9298.35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0</v>
      </c>
      <c r="AF113" t="s">
        <v>3</v>
      </c>
      <c r="AG113">
        <v>0.05</v>
      </c>
      <c r="AH113">
        <v>2</v>
      </c>
      <c r="AI113">
        <v>35776598</v>
      </c>
      <c r="AJ113">
        <v>119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>
      <c r="A114">
        <f>ROW(Source!A119)</f>
        <v>119</v>
      </c>
      <c r="B114">
        <v>35776599</v>
      </c>
      <c r="C114">
        <v>35508770</v>
      </c>
      <c r="D114">
        <v>29150040</v>
      </c>
      <c r="E114">
        <v>1</v>
      </c>
      <c r="F114">
        <v>1</v>
      </c>
      <c r="G114">
        <v>1</v>
      </c>
      <c r="H114">
        <v>3</v>
      </c>
      <c r="I114" t="s">
        <v>369</v>
      </c>
      <c r="J114" t="s">
        <v>370</v>
      </c>
      <c r="K114" t="s">
        <v>371</v>
      </c>
      <c r="L114">
        <v>1339</v>
      </c>
      <c r="N114">
        <v>1007</v>
      </c>
      <c r="O114" t="s">
        <v>368</v>
      </c>
      <c r="P114" t="s">
        <v>368</v>
      </c>
      <c r="Q114">
        <v>1</v>
      </c>
      <c r="X114">
        <v>0.93</v>
      </c>
      <c r="Y114">
        <v>2.44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0</v>
      </c>
      <c r="AF114" t="s">
        <v>3</v>
      </c>
      <c r="AG114">
        <v>0.93</v>
      </c>
      <c r="AH114">
        <v>2</v>
      </c>
      <c r="AI114">
        <v>35776599</v>
      </c>
      <c r="AJ114">
        <v>120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>
      <c r="A115">
        <f>ROW(Source!A120)</f>
        <v>120</v>
      </c>
      <c r="B115">
        <v>35509358</v>
      </c>
      <c r="C115">
        <v>35509357</v>
      </c>
      <c r="D115">
        <v>18407150</v>
      </c>
      <c r="E115">
        <v>1</v>
      </c>
      <c r="F115">
        <v>1</v>
      </c>
      <c r="G115">
        <v>1</v>
      </c>
      <c r="H115">
        <v>1</v>
      </c>
      <c r="I115" t="s">
        <v>499</v>
      </c>
      <c r="J115" t="s">
        <v>3</v>
      </c>
      <c r="K115" t="s">
        <v>500</v>
      </c>
      <c r="L115">
        <v>1369</v>
      </c>
      <c r="N115">
        <v>1013</v>
      </c>
      <c r="O115" t="s">
        <v>352</v>
      </c>
      <c r="P115" t="s">
        <v>352</v>
      </c>
      <c r="Q115">
        <v>1</v>
      </c>
      <c r="X115">
        <v>41.41</v>
      </c>
      <c r="Y115">
        <v>0</v>
      </c>
      <c r="Z115">
        <v>0</v>
      </c>
      <c r="AA115">
        <v>0</v>
      </c>
      <c r="AB115">
        <v>278.5</v>
      </c>
      <c r="AC115">
        <v>0</v>
      </c>
      <c r="AD115">
        <v>1</v>
      </c>
      <c r="AE115">
        <v>1</v>
      </c>
      <c r="AF115" t="s">
        <v>21</v>
      </c>
      <c r="AG115">
        <v>47.62149999999999</v>
      </c>
      <c r="AH115">
        <v>2</v>
      </c>
      <c r="AI115">
        <v>35509358</v>
      </c>
      <c r="AJ115">
        <v>121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>
      <c r="A116">
        <f>ROW(Source!A120)</f>
        <v>120</v>
      </c>
      <c r="B116">
        <v>35509359</v>
      </c>
      <c r="C116">
        <v>35509357</v>
      </c>
      <c r="D116">
        <v>121548</v>
      </c>
      <c r="E116">
        <v>1</v>
      </c>
      <c r="F116">
        <v>1</v>
      </c>
      <c r="G116">
        <v>1</v>
      </c>
      <c r="H116">
        <v>1</v>
      </c>
      <c r="I116" t="s">
        <v>28</v>
      </c>
      <c r="J116" t="s">
        <v>3</v>
      </c>
      <c r="K116" t="s">
        <v>353</v>
      </c>
      <c r="L116">
        <v>608254</v>
      </c>
      <c r="N116">
        <v>1013</v>
      </c>
      <c r="O116" t="s">
        <v>354</v>
      </c>
      <c r="P116" t="s">
        <v>354</v>
      </c>
      <c r="Q116">
        <v>1</v>
      </c>
      <c r="X116">
        <v>0.08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1</v>
      </c>
      <c r="AE116">
        <v>2</v>
      </c>
      <c r="AF116" t="s">
        <v>3</v>
      </c>
      <c r="AG116">
        <v>0.08</v>
      </c>
      <c r="AH116">
        <v>2</v>
      </c>
      <c r="AI116">
        <v>35509359</v>
      </c>
      <c r="AJ116">
        <v>122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>
      <c r="A117">
        <f>ROW(Source!A120)</f>
        <v>120</v>
      </c>
      <c r="B117">
        <v>35509360</v>
      </c>
      <c r="C117">
        <v>35509357</v>
      </c>
      <c r="D117">
        <v>29172556</v>
      </c>
      <c r="E117">
        <v>1</v>
      </c>
      <c r="F117">
        <v>1</v>
      </c>
      <c r="G117">
        <v>1</v>
      </c>
      <c r="H117">
        <v>2</v>
      </c>
      <c r="I117" t="s">
        <v>405</v>
      </c>
      <c r="J117" t="s">
        <v>406</v>
      </c>
      <c r="K117" t="s">
        <v>407</v>
      </c>
      <c r="L117">
        <v>1368</v>
      </c>
      <c r="N117">
        <v>1011</v>
      </c>
      <c r="O117" t="s">
        <v>358</v>
      </c>
      <c r="P117" t="s">
        <v>358</v>
      </c>
      <c r="Q117">
        <v>1</v>
      </c>
      <c r="X117">
        <v>0.08</v>
      </c>
      <c r="Y117">
        <v>0</v>
      </c>
      <c r="Z117">
        <v>31.26</v>
      </c>
      <c r="AA117">
        <v>13.5</v>
      </c>
      <c r="AB117">
        <v>0</v>
      </c>
      <c r="AC117">
        <v>0</v>
      </c>
      <c r="AD117">
        <v>1</v>
      </c>
      <c r="AE117">
        <v>0</v>
      </c>
      <c r="AF117" t="s">
        <v>3</v>
      </c>
      <c r="AG117">
        <v>0.08</v>
      </c>
      <c r="AH117">
        <v>2</v>
      </c>
      <c r="AI117">
        <v>35509360</v>
      </c>
      <c r="AJ117">
        <v>123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>
      <c r="A118">
        <f>ROW(Source!A120)</f>
        <v>120</v>
      </c>
      <c r="B118">
        <v>35509361</v>
      </c>
      <c r="C118">
        <v>35509357</v>
      </c>
      <c r="D118">
        <v>29174913</v>
      </c>
      <c r="E118">
        <v>1</v>
      </c>
      <c r="F118">
        <v>1</v>
      </c>
      <c r="G118">
        <v>1</v>
      </c>
      <c r="H118">
        <v>2</v>
      </c>
      <c r="I118" t="s">
        <v>394</v>
      </c>
      <c r="J118" t="s">
        <v>395</v>
      </c>
      <c r="K118" t="s">
        <v>396</v>
      </c>
      <c r="L118">
        <v>1368</v>
      </c>
      <c r="N118">
        <v>1011</v>
      </c>
      <c r="O118" t="s">
        <v>358</v>
      </c>
      <c r="P118" t="s">
        <v>358</v>
      </c>
      <c r="Q118">
        <v>1</v>
      </c>
      <c r="X118">
        <v>0.04</v>
      </c>
      <c r="Y118">
        <v>0</v>
      </c>
      <c r="Z118">
        <v>87.17</v>
      </c>
      <c r="AA118">
        <v>11.6</v>
      </c>
      <c r="AB118">
        <v>0</v>
      </c>
      <c r="AC118">
        <v>0</v>
      </c>
      <c r="AD118">
        <v>1</v>
      </c>
      <c r="AE118">
        <v>0</v>
      </c>
      <c r="AF118" t="s">
        <v>3</v>
      </c>
      <c r="AG118">
        <v>0.04</v>
      </c>
      <c r="AH118">
        <v>2</v>
      </c>
      <c r="AI118">
        <v>35509361</v>
      </c>
      <c r="AJ118">
        <v>124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>
      <c r="A119">
        <f>ROW(Source!A120)</f>
        <v>120</v>
      </c>
      <c r="B119">
        <v>35509362</v>
      </c>
      <c r="C119">
        <v>35509357</v>
      </c>
      <c r="D119">
        <v>29113606</v>
      </c>
      <c r="E119">
        <v>1</v>
      </c>
      <c r="F119">
        <v>1</v>
      </c>
      <c r="G119">
        <v>1</v>
      </c>
      <c r="H119">
        <v>3</v>
      </c>
      <c r="I119" t="s">
        <v>515</v>
      </c>
      <c r="J119" t="s">
        <v>516</v>
      </c>
      <c r="K119" t="s">
        <v>517</v>
      </c>
      <c r="L119">
        <v>1348</v>
      </c>
      <c r="N119">
        <v>1009</v>
      </c>
      <c r="O119" t="s">
        <v>171</v>
      </c>
      <c r="P119" t="s">
        <v>171</v>
      </c>
      <c r="Q119">
        <v>1000</v>
      </c>
      <c r="X119">
        <v>6.0000000000000001E-3</v>
      </c>
      <c r="Y119">
        <v>8022.98</v>
      </c>
      <c r="Z119">
        <v>0</v>
      </c>
      <c r="AA119">
        <v>0</v>
      </c>
      <c r="AB119">
        <v>0</v>
      </c>
      <c r="AC119">
        <v>0</v>
      </c>
      <c r="AD119">
        <v>1</v>
      </c>
      <c r="AE119">
        <v>0</v>
      </c>
      <c r="AF119" t="s">
        <v>3</v>
      </c>
      <c r="AG119">
        <v>6.0000000000000001E-3</v>
      </c>
      <c r="AH119">
        <v>2</v>
      </c>
      <c r="AI119">
        <v>35509362</v>
      </c>
      <c r="AJ119">
        <v>125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>
      <c r="A120">
        <f>ROW(Source!A120)</f>
        <v>120</v>
      </c>
      <c r="B120">
        <v>35509363</v>
      </c>
      <c r="C120">
        <v>35509357</v>
      </c>
      <c r="D120">
        <v>29113165</v>
      </c>
      <c r="E120">
        <v>1</v>
      </c>
      <c r="F120">
        <v>1</v>
      </c>
      <c r="G120">
        <v>1</v>
      </c>
      <c r="H120">
        <v>3</v>
      </c>
      <c r="I120" t="s">
        <v>518</v>
      </c>
      <c r="J120" t="s">
        <v>519</v>
      </c>
      <c r="K120" t="s">
        <v>520</v>
      </c>
      <c r="L120">
        <v>1348</v>
      </c>
      <c r="N120">
        <v>1009</v>
      </c>
      <c r="O120" t="s">
        <v>171</v>
      </c>
      <c r="P120" t="s">
        <v>171</v>
      </c>
      <c r="Q120">
        <v>1000</v>
      </c>
      <c r="X120">
        <v>0.184</v>
      </c>
      <c r="Y120">
        <v>11200.01</v>
      </c>
      <c r="Z120">
        <v>0</v>
      </c>
      <c r="AA120">
        <v>0</v>
      </c>
      <c r="AB120">
        <v>0</v>
      </c>
      <c r="AC120">
        <v>0</v>
      </c>
      <c r="AD120">
        <v>1</v>
      </c>
      <c r="AE120">
        <v>0</v>
      </c>
      <c r="AF120" t="s">
        <v>3</v>
      </c>
      <c r="AG120">
        <v>0.184</v>
      </c>
      <c r="AH120">
        <v>2</v>
      </c>
      <c r="AI120">
        <v>35509363</v>
      </c>
      <c r="AJ120">
        <v>126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>
      <c r="A121">
        <f>ROW(Source!A120)</f>
        <v>120</v>
      </c>
      <c r="B121">
        <v>35509364</v>
      </c>
      <c r="C121">
        <v>35509357</v>
      </c>
      <c r="D121">
        <v>29114332</v>
      </c>
      <c r="E121">
        <v>1</v>
      </c>
      <c r="F121">
        <v>1</v>
      </c>
      <c r="G121">
        <v>1</v>
      </c>
      <c r="H121">
        <v>3</v>
      </c>
      <c r="I121" t="s">
        <v>521</v>
      </c>
      <c r="J121" t="s">
        <v>522</v>
      </c>
      <c r="K121" t="s">
        <v>523</v>
      </c>
      <c r="L121">
        <v>1348</v>
      </c>
      <c r="N121">
        <v>1009</v>
      </c>
      <c r="O121" t="s">
        <v>171</v>
      </c>
      <c r="P121" t="s">
        <v>171</v>
      </c>
      <c r="Q121">
        <v>1000</v>
      </c>
      <c r="X121">
        <v>4.0000000000000001E-3</v>
      </c>
      <c r="Y121">
        <v>11978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0</v>
      </c>
      <c r="AF121" t="s">
        <v>3</v>
      </c>
      <c r="AG121">
        <v>4.0000000000000001E-3</v>
      </c>
      <c r="AH121">
        <v>2</v>
      </c>
      <c r="AI121">
        <v>35509364</v>
      </c>
      <c r="AJ121">
        <v>127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>
      <c r="A122">
        <f>ROW(Source!A120)</f>
        <v>120</v>
      </c>
      <c r="B122">
        <v>35509365</v>
      </c>
      <c r="C122">
        <v>35509357</v>
      </c>
      <c r="D122">
        <v>29164349</v>
      </c>
      <c r="E122">
        <v>1</v>
      </c>
      <c r="F122">
        <v>1</v>
      </c>
      <c r="G122">
        <v>1</v>
      </c>
      <c r="H122">
        <v>3</v>
      </c>
      <c r="I122" t="s">
        <v>196</v>
      </c>
      <c r="J122" t="s">
        <v>198</v>
      </c>
      <c r="K122" t="s">
        <v>197</v>
      </c>
      <c r="L122">
        <v>1348</v>
      </c>
      <c r="N122">
        <v>1009</v>
      </c>
      <c r="O122" t="s">
        <v>171</v>
      </c>
      <c r="P122" t="s">
        <v>171</v>
      </c>
      <c r="Q122">
        <v>1000</v>
      </c>
      <c r="X122">
        <v>0.224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 t="s">
        <v>3</v>
      </c>
      <c r="AG122">
        <v>0.224</v>
      </c>
      <c r="AH122">
        <v>2</v>
      </c>
      <c r="AI122">
        <v>35509365</v>
      </c>
      <c r="AJ122">
        <v>128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>
      <c r="A123">
        <f>ROW(Source!A122)</f>
        <v>122</v>
      </c>
      <c r="B123">
        <v>35776608</v>
      </c>
      <c r="C123">
        <v>35509367</v>
      </c>
      <c r="D123">
        <v>18407150</v>
      </c>
      <c r="E123">
        <v>1</v>
      </c>
      <c r="F123">
        <v>1</v>
      </c>
      <c r="G123">
        <v>1</v>
      </c>
      <c r="H123">
        <v>1</v>
      </c>
      <c r="I123" t="s">
        <v>499</v>
      </c>
      <c r="J123" t="s">
        <v>3</v>
      </c>
      <c r="K123" t="s">
        <v>500</v>
      </c>
      <c r="L123">
        <v>1369</v>
      </c>
      <c r="N123">
        <v>1013</v>
      </c>
      <c r="O123" t="s">
        <v>352</v>
      </c>
      <c r="P123" t="s">
        <v>352</v>
      </c>
      <c r="Q123">
        <v>1</v>
      </c>
      <c r="X123">
        <v>21.19</v>
      </c>
      <c r="Y123">
        <v>0</v>
      </c>
      <c r="Z123">
        <v>0</v>
      </c>
      <c r="AA123">
        <v>0</v>
      </c>
      <c r="AB123">
        <v>278.5</v>
      </c>
      <c r="AC123">
        <v>0</v>
      </c>
      <c r="AD123">
        <v>1</v>
      </c>
      <c r="AE123">
        <v>1</v>
      </c>
      <c r="AF123" t="s">
        <v>21</v>
      </c>
      <c r="AG123">
        <v>24.368500000000001</v>
      </c>
      <c r="AH123">
        <v>2</v>
      </c>
      <c r="AI123">
        <v>35776608</v>
      </c>
      <c r="AJ123">
        <v>129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>
      <c r="A124">
        <f>ROW(Source!A122)</f>
        <v>122</v>
      </c>
      <c r="B124">
        <v>35776609</v>
      </c>
      <c r="C124">
        <v>35509367</v>
      </c>
      <c r="D124">
        <v>121548</v>
      </c>
      <c r="E124">
        <v>1</v>
      </c>
      <c r="F124">
        <v>1</v>
      </c>
      <c r="G124">
        <v>1</v>
      </c>
      <c r="H124">
        <v>1</v>
      </c>
      <c r="I124" t="s">
        <v>28</v>
      </c>
      <c r="J124" t="s">
        <v>3</v>
      </c>
      <c r="K124" t="s">
        <v>353</v>
      </c>
      <c r="L124">
        <v>608254</v>
      </c>
      <c r="N124">
        <v>1013</v>
      </c>
      <c r="O124" t="s">
        <v>354</v>
      </c>
      <c r="P124" t="s">
        <v>354</v>
      </c>
      <c r="Q124">
        <v>1</v>
      </c>
      <c r="X124">
        <v>0.04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1</v>
      </c>
      <c r="AE124">
        <v>2</v>
      </c>
      <c r="AF124" t="s">
        <v>20</v>
      </c>
      <c r="AG124">
        <v>0.05</v>
      </c>
      <c r="AH124">
        <v>2</v>
      </c>
      <c r="AI124">
        <v>35776609</v>
      </c>
      <c r="AJ124">
        <v>130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>
      <c r="A125">
        <f>ROW(Source!A122)</f>
        <v>122</v>
      </c>
      <c r="B125">
        <v>35776610</v>
      </c>
      <c r="C125">
        <v>35509367</v>
      </c>
      <c r="D125">
        <v>29172556</v>
      </c>
      <c r="E125">
        <v>1</v>
      </c>
      <c r="F125">
        <v>1</v>
      </c>
      <c r="G125">
        <v>1</v>
      </c>
      <c r="H125">
        <v>2</v>
      </c>
      <c r="I125" t="s">
        <v>405</v>
      </c>
      <c r="J125" t="s">
        <v>406</v>
      </c>
      <c r="K125" t="s">
        <v>407</v>
      </c>
      <c r="L125">
        <v>1368</v>
      </c>
      <c r="N125">
        <v>1011</v>
      </c>
      <c r="O125" t="s">
        <v>358</v>
      </c>
      <c r="P125" t="s">
        <v>358</v>
      </c>
      <c r="Q125">
        <v>1</v>
      </c>
      <c r="X125">
        <v>0.04</v>
      </c>
      <c r="Y125">
        <v>0</v>
      </c>
      <c r="Z125">
        <v>31.26</v>
      </c>
      <c r="AA125">
        <v>13.5</v>
      </c>
      <c r="AB125">
        <v>0</v>
      </c>
      <c r="AC125">
        <v>0</v>
      </c>
      <c r="AD125">
        <v>1</v>
      </c>
      <c r="AE125">
        <v>0</v>
      </c>
      <c r="AF125" t="s">
        <v>20</v>
      </c>
      <c r="AG125">
        <v>0.05</v>
      </c>
      <c r="AH125">
        <v>2</v>
      </c>
      <c r="AI125">
        <v>35776610</v>
      </c>
      <c r="AJ125">
        <v>131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>
      <c r="A126">
        <f>ROW(Source!A122)</f>
        <v>122</v>
      </c>
      <c r="B126">
        <v>35776611</v>
      </c>
      <c r="C126">
        <v>35509367</v>
      </c>
      <c r="D126">
        <v>29174913</v>
      </c>
      <c r="E126">
        <v>1</v>
      </c>
      <c r="F126">
        <v>1</v>
      </c>
      <c r="G126">
        <v>1</v>
      </c>
      <c r="H126">
        <v>2</v>
      </c>
      <c r="I126" t="s">
        <v>394</v>
      </c>
      <c r="J126" t="s">
        <v>395</v>
      </c>
      <c r="K126" t="s">
        <v>396</v>
      </c>
      <c r="L126">
        <v>1368</v>
      </c>
      <c r="N126">
        <v>1011</v>
      </c>
      <c r="O126" t="s">
        <v>358</v>
      </c>
      <c r="P126" t="s">
        <v>358</v>
      </c>
      <c r="Q126">
        <v>1</v>
      </c>
      <c r="X126">
        <v>0.15</v>
      </c>
      <c r="Y126">
        <v>0</v>
      </c>
      <c r="Z126">
        <v>87.17</v>
      </c>
      <c r="AA126">
        <v>11.6</v>
      </c>
      <c r="AB126">
        <v>0</v>
      </c>
      <c r="AC126">
        <v>0</v>
      </c>
      <c r="AD126">
        <v>1</v>
      </c>
      <c r="AE126">
        <v>0</v>
      </c>
      <c r="AF126" t="s">
        <v>20</v>
      </c>
      <c r="AG126">
        <v>0.1875</v>
      </c>
      <c r="AH126">
        <v>2</v>
      </c>
      <c r="AI126">
        <v>35776611</v>
      </c>
      <c r="AJ126">
        <v>132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>
      <c r="A127">
        <f>ROW(Source!A122)</f>
        <v>122</v>
      </c>
      <c r="B127">
        <v>35776612</v>
      </c>
      <c r="C127">
        <v>35509367</v>
      </c>
      <c r="D127">
        <v>29108696</v>
      </c>
      <c r="E127">
        <v>1</v>
      </c>
      <c r="F127">
        <v>1</v>
      </c>
      <c r="G127">
        <v>1</v>
      </c>
      <c r="H127">
        <v>3</v>
      </c>
      <c r="I127" t="s">
        <v>524</v>
      </c>
      <c r="J127" t="s">
        <v>525</v>
      </c>
      <c r="K127" t="s">
        <v>526</v>
      </c>
      <c r="L127">
        <v>1354</v>
      </c>
      <c r="N127">
        <v>1010</v>
      </c>
      <c r="O127" t="s">
        <v>142</v>
      </c>
      <c r="P127" t="s">
        <v>142</v>
      </c>
      <c r="Q127">
        <v>1</v>
      </c>
      <c r="X127">
        <v>56.6</v>
      </c>
      <c r="Y127">
        <v>67.209999999999994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0</v>
      </c>
      <c r="AF127" t="s">
        <v>3</v>
      </c>
      <c r="AG127">
        <v>56.6</v>
      </c>
      <c r="AH127">
        <v>2</v>
      </c>
      <c r="AI127">
        <v>35776612</v>
      </c>
      <c r="AJ127">
        <v>133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>
      <c r="A128">
        <f>ROW(Source!A122)</f>
        <v>122</v>
      </c>
      <c r="B128">
        <v>35776613</v>
      </c>
      <c r="C128">
        <v>35509367</v>
      </c>
      <c r="D128">
        <v>29109717</v>
      </c>
      <c r="E128">
        <v>1</v>
      </c>
      <c r="F128">
        <v>1</v>
      </c>
      <c r="G128">
        <v>1</v>
      </c>
      <c r="H128">
        <v>3</v>
      </c>
      <c r="I128" t="s">
        <v>212</v>
      </c>
      <c r="J128" t="s">
        <v>214</v>
      </c>
      <c r="K128" t="s">
        <v>213</v>
      </c>
      <c r="L128">
        <v>1301</v>
      </c>
      <c r="N128">
        <v>1003</v>
      </c>
      <c r="O128" t="s">
        <v>209</v>
      </c>
      <c r="P128" t="s">
        <v>209</v>
      </c>
      <c r="Q128">
        <v>1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1</v>
      </c>
      <c r="AD128">
        <v>0</v>
      </c>
      <c r="AE128">
        <v>0</v>
      </c>
      <c r="AF128" t="s">
        <v>3</v>
      </c>
      <c r="AG128">
        <v>0</v>
      </c>
      <c r="AH128">
        <v>2</v>
      </c>
      <c r="AI128">
        <v>35776613</v>
      </c>
      <c r="AJ128">
        <v>135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>
      <c r="A129">
        <f>ROW(Source!A122)</f>
        <v>122</v>
      </c>
      <c r="B129">
        <v>35776614</v>
      </c>
      <c r="C129">
        <v>35509367</v>
      </c>
      <c r="D129">
        <v>29115197</v>
      </c>
      <c r="E129">
        <v>1</v>
      </c>
      <c r="F129">
        <v>1</v>
      </c>
      <c r="G129">
        <v>1</v>
      </c>
      <c r="H129">
        <v>3</v>
      </c>
      <c r="I129" t="s">
        <v>527</v>
      </c>
      <c r="J129" t="s">
        <v>528</v>
      </c>
      <c r="K129" t="s">
        <v>529</v>
      </c>
      <c r="L129">
        <v>1354</v>
      </c>
      <c r="N129">
        <v>1010</v>
      </c>
      <c r="O129" t="s">
        <v>142</v>
      </c>
      <c r="P129" t="s">
        <v>142</v>
      </c>
      <c r="Q129">
        <v>1</v>
      </c>
      <c r="X129">
        <v>400</v>
      </c>
      <c r="Y129">
        <v>0.5</v>
      </c>
      <c r="Z129">
        <v>0</v>
      </c>
      <c r="AA129">
        <v>0</v>
      </c>
      <c r="AB129">
        <v>0</v>
      </c>
      <c r="AC129">
        <v>0</v>
      </c>
      <c r="AD129">
        <v>1</v>
      </c>
      <c r="AE129">
        <v>0</v>
      </c>
      <c r="AF129" t="s">
        <v>3</v>
      </c>
      <c r="AG129">
        <v>400</v>
      </c>
      <c r="AH129">
        <v>2</v>
      </c>
      <c r="AI129">
        <v>35776614</v>
      </c>
      <c r="AJ129">
        <v>136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>
      <c r="A130">
        <f>ROW(Source!A125)</f>
        <v>125</v>
      </c>
      <c r="B130">
        <v>35508785</v>
      </c>
      <c r="C130">
        <v>35508784</v>
      </c>
      <c r="D130">
        <v>18413627</v>
      </c>
      <c r="E130">
        <v>1</v>
      </c>
      <c r="F130">
        <v>1</v>
      </c>
      <c r="G130">
        <v>1</v>
      </c>
      <c r="H130">
        <v>1</v>
      </c>
      <c r="I130" t="s">
        <v>530</v>
      </c>
      <c r="J130" t="s">
        <v>3</v>
      </c>
      <c r="K130" t="s">
        <v>531</v>
      </c>
      <c r="L130">
        <v>1369</v>
      </c>
      <c r="N130">
        <v>1013</v>
      </c>
      <c r="O130" t="s">
        <v>352</v>
      </c>
      <c r="P130" t="s">
        <v>352</v>
      </c>
      <c r="Q130">
        <v>1</v>
      </c>
      <c r="X130">
        <v>2.4</v>
      </c>
      <c r="Y130">
        <v>0</v>
      </c>
      <c r="Z130">
        <v>0</v>
      </c>
      <c r="AA130">
        <v>0</v>
      </c>
      <c r="AB130">
        <v>323.88</v>
      </c>
      <c r="AC130">
        <v>0</v>
      </c>
      <c r="AD130">
        <v>1</v>
      </c>
      <c r="AE130">
        <v>1</v>
      </c>
      <c r="AF130" t="s">
        <v>21</v>
      </c>
      <c r="AG130">
        <v>2.76</v>
      </c>
      <c r="AH130">
        <v>2</v>
      </c>
      <c r="AI130">
        <v>35508785</v>
      </c>
      <c r="AJ130">
        <v>137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>
      <c r="A131">
        <f>ROW(Source!A125)</f>
        <v>125</v>
      </c>
      <c r="B131">
        <v>35508786</v>
      </c>
      <c r="C131">
        <v>35508784</v>
      </c>
      <c r="D131">
        <v>29172657</v>
      </c>
      <c r="E131">
        <v>1</v>
      </c>
      <c r="F131">
        <v>1</v>
      </c>
      <c r="G131">
        <v>1</v>
      </c>
      <c r="H131">
        <v>2</v>
      </c>
      <c r="I131" t="s">
        <v>532</v>
      </c>
      <c r="J131" t="s">
        <v>533</v>
      </c>
      <c r="K131" t="s">
        <v>534</v>
      </c>
      <c r="L131">
        <v>1368</v>
      </c>
      <c r="N131">
        <v>1011</v>
      </c>
      <c r="O131" t="s">
        <v>358</v>
      </c>
      <c r="P131" t="s">
        <v>358</v>
      </c>
      <c r="Q131">
        <v>1</v>
      </c>
      <c r="X131">
        <v>0.4</v>
      </c>
      <c r="Y131">
        <v>0</v>
      </c>
      <c r="Z131">
        <v>8.1</v>
      </c>
      <c r="AA131">
        <v>0</v>
      </c>
      <c r="AB131">
        <v>0</v>
      </c>
      <c r="AC131">
        <v>0</v>
      </c>
      <c r="AD131">
        <v>1</v>
      </c>
      <c r="AE131">
        <v>0</v>
      </c>
      <c r="AF131" t="s">
        <v>20</v>
      </c>
      <c r="AG131">
        <v>0.5</v>
      </c>
      <c r="AH131">
        <v>2</v>
      </c>
      <c r="AI131">
        <v>35508786</v>
      </c>
      <c r="AJ131">
        <v>138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>
      <c r="A132">
        <f>ROW(Source!A125)</f>
        <v>125</v>
      </c>
      <c r="B132">
        <v>35508787</v>
      </c>
      <c r="C132">
        <v>35508784</v>
      </c>
      <c r="D132">
        <v>29174507</v>
      </c>
      <c r="E132">
        <v>1</v>
      </c>
      <c r="F132">
        <v>1</v>
      </c>
      <c r="G132">
        <v>1</v>
      </c>
      <c r="H132">
        <v>2</v>
      </c>
      <c r="I132" t="s">
        <v>535</v>
      </c>
      <c r="J132" t="s">
        <v>536</v>
      </c>
      <c r="K132" t="s">
        <v>537</v>
      </c>
      <c r="L132">
        <v>1368</v>
      </c>
      <c r="N132">
        <v>1011</v>
      </c>
      <c r="O132" t="s">
        <v>358</v>
      </c>
      <c r="P132" t="s">
        <v>358</v>
      </c>
      <c r="Q132">
        <v>1</v>
      </c>
      <c r="X132">
        <v>0.12</v>
      </c>
      <c r="Y132">
        <v>0</v>
      </c>
      <c r="Z132">
        <v>5.13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20</v>
      </c>
      <c r="AG132">
        <v>0.15</v>
      </c>
      <c r="AH132">
        <v>2</v>
      </c>
      <c r="AI132">
        <v>35508787</v>
      </c>
      <c r="AJ132">
        <v>139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>
      <c r="A133">
        <f>ROW(Source!A125)</f>
        <v>125</v>
      </c>
      <c r="B133">
        <v>35508788</v>
      </c>
      <c r="C133">
        <v>35508784</v>
      </c>
      <c r="D133">
        <v>29174580</v>
      </c>
      <c r="E133">
        <v>1</v>
      </c>
      <c r="F133">
        <v>1</v>
      </c>
      <c r="G133">
        <v>1</v>
      </c>
      <c r="H133">
        <v>2</v>
      </c>
      <c r="I133" t="s">
        <v>538</v>
      </c>
      <c r="J133" t="s">
        <v>539</v>
      </c>
      <c r="K133" t="s">
        <v>540</v>
      </c>
      <c r="L133">
        <v>1368</v>
      </c>
      <c r="N133">
        <v>1011</v>
      </c>
      <c r="O133" t="s">
        <v>358</v>
      </c>
      <c r="P133" t="s">
        <v>358</v>
      </c>
      <c r="Q133">
        <v>1</v>
      </c>
      <c r="X133">
        <v>0.19</v>
      </c>
      <c r="Y133">
        <v>0</v>
      </c>
      <c r="Z133">
        <v>2.08</v>
      </c>
      <c r="AA133">
        <v>0</v>
      </c>
      <c r="AB133">
        <v>0</v>
      </c>
      <c r="AC133">
        <v>0</v>
      </c>
      <c r="AD133">
        <v>1</v>
      </c>
      <c r="AE133">
        <v>0</v>
      </c>
      <c r="AF133" t="s">
        <v>20</v>
      </c>
      <c r="AG133">
        <v>0.23749999999999999</v>
      </c>
      <c r="AH133">
        <v>2</v>
      </c>
      <c r="AI133">
        <v>35508788</v>
      </c>
      <c r="AJ133">
        <v>140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>
      <c r="A134">
        <f>ROW(Source!A125)</f>
        <v>125</v>
      </c>
      <c r="B134">
        <v>35508789</v>
      </c>
      <c r="C134">
        <v>35508784</v>
      </c>
      <c r="D134">
        <v>29174913</v>
      </c>
      <c r="E134">
        <v>1</v>
      </c>
      <c r="F134">
        <v>1</v>
      </c>
      <c r="G134">
        <v>1</v>
      </c>
      <c r="H134">
        <v>2</v>
      </c>
      <c r="I134" t="s">
        <v>394</v>
      </c>
      <c r="J134" t="s">
        <v>395</v>
      </c>
      <c r="K134" t="s">
        <v>396</v>
      </c>
      <c r="L134">
        <v>1368</v>
      </c>
      <c r="N134">
        <v>1011</v>
      </c>
      <c r="O134" t="s">
        <v>358</v>
      </c>
      <c r="P134" t="s">
        <v>358</v>
      </c>
      <c r="Q134">
        <v>1</v>
      </c>
      <c r="X134">
        <v>0.17</v>
      </c>
      <c r="Y134">
        <v>0</v>
      </c>
      <c r="Z134">
        <v>87.17</v>
      </c>
      <c r="AA134">
        <v>11.6</v>
      </c>
      <c r="AB134">
        <v>0</v>
      </c>
      <c r="AC134">
        <v>0</v>
      </c>
      <c r="AD134">
        <v>1</v>
      </c>
      <c r="AE134">
        <v>0</v>
      </c>
      <c r="AF134" t="s">
        <v>20</v>
      </c>
      <c r="AG134">
        <v>0.21250000000000002</v>
      </c>
      <c r="AH134">
        <v>2</v>
      </c>
      <c r="AI134">
        <v>35508789</v>
      </c>
      <c r="AJ134">
        <v>141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>
      <c r="A135">
        <f>ROW(Source!A125)</f>
        <v>125</v>
      </c>
      <c r="B135">
        <v>35508790</v>
      </c>
      <c r="C135">
        <v>35508784</v>
      </c>
      <c r="D135">
        <v>29113979</v>
      </c>
      <c r="E135">
        <v>1</v>
      </c>
      <c r="F135">
        <v>1</v>
      </c>
      <c r="G135">
        <v>1</v>
      </c>
      <c r="H135">
        <v>3</v>
      </c>
      <c r="I135" t="s">
        <v>541</v>
      </c>
      <c r="J135" t="s">
        <v>542</v>
      </c>
      <c r="K135" t="s">
        <v>543</v>
      </c>
      <c r="L135">
        <v>1348</v>
      </c>
      <c r="N135">
        <v>1009</v>
      </c>
      <c r="O135" t="s">
        <v>171</v>
      </c>
      <c r="P135" t="s">
        <v>171</v>
      </c>
      <c r="Q135">
        <v>1000</v>
      </c>
      <c r="X135">
        <v>1E-4</v>
      </c>
      <c r="Y135">
        <v>9749.99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3</v>
      </c>
      <c r="AG135">
        <v>1E-4</v>
      </c>
      <c r="AH135">
        <v>2</v>
      </c>
      <c r="AI135">
        <v>35508790</v>
      </c>
      <c r="AJ135">
        <v>142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>
      <c r="A136">
        <f>ROW(Source!A125)</f>
        <v>125</v>
      </c>
      <c r="B136">
        <v>35508791</v>
      </c>
      <c r="C136">
        <v>35508784</v>
      </c>
      <c r="D136">
        <v>29107991</v>
      </c>
      <c r="E136">
        <v>1</v>
      </c>
      <c r="F136">
        <v>1</v>
      </c>
      <c r="G136">
        <v>1</v>
      </c>
      <c r="H136">
        <v>3</v>
      </c>
      <c r="I136" t="s">
        <v>544</v>
      </c>
      <c r="J136" t="s">
        <v>545</v>
      </c>
      <c r="K136" t="s">
        <v>546</v>
      </c>
      <c r="L136">
        <v>1354</v>
      </c>
      <c r="N136">
        <v>1010</v>
      </c>
      <c r="O136" t="s">
        <v>142</v>
      </c>
      <c r="P136" t="s">
        <v>142</v>
      </c>
      <c r="Q136">
        <v>1</v>
      </c>
      <c r="X136">
        <v>0.1</v>
      </c>
      <c r="Y136">
        <v>72.8</v>
      </c>
      <c r="Z136">
        <v>0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3</v>
      </c>
      <c r="AG136">
        <v>0.1</v>
      </c>
      <c r="AH136">
        <v>2</v>
      </c>
      <c r="AI136">
        <v>35508791</v>
      </c>
      <c r="AJ136">
        <v>143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>
      <c r="A137">
        <f>ROW(Source!A125)</f>
        <v>125</v>
      </c>
      <c r="B137">
        <v>35508792</v>
      </c>
      <c r="C137">
        <v>35508784</v>
      </c>
      <c r="D137">
        <v>29114830</v>
      </c>
      <c r="E137">
        <v>1</v>
      </c>
      <c r="F137">
        <v>1</v>
      </c>
      <c r="G137">
        <v>1</v>
      </c>
      <c r="H137">
        <v>3</v>
      </c>
      <c r="I137" t="s">
        <v>595</v>
      </c>
      <c r="J137" t="s">
        <v>596</v>
      </c>
      <c r="K137" t="s">
        <v>597</v>
      </c>
      <c r="L137">
        <v>1035</v>
      </c>
      <c r="N137">
        <v>1013</v>
      </c>
      <c r="O137" t="s">
        <v>243</v>
      </c>
      <c r="P137" t="s">
        <v>243</v>
      </c>
      <c r="Q137">
        <v>1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1</v>
      </c>
      <c r="AD137">
        <v>0</v>
      </c>
      <c r="AE137">
        <v>0</v>
      </c>
      <c r="AF137" t="s">
        <v>3</v>
      </c>
      <c r="AG137">
        <v>0</v>
      </c>
      <c r="AH137">
        <v>3</v>
      </c>
      <c r="AI137">
        <v>-1</v>
      </c>
      <c r="AJ137" t="s">
        <v>3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>
      <c r="A138">
        <f>ROW(Source!A125)</f>
        <v>125</v>
      </c>
      <c r="B138">
        <v>35508793</v>
      </c>
      <c r="C138">
        <v>35508784</v>
      </c>
      <c r="D138">
        <v>29130403</v>
      </c>
      <c r="E138">
        <v>1</v>
      </c>
      <c r="F138">
        <v>1</v>
      </c>
      <c r="G138">
        <v>1</v>
      </c>
      <c r="H138">
        <v>3</v>
      </c>
      <c r="I138" t="s">
        <v>223</v>
      </c>
      <c r="J138" t="s">
        <v>226</v>
      </c>
      <c r="K138" t="s">
        <v>224</v>
      </c>
      <c r="L138">
        <v>1327</v>
      </c>
      <c r="N138">
        <v>1005</v>
      </c>
      <c r="O138" t="s">
        <v>225</v>
      </c>
      <c r="P138" t="s">
        <v>225</v>
      </c>
      <c r="Q138">
        <v>1</v>
      </c>
      <c r="X138">
        <v>1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 t="s">
        <v>3</v>
      </c>
      <c r="AG138">
        <v>1</v>
      </c>
      <c r="AH138">
        <v>2</v>
      </c>
      <c r="AI138">
        <v>35508793</v>
      </c>
      <c r="AJ138">
        <v>144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>
      <c r="A139">
        <f>ROW(Source!A125)</f>
        <v>125</v>
      </c>
      <c r="B139">
        <v>35508794</v>
      </c>
      <c r="C139">
        <v>35508784</v>
      </c>
      <c r="D139">
        <v>29131398</v>
      </c>
      <c r="E139">
        <v>1</v>
      </c>
      <c r="F139">
        <v>1</v>
      </c>
      <c r="G139">
        <v>1</v>
      </c>
      <c r="H139">
        <v>3</v>
      </c>
      <c r="I139" t="s">
        <v>547</v>
      </c>
      <c r="J139" t="s">
        <v>548</v>
      </c>
      <c r="K139" t="s">
        <v>549</v>
      </c>
      <c r="L139">
        <v>1348</v>
      </c>
      <c r="N139">
        <v>1009</v>
      </c>
      <c r="O139" t="s">
        <v>171</v>
      </c>
      <c r="P139" t="s">
        <v>171</v>
      </c>
      <c r="Q139">
        <v>1000</v>
      </c>
      <c r="X139">
        <v>3.0000000000000001E-3</v>
      </c>
      <c r="Y139">
        <v>5804</v>
      </c>
      <c r="Z139">
        <v>0</v>
      </c>
      <c r="AA139">
        <v>0</v>
      </c>
      <c r="AB139">
        <v>0</v>
      </c>
      <c r="AC139">
        <v>0</v>
      </c>
      <c r="AD139">
        <v>1</v>
      </c>
      <c r="AE139">
        <v>0</v>
      </c>
      <c r="AF139" t="s">
        <v>3</v>
      </c>
      <c r="AG139">
        <v>3.0000000000000001E-3</v>
      </c>
      <c r="AH139">
        <v>2</v>
      </c>
      <c r="AI139">
        <v>35508794</v>
      </c>
      <c r="AJ139">
        <v>145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>
      <c r="A140">
        <f>ROW(Source!A128)</f>
        <v>128</v>
      </c>
      <c r="B140">
        <v>36142000</v>
      </c>
      <c r="C140">
        <v>35508797</v>
      </c>
      <c r="D140">
        <v>18413230</v>
      </c>
      <c r="E140">
        <v>1</v>
      </c>
      <c r="F140">
        <v>1</v>
      </c>
      <c r="G140">
        <v>1</v>
      </c>
      <c r="H140">
        <v>1</v>
      </c>
      <c r="I140" t="s">
        <v>503</v>
      </c>
      <c r="J140" t="s">
        <v>3</v>
      </c>
      <c r="K140" t="s">
        <v>504</v>
      </c>
      <c r="L140">
        <v>1369</v>
      </c>
      <c r="N140">
        <v>1013</v>
      </c>
      <c r="O140" t="s">
        <v>352</v>
      </c>
      <c r="P140" t="s">
        <v>352</v>
      </c>
      <c r="Q140">
        <v>1</v>
      </c>
      <c r="X140">
        <v>104.28</v>
      </c>
      <c r="Y140">
        <v>0</v>
      </c>
      <c r="Z140">
        <v>0</v>
      </c>
      <c r="AA140">
        <v>0</v>
      </c>
      <c r="AB140">
        <v>299.72000000000003</v>
      </c>
      <c r="AC140">
        <v>0</v>
      </c>
      <c r="AD140">
        <v>1</v>
      </c>
      <c r="AE140">
        <v>1</v>
      </c>
      <c r="AF140" t="s">
        <v>3</v>
      </c>
      <c r="AG140">
        <v>104.28</v>
      </c>
      <c r="AH140">
        <v>2</v>
      </c>
      <c r="AI140">
        <v>36142000</v>
      </c>
      <c r="AJ140">
        <v>146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>
      <c r="A141">
        <f>ROW(Source!A128)</f>
        <v>128</v>
      </c>
      <c r="B141">
        <v>36142001</v>
      </c>
      <c r="C141">
        <v>35508797</v>
      </c>
      <c r="D141">
        <v>121548</v>
      </c>
      <c r="E141">
        <v>1</v>
      </c>
      <c r="F141">
        <v>1</v>
      </c>
      <c r="G141">
        <v>1</v>
      </c>
      <c r="H141">
        <v>1</v>
      </c>
      <c r="I141" t="s">
        <v>28</v>
      </c>
      <c r="J141" t="s">
        <v>3</v>
      </c>
      <c r="K141" t="s">
        <v>353</v>
      </c>
      <c r="L141">
        <v>608254</v>
      </c>
      <c r="N141">
        <v>1013</v>
      </c>
      <c r="O141" t="s">
        <v>354</v>
      </c>
      <c r="P141" t="s">
        <v>354</v>
      </c>
      <c r="Q141">
        <v>1</v>
      </c>
      <c r="X141">
        <v>11.35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1</v>
      </c>
      <c r="AE141">
        <v>2</v>
      </c>
      <c r="AF141" t="s">
        <v>3</v>
      </c>
      <c r="AG141">
        <v>11.35</v>
      </c>
      <c r="AH141">
        <v>2</v>
      </c>
      <c r="AI141">
        <v>36142001</v>
      </c>
      <c r="AJ141">
        <v>147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>
      <c r="A142">
        <f>ROW(Source!A128)</f>
        <v>128</v>
      </c>
      <c r="B142">
        <v>36142002</v>
      </c>
      <c r="C142">
        <v>35508797</v>
      </c>
      <c r="D142">
        <v>29172268</v>
      </c>
      <c r="E142">
        <v>1</v>
      </c>
      <c r="F142">
        <v>1</v>
      </c>
      <c r="G142">
        <v>1</v>
      </c>
      <c r="H142">
        <v>2</v>
      </c>
      <c r="I142" t="s">
        <v>388</v>
      </c>
      <c r="J142" t="s">
        <v>389</v>
      </c>
      <c r="K142" t="s">
        <v>390</v>
      </c>
      <c r="L142">
        <v>1368</v>
      </c>
      <c r="N142">
        <v>1011</v>
      </c>
      <c r="O142" t="s">
        <v>358</v>
      </c>
      <c r="P142" t="s">
        <v>358</v>
      </c>
      <c r="Q142">
        <v>1</v>
      </c>
      <c r="X142">
        <v>9.69</v>
      </c>
      <c r="Y142">
        <v>0</v>
      </c>
      <c r="Z142">
        <v>86.4</v>
      </c>
      <c r="AA142">
        <v>13.5</v>
      </c>
      <c r="AB142">
        <v>0</v>
      </c>
      <c r="AC142">
        <v>0</v>
      </c>
      <c r="AD142">
        <v>1</v>
      </c>
      <c r="AE142">
        <v>0</v>
      </c>
      <c r="AF142" t="s">
        <v>3</v>
      </c>
      <c r="AG142">
        <v>9.69</v>
      </c>
      <c r="AH142">
        <v>2</v>
      </c>
      <c r="AI142">
        <v>36142002</v>
      </c>
      <c r="AJ142">
        <v>148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>
      <c r="A143">
        <f>ROW(Source!A128)</f>
        <v>128</v>
      </c>
      <c r="B143">
        <v>36142003</v>
      </c>
      <c r="C143">
        <v>35508797</v>
      </c>
      <c r="D143">
        <v>29172379</v>
      </c>
      <c r="E143">
        <v>1</v>
      </c>
      <c r="F143">
        <v>1</v>
      </c>
      <c r="G143">
        <v>1</v>
      </c>
      <c r="H143">
        <v>2</v>
      </c>
      <c r="I143" t="s">
        <v>550</v>
      </c>
      <c r="J143" t="s">
        <v>551</v>
      </c>
      <c r="K143" t="s">
        <v>552</v>
      </c>
      <c r="L143">
        <v>1368</v>
      </c>
      <c r="N143">
        <v>1011</v>
      </c>
      <c r="O143" t="s">
        <v>358</v>
      </c>
      <c r="P143" t="s">
        <v>358</v>
      </c>
      <c r="Q143">
        <v>1</v>
      </c>
      <c r="X143">
        <v>1.66</v>
      </c>
      <c r="Y143">
        <v>0</v>
      </c>
      <c r="Z143">
        <v>112</v>
      </c>
      <c r="AA143">
        <v>13.5</v>
      </c>
      <c r="AB143">
        <v>0</v>
      </c>
      <c r="AC143">
        <v>0</v>
      </c>
      <c r="AD143">
        <v>1</v>
      </c>
      <c r="AE143">
        <v>0</v>
      </c>
      <c r="AF143" t="s">
        <v>3</v>
      </c>
      <c r="AG143">
        <v>1.66</v>
      </c>
      <c r="AH143">
        <v>2</v>
      </c>
      <c r="AI143">
        <v>36142003</v>
      </c>
      <c r="AJ143">
        <v>149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>
      <c r="A144">
        <f>ROW(Source!A128)</f>
        <v>128</v>
      </c>
      <c r="B144">
        <v>36142004</v>
      </c>
      <c r="C144">
        <v>35508797</v>
      </c>
      <c r="D144">
        <v>29173252</v>
      </c>
      <c r="E144">
        <v>1</v>
      </c>
      <c r="F144">
        <v>1</v>
      </c>
      <c r="G144">
        <v>1</v>
      </c>
      <c r="H144">
        <v>2</v>
      </c>
      <c r="I144" t="s">
        <v>413</v>
      </c>
      <c r="J144" t="s">
        <v>414</v>
      </c>
      <c r="K144" t="s">
        <v>415</v>
      </c>
      <c r="L144">
        <v>1368</v>
      </c>
      <c r="N144">
        <v>1011</v>
      </c>
      <c r="O144" t="s">
        <v>358</v>
      </c>
      <c r="P144" t="s">
        <v>358</v>
      </c>
      <c r="Q144">
        <v>1</v>
      </c>
      <c r="X144">
        <v>1.79</v>
      </c>
      <c r="Y144">
        <v>0</v>
      </c>
      <c r="Z144">
        <v>30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3</v>
      </c>
      <c r="AG144">
        <v>1.79</v>
      </c>
      <c r="AH144">
        <v>2</v>
      </c>
      <c r="AI144">
        <v>36142004</v>
      </c>
      <c r="AJ144">
        <v>150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>
      <c r="A145">
        <f>ROW(Source!A128)</f>
        <v>128</v>
      </c>
      <c r="B145">
        <v>36142005</v>
      </c>
      <c r="C145">
        <v>35508797</v>
      </c>
      <c r="D145">
        <v>29174913</v>
      </c>
      <c r="E145">
        <v>1</v>
      </c>
      <c r="F145">
        <v>1</v>
      </c>
      <c r="G145">
        <v>1</v>
      </c>
      <c r="H145">
        <v>2</v>
      </c>
      <c r="I145" t="s">
        <v>394</v>
      </c>
      <c r="J145" t="s">
        <v>395</v>
      </c>
      <c r="K145" t="s">
        <v>396</v>
      </c>
      <c r="L145">
        <v>1368</v>
      </c>
      <c r="N145">
        <v>1011</v>
      </c>
      <c r="O145" t="s">
        <v>358</v>
      </c>
      <c r="P145" t="s">
        <v>358</v>
      </c>
      <c r="Q145">
        <v>1</v>
      </c>
      <c r="X145">
        <v>1.99</v>
      </c>
      <c r="Y145">
        <v>0</v>
      </c>
      <c r="Z145">
        <v>87.17</v>
      </c>
      <c r="AA145">
        <v>11.6</v>
      </c>
      <c r="AB145">
        <v>0</v>
      </c>
      <c r="AC145">
        <v>0</v>
      </c>
      <c r="AD145">
        <v>1</v>
      </c>
      <c r="AE145">
        <v>0</v>
      </c>
      <c r="AF145" t="s">
        <v>3</v>
      </c>
      <c r="AG145">
        <v>1.99</v>
      </c>
      <c r="AH145">
        <v>2</v>
      </c>
      <c r="AI145">
        <v>36142005</v>
      </c>
      <c r="AJ145">
        <v>151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>
      <c r="A146">
        <f>ROW(Source!A128)</f>
        <v>128</v>
      </c>
      <c r="B146">
        <v>36142006</v>
      </c>
      <c r="C146">
        <v>35508797</v>
      </c>
      <c r="D146">
        <v>29114395</v>
      </c>
      <c r="E146">
        <v>1</v>
      </c>
      <c r="F146">
        <v>1</v>
      </c>
      <c r="G146">
        <v>1</v>
      </c>
      <c r="H146">
        <v>3</v>
      </c>
      <c r="I146" t="s">
        <v>553</v>
      </c>
      <c r="J146" t="s">
        <v>554</v>
      </c>
      <c r="K146" t="s">
        <v>555</v>
      </c>
      <c r="L146">
        <v>1348</v>
      </c>
      <c r="N146">
        <v>1009</v>
      </c>
      <c r="O146" t="s">
        <v>171</v>
      </c>
      <c r="P146" t="s">
        <v>171</v>
      </c>
      <c r="Q146">
        <v>1000</v>
      </c>
      <c r="X146">
        <v>2.0999999999999999E-3</v>
      </c>
      <c r="Y146">
        <v>8475</v>
      </c>
      <c r="Z146">
        <v>0</v>
      </c>
      <c r="AA146">
        <v>0</v>
      </c>
      <c r="AB146">
        <v>0</v>
      </c>
      <c r="AC146">
        <v>0</v>
      </c>
      <c r="AD146">
        <v>1</v>
      </c>
      <c r="AE146">
        <v>0</v>
      </c>
      <c r="AF146" t="s">
        <v>3</v>
      </c>
      <c r="AG146">
        <v>2.0999999999999999E-3</v>
      </c>
      <c r="AH146">
        <v>2</v>
      </c>
      <c r="AI146">
        <v>36142006</v>
      </c>
      <c r="AJ146">
        <v>152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>
      <c r="A147">
        <f>ROW(Source!A128)</f>
        <v>128</v>
      </c>
      <c r="B147">
        <v>36142007</v>
      </c>
      <c r="C147">
        <v>35508797</v>
      </c>
      <c r="D147">
        <v>29111762</v>
      </c>
      <c r="E147">
        <v>1</v>
      </c>
      <c r="F147">
        <v>1</v>
      </c>
      <c r="G147">
        <v>1</v>
      </c>
      <c r="H147">
        <v>3</v>
      </c>
      <c r="I147" t="s">
        <v>556</v>
      </c>
      <c r="J147" t="s">
        <v>557</v>
      </c>
      <c r="K147" t="s">
        <v>558</v>
      </c>
      <c r="L147">
        <v>1348</v>
      </c>
      <c r="N147">
        <v>1009</v>
      </c>
      <c r="O147" t="s">
        <v>171</v>
      </c>
      <c r="P147" t="s">
        <v>171</v>
      </c>
      <c r="Q147">
        <v>1000</v>
      </c>
      <c r="X147">
        <v>2.3599999999999999E-2</v>
      </c>
      <c r="Y147">
        <v>1694.99</v>
      </c>
      <c r="Z147">
        <v>0</v>
      </c>
      <c r="AA147">
        <v>0</v>
      </c>
      <c r="AB147">
        <v>0</v>
      </c>
      <c r="AC147">
        <v>0</v>
      </c>
      <c r="AD147">
        <v>1</v>
      </c>
      <c r="AE147">
        <v>0</v>
      </c>
      <c r="AF147" t="s">
        <v>3</v>
      </c>
      <c r="AG147">
        <v>2.3599999999999999E-2</v>
      </c>
      <c r="AH147">
        <v>2</v>
      </c>
      <c r="AI147">
        <v>36142007</v>
      </c>
      <c r="AJ147">
        <v>154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>
      <c r="A148">
        <f>ROW(Source!A128)</f>
        <v>128</v>
      </c>
      <c r="B148">
        <v>36142008</v>
      </c>
      <c r="C148">
        <v>35508797</v>
      </c>
      <c r="D148">
        <v>29109162</v>
      </c>
      <c r="E148">
        <v>1</v>
      </c>
      <c r="F148">
        <v>1</v>
      </c>
      <c r="G148">
        <v>1</v>
      </c>
      <c r="H148">
        <v>3</v>
      </c>
      <c r="I148" t="s">
        <v>559</v>
      </c>
      <c r="J148" t="s">
        <v>560</v>
      </c>
      <c r="K148" t="s">
        <v>561</v>
      </c>
      <c r="L148">
        <v>1327</v>
      </c>
      <c r="N148">
        <v>1005</v>
      </c>
      <c r="O148" t="s">
        <v>225</v>
      </c>
      <c r="P148" t="s">
        <v>225</v>
      </c>
      <c r="Q148">
        <v>1</v>
      </c>
      <c r="X148">
        <v>89</v>
      </c>
      <c r="Y148">
        <v>5.71</v>
      </c>
      <c r="Z148">
        <v>0</v>
      </c>
      <c r="AA148">
        <v>0</v>
      </c>
      <c r="AB148">
        <v>0</v>
      </c>
      <c r="AC148">
        <v>0</v>
      </c>
      <c r="AD148">
        <v>1</v>
      </c>
      <c r="AE148">
        <v>0</v>
      </c>
      <c r="AF148" t="s">
        <v>3</v>
      </c>
      <c r="AG148">
        <v>89</v>
      </c>
      <c r="AH148">
        <v>2</v>
      </c>
      <c r="AI148">
        <v>36142008</v>
      </c>
      <c r="AJ148">
        <v>155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>
      <c r="A149">
        <f>ROW(Source!A128)</f>
        <v>128</v>
      </c>
      <c r="B149">
        <v>36142009</v>
      </c>
      <c r="C149">
        <v>35508797</v>
      </c>
      <c r="D149">
        <v>29112547</v>
      </c>
      <c r="E149">
        <v>1</v>
      </c>
      <c r="F149">
        <v>1</v>
      </c>
      <c r="G149">
        <v>1</v>
      </c>
      <c r="H149">
        <v>3</v>
      </c>
      <c r="I149" t="s">
        <v>562</v>
      </c>
      <c r="J149" t="s">
        <v>563</v>
      </c>
      <c r="K149" t="s">
        <v>564</v>
      </c>
      <c r="L149">
        <v>1346</v>
      </c>
      <c r="N149">
        <v>1009</v>
      </c>
      <c r="O149" t="s">
        <v>176</v>
      </c>
      <c r="P149" t="s">
        <v>176</v>
      </c>
      <c r="Q149">
        <v>1</v>
      </c>
      <c r="X149">
        <v>37.5</v>
      </c>
      <c r="Y149">
        <v>10.26</v>
      </c>
      <c r="Z149">
        <v>0</v>
      </c>
      <c r="AA149">
        <v>0</v>
      </c>
      <c r="AB149">
        <v>0</v>
      </c>
      <c r="AC149">
        <v>0</v>
      </c>
      <c r="AD149">
        <v>1</v>
      </c>
      <c r="AE149">
        <v>0</v>
      </c>
      <c r="AF149" t="s">
        <v>3</v>
      </c>
      <c r="AG149">
        <v>37.5</v>
      </c>
      <c r="AH149">
        <v>2</v>
      </c>
      <c r="AI149">
        <v>36142009</v>
      </c>
      <c r="AJ149">
        <v>156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>
      <c r="A150">
        <f>ROW(Source!A128)</f>
        <v>128</v>
      </c>
      <c r="B150">
        <v>36142010</v>
      </c>
      <c r="C150">
        <v>35508797</v>
      </c>
      <c r="D150">
        <v>29114332</v>
      </c>
      <c r="E150">
        <v>1</v>
      </c>
      <c r="F150">
        <v>1</v>
      </c>
      <c r="G150">
        <v>1</v>
      </c>
      <c r="H150">
        <v>3</v>
      </c>
      <c r="I150" t="s">
        <v>521</v>
      </c>
      <c r="J150" t="s">
        <v>522</v>
      </c>
      <c r="K150" t="s">
        <v>523</v>
      </c>
      <c r="L150">
        <v>1348</v>
      </c>
      <c r="N150">
        <v>1009</v>
      </c>
      <c r="O150" t="s">
        <v>171</v>
      </c>
      <c r="P150" t="s">
        <v>171</v>
      </c>
      <c r="Q150">
        <v>1000</v>
      </c>
      <c r="X150">
        <v>4.13E-3</v>
      </c>
      <c r="Y150">
        <v>11978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 t="s">
        <v>3</v>
      </c>
      <c r="AG150">
        <v>4.13E-3</v>
      </c>
      <c r="AH150">
        <v>2</v>
      </c>
      <c r="AI150">
        <v>36142010</v>
      </c>
      <c r="AJ150">
        <v>157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>
      <c r="A151">
        <f>ROW(Source!A128)</f>
        <v>128</v>
      </c>
      <c r="B151">
        <v>36142011</v>
      </c>
      <c r="C151">
        <v>35508797</v>
      </c>
      <c r="D151">
        <v>29107989</v>
      </c>
      <c r="E151">
        <v>1</v>
      </c>
      <c r="F151">
        <v>1</v>
      </c>
      <c r="G151">
        <v>1</v>
      </c>
      <c r="H151">
        <v>3</v>
      </c>
      <c r="I151" t="s">
        <v>565</v>
      </c>
      <c r="J151" t="s">
        <v>566</v>
      </c>
      <c r="K151" t="s">
        <v>567</v>
      </c>
      <c r="L151">
        <v>1296</v>
      </c>
      <c r="N151">
        <v>1002</v>
      </c>
      <c r="O151" t="s">
        <v>568</v>
      </c>
      <c r="P151" t="s">
        <v>568</v>
      </c>
      <c r="Q151">
        <v>1</v>
      </c>
      <c r="X151">
        <v>32.4</v>
      </c>
      <c r="Y151">
        <v>47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3</v>
      </c>
      <c r="AG151">
        <v>32.4</v>
      </c>
      <c r="AH151">
        <v>2</v>
      </c>
      <c r="AI151">
        <v>36142011</v>
      </c>
      <c r="AJ151">
        <v>158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>
      <c r="A152">
        <f>ROW(Source!A128)</f>
        <v>128</v>
      </c>
      <c r="B152">
        <v>36142012</v>
      </c>
      <c r="C152">
        <v>35508797</v>
      </c>
      <c r="D152">
        <v>29114830</v>
      </c>
      <c r="E152">
        <v>1</v>
      </c>
      <c r="F152">
        <v>1</v>
      </c>
      <c r="G152">
        <v>1</v>
      </c>
      <c r="H152">
        <v>3</v>
      </c>
      <c r="I152" t="s">
        <v>595</v>
      </c>
      <c r="J152" t="s">
        <v>596</v>
      </c>
      <c r="K152" t="s">
        <v>597</v>
      </c>
      <c r="L152">
        <v>1035</v>
      </c>
      <c r="N152">
        <v>1013</v>
      </c>
      <c r="O152" t="s">
        <v>243</v>
      </c>
      <c r="P152" t="s">
        <v>243</v>
      </c>
      <c r="Q152">
        <v>1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1</v>
      </c>
      <c r="AD152">
        <v>0</v>
      </c>
      <c r="AE152">
        <v>0</v>
      </c>
      <c r="AF152" t="s">
        <v>3</v>
      </c>
      <c r="AG152">
        <v>0</v>
      </c>
      <c r="AH152">
        <v>3</v>
      </c>
      <c r="AI152">
        <v>-1</v>
      </c>
      <c r="AJ152" t="s">
        <v>3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>
      <c r="A153">
        <f>ROW(Source!A128)</f>
        <v>128</v>
      </c>
      <c r="B153">
        <v>36142013</v>
      </c>
      <c r="C153">
        <v>35508797</v>
      </c>
      <c r="D153">
        <v>29115642</v>
      </c>
      <c r="E153">
        <v>1</v>
      </c>
      <c r="F153">
        <v>1</v>
      </c>
      <c r="G153">
        <v>1</v>
      </c>
      <c r="H153">
        <v>3</v>
      </c>
      <c r="I153" t="s">
        <v>569</v>
      </c>
      <c r="J153" t="s">
        <v>570</v>
      </c>
      <c r="K153" t="s">
        <v>571</v>
      </c>
      <c r="L153">
        <v>1339</v>
      </c>
      <c r="N153">
        <v>1007</v>
      </c>
      <c r="O153" t="s">
        <v>368</v>
      </c>
      <c r="P153" t="s">
        <v>368</v>
      </c>
      <c r="Q153">
        <v>1</v>
      </c>
      <c r="X153">
        <v>0.08</v>
      </c>
      <c r="Y153">
        <v>1100</v>
      </c>
      <c r="Z153">
        <v>0</v>
      </c>
      <c r="AA153">
        <v>0</v>
      </c>
      <c r="AB153">
        <v>0</v>
      </c>
      <c r="AC153">
        <v>0</v>
      </c>
      <c r="AD153">
        <v>1</v>
      </c>
      <c r="AE153">
        <v>0</v>
      </c>
      <c r="AF153" t="s">
        <v>3</v>
      </c>
      <c r="AG153">
        <v>0.08</v>
      </c>
      <c r="AH153">
        <v>2</v>
      </c>
      <c r="AI153">
        <v>36142013</v>
      </c>
      <c r="AJ153">
        <v>159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>
      <c r="A154">
        <f>ROW(Source!A128)</f>
        <v>128</v>
      </c>
      <c r="B154">
        <v>36142014</v>
      </c>
      <c r="C154">
        <v>35508797</v>
      </c>
      <c r="D154">
        <v>29130561</v>
      </c>
      <c r="E154">
        <v>1</v>
      </c>
      <c r="F154">
        <v>1</v>
      </c>
      <c r="G154">
        <v>1</v>
      </c>
      <c r="H154">
        <v>3</v>
      </c>
      <c r="I154" t="s">
        <v>246</v>
      </c>
      <c r="J154" t="s">
        <v>248</v>
      </c>
      <c r="K154" t="s">
        <v>247</v>
      </c>
      <c r="L154">
        <v>1327</v>
      </c>
      <c r="N154">
        <v>1005</v>
      </c>
      <c r="O154" t="s">
        <v>225</v>
      </c>
      <c r="P154" t="s">
        <v>225</v>
      </c>
      <c r="Q154">
        <v>1</v>
      </c>
      <c r="X154">
        <v>100</v>
      </c>
      <c r="Y154">
        <v>207</v>
      </c>
      <c r="Z154">
        <v>0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3</v>
      </c>
      <c r="AG154">
        <v>100</v>
      </c>
      <c r="AH154">
        <v>2</v>
      </c>
      <c r="AI154">
        <v>36142014</v>
      </c>
      <c r="AJ154">
        <v>160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>
      <c r="A155">
        <f>ROW(Source!A128)</f>
        <v>128</v>
      </c>
      <c r="B155">
        <v>36142015</v>
      </c>
      <c r="C155">
        <v>35508797</v>
      </c>
      <c r="D155">
        <v>29145217</v>
      </c>
      <c r="E155">
        <v>1</v>
      </c>
      <c r="F155">
        <v>1</v>
      </c>
      <c r="G155">
        <v>1</v>
      </c>
      <c r="H155">
        <v>3</v>
      </c>
      <c r="I155" t="s">
        <v>572</v>
      </c>
      <c r="J155" t="s">
        <v>573</v>
      </c>
      <c r="K155" t="s">
        <v>574</v>
      </c>
      <c r="L155">
        <v>1339</v>
      </c>
      <c r="N155">
        <v>1007</v>
      </c>
      <c r="O155" t="s">
        <v>368</v>
      </c>
      <c r="P155" t="s">
        <v>368</v>
      </c>
      <c r="Q155">
        <v>1</v>
      </c>
      <c r="X155">
        <v>0.105</v>
      </c>
      <c r="Y155">
        <v>458</v>
      </c>
      <c r="Z155">
        <v>0</v>
      </c>
      <c r="AA155">
        <v>0</v>
      </c>
      <c r="AB155">
        <v>0</v>
      </c>
      <c r="AC155">
        <v>0</v>
      </c>
      <c r="AD155">
        <v>1</v>
      </c>
      <c r="AE155">
        <v>0</v>
      </c>
      <c r="AF155" t="s">
        <v>3</v>
      </c>
      <c r="AG155">
        <v>0.105</v>
      </c>
      <c r="AH155">
        <v>2</v>
      </c>
      <c r="AI155">
        <v>36142015</v>
      </c>
      <c r="AJ155">
        <v>162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>
      <c r="A156">
        <f>ROW(Source!A128)</f>
        <v>128</v>
      </c>
      <c r="B156">
        <v>36142016</v>
      </c>
      <c r="C156">
        <v>35508797</v>
      </c>
      <c r="D156">
        <v>29149204</v>
      </c>
      <c r="E156">
        <v>1</v>
      </c>
      <c r="F156">
        <v>1</v>
      </c>
      <c r="G156">
        <v>1</v>
      </c>
      <c r="H156">
        <v>3</v>
      </c>
      <c r="I156" t="s">
        <v>484</v>
      </c>
      <c r="J156" t="s">
        <v>485</v>
      </c>
      <c r="K156" t="s">
        <v>486</v>
      </c>
      <c r="L156">
        <v>1348</v>
      </c>
      <c r="N156">
        <v>1009</v>
      </c>
      <c r="O156" t="s">
        <v>171</v>
      </c>
      <c r="P156" t="s">
        <v>171</v>
      </c>
      <c r="Q156">
        <v>1000</v>
      </c>
      <c r="X156">
        <v>1.6E-2</v>
      </c>
      <c r="Y156">
        <v>729.98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0</v>
      </c>
      <c r="AF156" t="s">
        <v>3</v>
      </c>
      <c r="AG156">
        <v>1.6E-2</v>
      </c>
      <c r="AH156">
        <v>2</v>
      </c>
      <c r="AI156">
        <v>36142016</v>
      </c>
      <c r="AJ156">
        <v>163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>
      <c r="A157">
        <f>ROW(Source!A167)</f>
        <v>167</v>
      </c>
      <c r="B157">
        <v>35778853</v>
      </c>
      <c r="C157">
        <v>35509029</v>
      </c>
      <c r="D157">
        <v>18407546</v>
      </c>
      <c r="E157">
        <v>1</v>
      </c>
      <c r="F157">
        <v>1</v>
      </c>
      <c r="G157">
        <v>1</v>
      </c>
      <c r="H157">
        <v>1</v>
      </c>
      <c r="I157" t="s">
        <v>575</v>
      </c>
      <c r="J157" t="s">
        <v>3</v>
      </c>
      <c r="K157" t="s">
        <v>576</v>
      </c>
      <c r="L157">
        <v>1369</v>
      </c>
      <c r="N157">
        <v>1013</v>
      </c>
      <c r="O157" t="s">
        <v>352</v>
      </c>
      <c r="P157" t="s">
        <v>352</v>
      </c>
      <c r="Q157">
        <v>1</v>
      </c>
      <c r="X157">
        <v>108.36</v>
      </c>
      <c r="Y157">
        <v>0</v>
      </c>
      <c r="Z157">
        <v>0</v>
      </c>
      <c r="AA157">
        <v>0</v>
      </c>
      <c r="AB157">
        <v>306.91000000000003</v>
      </c>
      <c r="AC157">
        <v>0</v>
      </c>
      <c r="AD157">
        <v>1</v>
      </c>
      <c r="AE157">
        <v>1</v>
      </c>
      <c r="AF157" t="s">
        <v>3</v>
      </c>
      <c r="AG157">
        <v>108.36</v>
      </c>
      <c r="AH157">
        <v>2</v>
      </c>
      <c r="AI157">
        <v>35778853</v>
      </c>
      <c r="AJ157">
        <v>164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>
      <c r="A158">
        <f>ROW(Source!A167)</f>
        <v>167</v>
      </c>
      <c r="B158">
        <v>35778854</v>
      </c>
      <c r="C158">
        <v>35509029</v>
      </c>
      <c r="D158">
        <v>121548</v>
      </c>
      <c r="E158">
        <v>1</v>
      </c>
      <c r="F158">
        <v>1</v>
      </c>
      <c r="G158">
        <v>1</v>
      </c>
      <c r="H158">
        <v>1</v>
      </c>
      <c r="I158" t="s">
        <v>28</v>
      </c>
      <c r="J158" t="s">
        <v>3</v>
      </c>
      <c r="K158" t="s">
        <v>353</v>
      </c>
      <c r="L158">
        <v>608254</v>
      </c>
      <c r="N158">
        <v>1013</v>
      </c>
      <c r="O158" t="s">
        <v>354</v>
      </c>
      <c r="P158" t="s">
        <v>354</v>
      </c>
      <c r="Q158">
        <v>1</v>
      </c>
      <c r="X158">
        <v>0.25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1</v>
      </c>
      <c r="AE158">
        <v>2</v>
      </c>
      <c r="AF158" t="s">
        <v>3</v>
      </c>
      <c r="AG158">
        <v>0.25</v>
      </c>
      <c r="AH158">
        <v>2</v>
      </c>
      <c r="AI158">
        <v>35778854</v>
      </c>
      <c r="AJ158">
        <v>165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>
      <c r="A159">
        <f>ROW(Source!A167)</f>
        <v>167</v>
      </c>
      <c r="B159">
        <v>35778855</v>
      </c>
      <c r="C159">
        <v>35509029</v>
      </c>
      <c r="D159">
        <v>29172379</v>
      </c>
      <c r="E159">
        <v>1</v>
      </c>
      <c r="F159">
        <v>1</v>
      </c>
      <c r="G159">
        <v>1</v>
      </c>
      <c r="H159">
        <v>2</v>
      </c>
      <c r="I159" t="s">
        <v>550</v>
      </c>
      <c r="J159" t="s">
        <v>551</v>
      </c>
      <c r="K159" t="s">
        <v>552</v>
      </c>
      <c r="L159">
        <v>1368</v>
      </c>
      <c r="N159">
        <v>1011</v>
      </c>
      <c r="O159" t="s">
        <v>358</v>
      </c>
      <c r="P159" t="s">
        <v>358</v>
      </c>
      <c r="Q159">
        <v>1</v>
      </c>
      <c r="X159">
        <v>0.25</v>
      </c>
      <c r="Y159">
        <v>0</v>
      </c>
      <c r="Z159">
        <v>112</v>
      </c>
      <c r="AA159">
        <v>13.5</v>
      </c>
      <c r="AB159">
        <v>0</v>
      </c>
      <c r="AC159">
        <v>0</v>
      </c>
      <c r="AD159">
        <v>1</v>
      </c>
      <c r="AE159">
        <v>0</v>
      </c>
      <c r="AF159" t="s">
        <v>3</v>
      </c>
      <c r="AG159">
        <v>0.25</v>
      </c>
      <c r="AH159">
        <v>2</v>
      </c>
      <c r="AI159">
        <v>35778855</v>
      </c>
      <c r="AJ159">
        <v>166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>
      <c r="A160">
        <f>ROW(Source!A167)</f>
        <v>167</v>
      </c>
      <c r="B160">
        <v>35778856</v>
      </c>
      <c r="C160">
        <v>35509029</v>
      </c>
      <c r="D160">
        <v>29172516</v>
      </c>
      <c r="E160">
        <v>1</v>
      </c>
      <c r="F160">
        <v>1</v>
      </c>
      <c r="G160">
        <v>1</v>
      </c>
      <c r="H160">
        <v>2</v>
      </c>
      <c r="I160" t="s">
        <v>577</v>
      </c>
      <c r="J160" t="s">
        <v>578</v>
      </c>
      <c r="K160" t="s">
        <v>579</v>
      </c>
      <c r="L160">
        <v>1368</v>
      </c>
      <c r="N160">
        <v>1011</v>
      </c>
      <c r="O160" t="s">
        <v>358</v>
      </c>
      <c r="P160" t="s">
        <v>358</v>
      </c>
      <c r="Q160">
        <v>1</v>
      </c>
      <c r="X160">
        <v>16.2</v>
      </c>
      <c r="Y160">
        <v>0</v>
      </c>
      <c r="Z160">
        <v>6.9</v>
      </c>
      <c r="AA160">
        <v>0</v>
      </c>
      <c r="AB160">
        <v>0</v>
      </c>
      <c r="AC160">
        <v>0</v>
      </c>
      <c r="AD160">
        <v>1</v>
      </c>
      <c r="AE160">
        <v>0</v>
      </c>
      <c r="AF160" t="s">
        <v>3</v>
      </c>
      <c r="AG160">
        <v>16.2</v>
      </c>
      <c r="AH160">
        <v>2</v>
      </c>
      <c r="AI160">
        <v>35778856</v>
      </c>
      <c r="AJ160">
        <v>167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>
      <c r="A161">
        <f>ROW(Source!A167)</f>
        <v>167</v>
      </c>
      <c r="B161">
        <v>35778857</v>
      </c>
      <c r="C161">
        <v>35509029</v>
      </c>
      <c r="D161">
        <v>29174500</v>
      </c>
      <c r="E161">
        <v>1</v>
      </c>
      <c r="F161">
        <v>1</v>
      </c>
      <c r="G161">
        <v>1</v>
      </c>
      <c r="H161">
        <v>2</v>
      </c>
      <c r="I161" t="s">
        <v>580</v>
      </c>
      <c r="J161" t="s">
        <v>581</v>
      </c>
      <c r="K161" t="s">
        <v>582</v>
      </c>
      <c r="L161">
        <v>1368</v>
      </c>
      <c r="N161">
        <v>1011</v>
      </c>
      <c r="O161" t="s">
        <v>358</v>
      </c>
      <c r="P161" t="s">
        <v>358</v>
      </c>
      <c r="Q161">
        <v>1</v>
      </c>
      <c r="X161">
        <v>3.54</v>
      </c>
      <c r="Y161">
        <v>0</v>
      </c>
      <c r="Z161">
        <v>1.95</v>
      </c>
      <c r="AA161">
        <v>0</v>
      </c>
      <c r="AB161">
        <v>0</v>
      </c>
      <c r="AC161">
        <v>0</v>
      </c>
      <c r="AD161">
        <v>1</v>
      </c>
      <c r="AE161">
        <v>0</v>
      </c>
      <c r="AF161" t="s">
        <v>3</v>
      </c>
      <c r="AG161">
        <v>3.54</v>
      </c>
      <c r="AH161">
        <v>2</v>
      </c>
      <c r="AI161">
        <v>35778857</v>
      </c>
      <c r="AJ161">
        <v>168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>
      <c r="A162">
        <f>ROW(Source!A167)</f>
        <v>167</v>
      </c>
      <c r="B162">
        <v>35778858</v>
      </c>
      <c r="C162">
        <v>35509029</v>
      </c>
      <c r="D162">
        <v>29174913</v>
      </c>
      <c r="E162">
        <v>1</v>
      </c>
      <c r="F162">
        <v>1</v>
      </c>
      <c r="G162">
        <v>1</v>
      </c>
      <c r="H162">
        <v>2</v>
      </c>
      <c r="I162" t="s">
        <v>394</v>
      </c>
      <c r="J162" t="s">
        <v>395</v>
      </c>
      <c r="K162" t="s">
        <v>396</v>
      </c>
      <c r="L162">
        <v>1368</v>
      </c>
      <c r="N162">
        <v>1011</v>
      </c>
      <c r="O162" t="s">
        <v>358</v>
      </c>
      <c r="P162" t="s">
        <v>358</v>
      </c>
      <c r="Q162">
        <v>1</v>
      </c>
      <c r="X162">
        <v>0.14000000000000001</v>
      </c>
      <c r="Y162">
        <v>0</v>
      </c>
      <c r="Z162">
        <v>87.17</v>
      </c>
      <c r="AA162">
        <v>11.6</v>
      </c>
      <c r="AB162">
        <v>0</v>
      </c>
      <c r="AC162">
        <v>0</v>
      </c>
      <c r="AD162">
        <v>1</v>
      </c>
      <c r="AE162">
        <v>0</v>
      </c>
      <c r="AF162" t="s">
        <v>3</v>
      </c>
      <c r="AG162">
        <v>0.14000000000000001</v>
      </c>
      <c r="AH162">
        <v>2</v>
      </c>
      <c r="AI162">
        <v>35778858</v>
      </c>
      <c r="AJ162">
        <v>169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>
      <c r="A163">
        <f>ROW(Source!A167)</f>
        <v>167</v>
      </c>
      <c r="B163">
        <v>35778859</v>
      </c>
      <c r="C163">
        <v>35509029</v>
      </c>
      <c r="D163">
        <v>29133005</v>
      </c>
      <c r="E163">
        <v>1</v>
      </c>
      <c r="F163">
        <v>1</v>
      </c>
      <c r="G163">
        <v>1</v>
      </c>
      <c r="H163">
        <v>3</v>
      </c>
      <c r="I163" t="s">
        <v>583</v>
      </c>
      <c r="J163" t="s">
        <v>584</v>
      </c>
      <c r="K163" t="s">
        <v>585</v>
      </c>
      <c r="L163">
        <v>1301</v>
      </c>
      <c r="N163">
        <v>1003</v>
      </c>
      <c r="O163" t="s">
        <v>209</v>
      </c>
      <c r="P163" t="s">
        <v>209</v>
      </c>
      <c r="Q163">
        <v>1</v>
      </c>
      <c r="X163">
        <v>1050</v>
      </c>
      <c r="Y163">
        <v>25.1</v>
      </c>
      <c r="Z163">
        <v>0</v>
      </c>
      <c r="AA163">
        <v>0</v>
      </c>
      <c r="AB163">
        <v>0</v>
      </c>
      <c r="AC163">
        <v>0</v>
      </c>
      <c r="AD163">
        <v>1</v>
      </c>
      <c r="AE163">
        <v>0</v>
      </c>
      <c r="AF163" t="s">
        <v>3</v>
      </c>
      <c r="AG163">
        <v>1050</v>
      </c>
      <c r="AH163">
        <v>2</v>
      </c>
      <c r="AI163">
        <v>35778859</v>
      </c>
      <c r="AJ163">
        <v>170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>
      <c r="A164">
        <f>ROW(Source!A167)</f>
        <v>167</v>
      </c>
      <c r="B164">
        <v>35778860</v>
      </c>
      <c r="C164">
        <v>35509029</v>
      </c>
      <c r="D164">
        <v>29133007</v>
      </c>
      <c r="E164">
        <v>1</v>
      </c>
      <c r="F164">
        <v>1</v>
      </c>
      <c r="G164">
        <v>1</v>
      </c>
      <c r="H164">
        <v>3</v>
      </c>
      <c r="I164" t="s">
        <v>586</v>
      </c>
      <c r="J164" t="s">
        <v>587</v>
      </c>
      <c r="K164" t="s">
        <v>588</v>
      </c>
      <c r="L164">
        <v>1301</v>
      </c>
      <c r="N164">
        <v>1003</v>
      </c>
      <c r="O164" t="s">
        <v>209</v>
      </c>
      <c r="P164" t="s">
        <v>209</v>
      </c>
      <c r="Q164">
        <v>1</v>
      </c>
      <c r="X164">
        <v>100</v>
      </c>
      <c r="Y164">
        <v>20.79</v>
      </c>
      <c r="Z164">
        <v>0</v>
      </c>
      <c r="AA164">
        <v>0</v>
      </c>
      <c r="AB164">
        <v>0</v>
      </c>
      <c r="AC164">
        <v>0</v>
      </c>
      <c r="AD164">
        <v>1</v>
      </c>
      <c r="AE164">
        <v>0</v>
      </c>
      <c r="AF164" t="s">
        <v>3</v>
      </c>
      <c r="AG164">
        <v>100</v>
      </c>
      <c r="AH164">
        <v>2</v>
      </c>
      <c r="AI164">
        <v>35778860</v>
      </c>
      <c r="AJ164">
        <v>171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>
      <c r="A165">
        <f>ROW(Source!A167)</f>
        <v>167</v>
      </c>
      <c r="B165">
        <v>35778861</v>
      </c>
      <c r="C165">
        <v>35509029</v>
      </c>
      <c r="D165">
        <v>29133008</v>
      </c>
      <c r="E165">
        <v>1</v>
      </c>
      <c r="F165">
        <v>1</v>
      </c>
      <c r="G165">
        <v>1</v>
      </c>
      <c r="H165">
        <v>3</v>
      </c>
      <c r="I165" t="s">
        <v>254</v>
      </c>
      <c r="J165" t="s">
        <v>256</v>
      </c>
      <c r="K165" t="s">
        <v>255</v>
      </c>
      <c r="L165">
        <v>1301</v>
      </c>
      <c r="N165">
        <v>1003</v>
      </c>
      <c r="O165" t="s">
        <v>209</v>
      </c>
      <c r="P165" t="s">
        <v>209</v>
      </c>
      <c r="Q165">
        <v>1</v>
      </c>
      <c r="X165">
        <v>0</v>
      </c>
      <c r="Y165">
        <v>6.36</v>
      </c>
      <c r="Z165">
        <v>0</v>
      </c>
      <c r="AA165">
        <v>0</v>
      </c>
      <c r="AB165">
        <v>0</v>
      </c>
      <c r="AC165">
        <v>1</v>
      </c>
      <c r="AD165">
        <v>0</v>
      </c>
      <c r="AE165">
        <v>0</v>
      </c>
      <c r="AF165" t="s">
        <v>3</v>
      </c>
      <c r="AG165">
        <v>0</v>
      </c>
      <c r="AH165">
        <v>2</v>
      </c>
      <c r="AI165">
        <v>35778861</v>
      </c>
      <c r="AJ165">
        <v>172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>
      <c r="A166">
        <f>ROW(Source!A167)</f>
        <v>167</v>
      </c>
      <c r="B166">
        <v>35778862</v>
      </c>
      <c r="C166">
        <v>35509029</v>
      </c>
      <c r="D166">
        <v>29133009</v>
      </c>
      <c r="E166">
        <v>1</v>
      </c>
      <c r="F166">
        <v>1</v>
      </c>
      <c r="G166">
        <v>1</v>
      </c>
      <c r="H166">
        <v>3</v>
      </c>
      <c r="I166" t="s">
        <v>589</v>
      </c>
      <c r="J166" t="s">
        <v>590</v>
      </c>
      <c r="K166" t="s">
        <v>591</v>
      </c>
      <c r="L166">
        <v>1354</v>
      </c>
      <c r="N166">
        <v>1010</v>
      </c>
      <c r="O166" t="s">
        <v>142</v>
      </c>
      <c r="P166" t="s">
        <v>142</v>
      </c>
      <c r="Q166">
        <v>1</v>
      </c>
      <c r="X166">
        <v>70</v>
      </c>
      <c r="Y166">
        <v>3.71</v>
      </c>
      <c r="Z166">
        <v>0</v>
      </c>
      <c r="AA166">
        <v>0</v>
      </c>
      <c r="AB166">
        <v>0</v>
      </c>
      <c r="AC166">
        <v>0</v>
      </c>
      <c r="AD166">
        <v>1</v>
      </c>
      <c r="AE166">
        <v>0</v>
      </c>
      <c r="AF166" t="s">
        <v>3</v>
      </c>
      <c r="AG166">
        <v>70</v>
      </c>
      <c r="AH166">
        <v>2</v>
      </c>
      <c r="AI166">
        <v>35778862</v>
      </c>
      <c r="AJ166">
        <v>173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>
      <c r="A167">
        <f>ROW(Source!A169)</f>
        <v>169</v>
      </c>
      <c r="B167">
        <v>35909215</v>
      </c>
      <c r="C167">
        <v>35776693</v>
      </c>
      <c r="D167">
        <v>29364679</v>
      </c>
      <c r="E167">
        <v>1</v>
      </c>
      <c r="F167">
        <v>1</v>
      </c>
      <c r="G167">
        <v>1</v>
      </c>
      <c r="H167">
        <v>1</v>
      </c>
      <c r="I167" t="s">
        <v>491</v>
      </c>
      <c r="J167" t="s">
        <v>3</v>
      </c>
      <c r="K167" t="s">
        <v>492</v>
      </c>
      <c r="L167">
        <v>1369</v>
      </c>
      <c r="N167">
        <v>1013</v>
      </c>
      <c r="O167" t="s">
        <v>352</v>
      </c>
      <c r="P167" t="s">
        <v>352</v>
      </c>
      <c r="Q167">
        <v>1</v>
      </c>
      <c r="X167">
        <v>94.4</v>
      </c>
      <c r="Y167">
        <v>0</v>
      </c>
      <c r="Z167">
        <v>0</v>
      </c>
      <c r="AA167">
        <v>0</v>
      </c>
      <c r="AB167">
        <v>323.88</v>
      </c>
      <c r="AC167">
        <v>0</v>
      </c>
      <c r="AD167">
        <v>1</v>
      </c>
      <c r="AE167">
        <v>1</v>
      </c>
      <c r="AF167" t="s">
        <v>3</v>
      </c>
      <c r="AG167">
        <v>94.4</v>
      </c>
      <c r="AH167">
        <v>2</v>
      </c>
      <c r="AI167">
        <v>35909215</v>
      </c>
      <c r="AJ167">
        <v>174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>
      <c r="A168">
        <f>ROW(Source!A169)</f>
        <v>169</v>
      </c>
      <c r="B168">
        <v>35909216</v>
      </c>
      <c r="C168">
        <v>35776693</v>
      </c>
      <c r="D168">
        <v>121548</v>
      </c>
      <c r="E168">
        <v>1</v>
      </c>
      <c r="F168">
        <v>1</v>
      </c>
      <c r="G168">
        <v>1</v>
      </c>
      <c r="H168">
        <v>1</v>
      </c>
      <c r="I168" t="s">
        <v>28</v>
      </c>
      <c r="J168" t="s">
        <v>3</v>
      </c>
      <c r="K168" t="s">
        <v>353</v>
      </c>
      <c r="L168">
        <v>608254</v>
      </c>
      <c r="N168">
        <v>1013</v>
      </c>
      <c r="O168" t="s">
        <v>354</v>
      </c>
      <c r="P168" t="s">
        <v>354</v>
      </c>
      <c r="Q168">
        <v>1</v>
      </c>
      <c r="X168">
        <v>0.2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1</v>
      </c>
      <c r="AE168">
        <v>2</v>
      </c>
      <c r="AF168" t="s">
        <v>3</v>
      </c>
      <c r="AG168">
        <v>0.2</v>
      </c>
      <c r="AH168">
        <v>2</v>
      </c>
      <c r="AI168">
        <v>35909216</v>
      </c>
      <c r="AJ168">
        <v>175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>
      <c r="A169">
        <f>ROW(Source!A169)</f>
        <v>169</v>
      </c>
      <c r="B169">
        <v>35909217</v>
      </c>
      <c r="C169">
        <v>35776693</v>
      </c>
      <c r="D169">
        <v>29172362</v>
      </c>
      <c r="E169">
        <v>1</v>
      </c>
      <c r="F169">
        <v>1</v>
      </c>
      <c r="G169">
        <v>1</v>
      </c>
      <c r="H169">
        <v>2</v>
      </c>
      <c r="I169" t="s">
        <v>463</v>
      </c>
      <c r="J169" t="s">
        <v>464</v>
      </c>
      <c r="K169" t="s">
        <v>465</v>
      </c>
      <c r="L169">
        <v>1368</v>
      </c>
      <c r="N169">
        <v>1011</v>
      </c>
      <c r="O169" t="s">
        <v>358</v>
      </c>
      <c r="P169" t="s">
        <v>358</v>
      </c>
      <c r="Q169">
        <v>1</v>
      </c>
      <c r="X169">
        <v>0.2</v>
      </c>
      <c r="Y169">
        <v>0</v>
      </c>
      <c r="Z169">
        <v>134.65</v>
      </c>
      <c r="AA169">
        <v>13.5</v>
      </c>
      <c r="AB169">
        <v>0</v>
      </c>
      <c r="AC169">
        <v>0</v>
      </c>
      <c r="AD169">
        <v>1</v>
      </c>
      <c r="AE169">
        <v>0</v>
      </c>
      <c r="AF169" t="s">
        <v>3</v>
      </c>
      <c r="AG169">
        <v>0.2</v>
      </c>
      <c r="AH169">
        <v>2</v>
      </c>
      <c r="AI169">
        <v>35909217</v>
      </c>
      <c r="AJ169">
        <v>176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>
      <c r="A170">
        <f>ROW(Source!A169)</f>
        <v>169</v>
      </c>
      <c r="B170">
        <v>35909218</v>
      </c>
      <c r="C170">
        <v>35776693</v>
      </c>
      <c r="D170">
        <v>29174913</v>
      </c>
      <c r="E170">
        <v>1</v>
      </c>
      <c r="F170">
        <v>1</v>
      </c>
      <c r="G170">
        <v>1</v>
      </c>
      <c r="H170">
        <v>2</v>
      </c>
      <c r="I170" t="s">
        <v>394</v>
      </c>
      <c r="J170" t="s">
        <v>395</v>
      </c>
      <c r="K170" t="s">
        <v>396</v>
      </c>
      <c r="L170">
        <v>1368</v>
      </c>
      <c r="N170">
        <v>1011</v>
      </c>
      <c r="O170" t="s">
        <v>358</v>
      </c>
      <c r="P170" t="s">
        <v>358</v>
      </c>
      <c r="Q170">
        <v>1</v>
      </c>
      <c r="X170">
        <v>0.2</v>
      </c>
      <c r="Y170">
        <v>0</v>
      </c>
      <c r="Z170">
        <v>87.17</v>
      </c>
      <c r="AA170">
        <v>11.6</v>
      </c>
      <c r="AB170">
        <v>0</v>
      </c>
      <c r="AC170">
        <v>0</v>
      </c>
      <c r="AD170">
        <v>1</v>
      </c>
      <c r="AE170">
        <v>0</v>
      </c>
      <c r="AF170" t="s">
        <v>3</v>
      </c>
      <c r="AG170">
        <v>0.2</v>
      </c>
      <c r="AH170">
        <v>2</v>
      </c>
      <c r="AI170">
        <v>35909218</v>
      </c>
      <c r="AJ170">
        <v>177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>
      <c r="A171">
        <f>ROW(Source!A169)</f>
        <v>169</v>
      </c>
      <c r="B171">
        <v>35909219</v>
      </c>
      <c r="C171">
        <v>35776693</v>
      </c>
      <c r="D171">
        <v>29164111</v>
      </c>
      <c r="E171">
        <v>1</v>
      </c>
      <c r="F171">
        <v>1</v>
      </c>
      <c r="G171">
        <v>1</v>
      </c>
      <c r="H171">
        <v>3</v>
      </c>
      <c r="I171" t="s">
        <v>592</v>
      </c>
      <c r="J171" t="s">
        <v>593</v>
      </c>
      <c r="K171" t="s">
        <v>594</v>
      </c>
      <c r="L171">
        <v>1355</v>
      </c>
      <c r="N171">
        <v>1010</v>
      </c>
      <c r="O171" t="s">
        <v>137</v>
      </c>
      <c r="P171" t="s">
        <v>137</v>
      </c>
      <c r="Q171">
        <v>100</v>
      </c>
      <c r="X171">
        <v>1.02</v>
      </c>
      <c r="Y171">
        <v>100</v>
      </c>
      <c r="Z171">
        <v>0</v>
      </c>
      <c r="AA171">
        <v>0</v>
      </c>
      <c r="AB171">
        <v>0</v>
      </c>
      <c r="AC171">
        <v>0</v>
      </c>
      <c r="AD171">
        <v>1</v>
      </c>
      <c r="AE171">
        <v>0</v>
      </c>
      <c r="AF171" t="s">
        <v>3</v>
      </c>
      <c r="AG171">
        <v>1.02</v>
      </c>
      <c r="AH171">
        <v>2</v>
      </c>
      <c r="AI171">
        <v>35909219</v>
      </c>
      <c r="AJ171">
        <v>178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>
      <c r="A172">
        <f>ROW(Source!A169)</f>
        <v>169</v>
      </c>
      <c r="B172">
        <v>35909220</v>
      </c>
      <c r="C172">
        <v>35776693</v>
      </c>
      <c r="D172">
        <v>29171808</v>
      </c>
      <c r="E172">
        <v>1</v>
      </c>
      <c r="F172">
        <v>1</v>
      </c>
      <c r="G172">
        <v>1</v>
      </c>
      <c r="H172">
        <v>3</v>
      </c>
      <c r="I172" t="s">
        <v>487</v>
      </c>
      <c r="J172" t="s">
        <v>488</v>
      </c>
      <c r="K172" t="s">
        <v>489</v>
      </c>
      <c r="L172">
        <v>1374</v>
      </c>
      <c r="N172">
        <v>1013</v>
      </c>
      <c r="O172" t="s">
        <v>490</v>
      </c>
      <c r="P172" t="s">
        <v>490</v>
      </c>
      <c r="Q172">
        <v>1</v>
      </c>
      <c r="X172">
        <v>18.73</v>
      </c>
      <c r="Y172">
        <v>1</v>
      </c>
      <c r="Z172">
        <v>0</v>
      </c>
      <c r="AA172">
        <v>0</v>
      </c>
      <c r="AB172">
        <v>0</v>
      </c>
      <c r="AC172">
        <v>0</v>
      </c>
      <c r="AD172">
        <v>1</v>
      </c>
      <c r="AE172">
        <v>0</v>
      </c>
      <c r="AF172" t="s">
        <v>3</v>
      </c>
      <c r="AG172">
        <v>18.73</v>
      </c>
      <c r="AH172">
        <v>2</v>
      </c>
      <c r="AI172">
        <v>35909220</v>
      </c>
      <c r="AJ172">
        <v>179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12 гр. ТЕР МО</vt:lpstr>
      <vt:lpstr>Source</vt:lpstr>
      <vt:lpstr>SourceObSm</vt:lpstr>
      <vt:lpstr>SmtRes</vt:lpstr>
      <vt:lpstr>EtalonRes</vt:lpstr>
      <vt:lpstr>'Смета 12 гр. ТЕР МО'!Заголовки_для_печати</vt:lpstr>
      <vt:lpstr>'Смета 12 гр. ТЕР МО'!Область_печати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Закупки</cp:lastModifiedBy>
  <dcterms:created xsi:type="dcterms:W3CDTF">2021-04-15T15:44:12Z</dcterms:created>
  <dcterms:modified xsi:type="dcterms:W3CDTF">2021-04-15T16:02:53Z</dcterms:modified>
</cp:coreProperties>
</file>