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НМЦК!$A$6:$N$20</definedName>
    <definedName name="_xlnm.Print_Area" localSheetId="0">НМЦК!$A$1:$N$27</definedName>
  </definedNames>
  <calcPr calcId="114210"/>
</workbook>
</file>

<file path=xl/calcChain.xml><?xml version="1.0" encoding="utf-8"?>
<calcChain xmlns="http://schemas.openxmlformats.org/spreadsheetml/2006/main">
  <c r="K8" i="1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J8"/>
  <c r="J9"/>
  <c r="J10"/>
  <c r="J11"/>
  <c r="J12"/>
  <c r="J13"/>
  <c r="J14"/>
  <c r="J15"/>
  <c r="J16"/>
  <c r="J17"/>
  <c r="J18"/>
  <c r="J19"/>
  <c r="J20"/>
  <c r="H8"/>
  <c r="H9"/>
  <c r="H10"/>
  <c r="H11"/>
  <c r="H12"/>
  <c r="H13"/>
  <c r="H14"/>
  <c r="H15"/>
  <c r="H16"/>
  <c r="H17"/>
  <c r="H18"/>
  <c r="H19"/>
  <c r="H20"/>
  <c r="F8"/>
  <c r="F9"/>
  <c r="F10"/>
  <c r="F11"/>
  <c r="F12"/>
  <c r="F13"/>
  <c r="F14"/>
  <c r="F15"/>
  <c r="F16"/>
  <c r="F17"/>
  <c r="F18"/>
  <c r="F19"/>
  <c r="F20"/>
  <c r="K6"/>
  <c r="N6"/>
  <c r="L6"/>
  <c r="M6"/>
  <c r="F6"/>
  <c r="F7"/>
  <c r="F21"/>
  <c r="H6"/>
  <c r="J6"/>
  <c r="H7"/>
  <c r="H21"/>
  <c r="J7"/>
  <c r="K7"/>
  <c r="N7"/>
  <c r="L7"/>
  <c r="M7"/>
  <c r="J21"/>
  <c r="N21"/>
</calcChain>
</file>

<file path=xl/sharedStrings.xml><?xml version="1.0" encoding="utf-8"?>
<sst xmlns="http://schemas.openxmlformats.org/spreadsheetml/2006/main" count="55" uniqueCount="37">
  <si>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</si>
  <si>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</si>
  <si>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</si>
  <si>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</si>
  <si>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</si>
  <si>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</si>
  <si>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</si>
  <si>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</si>
  <si>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</si>
  <si>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</si>
  <si>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</si>
  <si>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</si>
  <si>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</si>
  <si>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</si>
  <si>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</si>
  <si>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 на основании предполагаемой потребности Заказчика</t>
  </si>
  <si>
    <t>Поставка комплектов для остеосинтеза</t>
  </si>
  <si>
    <t>шт</t>
  </si>
  <si>
    <t>Источник 1
 КП № 195 от 08.11.2022</t>
  </si>
  <si>
    <t>Источник 2
 КП № 139 от 07.11.2022</t>
  </si>
  <si>
    <t>Источник 3
 КП № 172 от 08.11.2022</t>
  </si>
  <si>
    <r>
      <t xml:space="preserve">Начальная максимальная цена договора – </t>
    </r>
    <r>
      <rPr>
        <b/>
        <sz val="11"/>
        <rFont val="Times New Roman"/>
        <family val="1"/>
        <charset val="204"/>
      </rPr>
      <t>5 500 000,00 рублей</t>
    </r>
    <r>
      <rPr>
        <sz val="11"/>
        <rFont val="Times New Roman"/>
        <family val="1"/>
        <charset val="204"/>
      </rPr>
      <t xml:space="preserve"> (Пять миллионов пятьсот тысяч рублей 00 копеек) определена исходя из средней цены единицы услуги (согласно методу сопоставимости рыночных цен (анализа рынка)   </t>
    </r>
  </si>
  <si>
    <t>Комплект для накостного остеосинтеза ключицы</t>
  </si>
  <si>
    <t>Комплект для накостного остеосинтеза АКС</t>
  </si>
  <si>
    <t>Комплект для накостного остеосинтеза проксимального отдела плеча</t>
  </si>
  <si>
    <t>Комплект для внутрикостного остеосинтеза плеча реконструктивный</t>
  </si>
  <si>
    <t>Комплект для накостного остеосинтеза предплечья</t>
  </si>
  <si>
    <t>Комплект для экстрамедулярного остеосинтеза дистального отдела лучевой кости</t>
  </si>
  <si>
    <t>Комплект для внутрикостного остеосинтеза проксимального бедра</t>
  </si>
  <si>
    <t>Комплект для внутрикостного остеосинтеза бедренной кости</t>
  </si>
  <si>
    <t>Комплект для накостного остеосинтеза дистального отдела бедра</t>
  </si>
  <si>
    <t>Комплект для внутрикостного остеосинтеза большеберцовой кости</t>
  </si>
  <si>
    <t>Комплект для накостного остеосинтеза дистального отдела голени</t>
  </si>
  <si>
    <t>Комплект для накостного остеосинтеза дистального латерального отдела голени</t>
  </si>
  <si>
    <t>CMW 3G 40g - средней вязкости с гентамицином 40 г (метилметакрилат 17,45 г)</t>
  </si>
  <si>
    <t>Комплект для эндопротезирования тазобедренного сустава цементной фиксации</t>
  </si>
  <si>
    <t>Комплект для эндопротезирования тазобедренного сустава бесцементный: металл полиэт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</si>
</sst>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2" fillId="9" borderId="0" xfId="0" applyNumberFormat="1" applyFont="1" applyFill="1" applyBorder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left" vertical="top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38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92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4648200</xdr:rowOff>
    </xdr:from>
    <xdr:to>
      <xdr:col>13</xdr:col>
      <xdr:colOff>1390650</xdr:colOff>
      <xdr:row>9</xdr:row>
      <xdr:rowOff>866775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4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33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3486150</xdr:rowOff>
    </xdr:from>
    <xdr:to>
      <xdr:col>13</xdr:col>
      <xdr:colOff>1390650</xdr:colOff>
      <xdr:row>11</xdr:row>
      <xdr:rowOff>647700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57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3486150</xdr:rowOff>
    </xdr:from>
    <xdr:to>
      <xdr:col>13</xdr:col>
      <xdr:colOff>1390650</xdr:colOff>
      <xdr:row>12</xdr:row>
      <xdr:rowOff>647700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381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6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91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67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16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64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3486150</xdr:rowOff>
    </xdr:from>
    <xdr:to>
      <xdr:col>13</xdr:col>
      <xdr:colOff>1390650</xdr:colOff>
      <xdr:row>18</xdr:row>
      <xdr:rowOff>647700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134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3486150</xdr:rowOff>
    </xdr:from>
    <xdr:to>
      <xdr:col>13</xdr:col>
      <xdr:colOff>1390650</xdr:colOff>
      <xdr:row>19</xdr:row>
      <xdr:rowOff>647700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2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27"/>
  <sheetViews>
    <sheetView tabSelected="1" topLeftCell="A10" zoomScaleNormal="100" workbookViewId="0">
      <selection activeCell="I14" sqref="I14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5" ht="24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30.75" customHeight="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5" ht="51">
      <c r="A3" s="37" t="s">
        <v>1</v>
      </c>
      <c r="B3" s="38" t="s">
        <v>11</v>
      </c>
      <c r="C3" s="37" t="s">
        <v>7</v>
      </c>
      <c r="D3" s="35" t="s">
        <v>6</v>
      </c>
      <c r="E3" s="34" t="s">
        <v>2</v>
      </c>
      <c r="F3" s="34"/>
      <c r="G3" s="34"/>
      <c r="H3" s="34"/>
      <c r="I3" s="34"/>
      <c r="J3" s="34"/>
      <c r="K3" s="34" t="s">
        <v>3</v>
      </c>
      <c r="L3" s="34"/>
      <c r="M3" s="34"/>
      <c r="N3" s="8" t="s">
        <v>4</v>
      </c>
    </row>
    <row r="4" spans="1:15" ht="45.75" customHeight="1">
      <c r="A4" s="37"/>
      <c r="B4" s="38"/>
      <c r="C4" s="37"/>
      <c r="D4" s="35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4" t="s">
        <v>8</v>
      </c>
      <c r="L4" s="34" t="s">
        <v>5</v>
      </c>
      <c r="M4" s="34" t="s">
        <v>9</v>
      </c>
      <c r="N4" s="41" t="s">
        <v>12</v>
      </c>
    </row>
    <row r="5" spans="1:15" ht="29.25" customHeight="1">
      <c r="A5" s="37"/>
      <c r="B5" s="39"/>
      <c r="C5" s="37"/>
      <c r="D5" s="35"/>
      <c r="E5" s="42" t="s">
        <v>18</v>
      </c>
      <c r="F5" s="42"/>
      <c r="G5" s="42" t="s">
        <v>19</v>
      </c>
      <c r="H5" s="42"/>
      <c r="I5" s="42" t="s">
        <v>20</v>
      </c>
      <c r="J5" s="42"/>
      <c r="K5" s="34"/>
      <c r="L5" s="34"/>
      <c r="M5" s="34"/>
      <c r="N5" s="41"/>
    </row>
    <row r="6" spans="1:15" ht="25.5">
      <c r="A6" s="28">
        <v>1</v>
      </c>
      <c r="B6" s="31" t="s">
        <v>22</v>
      </c>
      <c r="C6" s="29" t="s">
        <v>17</v>
      </c>
      <c r="D6" s="17">
        <v>1</v>
      </c>
      <c r="E6" s="27">
        <v>15231</v>
      </c>
      <c r="F6" s="9">
        <f>D6*E6</f>
        <v>15231</v>
      </c>
      <c r="G6" s="27">
        <v>15179.74</v>
      </c>
      <c r="H6" s="9">
        <f>G6*D6</f>
        <v>15179.74</v>
      </c>
      <c r="I6" s="27">
        <v>15065.53</v>
      </c>
      <c r="J6" s="9">
        <f>I6*D6</f>
        <v>15065.53</v>
      </c>
      <c r="K6" s="26">
        <f>(E6+G6+I6)/3</f>
        <v>15158.756666666666</v>
      </c>
      <c r="L6" s="7">
        <f>STDEV(E6,G6,I6)</f>
        <v>84.707174627258823</v>
      </c>
      <c r="M6" s="10">
        <f>L6/K6</f>
        <v>5.588002795343076E-3</v>
      </c>
      <c r="N6" s="11">
        <f>ROUND(K6,2)*D6</f>
        <v>15158.76</v>
      </c>
      <c r="O6" s="4"/>
    </row>
    <row r="7" spans="1:15" s="6" customFormat="1" ht="25.5">
      <c r="A7" s="28">
        <v>2</v>
      </c>
      <c r="B7" s="31" t="s">
        <v>23</v>
      </c>
      <c r="C7" s="29" t="s">
        <v>17</v>
      </c>
      <c r="D7" s="17">
        <v>1</v>
      </c>
      <c r="E7" s="27">
        <v>15582</v>
      </c>
      <c r="F7" s="9">
        <f>D7*E7</f>
        <v>15582</v>
      </c>
      <c r="G7" s="27">
        <v>15509.12</v>
      </c>
      <c r="H7" s="9">
        <f>G7*D7</f>
        <v>15509.12</v>
      </c>
      <c r="I7" s="27">
        <v>15461.68</v>
      </c>
      <c r="J7" s="9">
        <f>I7*D7</f>
        <v>15461.68</v>
      </c>
      <c r="K7" s="26">
        <f>(E7+G7+I7)/3</f>
        <v>15517.6</v>
      </c>
      <c r="L7" s="7">
        <f>STDEV(E7,G7,I7)</f>
        <v>60.606587100736348</v>
      </c>
      <c r="M7" s="10">
        <f>L7/K7</f>
        <v>3.905667571063589E-3</v>
      </c>
      <c r="N7" s="11">
        <f>ROUND(K7,2)*D7</f>
        <v>15517.6</v>
      </c>
      <c r="O7" s="25"/>
    </row>
    <row r="8" spans="1:15" s="6" customFormat="1" ht="38.25">
      <c r="A8" s="28">
        <v>3</v>
      </c>
      <c r="B8" s="31" t="s">
        <v>24</v>
      </c>
      <c r="C8" s="29" t="s">
        <v>17</v>
      </c>
      <c r="D8" s="17">
        <v>1</v>
      </c>
      <c r="E8" s="27">
        <v>22545</v>
      </c>
      <c r="F8" s="9">
        <f t="shared" ref="F8:F20" si="0">D8*E8</f>
        <v>22545</v>
      </c>
      <c r="G8" s="27">
        <v>22225.07</v>
      </c>
      <c r="H8" s="9">
        <f t="shared" ref="H8:H20" si="1">G8*D8</f>
        <v>22225.07</v>
      </c>
      <c r="I8" s="27">
        <v>22360.22</v>
      </c>
      <c r="J8" s="9">
        <f t="shared" ref="J8:J20" si="2">I8*D8</f>
        <v>22360.22</v>
      </c>
      <c r="K8" s="26">
        <f t="shared" ref="K8:K20" si="3">(E8+G8+I8)/3</f>
        <v>22376.763333333336</v>
      </c>
      <c r="L8" s="7">
        <f t="shared" ref="L8:L20" si="4">STDEV(E8,G8,I8)</f>
        <v>160.60530076294734</v>
      </c>
      <c r="M8" s="10">
        <f t="shared" ref="M8:M20" si="5">L8/K8</f>
        <v>7.1773249048803743E-3</v>
      </c>
      <c r="N8" s="11">
        <f t="shared" ref="N8:N20" si="6">ROUND(K8,2)*D8</f>
        <v>22376.76</v>
      </c>
      <c r="O8" s="25"/>
    </row>
    <row r="9" spans="1:15" s="6" customFormat="1" ht="38.25">
      <c r="A9" s="28">
        <v>4</v>
      </c>
      <c r="B9" s="31" t="s">
        <v>25</v>
      </c>
      <c r="C9" s="29" t="s">
        <v>17</v>
      </c>
      <c r="D9" s="17">
        <v>1</v>
      </c>
      <c r="E9" s="27">
        <v>23039.25</v>
      </c>
      <c r="F9" s="9">
        <f t="shared" si="0"/>
        <v>23039.25</v>
      </c>
      <c r="G9" s="27">
        <v>23404.27</v>
      </c>
      <c r="H9" s="9">
        <f t="shared" si="1"/>
        <v>23404.27</v>
      </c>
      <c r="I9" s="27">
        <v>23361.66</v>
      </c>
      <c r="J9" s="9">
        <f t="shared" si="2"/>
        <v>23361.66</v>
      </c>
      <c r="K9" s="26">
        <f t="shared" si="3"/>
        <v>23268.393333333337</v>
      </c>
      <c r="L9" s="7">
        <f t="shared" si="4"/>
        <v>199.58432662211655</v>
      </c>
      <c r="M9" s="10">
        <f t="shared" si="5"/>
        <v>8.5774863680080689E-3</v>
      </c>
      <c r="N9" s="11">
        <f t="shared" si="6"/>
        <v>23268.39</v>
      </c>
      <c r="O9" s="25"/>
    </row>
    <row r="10" spans="1:15" s="6" customFormat="1" ht="25.5">
      <c r="A10" s="28">
        <v>5</v>
      </c>
      <c r="B10" s="31" t="s">
        <v>26</v>
      </c>
      <c r="C10" s="29" t="s">
        <v>17</v>
      </c>
      <c r="D10" s="17">
        <v>1</v>
      </c>
      <c r="E10" s="27">
        <v>18346.099999999999</v>
      </c>
      <c r="F10" s="9">
        <f t="shared" si="0"/>
        <v>18346.099999999999</v>
      </c>
      <c r="G10" s="27">
        <v>18257.419999999998</v>
      </c>
      <c r="H10" s="9">
        <f t="shared" si="1"/>
        <v>18257.419999999998</v>
      </c>
      <c r="I10" s="27">
        <v>18361.48</v>
      </c>
      <c r="J10" s="9">
        <f t="shared" si="2"/>
        <v>18361.48</v>
      </c>
      <c r="K10" s="26">
        <f t="shared" si="3"/>
        <v>18321.666666666668</v>
      </c>
      <c r="L10" s="7">
        <f t="shared" si="4"/>
        <v>56.168155864847215</v>
      </c>
      <c r="M10" s="10">
        <f t="shared" si="5"/>
        <v>3.0656684725651165E-3</v>
      </c>
      <c r="N10" s="11">
        <f t="shared" si="6"/>
        <v>18321.669999999998</v>
      </c>
      <c r="O10" s="25"/>
    </row>
    <row r="11" spans="1:15" s="6" customFormat="1" ht="38.25">
      <c r="A11" s="28">
        <v>6</v>
      </c>
      <c r="B11" s="31" t="s">
        <v>27</v>
      </c>
      <c r="C11" s="29" t="s">
        <v>17</v>
      </c>
      <c r="D11" s="17">
        <v>1</v>
      </c>
      <c r="E11" s="27">
        <v>18847.5</v>
      </c>
      <c r="F11" s="9">
        <f t="shared" si="0"/>
        <v>18847.5</v>
      </c>
      <c r="G11" s="27">
        <v>19157.830000000002</v>
      </c>
      <c r="H11" s="9">
        <f t="shared" si="1"/>
        <v>19157.830000000002</v>
      </c>
      <c r="I11" s="27">
        <v>19142.79</v>
      </c>
      <c r="J11" s="9">
        <f t="shared" si="2"/>
        <v>19142.79</v>
      </c>
      <c r="K11" s="26">
        <f t="shared" si="3"/>
        <v>19049.373333333333</v>
      </c>
      <c r="L11" s="7">
        <f t="shared" si="4"/>
        <v>174.98909232682698</v>
      </c>
      <c r="M11" s="10">
        <f t="shared" si="5"/>
        <v>9.1860813090698518E-3</v>
      </c>
      <c r="N11" s="11">
        <f t="shared" si="6"/>
        <v>19049.37</v>
      </c>
      <c r="O11" s="25"/>
    </row>
    <row r="12" spans="1:15" s="6" customFormat="1" ht="25.5">
      <c r="A12" s="28">
        <v>7</v>
      </c>
      <c r="B12" s="31" t="s">
        <v>28</v>
      </c>
      <c r="C12" s="29" t="s">
        <v>17</v>
      </c>
      <c r="D12" s="17">
        <v>1</v>
      </c>
      <c r="E12" s="27">
        <v>49597.62</v>
      </c>
      <c r="F12" s="9">
        <f t="shared" si="0"/>
        <v>49597.62</v>
      </c>
      <c r="G12" s="27">
        <v>49025.87</v>
      </c>
      <c r="H12" s="9">
        <f t="shared" si="1"/>
        <v>49025.87</v>
      </c>
      <c r="I12" s="27">
        <v>49387.38</v>
      </c>
      <c r="J12" s="9">
        <f t="shared" si="2"/>
        <v>49387.38</v>
      </c>
      <c r="K12" s="26">
        <f t="shared" si="3"/>
        <v>49336.956666666665</v>
      </c>
      <c r="L12" s="7">
        <f t="shared" si="4"/>
        <v>289.19094044238454</v>
      </c>
      <c r="M12" s="10">
        <f t="shared" si="5"/>
        <v>5.8615480155420592E-3</v>
      </c>
      <c r="N12" s="11">
        <f t="shared" si="6"/>
        <v>49336.959999999999</v>
      </c>
      <c r="O12" s="25"/>
    </row>
    <row r="13" spans="1:15" s="6" customFormat="1" ht="25.5">
      <c r="A13" s="28">
        <v>8</v>
      </c>
      <c r="B13" s="31" t="s">
        <v>29</v>
      </c>
      <c r="C13" s="29" t="s">
        <v>17</v>
      </c>
      <c r="D13" s="17">
        <v>1</v>
      </c>
      <c r="E13" s="27">
        <v>30765.35</v>
      </c>
      <c r="F13" s="9">
        <f t="shared" si="0"/>
        <v>30765.35</v>
      </c>
      <c r="G13" s="27">
        <v>30819.040000000001</v>
      </c>
      <c r="H13" s="9">
        <f t="shared" si="1"/>
        <v>30819.040000000001</v>
      </c>
      <c r="I13" s="27">
        <v>31117.68</v>
      </c>
      <c r="J13" s="9">
        <f t="shared" si="2"/>
        <v>31117.68</v>
      </c>
      <c r="K13" s="26">
        <f t="shared" si="3"/>
        <v>30900.690000000002</v>
      </c>
      <c r="L13" s="7">
        <f t="shared" si="4"/>
        <v>189.82662905879883</v>
      </c>
      <c r="M13" s="10">
        <f t="shared" si="5"/>
        <v>6.1431194273913886E-3</v>
      </c>
      <c r="N13" s="11">
        <f t="shared" si="6"/>
        <v>30900.69</v>
      </c>
      <c r="O13" s="25"/>
    </row>
    <row r="14" spans="1:15" s="6" customFormat="1" ht="38.25">
      <c r="A14" s="28">
        <v>9</v>
      </c>
      <c r="B14" s="31" t="s">
        <v>30</v>
      </c>
      <c r="C14" s="29" t="s">
        <v>17</v>
      </c>
      <c r="D14" s="17">
        <v>1</v>
      </c>
      <c r="E14" s="27">
        <v>40559.599999999999</v>
      </c>
      <c r="F14" s="9">
        <f t="shared" si="0"/>
        <v>40559.599999999999</v>
      </c>
      <c r="G14" s="27">
        <v>39978.11</v>
      </c>
      <c r="H14" s="9">
        <f t="shared" si="1"/>
        <v>39978.11</v>
      </c>
      <c r="I14" s="27">
        <v>40392.879999999997</v>
      </c>
      <c r="J14" s="9">
        <f t="shared" si="2"/>
        <v>40392.879999999997</v>
      </c>
      <c r="K14" s="26">
        <f t="shared" si="3"/>
        <v>40310.196666666663</v>
      </c>
      <c r="L14" s="7">
        <f t="shared" si="4"/>
        <v>299.4328893650104</v>
      </c>
      <c r="M14" s="10">
        <f t="shared" si="5"/>
        <v>7.4282170300751143E-3</v>
      </c>
      <c r="N14" s="11">
        <f t="shared" si="6"/>
        <v>40310.199999999997</v>
      </c>
      <c r="O14" s="25"/>
    </row>
    <row r="15" spans="1:15" s="6" customFormat="1" ht="25.5">
      <c r="A15" s="28">
        <v>10</v>
      </c>
      <c r="B15" s="31" t="s">
        <v>31</v>
      </c>
      <c r="C15" s="29" t="s">
        <v>17</v>
      </c>
      <c r="D15" s="17">
        <v>1</v>
      </c>
      <c r="E15" s="27">
        <v>27246.85</v>
      </c>
      <c r="F15" s="9">
        <f t="shared" si="0"/>
        <v>27246.85</v>
      </c>
      <c r="G15" s="27">
        <v>27329.95</v>
      </c>
      <c r="H15" s="9">
        <f t="shared" si="1"/>
        <v>27329.95</v>
      </c>
      <c r="I15" s="27">
        <v>27601.91</v>
      </c>
      <c r="J15" s="9">
        <f t="shared" si="2"/>
        <v>27601.91</v>
      </c>
      <c r="K15" s="26">
        <f t="shared" si="3"/>
        <v>27392.903333333335</v>
      </c>
      <c r="L15" s="7">
        <f t="shared" si="4"/>
        <v>185.71279582518522</v>
      </c>
      <c r="M15" s="10">
        <f t="shared" si="5"/>
        <v>6.7795951953438507E-3</v>
      </c>
      <c r="N15" s="11">
        <f t="shared" si="6"/>
        <v>27392.9</v>
      </c>
      <c r="O15" s="25"/>
    </row>
    <row r="16" spans="1:15" s="6" customFormat="1" ht="38.25">
      <c r="A16" s="28">
        <v>11</v>
      </c>
      <c r="B16" s="31" t="s">
        <v>32</v>
      </c>
      <c r="C16" s="29" t="s">
        <v>17</v>
      </c>
      <c r="D16" s="17">
        <v>1</v>
      </c>
      <c r="E16" s="27">
        <v>25454.400000000001</v>
      </c>
      <c r="F16" s="9">
        <f t="shared" si="0"/>
        <v>25454.400000000001</v>
      </c>
      <c r="G16" s="27">
        <v>25715.72</v>
      </c>
      <c r="H16" s="9">
        <f t="shared" si="1"/>
        <v>25715.72</v>
      </c>
      <c r="I16" s="27">
        <v>25821.93</v>
      </c>
      <c r="J16" s="9">
        <f t="shared" si="2"/>
        <v>25821.93</v>
      </c>
      <c r="K16" s="26">
        <f t="shared" si="3"/>
        <v>25664.016666666666</v>
      </c>
      <c r="L16" s="7">
        <f t="shared" si="4"/>
        <v>189.14148469719308</v>
      </c>
      <c r="M16" s="10">
        <f t="shared" si="5"/>
        <v>7.3699096736816235E-3</v>
      </c>
      <c r="N16" s="11">
        <f t="shared" si="6"/>
        <v>25664.02</v>
      </c>
      <c r="O16" s="25"/>
    </row>
    <row r="17" spans="1:95" s="6" customFormat="1" ht="38.25">
      <c r="A17" s="28">
        <v>12</v>
      </c>
      <c r="B17" s="31" t="s">
        <v>33</v>
      </c>
      <c r="C17" s="29" t="s">
        <v>17</v>
      </c>
      <c r="D17" s="17">
        <v>1</v>
      </c>
      <c r="E17" s="27">
        <v>36782.75</v>
      </c>
      <c r="F17" s="9">
        <f t="shared" si="0"/>
        <v>36782.75</v>
      </c>
      <c r="G17" s="27">
        <v>37115.85</v>
      </c>
      <c r="H17" s="9">
        <f t="shared" si="1"/>
        <v>37115.85</v>
      </c>
      <c r="I17" s="27">
        <v>37424.97</v>
      </c>
      <c r="J17" s="9">
        <f t="shared" si="2"/>
        <v>37424.97</v>
      </c>
      <c r="K17" s="26">
        <f t="shared" si="3"/>
        <v>37107.856666666667</v>
      </c>
      <c r="L17" s="7">
        <f t="shared" si="4"/>
        <v>321.18460755976736</v>
      </c>
      <c r="M17" s="10">
        <f t="shared" si="5"/>
        <v>8.6554340889292546E-3</v>
      </c>
      <c r="N17" s="11">
        <f t="shared" si="6"/>
        <v>37107.86</v>
      </c>
      <c r="O17" s="25"/>
    </row>
    <row r="18" spans="1:95" s="6" customFormat="1" ht="38.25">
      <c r="A18" s="28">
        <v>13</v>
      </c>
      <c r="B18" s="31" t="s">
        <v>34</v>
      </c>
      <c r="C18" s="29" t="s">
        <v>17</v>
      </c>
      <c r="D18" s="17">
        <v>1</v>
      </c>
      <c r="E18" s="27">
        <v>5845</v>
      </c>
      <c r="F18" s="9">
        <f t="shared" si="0"/>
        <v>5845</v>
      </c>
      <c r="G18" s="27">
        <v>5823.36</v>
      </c>
      <c r="H18" s="9">
        <f t="shared" si="1"/>
        <v>5823.36</v>
      </c>
      <c r="I18" s="27">
        <v>5776.59</v>
      </c>
      <c r="J18" s="9">
        <f t="shared" si="2"/>
        <v>5776.59</v>
      </c>
      <c r="K18" s="26">
        <f t="shared" si="3"/>
        <v>5814.9833333333336</v>
      </c>
      <c r="L18" s="7">
        <f t="shared" si="4"/>
        <v>34.965818070346486</v>
      </c>
      <c r="M18" s="10">
        <f t="shared" si="5"/>
        <v>6.0130555955184425E-3</v>
      </c>
      <c r="N18" s="11">
        <f t="shared" si="6"/>
        <v>5814.98</v>
      </c>
      <c r="O18" s="25"/>
    </row>
    <row r="19" spans="1:95" s="6" customFormat="1" ht="38.25">
      <c r="A19" s="28">
        <v>14</v>
      </c>
      <c r="B19" s="31" t="s">
        <v>35</v>
      </c>
      <c r="C19" s="29" t="s">
        <v>17</v>
      </c>
      <c r="D19" s="17">
        <v>1</v>
      </c>
      <c r="E19" s="27">
        <v>62445</v>
      </c>
      <c r="F19" s="9">
        <f t="shared" si="0"/>
        <v>62445</v>
      </c>
      <c r="G19" s="27">
        <v>62142.9</v>
      </c>
      <c r="H19" s="9">
        <f t="shared" si="1"/>
        <v>62142.9</v>
      </c>
      <c r="I19" s="27">
        <v>62148.81</v>
      </c>
      <c r="J19" s="9">
        <f t="shared" si="2"/>
        <v>62148.81</v>
      </c>
      <c r="K19" s="26">
        <f t="shared" si="3"/>
        <v>62245.57</v>
      </c>
      <c r="L19" s="7">
        <f t="shared" si="4"/>
        <v>172.73672365604466</v>
      </c>
      <c r="M19" s="10">
        <f t="shared" si="5"/>
        <v>2.7750846149540388E-3</v>
      </c>
      <c r="N19" s="11">
        <f t="shared" si="6"/>
        <v>62245.57</v>
      </c>
      <c r="O19" s="25"/>
    </row>
    <row r="20" spans="1:95" s="6" customFormat="1" ht="38.25">
      <c r="A20" s="28">
        <v>15</v>
      </c>
      <c r="B20" s="31" t="s">
        <v>36</v>
      </c>
      <c r="C20" s="29" t="s">
        <v>17</v>
      </c>
      <c r="D20" s="17">
        <v>1</v>
      </c>
      <c r="E20" s="27">
        <v>126319</v>
      </c>
      <c r="F20" s="9">
        <f t="shared" si="0"/>
        <v>126319</v>
      </c>
      <c r="G20" s="27">
        <v>128813.55</v>
      </c>
      <c r="H20" s="9">
        <f t="shared" si="1"/>
        <v>128813.55</v>
      </c>
      <c r="I20" s="27">
        <v>128327.77</v>
      </c>
      <c r="J20" s="9">
        <f t="shared" si="2"/>
        <v>128327.77</v>
      </c>
      <c r="K20" s="26">
        <f t="shared" si="3"/>
        <v>127820.10666666667</v>
      </c>
      <c r="L20" s="7">
        <f t="shared" si="4"/>
        <v>1322.4925219578599</v>
      </c>
      <c r="M20" s="10">
        <f t="shared" si="5"/>
        <v>1.0346513991000632E-2</v>
      </c>
      <c r="N20" s="11">
        <f t="shared" si="6"/>
        <v>127820.11</v>
      </c>
      <c r="O20" s="25"/>
    </row>
    <row r="21" spans="1:95">
      <c r="A21" s="12"/>
      <c r="B21" s="30" t="s">
        <v>10</v>
      </c>
      <c r="C21" s="13"/>
      <c r="D21" s="14"/>
      <c r="E21" s="15"/>
      <c r="F21" s="15">
        <f>SUM(F6:F20)</f>
        <v>518606.42000000004</v>
      </c>
      <c r="G21" s="15"/>
      <c r="H21" s="15">
        <f>SUM(H6:H20)</f>
        <v>520497.8</v>
      </c>
      <c r="I21" s="15"/>
      <c r="J21" s="15">
        <f>SUM(J6:J20)</f>
        <v>521753.28</v>
      </c>
      <c r="K21" s="15"/>
      <c r="L21" s="15"/>
      <c r="M21" s="15"/>
      <c r="N21" s="15">
        <f>SUM(N6:N20)</f>
        <v>520285.83999999991</v>
      </c>
    </row>
    <row r="25" spans="1:95" s="20" customFormat="1" ht="47.25" customHeight="1">
      <c r="A25" s="18"/>
      <c r="B25" s="33" t="s">
        <v>21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</row>
    <row r="26" spans="1:95" s="20" customFormat="1" ht="15">
      <c r="A26" s="21"/>
      <c r="B26" s="22"/>
      <c r="C26" s="22"/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</row>
    <row r="27" spans="1:95" s="20" customFormat="1" ht="25.5" customHeight="1">
      <c r="A27" s="21"/>
      <c r="B27" s="40" t="s">
        <v>15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</row>
  </sheetData>
  <mergeCells count="17">
    <mergeCell ref="B27:N27"/>
    <mergeCell ref="L4:L5"/>
    <mergeCell ref="M4:M5"/>
    <mergeCell ref="N4:N5"/>
    <mergeCell ref="E5:F5"/>
    <mergeCell ref="G5:H5"/>
    <mergeCell ref="I5:J5"/>
    <mergeCell ref="A1:N1"/>
    <mergeCell ref="B25:N25"/>
    <mergeCell ref="E3:J3"/>
    <mergeCell ref="D3:D5"/>
    <mergeCell ref="A2:N2"/>
    <mergeCell ref="K3:M3"/>
    <mergeCell ref="A3:A5"/>
    <mergeCell ref="B3:B5"/>
    <mergeCell ref="C3:C5"/>
    <mergeCell ref="K4:K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2022-11-10T08:40:50Z</cp:lastPrinted>
  <dcterms:created xsi:type="dcterms:W3CDTF">2018-12-14T15:08:00Z</dcterms:created>
  <dcterms:modified xsi:type="dcterms:W3CDTF">2022-11-23T12:59:30Z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