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8_{C37584D2-D814-4714-A20A-55FA0DF7F65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3" l="1"/>
  <c r="G56" i="3"/>
  <c r="I47" i="3" l="1"/>
  <c r="J24" i="3"/>
  <c r="J50" i="3"/>
  <c r="J16" i="3"/>
  <c r="J18" i="3"/>
  <c r="I35" i="3"/>
  <c r="I51" i="3"/>
  <c r="M51" i="3" s="1"/>
  <c r="J49" i="3"/>
  <c r="J32" i="3"/>
  <c r="J12" i="3"/>
  <c r="J36" i="3"/>
  <c r="J14" i="3"/>
  <c r="H56" i="3"/>
  <c r="I42" i="3"/>
  <c r="J40" i="3"/>
  <c r="I39" i="3"/>
  <c r="J22" i="3"/>
  <c r="J20" i="3"/>
  <c r="J47" i="3" l="1"/>
  <c r="K47" i="3" s="1"/>
  <c r="M47" i="3"/>
  <c r="M42" i="3"/>
  <c r="M39" i="3"/>
  <c r="I36" i="3"/>
  <c r="K36" i="3" s="1"/>
  <c r="M35" i="3"/>
  <c r="J54" i="3"/>
  <c r="J53" i="3"/>
  <c r="J52" i="3"/>
  <c r="J51" i="3"/>
  <c r="K51" i="3" s="1"/>
  <c r="J48" i="3"/>
  <c r="J46" i="3"/>
  <c r="J45" i="3"/>
  <c r="I44" i="3"/>
  <c r="M44" i="3" s="1"/>
  <c r="J35" i="3"/>
  <c r="K35" i="3" s="1"/>
  <c r="J28" i="3"/>
  <c r="J55" i="3"/>
  <c r="I52" i="3"/>
  <c r="I48" i="3"/>
  <c r="M48" i="3" s="1"/>
  <c r="I40" i="3"/>
  <c r="J39" i="3"/>
  <c r="K39" i="3" s="1"/>
  <c r="J26" i="3"/>
  <c r="J31" i="3"/>
  <c r="J27" i="3"/>
  <c r="J23" i="3"/>
  <c r="J30" i="3"/>
  <c r="I26" i="3"/>
  <c r="I30" i="3"/>
  <c r="I23" i="3"/>
  <c r="J25" i="3"/>
  <c r="I27" i="3"/>
  <c r="J29" i="3"/>
  <c r="I31" i="3"/>
  <c r="I34" i="3"/>
  <c r="I38" i="3"/>
  <c r="J42" i="3"/>
  <c r="K42" i="3" s="1"/>
  <c r="J44" i="3"/>
  <c r="I46" i="3"/>
  <c r="I50" i="3"/>
  <c r="M50" i="3" s="1"/>
  <c r="I54" i="3"/>
  <c r="M54" i="3" s="1"/>
  <c r="I9" i="3"/>
  <c r="M9" i="3" s="1"/>
  <c r="I10" i="3"/>
  <c r="M10" i="3" s="1"/>
  <c r="I17" i="3"/>
  <c r="I19" i="3"/>
  <c r="I24" i="3"/>
  <c r="I28" i="3"/>
  <c r="I32" i="3"/>
  <c r="I33" i="3"/>
  <c r="J34" i="3"/>
  <c r="I37" i="3"/>
  <c r="J38" i="3"/>
  <c r="I41" i="3"/>
  <c r="I43" i="3"/>
  <c r="I45" i="3"/>
  <c r="I49" i="3"/>
  <c r="I53" i="3"/>
  <c r="J9" i="3"/>
  <c r="J10" i="3"/>
  <c r="I12" i="3"/>
  <c r="I14" i="3"/>
  <c r="I16" i="3"/>
  <c r="I18" i="3"/>
  <c r="I20" i="3"/>
  <c r="I22" i="3"/>
  <c r="I25" i="3"/>
  <c r="I29" i="3"/>
  <c r="J33" i="3"/>
  <c r="J37" i="3"/>
  <c r="J41" i="3"/>
  <c r="J43" i="3"/>
  <c r="M52" i="3" l="1"/>
  <c r="M53" i="3"/>
  <c r="M49" i="3"/>
  <c r="M45" i="3"/>
  <c r="M46" i="3"/>
  <c r="M43" i="3"/>
  <c r="K44" i="3"/>
  <c r="M40" i="3"/>
  <c r="M41" i="3"/>
  <c r="M38" i="3"/>
  <c r="M37" i="3"/>
  <c r="M36" i="3"/>
  <c r="M34" i="3"/>
  <c r="M33" i="3"/>
  <c r="M30" i="3"/>
  <c r="M31" i="3"/>
  <c r="M32" i="3"/>
  <c r="M29" i="3"/>
  <c r="M28" i="3"/>
  <c r="M27" i="3"/>
  <c r="M24" i="3"/>
  <c r="M25" i="3"/>
  <c r="M26" i="3"/>
  <c r="M23" i="3"/>
  <c r="M22" i="3"/>
  <c r="M18" i="3"/>
  <c r="M19" i="3"/>
  <c r="M20" i="3"/>
  <c r="M16" i="3"/>
  <c r="M17" i="3"/>
  <c r="M14" i="3"/>
  <c r="M12" i="3"/>
  <c r="I55" i="3"/>
  <c r="M55" i="3" s="1"/>
  <c r="K48" i="3"/>
  <c r="K9" i="3"/>
  <c r="K34" i="3"/>
  <c r="K41" i="3"/>
  <c r="K10" i="3"/>
  <c r="K38" i="3"/>
  <c r="K54" i="3"/>
  <c r="K52" i="3"/>
  <c r="K50" i="3"/>
  <c r="K46" i="3"/>
  <c r="K40" i="3"/>
  <c r="K33" i="3"/>
  <c r="K32" i="3"/>
  <c r="K27" i="3"/>
  <c r="K25" i="3"/>
  <c r="K24" i="3"/>
  <c r="K14" i="3"/>
  <c r="K22" i="3"/>
  <c r="J19" i="3"/>
  <c r="K19" i="3" s="1"/>
  <c r="J15" i="3"/>
  <c r="I11" i="3"/>
  <c r="K53" i="3"/>
  <c r="K30" i="3"/>
  <c r="K12" i="3"/>
  <c r="J11" i="3"/>
  <c r="K29" i="3"/>
  <c r="I15" i="3"/>
  <c r="K49" i="3"/>
  <c r="K28" i="3"/>
  <c r="K20" i="3"/>
  <c r="K31" i="3"/>
  <c r="K26" i="3"/>
  <c r="K43" i="3"/>
  <c r="K37" i="3"/>
  <c r="J21" i="3"/>
  <c r="J17" i="3"/>
  <c r="K17" i="3" s="1"/>
  <c r="J13" i="3"/>
  <c r="I21" i="3"/>
  <c r="I13" i="3"/>
  <c r="K45" i="3"/>
  <c r="K23" i="3"/>
  <c r="K18" i="3"/>
  <c r="K16" i="3"/>
  <c r="M21" i="3" l="1"/>
  <c r="M15" i="3"/>
  <c r="M13" i="3"/>
  <c r="M11" i="3"/>
  <c r="K11" i="3"/>
  <c r="K55" i="3"/>
  <c r="K13" i="3"/>
  <c r="K21" i="3"/>
  <c r="J56" i="3"/>
  <c r="I56" i="3"/>
  <c r="K15" i="3"/>
  <c r="M56" i="3" l="1"/>
  <c r="K56" i="3"/>
</calcChain>
</file>

<file path=xl/sharedStrings.xml><?xml version="1.0" encoding="utf-8"?>
<sst xmlns="http://schemas.openxmlformats.org/spreadsheetml/2006/main" count="220" uniqueCount="86">
  <si>
    <t>Средняя</t>
  </si>
  <si>
    <t>Коммерческое предложение № 1</t>
  </si>
  <si>
    <t>Коммерческое предложение № 2</t>
  </si>
  <si>
    <t>Коммерческое предложение № 3</t>
  </si>
  <si>
    <t>Однородный</t>
  </si>
  <si>
    <t>Среднее квадратичное отклонение (Q)</t>
  </si>
  <si>
    <t>Коэффицент вариации (V)</t>
  </si>
  <si>
    <t>Однородность (V&lt;33%)/неоднородность значений выявленных цен (V&gt;33%)</t>
  </si>
  <si>
    <t>Ф.И.О. и должность лица, получившего указанные сведения:</t>
  </si>
  <si>
    <t xml:space="preserve">Начальная (максимальная) цена договора </t>
  </si>
  <si>
    <t>Таблица расчета начальной (максимальной) цены договора</t>
  </si>
  <si>
    <t>Наименование услуги</t>
  </si>
  <si>
    <t>Основнаые характеристики</t>
  </si>
  <si>
    <t>Единица тарифа</t>
  </si>
  <si>
    <t>Единичные цены (тарифы)</t>
  </si>
  <si>
    <t>Источники информации</t>
  </si>
  <si>
    <t>в соответствии с Техническим заданием</t>
  </si>
  <si>
    <t>№1</t>
  </si>
  <si>
    <t>№2</t>
  </si>
  <si>
    <t>№3</t>
  </si>
  <si>
    <t>Количество</t>
  </si>
  <si>
    <t>Итого начальная (максимальная) цена</t>
  </si>
  <si>
    <t>Подпись___________________/_________________/</t>
  </si>
  <si>
    <t>Дата составления таблицы __________________________</t>
  </si>
  <si>
    <t>Оказание комплекса услуг по организации и проведению турнира  "Понд хоккей"</t>
  </si>
  <si>
    <t xml:space="preserve">Ведущий (7 часов, с опытом работы на спортивных и массовых мероприятий не менее 1 года). </t>
  </si>
  <si>
    <t>Аниматор в костюме белого медведя, высота 2,6 метра (2 аниматора по 3 часа, открытие, награждение, во время праздника)</t>
  </si>
  <si>
    <t>Работа ди-джеев, 2 человека на протяжении всего мероприятия</t>
  </si>
  <si>
    <t>Хоккейные атракционы (призовой хоккей, хоккейный силомер), услуги по аренде, доставке, монтажу, демонтажу</t>
  </si>
  <si>
    <t>Фейерверк, холодные фонтаны</t>
  </si>
  <si>
    <t xml:space="preserve">Предоставление комплекта звукового оборудования мощностью не менее 15 кВт. Все оборудование должно быть совместимым и соответствовать концепции звукового оформления и месту проведения мероприятия. </t>
  </si>
  <si>
    <t>Конструкции для банера (пресс-волл для интервью и фото, турнирная таблица)</t>
  </si>
  <si>
    <t>Сцена с крышей и боковыми порталами (размер 6х5 м)</t>
  </si>
  <si>
    <t>Шатер 3х3</t>
  </si>
  <si>
    <t>Радиостанция (количество каналов: не менее 16 каналов). В комплект входит: рация, гарнитура, доп. батарейка, зарядное устройство.</t>
  </si>
  <si>
    <t>Костровая чаша (открытый огонь), дрова, доставка</t>
  </si>
  <si>
    <t xml:space="preserve">Табло перекидное для ведения счета </t>
  </si>
  <si>
    <t xml:space="preserve">Хоккейные шайбы игровые </t>
  </si>
  <si>
    <t>Игровые ворота, деревянный короб с двумя ячейками по бокам, середина глухая. Высота 20-25 см, ширина 183 см, ширина серединной перегородки 120 см., доставка, монтаж, демонтаж</t>
  </si>
  <si>
    <t>Организациия и устройство игрового поля для поля понд-хоккей (на 8 площадок, размер 1 площадки 24 х 18 м.), доставка, монтаж, демонтаж</t>
  </si>
  <si>
    <t>Разработка дизайн макетов полиграфической и широкоформатной продукции.</t>
  </si>
  <si>
    <t>Реклама в соц. Сетях</t>
  </si>
  <si>
    <t>Флагшток Виндер "Парус", флаг с нанесением (высота: не менее 3,7 м.; флаг: размер 90х330 см., основание металическое), доставка. Эскиз по согласованию с Заказчиком.</t>
  </si>
  <si>
    <t>Навигационный указатель с усиленным основанием, высота 1,5 м., аренда, доставка</t>
  </si>
  <si>
    <t>Таблички для навигационных указателей, двусторонние (размер: 40х60 см.). Эскиз по согласованию с Заказчиком.</t>
  </si>
  <si>
    <t>Баннер для пресс-вола, размер 3х2</t>
  </si>
  <si>
    <t>Баннер сценический - "задник для сцены", размером 6х3 м., услуги по монтажу банера. Эскиз по согласованию с Заказчиком.</t>
  </si>
  <si>
    <t>Баннер на боковые порталы, размер 5х2 м</t>
  </si>
  <si>
    <t>Баннер на козырек крыши, размер 0,5х6 м</t>
  </si>
  <si>
    <t>Баннер сценический - "юбка для сцены", размером 22х1,5 м., услуги по монтажу банера. Эскиз по согласованию с Заказчиком.</t>
  </si>
  <si>
    <t>Услуги по монтажу/демонтажу широкоформатной продукции.</t>
  </si>
  <si>
    <t xml:space="preserve">Услуги по монтажу/демонтажу оборудования, конструкций </t>
  </si>
  <si>
    <t>Бейдж на клипсе с лентой (размер не менее 105х148 мм. (А6). Эскиз по согласованию с Заказчиком.</t>
  </si>
  <si>
    <t xml:space="preserve">Грамота, формат А4 </t>
  </si>
  <si>
    <t>Сувенирные хоккейные шайбы с нанесением с одной стороны, с учетом стоимости шайбы и нанесения</t>
  </si>
  <si>
    <t>Пакет бумажный с нанесением (размер 240х320х110 мм.)</t>
  </si>
  <si>
    <t>Брошь в виде клюшки.Эскиз по согласованию с Заказчиком.</t>
  </si>
  <si>
    <t xml:space="preserve">Шапки вязаные с логотипами (шерсть 60%, акрил 40%, шеврон: логотип мероприятия) </t>
  </si>
  <si>
    <t>Кубок 1 место (индивидуальный дизайн, металл)</t>
  </si>
  <si>
    <t>Медаль наградная с лентой (металлическая медаль с индивидуальным дизайном, ручная работа). Макет и эскиз по согласованию с Заказчиком.</t>
  </si>
  <si>
    <t xml:space="preserve">Организация и обеспечение работы судейской группы, аккредитация участников мероприятия (квалифицированные судья не ниже первой категории). </t>
  </si>
  <si>
    <t>Обеспечение канцелярскими товарами (1 комплект), столы (8 шт.), стулья (8 шт.)</t>
  </si>
  <si>
    <t>Судейский свитер с логотипом мероприятия</t>
  </si>
  <si>
    <t>Ветровка с нанесением. Эскиз и размерный ряд по согласованию с Заказчиком (судья, организатор, волонтер)</t>
  </si>
  <si>
    <t>Организация работы полевой кухни и обеспечение горячими напитками (1услуга  1000 порций)</t>
  </si>
  <si>
    <t>Одноразовая посуда (брендированные стаканы 2000 шт.)</t>
  </si>
  <si>
    <t>Предоставление мобильных туалетных кабин, обслуживание туалетных кабин во время проведения мероприятия (клининг), доставка</t>
  </si>
  <si>
    <t xml:space="preserve">Вывоз мусора </t>
  </si>
  <si>
    <t>Репортажная фотосъемка мероприятия, фотограф (1 чел., 7 часов), с опытом работы на спортивных и массовых мероприятиях не менее года.</t>
  </si>
  <si>
    <t>Видеосъемка мероприятия (7 часов), видео-оператор (1 чел.), с опытом работы на спортивных и массовых мероприятиях не менее года, съемка квадрокоптера, видео-съемка роликов до мероприятия</t>
  </si>
  <si>
    <t xml:space="preserve">Врачебная общепрофильная выездная бригада скорой медицинской помощи. Медицинский персонал должен иметь действующие сертификаты. </t>
  </si>
  <si>
    <t>Автотранспорт для перевозки, инвентаря, оборудования и материалов с услугой погрузки/разгрузки.</t>
  </si>
  <si>
    <t>усл/чел</t>
  </si>
  <si>
    <t>1/1</t>
  </si>
  <si>
    <t>3/2</t>
  </si>
  <si>
    <t>усл.</t>
  </si>
  <si>
    <t>шт.</t>
  </si>
  <si>
    <t>1/15</t>
  </si>
  <si>
    <t>усл./порц.</t>
  </si>
  <si>
    <t>1/1000</t>
  </si>
  <si>
    <t>усл/шт</t>
  </si>
  <si>
    <t>1/3</t>
  </si>
  <si>
    <t>усл./час</t>
  </si>
  <si>
    <t>1/8</t>
  </si>
  <si>
    <t>усл/час</t>
  </si>
  <si>
    <t>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</si>
</sst>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1" fontId="5" fillId="0" borderId="18" xfId="0" applyNumberFormat="1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" fontId="5" fillId="0" borderId="16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4" fontId="5" fillId="0" borderId="18" xfId="0" applyNumberFormat="1" applyFont="1" applyFill="1" applyBorder="1" applyAlignment="1">
      <alignment vertical="center" wrapText="1"/>
    </xf>
    <xf numFmtId="4" fontId="5" fillId="0" borderId="16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" fontId="5" fillId="0" borderId="3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4" fontId="5" fillId="0" borderId="11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A49" zoomScale="80" zoomScaleNormal="80" workbookViewId="0">
      <selection activeCell="M56" sqref="M56"/>
    </sheetView>
  </sheetViews>
  <sheetFormatPr defaultColWidth="9.140625" defaultRowHeight="18.75" x14ac:dyDescent="0.25"/>
  <cols>
    <col min="1" max="1" width="4.28515625" style="7" customWidth="1"/>
    <col min="2" max="2" width="54.42578125" style="7" customWidth="1"/>
    <col min="3" max="3" width="22.140625" style="7" customWidth="1"/>
    <col min="4" max="4" width="10.5703125" style="7" customWidth="1"/>
    <col min="5" max="5" width="10.85546875" style="70" customWidth="1"/>
    <col min="6" max="7" width="19" style="7" customWidth="1"/>
    <col min="8" max="8" width="19" style="8" customWidth="1"/>
    <col min="9" max="12" width="19.5703125" style="7" customWidth="1"/>
    <col min="13" max="13" width="24.42578125" style="7" customWidth="1"/>
    <col min="14" max="14" width="13.140625" style="8" customWidth="1"/>
    <col min="15" max="16384" width="9.140625" style="7"/>
  </cols>
  <sheetData>
    <row r="1" spans="1:13" ht="22.5" customHeight="1" x14ac:dyDescent="0.25">
      <c r="A1" s="2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39.6" customHeight="1" x14ac:dyDescent="0.25">
      <c r="A2" s="27"/>
      <c r="B2" s="78" t="s">
        <v>10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2.9" customHeight="1" thickBot="1" x14ac:dyDescent="0.3">
      <c r="A3" s="79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47.25" customHeight="1" x14ac:dyDescent="0.25">
      <c r="A4" s="80"/>
      <c r="B4" s="72" t="s">
        <v>11</v>
      </c>
      <c r="C4" s="72" t="s">
        <v>12</v>
      </c>
      <c r="D4" s="72" t="s">
        <v>13</v>
      </c>
      <c r="E4" s="82" t="s">
        <v>20</v>
      </c>
      <c r="F4" s="84" t="s">
        <v>14</v>
      </c>
      <c r="G4" s="85"/>
      <c r="H4" s="85"/>
      <c r="I4" s="72" t="s">
        <v>0</v>
      </c>
      <c r="J4" s="72" t="s">
        <v>5</v>
      </c>
      <c r="K4" s="72" t="s">
        <v>6</v>
      </c>
      <c r="L4" s="72" t="s">
        <v>7</v>
      </c>
      <c r="M4" s="88" t="s">
        <v>9</v>
      </c>
    </row>
    <row r="5" spans="1:13" ht="72" customHeight="1" x14ac:dyDescent="0.25">
      <c r="A5" s="81"/>
      <c r="B5" s="73"/>
      <c r="C5" s="73"/>
      <c r="D5" s="73"/>
      <c r="E5" s="83"/>
      <c r="F5" s="86"/>
      <c r="G5" s="87"/>
      <c r="H5" s="87"/>
      <c r="I5" s="73"/>
      <c r="J5" s="73"/>
      <c r="K5" s="73"/>
      <c r="L5" s="73"/>
      <c r="M5" s="89"/>
    </row>
    <row r="6" spans="1:13" ht="18.75" customHeight="1" x14ac:dyDescent="0.25">
      <c r="A6" s="4"/>
      <c r="B6" s="2"/>
      <c r="C6" s="2"/>
      <c r="D6" s="2"/>
      <c r="E6" s="6"/>
      <c r="F6" s="74" t="s">
        <v>15</v>
      </c>
      <c r="G6" s="75"/>
      <c r="H6" s="75"/>
      <c r="I6" s="1"/>
      <c r="J6" s="1"/>
      <c r="K6" s="1"/>
      <c r="L6" s="2"/>
      <c r="M6" s="5"/>
    </row>
    <row r="7" spans="1:13" x14ac:dyDescent="0.25">
      <c r="A7" s="76"/>
      <c r="B7" s="31"/>
      <c r="C7" s="31"/>
      <c r="D7" s="31"/>
      <c r="E7" s="32"/>
      <c r="F7" s="2" t="s">
        <v>17</v>
      </c>
      <c r="G7" s="2" t="s">
        <v>18</v>
      </c>
      <c r="H7" s="2" t="s">
        <v>19</v>
      </c>
      <c r="I7" s="31"/>
      <c r="J7" s="33"/>
      <c r="K7" s="33"/>
      <c r="L7" s="33"/>
      <c r="M7" s="34"/>
    </row>
    <row r="8" spans="1:13" ht="20.25" customHeight="1" x14ac:dyDescent="0.25">
      <c r="A8" s="76"/>
      <c r="B8" s="35"/>
      <c r="C8" s="9"/>
      <c r="D8" s="9"/>
      <c r="E8" s="36"/>
      <c r="F8" s="9"/>
      <c r="G8" s="9"/>
      <c r="H8" s="9"/>
      <c r="I8" s="9"/>
      <c r="J8" s="9"/>
      <c r="K8" s="9"/>
      <c r="L8" s="9"/>
      <c r="M8" s="37"/>
    </row>
    <row r="9" spans="1:13" ht="56.25" x14ac:dyDescent="0.25">
      <c r="A9" s="76"/>
      <c r="B9" s="10" t="s">
        <v>25</v>
      </c>
      <c r="C9" s="2" t="s">
        <v>16</v>
      </c>
      <c r="D9" s="38" t="s">
        <v>72</v>
      </c>
      <c r="E9" s="39" t="s">
        <v>73</v>
      </c>
      <c r="F9" s="42">
        <v>47300</v>
      </c>
      <c r="G9" s="42">
        <v>56760</v>
      </c>
      <c r="H9" s="42">
        <v>60940</v>
      </c>
      <c r="I9" s="40">
        <f t="shared" ref="I9:I54" si="0">AVERAGE(F9:H9)</f>
        <v>55000</v>
      </c>
      <c r="J9" s="3">
        <f t="shared" ref="J9:J54" si="1">STDEV(F9:H9)</f>
        <v>6988.2472766781802</v>
      </c>
      <c r="K9" s="3">
        <f t="shared" ref="K9:K56" si="2">J9/I9*100</f>
        <v>12.705904139414873</v>
      </c>
      <c r="L9" s="31" t="s">
        <v>4</v>
      </c>
      <c r="M9" s="41">
        <f>I9</f>
        <v>55000</v>
      </c>
    </row>
    <row r="10" spans="1:13" ht="56.25" x14ac:dyDescent="0.25">
      <c r="A10" s="76"/>
      <c r="B10" s="43" t="s">
        <v>26</v>
      </c>
      <c r="C10" s="2" t="s">
        <v>16</v>
      </c>
      <c r="D10" s="38" t="s">
        <v>72</v>
      </c>
      <c r="E10" s="39" t="s">
        <v>74</v>
      </c>
      <c r="F10" s="42">
        <v>3960</v>
      </c>
      <c r="G10" s="42">
        <v>5150</v>
      </c>
      <c r="H10" s="42">
        <v>4390</v>
      </c>
      <c r="I10" s="40">
        <f t="shared" si="0"/>
        <v>4500</v>
      </c>
      <c r="J10" s="3">
        <f t="shared" si="1"/>
        <v>602.57779580731312</v>
      </c>
      <c r="K10" s="3">
        <f t="shared" si="2"/>
        <v>13.390617684606958</v>
      </c>
      <c r="L10" s="31" t="s">
        <v>4</v>
      </c>
      <c r="M10" s="41">
        <f>I10*3*2</f>
        <v>27000</v>
      </c>
    </row>
    <row r="11" spans="1:13" ht="56.25" x14ac:dyDescent="0.25">
      <c r="A11" s="76"/>
      <c r="B11" s="10" t="s">
        <v>27</v>
      </c>
      <c r="C11" s="2" t="s">
        <v>16</v>
      </c>
      <c r="D11" s="38" t="s">
        <v>75</v>
      </c>
      <c r="E11" s="38">
        <v>2</v>
      </c>
      <c r="F11" s="42">
        <v>42240</v>
      </c>
      <c r="G11" s="42">
        <v>49000</v>
      </c>
      <c r="H11" s="42">
        <v>52760</v>
      </c>
      <c r="I11" s="40">
        <f t="shared" si="0"/>
        <v>48000</v>
      </c>
      <c r="J11" s="3">
        <f t="shared" si="1"/>
        <v>5330.8160726102715</v>
      </c>
      <c r="K11" s="3">
        <f t="shared" si="2"/>
        <v>11.105866817938066</v>
      </c>
      <c r="L11" s="31" t="s">
        <v>4</v>
      </c>
      <c r="M11" s="41">
        <f t="shared" ref="M11:M53" si="3">I11*E11</f>
        <v>96000</v>
      </c>
    </row>
    <row r="12" spans="1:13" ht="56.25" x14ac:dyDescent="0.25">
      <c r="A12" s="76"/>
      <c r="B12" s="10" t="s">
        <v>28</v>
      </c>
      <c r="C12" s="2" t="s">
        <v>16</v>
      </c>
      <c r="D12" s="38" t="s">
        <v>76</v>
      </c>
      <c r="E12" s="38">
        <v>2</v>
      </c>
      <c r="F12" s="42">
        <v>38700</v>
      </c>
      <c r="G12" s="42">
        <v>46500</v>
      </c>
      <c r="H12" s="42">
        <v>49800</v>
      </c>
      <c r="I12" s="40">
        <f t="shared" si="0"/>
        <v>45000</v>
      </c>
      <c r="J12" s="3">
        <f t="shared" si="1"/>
        <v>5700</v>
      </c>
      <c r="K12" s="3">
        <f t="shared" si="2"/>
        <v>12.666666666666668</v>
      </c>
      <c r="L12" s="31" t="s">
        <v>4</v>
      </c>
      <c r="M12" s="41">
        <f t="shared" si="3"/>
        <v>90000</v>
      </c>
    </row>
    <row r="13" spans="1:13" ht="56.25" x14ac:dyDescent="0.25">
      <c r="A13" s="76"/>
      <c r="B13" s="10" t="s">
        <v>29</v>
      </c>
      <c r="C13" s="2" t="s">
        <v>16</v>
      </c>
      <c r="D13" s="38" t="s">
        <v>75</v>
      </c>
      <c r="E13" s="38">
        <v>1</v>
      </c>
      <c r="F13" s="42">
        <v>184800</v>
      </c>
      <c r="G13" s="42">
        <v>203000</v>
      </c>
      <c r="H13" s="42">
        <v>242200</v>
      </c>
      <c r="I13" s="40">
        <f t="shared" si="0"/>
        <v>210000</v>
      </c>
      <c r="J13" s="3">
        <f t="shared" si="1"/>
        <v>29333.257575659747</v>
      </c>
      <c r="K13" s="3">
        <f t="shared" si="2"/>
        <v>13.968217893171309</v>
      </c>
      <c r="L13" s="31" t="s">
        <v>4</v>
      </c>
      <c r="M13" s="41">
        <f t="shared" si="3"/>
        <v>210000</v>
      </c>
    </row>
    <row r="14" spans="1:13" ht="78.75" x14ac:dyDescent="0.25">
      <c r="A14" s="76"/>
      <c r="B14" s="44" t="s">
        <v>30</v>
      </c>
      <c r="C14" s="2" t="s">
        <v>16</v>
      </c>
      <c r="D14" s="38" t="s">
        <v>75</v>
      </c>
      <c r="E14" s="38">
        <v>1</v>
      </c>
      <c r="F14" s="42">
        <v>108750</v>
      </c>
      <c r="G14" s="42">
        <v>130500</v>
      </c>
      <c r="H14" s="42">
        <v>135750</v>
      </c>
      <c r="I14" s="40">
        <f t="shared" si="0"/>
        <v>125000</v>
      </c>
      <c r="J14" s="3">
        <f t="shared" si="1"/>
        <v>14315.638302220408</v>
      </c>
      <c r="K14" s="3">
        <f t="shared" si="2"/>
        <v>11.452510641776326</v>
      </c>
      <c r="L14" s="31" t="s">
        <v>4</v>
      </c>
      <c r="M14" s="41">
        <f t="shared" si="3"/>
        <v>125000</v>
      </c>
    </row>
    <row r="15" spans="1:13" ht="56.25" x14ac:dyDescent="0.25">
      <c r="A15" s="76"/>
      <c r="B15" s="45" t="s">
        <v>31</v>
      </c>
      <c r="C15" s="2" t="s">
        <v>16</v>
      </c>
      <c r="D15" s="38" t="s">
        <v>76</v>
      </c>
      <c r="E15" s="38">
        <v>2</v>
      </c>
      <c r="F15" s="42">
        <v>15400</v>
      </c>
      <c r="G15" s="42">
        <v>18400</v>
      </c>
      <c r="H15" s="42">
        <v>20200</v>
      </c>
      <c r="I15" s="40">
        <f t="shared" si="0"/>
        <v>18000</v>
      </c>
      <c r="J15" s="3">
        <f t="shared" si="1"/>
        <v>2424.8711305964284</v>
      </c>
      <c r="K15" s="3">
        <f t="shared" si="2"/>
        <v>13.471506281091269</v>
      </c>
      <c r="L15" s="31" t="s">
        <v>4</v>
      </c>
      <c r="M15" s="41">
        <f t="shared" si="3"/>
        <v>36000</v>
      </c>
    </row>
    <row r="16" spans="1:13" ht="56.25" x14ac:dyDescent="0.25">
      <c r="A16" s="76"/>
      <c r="B16" s="10" t="s">
        <v>32</v>
      </c>
      <c r="C16" s="2" t="s">
        <v>16</v>
      </c>
      <c r="D16" s="38" t="s">
        <v>76</v>
      </c>
      <c r="E16" s="38">
        <v>1</v>
      </c>
      <c r="F16" s="42">
        <v>132000</v>
      </c>
      <c r="G16" s="42">
        <v>146000</v>
      </c>
      <c r="H16" s="42">
        <v>172000</v>
      </c>
      <c r="I16" s="40">
        <f t="shared" si="0"/>
        <v>150000</v>
      </c>
      <c r="J16" s="3">
        <f t="shared" si="1"/>
        <v>20297.783130184438</v>
      </c>
      <c r="K16" s="3">
        <f t="shared" si="2"/>
        <v>13.531855420122959</v>
      </c>
      <c r="L16" s="31" t="s">
        <v>4</v>
      </c>
      <c r="M16" s="41">
        <f t="shared" si="3"/>
        <v>150000</v>
      </c>
    </row>
    <row r="17" spans="1:13" ht="56.25" x14ac:dyDescent="0.25">
      <c r="A17" s="76"/>
      <c r="B17" s="10" t="s">
        <v>33</v>
      </c>
      <c r="C17" s="2" t="s">
        <v>16</v>
      </c>
      <c r="D17" s="38" t="s">
        <v>76</v>
      </c>
      <c r="E17" s="38">
        <v>1</v>
      </c>
      <c r="F17" s="42">
        <v>11440</v>
      </c>
      <c r="G17" s="42">
        <v>15100</v>
      </c>
      <c r="H17" s="42">
        <v>12460</v>
      </c>
      <c r="I17" s="40">
        <f t="shared" si="0"/>
        <v>13000</v>
      </c>
      <c r="J17" s="3">
        <f t="shared" si="1"/>
        <v>1888.8091486436633</v>
      </c>
      <c r="K17" s="3">
        <f t="shared" si="2"/>
        <v>14.529301143412795</v>
      </c>
      <c r="L17" s="31" t="s">
        <v>4</v>
      </c>
      <c r="M17" s="41">
        <f t="shared" si="3"/>
        <v>13000</v>
      </c>
    </row>
    <row r="18" spans="1:13" ht="56.25" x14ac:dyDescent="0.25">
      <c r="A18" s="76"/>
      <c r="B18" s="46" t="s">
        <v>34</v>
      </c>
      <c r="C18" s="2" t="s">
        <v>16</v>
      </c>
      <c r="D18" s="38" t="s">
        <v>76</v>
      </c>
      <c r="E18" s="38">
        <v>5</v>
      </c>
      <c r="F18" s="42">
        <v>1020</v>
      </c>
      <c r="G18" s="42">
        <v>1224</v>
      </c>
      <c r="H18" s="42">
        <v>1356</v>
      </c>
      <c r="I18" s="40">
        <f t="shared" si="0"/>
        <v>1200</v>
      </c>
      <c r="J18" s="3">
        <f t="shared" si="1"/>
        <v>169.28083175599062</v>
      </c>
      <c r="K18" s="3">
        <f t="shared" si="2"/>
        <v>14.106735979665885</v>
      </c>
      <c r="L18" s="31" t="s">
        <v>4</v>
      </c>
      <c r="M18" s="41">
        <f t="shared" si="3"/>
        <v>6000</v>
      </c>
    </row>
    <row r="19" spans="1:13" ht="56.25" x14ac:dyDescent="0.25">
      <c r="A19" s="76"/>
      <c r="B19" s="44" t="s">
        <v>35</v>
      </c>
      <c r="C19" s="2" t="s">
        <v>16</v>
      </c>
      <c r="D19" s="38" t="s">
        <v>76</v>
      </c>
      <c r="E19" s="38">
        <v>2</v>
      </c>
      <c r="F19" s="42">
        <v>10500</v>
      </c>
      <c r="G19" s="42">
        <v>11550</v>
      </c>
      <c r="H19" s="42">
        <v>13950</v>
      </c>
      <c r="I19" s="40">
        <f t="shared" si="0"/>
        <v>12000</v>
      </c>
      <c r="J19" s="3">
        <f t="shared" si="1"/>
        <v>1768.4739183827394</v>
      </c>
      <c r="K19" s="3">
        <f t="shared" si="2"/>
        <v>14.737282653189496</v>
      </c>
      <c r="L19" s="31" t="s">
        <v>4</v>
      </c>
      <c r="M19" s="41">
        <f t="shared" si="3"/>
        <v>24000</v>
      </c>
    </row>
    <row r="20" spans="1:13" ht="56.25" x14ac:dyDescent="0.25">
      <c r="A20" s="76"/>
      <c r="B20" s="10" t="s">
        <v>36</v>
      </c>
      <c r="C20" s="2" t="s">
        <v>16</v>
      </c>
      <c r="D20" s="47" t="s">
        <v>76</v>
      </c>
      <c r="E20" s="47">
        <v>8</v>
      </c>
      <c r="F20" s="42">
        <v>1914</v>
      </c>
      <c r="G20" s="42">
        <v>2526</v>
      </c>
      <c r="H20" s="42">
        <v>2160</v>
      </c>
      <c r="I20" s="40">
        <f t="shared" si="0"/>
        <v>2200</v>
      </c>
      <c r="J20" s="3">
        <f t="shared" si="1"/>
        <v>307.95454209996643</v>
      </c>
      <c r="K20" s="3">
        <f t="shared" si="2"/>
        <v>13.997933731816655</v>
      </c>
      <c r="L20" s="31" t="s">
        <v>4</v>
      </c>
      <c r="M20" s="41">
        <f t="shared" si="3"/>
        <v>17600</v>
      </c>
    </row>
    <row r="21" spans="1:13" ht="56.25" x14ac:dyDescent="0.25">
      <c r="A21" s="76"/>
      <c r="B21" s="10" t="s">
        <v>37</v>
      </c>
      <c r="C21" s="2" t="s">
        <v>16</v>
      </c>
      <c r="D21" s="47" t="s">
        <v>76</v>
      </c>
      <c r="E21" s="47">
        <v>200</v>
      </c>
      <c r="F21" s="42">
        <v>172</v>
      </c>
      <c r="G21" s="42">
        <v>200</v>
      </c>
      <c r="H21" s="42">
        <v>228</v>
      </c>
      <c r="I21" s="40">
        <f t="shared" si="0"/>
        <v>200</v>
      </c>
      <c r="J21" s="3">
        <f t="shared" si="1"/>
        <v>28</v>
      </c>
      <c r="K21" s="3">
        <f t="shared" si="2"/>
        <v>14.000000000000002</v>
      </c>
      <c r="L21" s="31" t="s">
        <v>4</v>
      </c>
      <c r="M21" s="41">
        <f t="shared" si="3"/>
        <v>40000</v>
      </c>
    </row>
    <row r="22" spans="1:13" ht="63" x14ac:dyDescent="0.25">
      <c r="A22" s="76"/>
      <c r="B22" s="10" t="s">
        <v>38</v>
      </c>
      <c r="C22" s="2" t="s">
        <v>16</v>
      </c>
      <c r="D22" s="47" t="s">
        <v>76</v>
      </c>
      <c r="E22" s="47">
        <v>12</v>
      </c>
      <c r="F22" s="42">
        <v>6600</v>
      </c>
      <c r="G22" s="42">
        <v>7320</v>
      </c>
      <c r="H22" s="42">
        <v>8580</v>
      </c>
      <c r="I22" s="40">
        <f t="shared" si="0"/>
        <v>7500</v>
      </c>
      <c r="J22" s="3">
        <f t="shared" si="1"/>
        <v>1002.197585309404</v>
      </c>
      <c r="K22" s="3">
        <f t="shared" si="2"/>
        <v>13.362634470792054</v>
      </c>
      <c r="L22" s="31" t="s">
        <v>4</v>
      </c>
      <c r="M22" s="41">
        <f t="shared" si="3"/>
        <v>90000</v>
      </c>
    </row>
    <row r="23" spans="1:13" ht="56.25" x14ac:dyDescent="0.25">
      <c r="A23" s="76"/>
      <c r="B23" s="10" t="s">
        <v>39</v>
      </c>
      <c r="C23" s="2" t="s">
        <v>16</v>
      </c>
      <c r="D23" s="47" t="s">
        <v>75</v>
      </c>
      <c r="E23" s="47">
        <v>1</v>
      </c>
      <c r="F23" s="42">
        <v>1270200</v>
      </c>
      <c r="G23" s="42">
        <v>1500000</v>
      </c>
      <c r="H23" s="42">
        <v>1609800</v>
      </c>
      <c r="I23" s="40">
        <f t="shared" si="0"/>
        <v>1460000</v>
      </c>
      <c r="J23" s="3">
        <f t="shared" si="1"/>
        <v>173297.54758795636</v>
      </c>
      <c r="K23" s="3">
        <f t="shared" si="2"/>
        <v>11.869695040270983</v>
      </c>
      <c r="L23" s="31" t="s">
        <v>4</v>
      </c>
      <c r="M23" s="41">
        <f t="shared" si="3"/>
        <v>1460000</v>
      </c>
    </row>
    <row r="24" spans="1:13" ht="56.25" x14ac:dyDescent="0.25">
      <c r="A24" s="76"/>
      <c r="B24" s="10" t="s">
        <v>40</v>
      </c>
      <c r="C24" s="2" t="s">
        <v>16</v>
      </c>
      <c r="D24" s="47" t="s">
        <v>75</v>
      </c>
      <c r="E24" s="47">
        <v>1</v>
      </c>
      <c r="F24" s="42">
        <v>11600</v>
      </c>
      <c r="G24" s="42">
        <v>13900</v>
      </c>
      <c r="H24" s="42">
        <v>15000</v>
      </c>
      <c r="I24" s="40">
        <f t="shared" si="0"/>
        <v>13500</v>
      </c>
      <c r="J24" s="3">
        <f t="shared" si="1"/>
        <v>1734.9351572897472</v>
      </c>
      <c r="K24" s="3">
        <f t="shared" si="2"/>
        <v>12.851371535479608</v>
      </c>
      <c r="L24" s="31" t="s">
        <v>4</v>
      </c>
      <c r="M24" s="41">
        <f t="shared" si="3"/>
        <v>13500</v>
      </c>
    </row>
    <row r="25" spans="1:13" ht="56.25" x14ac:dyDescent="0.25">
      <c r="A25" s="76"/>
      <c r="B25" s="48" t="s">
        <v>41</v>
      </c>
      <c r="C25" s="2" t="s">
        <v>16</v>
      </c>
      <c r="D25" s="49" t="s">
        <v>75</v>
      </c>
      <c r="E25" s="49">
        <v>1</v>
      </c>
      <c r="F25" s="42">
        <v>205625</v>
      </c>
      <c r="G25" s="42">
        <v>226180</v>
      </c>
      <c r="H25" s="42">
        <v>273195</v>
      </c>
      <c r="I25" s="40">
        <f t="shared" si="0"/>
        <v>235000</v>
      </c>
      <c r="J25" s="3">
        <f t="shared" si="1"/>
        <v>34637.703806690188</v>
      </c>
      <c r="K25" s="3">
        <f t="shared" si="2"/>
        <v>14.739448428378804</v>
      </c>
      <c r="L25" s="31" t="s">
        <v>4</v>
      </c>
      <c r="M25" s="41">
        <f t="shared" si="3"/>
        <v>235000</v>
      </c>
    </row>
    <row r="26" spans="1:13" ht="63" x14ac:dyDescent="0.25">
      <c r="A26" s="76"/>
      <c r="B26" s="44" t="s">
        <v>42</v>
      </c>
      <c r="C26" s="2" t="s">
        <v>16</v>
      </c>
      <c r="D26" s="38" t="s">
        <v>76</v>
      </c>
      <c r="E26" s="38">
        <v>15</v>
      </c>
      <c r="F26" s="42">
        <v>6100</v>
      </c>
      <c r="G26" s="42">
        <v>7300</v>
      </c>
      <c r="H26" s="42">
        <v>7600</v>
      </c>
      <c r="I26" s="40">
        <f t="shared" si="0"/>
        <v>7000</v>
      </c>
      <c r="J26" s="3">
        <f t="shared" si="1"/>
        <v>793.72539331937719</v>
      </c>
      <c r="K26" s="3">
        <f t="shared" si="2"/>
        <v>11.338934190276817</v>
      </c>
      <c r="L26" s="31" t="s">
        <v>4</v>
      </c>
      <c r="M26" s="41">
        <f t="shared" si="3"/>
        <v>105000</v>
      </c>
    </row>
    <row r="27" spans="1:13" ht="56.25" x14ac:dyDescent="0.25">
      <c r="A27" s="76"/>
      <c r="B27" s="10" t="s">
        <v>43</v>
      </c>
      <c r="C27" s="2" t="s">
        <v>16</v>
      </c>
      <c r="D27" s="47" t="s">
        <v>76</v>
      </c>
      <c r="E27" s="47">
        <v>15</v>
      </c>
      <c r="F27" s="42">
        <v>3956</v>
      </c>
      <c r="G27" s="42">
        <v>4747</v>
      </c>
      <c r="H27" s="42">
        <v>5097</v>
      </c>
      <c r="I27" s="40">
        <f t="shared" si="0"/>
        <v>4600</v>
      </c>
      <c r="J27" s="3">
        <f t="shared" si="1"/>
        <v>584.53143628037662</v>
      </c>
      <c r="K27" s="3">
        <f t="shared" si="2"/>
        <v>12.707205136529925</v>
      </c>
      <c r="L27" s="31" t="s">
        <v>4</v>
      </c>
      <c r="M27" s="41">
        <f t="shared" si="3"/>
        <v>69000</v>
      </c>
    </row>
    <row r="28" spans="1:13" ht="56.25" x14ac:dyDescent="0.25">
      <c r="A28" s="76"/>
      <c r="B28" s="44" t="s">
        <v>44</v>
      </c>
      <c r="C28" s="2" t="s">
        <v>16</v>
      </c>
      <c r="D28" s="47" t="s">
        <v>76</v>
      </c>
      <c r="E28" s="47">
        <v>15</v>
      </c>
      <c r="F28" s="42">
        <v>2980</v>
      </c>
      <c r="G28" s="42">
        <v>3280</v>
      </c>
      <c r="H28" s="42">
        <v>3940</v>
      </c>
      <c r="I28" s="40">
        <f t="shared" si="0"/>
        <v>3400</v>
      </c>
      <c r="J28" s="3">
        <f t="shared" si="1"/>
        <v>491.12116631234699</v>
      </c>
      <c r="K28" s="3">
        <f t="shared" si="2"/>
        <v>14.444740185657265</v>
      </c>
      <c r="L28" s="31" t="s">
        <v>4</v>
      </c>
      <c r="M28" s="41">
        <f t="shared" si="3"/>
        <v>51000</v>
      </c>
    </row>
    <row r="29" spans="1:13" ht="56.25" x14ac:dyDescent="0.25">
      <c r="A29" s="76"/>
      <c r="B29" s="44" t="s">
        <v>45</v>
      </c>
      <c r="C29" s="2" t="s">
        <v>16</v>
      </c>
      <c r="D29" s="47" t="s">
        <v>76</v>
      </c>
      <c r="E29" s="47">
        <v>2</v>
      </c>
      <c r="F29" s="42">
        <v>4360</v>
      </c>
      <c r="G29" s="42">
        <v>5230</v>
      </c>
      <c r="H29" s="42">
        <v>5800</v>
      </c>
      <c r="I29" s="40">
        <f t="shared" si="0"/>
        <v>5130</v>
      </c>
      <c r="J29" s="3">
        <f t="shared" si="1"/>
        <v>725.18963037263575</v>
      </c>
      <c r="K29" s="3">
        <f t="shared" si="2"/>
        <v>14.136250104729742</v>
      </c>
      <c r="L29" s="31" t="s">
        <v>4</v>
      </c>
      <c r="M29" s="41">
        <f t="shared" si="3"/>
        <v>10260</v>
      </c>
    </row>
    <row r="30" spans="1:13" ht="56.25" x14ac:dyDescent="0.25">
      <c r="A30" s="76"/>
      <c r="B30" s="10" t="s">
        <v>46</v>
      </c>
      <c r="C30" s="2" t="s">
        <v>16</v>
      </c>
      <c r="D30" s="47" t="s">
        <v>76</v>
      </c>
      <c r="E30" s="47">
        <v>1</v>
      </c>
      <c r="F30" s="42">
        <v>15900</v>
      </c>
      <c r="G30" s="42">
        <v>19000</v>
      </c>
      <c r="H30" s="42">
        <v>20600</v>
      </c>
      <c r="I30" s="40">
        <f t="shared" si="0"/>
        <v>18500</v>
      </c>
      <c r="J30" s="3">
        <f t="shared" si="1"/>
        <v>2389.5606290697042</v>
      </c>
      <c r="K30" s="3">
        <f t="shared" si="2"/>
        <v>12.916543940917318</v>
      </c>
      <c r="L30" s="31" t="s">
        <v>4</v>
      </c>
      <c r="M30" s="41">
        <f t="shared" si="3"/>
        <v>18500</v>
      </c>
    </row>
    <row r="31" spans="1:13" ht="56.25" x14ac:dyDescent="0.25">
      <c r="A31" s="76"/>
      <c r="B31" s="50" t="s">
        <v>47</v>
      </c>
      <c r="C31" s="2" t="s">
        <v>16</v>
      </c>
      <c r="D31" s="47" t="s">
        <v>76</v>
      </c>
      <c r="E31" s="47">
        <v>2</v>
      </c>
      <c r="F31" s="42">
        <v>6370</v>
      </c>
      <c r="G31" s="42">
        <v>7000</v>
      </c>
      <c r="H31" s="42">
        <v>8350</v>
      </c>
      <c r="I31" s="40">
        <f t="shared" si="0"/>
        <v>7240</v>
      </c>
      <c r="J31" s="3">
        <f t="shared" si="1"/>
        <v>1011.5829180052419</v>
      </c>
      <c r="K31" s="3">
        <f t="shared" si="2"/>
        <v>13.97213975145362</v>
      </c>
      <c r="L31" s="31" t="s">
        <v>4</v>
      </c>
      <c r="M31" s="41">
        <f t="shared" si="3"/>
        <v>14480</v>
      </c>
    </row>
    <row r="32" spans="1:13" ht="56.25" x14ac:dyDescent="0.25">
      <c r="A32" s="76"/>
      <c r="B32" s="50" t="s">
        <v>48</v>
      </c>
      <c r="C32" s="2" t="s">
        <v>16</v>
      </c>
      <c r="D32" s="47" t="s">
        <v>76</v>
      </c>
      <c r="E32" s="47">
        <v>2</v>
      </c>
      <c r="F32" s="42">
        <v>4200</v>
      </c>
      <c r="G32" s="42">
        <v>5000</v>
      </c>
      <c r="H32" s="42">
        <v>5290</v>
      </c>
      <c r="I32" s="40">
        <f t="shared" si="0"/>
        <v>4830</v>
      </c>
      <c r="J32" s="3">
        <f t="shared" si="1"/>
        <v>564.53520705089772</v>
      </c>
      <c r="K32" s="3">
        <f t="shared" si="2"/>
        <v>11.688099524863308</v>
      </c>
      <c r="L32" s="31" t="s">
        <v>4</v>
      </c>
      <c r="M32" s="41">
        <f t="shared" si="3"/>
        <v>9660</v>
      </c>
    </row>
    <row r="33" spans="1:13" ht="56.25" x14ac:dyDescent="0.25">
      <c r="A33" s="76"/>
      <c r="B33" s="10" t="s">
        <v>49</v>
      </c>
      <c r="C33" s="2" t="s">
        <v>16</v>
      </c>
      <c r="D33" s="47" t="s">
        <v>76</v>
      </c>
      <c r="E33" s="47">
        <v>1</v>
      </c>
      <c r="F33" s="42">
        <v>32680</v>
      </c>
      <c r="G33" s="42">
        <v>39200</v>
      </c>
      <c r="H33" s="42">
        <v>42120</v>
      </c>
      <c r="I33" s="40">
        <f t="shared" si="0"/>
        <v>38000</v>
      </c>
      <c r="J33" s="3">
        <f t="shared" si="1"/>
        <v>4833.0528654257441</v>
      </c>
      <c r="K33" s="3">
        <f t="shared" si="2"/>
        <v>12.71856017217301</v>
      </c>
      <c r="L33" s="31" t="s">
        <v>4</v>
      </c>
      <c r="M33" s="41">
        <f t="shared" si="3"/>
        <v>38000</v>
      </c>
    </row>
    <row r="34" spans="1:13" ht="56.25" x14ac:dyDescent="0.25">
      <c r="A34" s="76"/>
      <c r="B34" s="48" t="s">
        <v>50</v>
      </c>
      <c r="C34" s="2" t="s">
        <v>16</v>
      </c>
      <c r="D34" s="49" t="s">
        <v>75</v>
      </c>
      <c r="E34" s="49">
        <v>1</v>
      </c>
      <c r="F34" s="42">
        <v>41760</v>
      </c>
      <c r="G34" s="42">
        <v>47952</v>
      </c>
      <c r="H34" s="42">
        <v>54288</v>
      </c>
      <c r="I34" s="40">
        <f t="shared" si="0"/>
        <v>48000</v>
      </c>
      <c r="J34" s="3">
        <f t="shared" si="1"/>
        <v>6264.1379295159204</v>
      </c>
      <c r="K34" s="3">
        <f t="shared" si="2"/>
        <v>13.050287353158168</v>
      </c>
      <c r="L34" s="31" t="s">
        <v>4</v>
      </c>
      <c r="M34" s="41">
        <f t="shared" si="3"/>
        <v>48000</v>
      </c>
    </row>
    <row r="35" spans="1:13" ht="56.25" x14ac:dyDescent="0.25">
      <c r="A35" s="76"/>
      <c r="B35" s="48" t="s">
        <v>51</v>
      </c>
      <c r="C35" s="2" t="s">
        <v>16</v>
      </c>
      <c r="D35" s="49" t="s">
        <v>75</v>
      </c>
      <c r="E35" s="49">
        <v>1</v>
      </c>
      <c r="F35" s="42">
        <v>109100</v>
      </c>
      <c r="G35" s="42">
        <v>130000</v>
      </c>
      <c r="H35" s="42">
        <v>135900</v>
      </c>
      <c r="I35" s="40">
        <f t="shared" si="0"/>
        <v>125000</v>
      </c>
      <c r="J35" s="3">
        <f t="shared" si="1"/>
        <v>14082.258341615523</v>
      </c>
      <c r="K35" s="3">
        <f t="shared" si="2"/>
        <v>11.265806673292419</v>
      </c>
      <c r="L35" s="31" t="s">
        <v>4</v>
      </c>
      <c r="M35" s="41">
        <f t="shared" si="3"/>
        <v>125000</v>
      </c>
    </row>
    <row r="36" spans="1:13" ht="56.25" x14ac:dyDescent="0.25">
      <c r="A36" s="76"/>
      <c r="B36" s="10" t="s">
        <v>52</v>
      </c>
      <c r="C36" s="2" t="s">
        <v>16</v>
      </c>
      <c r="D36" s="47" t="s">
        <v>76</v>
      </c>
      <c r="E36" s="47">
        <v>50</v>
      </c>
      <c r="F36" s="42">
        <v>154</v>
      </c>
      <c r="G36" s="42">
        <v>184</v>
      </c>
      <c r="H36" s="42">
        <v>202</v>
      </c>
      <c r="I36" s="40">
        <f t="shared" si="0"/>
        <v>180</v>
      </c>
      <c r="J36" s="3">
        <f t="shared" si="1"/>
        <v>24.248711305964282</v>
      </c>
      <c r="K36" s="3">
        <f t="shared" si="2"/>
        <v>13.471506281091267</v>
      </c>
      <c r="L36" s="31" t="s">
        <v>4</v>
      </c>
      <c r="M36" s="41">
        <f t="shared" si="3"/>
        <v>9000</v>
      </c>
    </row>
    <row r="37" spans="1:13" ht="56.25" x14ac:dyDescent="0.25">
      <c r="A37" s="76"/>
      <c r="B37" s="10" t="s">
        <v>53</v>
      </c>
      <c r="C37" s="2" t="s">
        <v>16</v>
      </c>
      <c r="D37" s="47" t="s">
        <v>76</v>
      </c>
      <c r="E37" s="47">
        <v>3</v>
      </c>
      <c r="F37" s="42">
        <v>41</v>
      </c>
      <c r="G37" s="42">
        <v>49</v>
      </c>
      <c r="H37" s="42">
        <v>54</v>
      </c>
      <c r="I37" s="40">
        <f t="shared" si="0"/>
        <v>48</v>
      </c>
      <c r="J37" s="3">
        <f t="shared" si="1"/>
        <v>6.5574385243020004</v>
      </c>
      <c r="K37" s="3">
        <f t="shared" si="2"/>
        <v>13.661330258962501</v>
      </c>
      <c r="L37" s="31" t="s">
        <v>4</v>
      </c>
      <c r="M37" s="41">
        <f t="shared" si="3"/>
        <v>144</v>
      </c>
    </row>
    <row r="38" spans="1:13" ht="56.25" x14ac:dyDescent="0.25">
      <c r="A38" s="76"/>
      <c r="B38" s="10" t="s">
        <v>54</v>
      </c>
      <c r="C38" s="2" t="s">
        <v>16</v>
      </c>
      <c r="D38" s="47" t="s">
        <v>76</v>
      </c>
      <c r="E38" s="47">
        <v>400</v>
      </c>
      <c r="F38" s="42">
        <v>330</v>
      </c>
      <c r="G38" s="42">
        <v>390</v>
      </c>
      <c r="H38" s="42">
        <v>420</v>
      </c>
      <c r="I38" s="40">
        <f t="shared" si="0"/>
        <v>380</v>
      </c>
      <c r="J38" s="3">
        <f t="shared" si="1"/>
        <v>45.825756949558397</v>
      </c>
      <c r="K38" s="3">
        <f t="shared" si="2"/>
        <v>12.059409723567999</v>
      </c>
      <c r="L38" s="31" t="s">
        <v>4</v>
      </c>
      <c r="M38" s="41">
        <f t="shared" si="3"/>
        <v>152000</v>
      </c>
    </row>
    <row r="39" spans="1:13" ht="56.25" x14ac:dyDescent="0.25">
      <c r="A39" s="76"/>
      <c r="B39" s="44" t="s">
        <v>55</v>
      </c>
      <c r="C39" s="2" t="s">
        <v>16</v>
      </c>
      <c r="D39" s="47" t="s">
        <v>76</v>
      </c>
      <c r="E39" s="47">
        <v>400</v>
      </c>
      <c r="F39" s="42">
        <v>129</v>
      </c>
      <c r="G39" s="42">
        <v>150</v>
      </c>
      <c r="H39" s="42">
        <v>171</v>
      </c>
      <c r="I39" s="40">
        <f t="shared" si="0"/>
        <v>150</v>
      </c>
      <c r="J39" s="3">
        <f t="shared" si="1"/>
        <v>21</v>
      </c>
      <c r="K39" s="3">
        <f t="shared" si="2"/>
        <v>14.000000000000002</v>
      </c>
      <c r="L39" s="31" t="s">
        <v>4</v>
      </c>
      <c r="M39" s="41">
        <f t="shared" si="3"/>
        <v>60000</v>
      </c>
    </row>
    <row r="40" spans="1:13" ht="56.25" x14ac:dyDescent="0.25">
      <c r="A40" s="76"/>
      <c r="B40" s="51" t="s">
        <v>56</v>
      </c>
      <c r="C40" s="2" t="s">
        <v>16</v>
      </c>
      <c r="D40" s="47" t="s">
        <v>76</v>
      </c>
      <c r="E40" s="47">
        <v>400</v>
      </c>
      <c r="F40" s="42">
        <v>214</v>
      </c>
      <c r="G40" s="42">
        <v>236</v>
      </c>
      <c r="H40" s="42">
        <v>285</v>
      </c>
      <c r="I40" s="40">
        <f t="shared" si="0"/>
        <v>245</v>
      </c>
      <c r="J40" s="3">
        <f t="shared" si="1"/>
        <v>36.345563690772494</v>
      </c>
      <c r="K40" s="3">
        <f t="shared" si="2"/>
        <v>14.834923955417345</v>
      </c>
      <c r="L40" s="31" t="s">
        <v>4</v>
      </c>
      <c r="M40" s="41">
        <f t="shared" si="3"/>
        <v>98000</v>
      </c>
    </row>
    <row r="41" spans="1:13" ht="56.25" x14ac:dyDescent="0.25">
      <c r="A41" s="76"/>
      <c r="B41" s="10" t="s">
        <v>57</v>
      </c>
      <c r="C41" s="2" t="s">
        <v>16</v>
      </c>
      <c r="D41" s="47" t="s">
        <v>76</v>
      </c>
      <c r="E41" s="47">
        <v>400</v>
      </c>
      <c r="F41" s="42">
        <v>1936</v>
      </c>
      <c r="G41" s="42">
        <v>2100</v>
      </c>
      <c r="H41" s="42">
        <v>2564</v>
      </c>
      <c r="I41" s="40">
        <f t="shared" si="0"/>
        <v>2200</v>
      </c>
      <c r="J41" s="3">
        <f t="shared" si="1"/>
        <v>325.72380938457661</v>
      </c>
      <c r="K41" s="3">
        <f t="shared" si="2"/>
        <v>14.805627699298936</v>
      </c>
      <c r="L41" s="31" t="s">
        <v>4</v>
      </c>
      <c r="M41" s="41">
        <f t="shared" si="3"/>
        <v>880000</v>
      </c>
    </row>
    <row r="42" spans="1:13" ht="56.25" x14ac:dyDescent="0.25">
      <c r="A42" s="76"/>
      <c r="B42" s="10" t="s">
        <v>58</v>
      </c>
      <c r="C42" s="2" t="s">
        <v>16</v>
      </c>
      <c r="D42" s="47" t="s">
        <v>76</v>
      </c>
      <c r="E42" s="47">
        <v>1</v>
      </c>
      <c r="F42" s="42">
        <v>30100</v>
      </c>
      <c r="G42" s="42">
        <v>35000</v>
      </c>
      <c r="H42" s="42">
        <v>39900</v>
      </c>
      <c r="I42" s="40">
        <f t="shared" si="0"/>
        <v>35000</v>
      </c>
      <c r="J42" s="3">
        <f t="shared" si="1"/>
        <v>4900</v>
      </c>
      <c r="K42" s="3">
        <f t="shared" si="2"/>
        <v>14.000000000000002</v>
      </c>
      <c r="L42" s="31" t="s">
        <v>4</v>
      </c>
      <c r="M42" s="41">
        <f t="shared" si="3"/>
        <v>35000</v>
      </c>
    </row>
    <row r="43" spans="1:13" ht="56.25" x14ac:dyDescent="0.25">
      <c r="A43" s="76"/>
      <c r="B43" s="52" t="s">
        <v>59</v>
      </c>
      <c r="C43" s="2" t="s">
        <v>16</v>
      </c>
      <c r="D43" s="47" t="s">
        <v>76</v>
      </c>
      <c r="E43" s="47">
        <v>30</v>
      </c>
      <c r="F43" s="42">
        <v>480</v>
      </c>
      <c r="G43" s="42">
        <v>530</v>
      </c>
      <c r="H43" s="42">
        <v>640</v>
      </c>
      <c r="I43" s="40">
        <f t="shared" si="0"/>
        <v>550</v>
      </c>
      <c r="J43" s="3">
        <f t="shared" si="1"/>
        <v>81.853527718724493</v>
      </c>
      <c r="K43" s="3">
        <f t="shared" si="2"/>
        <v>14.882459585222636</v>
      </c>
      <c r="L43" s="31" t="s">
        <v>4</v>
      </c>
      <c r="M43" s="41">
        <f t="shared" si="3"/>
        <v>16500</v>
      </c>
    </row>
    <row r="44" spans="1:13" ht="63" x14ac:dyDescent="0.25">
      <c r="A44" s="76"/>
      <c r="B44" s="10" t="s">
        <v>60</v>
      </c>
      <c r="C44" s="2" t="s">
        <v>16</v>
      </c>
      <c r="D44" s="47" t="s">
        <v>72</v>
      </c>
      <c r="E44" s="53" t="s">
        <v>77</v>
      </c>
      <c r="F44" s="42">
        <v>3828</v>
      </c>
      <c r="G44" s="42">
        <v>4500</v>
      </c>
      <c r="H44" s="42">
        <v>4872</v>
      </c>
      <c r="I44" s="40">
        <f t="shared" si="0"/>
        <v>4400</v>
      </c>
      <c r="J44" s="3">
        <f t="shared" si="1"/>
        <v>529.13514341801192</v>
      </c>
      <c r="K44" s="3">
        <f t="shared" si="2"/>
        <v>12.025798714045726</v>
      </c>
      <c r="L44" s="31" t="s">
        <v>4</v>
      </c>
      <c r="M44" s="41">
        <f>I44*15</f>
        <v>66000</v>
      </c>
    </row>
    <row r="45" spans="1:13" ht="56.25" x14ac:dyDescent="0.25">
      <c r="A45" s="76"/>
      <c r="B45" s="10" t="s">
        <v>61</v>
      </c>
      <c r="C45" s="2" t="s">
        <v>16</v>
      </c>
      <c r="D45" s="47" t="s">
        <v>75</v>
      </c>
      <c r="E45" s="47">
        <v>1</v>
      </c>
      <c r="F45" s="42">
        <v>16340</v>
      </c>
      <c r="G45" s="42">
        <v>19500</v>
      </c>
      <c r="H45" s="42">
        <v>21160</v>
      </c>
      <c r="I45" s="40">
        <f t="shared" si="0"/>
        <v>19000</v>
      </c>
      <c r="J45" s="3">
        <f t="shared" si="1"/>
        <v>2448.5914318236105</v>
      </c>
      <c r="K45" s="3">
        <f t="shared" si="2"/>
        <v>12.887323325387424</v>
      </c>
      <c r="L45" s="31" t="s">
        <v>4</v>
      </c>
      <c r="M45" s="41">
        <f t="shared" si="3"/>
        <v>19000</v>
      </c>
    </row>
    <row r="46" spans="1:13" ht="56.25" x14ac:dyDescent="0.25">
      <c r="A46" s="76"/>
      <c r="B46" s="54" t="s">
        <v>62</v>
      </c>
      <c r="C46" s="2" t="s">
        <v>16</v>
      </c>
      <c r="D46" s="47" t="s">
        <v>76</v>
      </c>
      <c r="E46" s="47">
        <v>15</v>
      </c>
      <c r="F46" s="42">
        <v>3412</v>
      </c>
      <c r="G46" s="42">
        <v>3750</v>
      </c>
      <c r="H46" s="42">
        <v>4538</v>
      </c>
      <c r="I46" s="40">
        <f t="shared" si="0"/>
        <v>3900</v>
      </c>
      <c r="J46" s="3">
        <f t="shared" si="1"/>
        <v>577.79235024358013</v>
      </c>
      <c r="K46" s="3">
        <f t="shared" si="2"/>
        <v>14.815188467784107</v>
      </c>
      <c r="L46" s="31" t="s">
        <v>4</v>
      </c>
      <c r="M46" s="41">
        <f t="shared" si="3"/>
        <v>58500</v>
      </c>
    </row>
    <row r="47" spans="1:13" ht="56.25" x14ac:dyDescent="0.25">
      <c r="A47" s="76"/>
      <c r="B47" s="10" t="s">
        <v>63</v>
      </c>
      <c r="C47" s="2" t="s">
        <v>16</v>
      </c>
      <c r="D47" s="47" t="s">
        <v>76</v>
      </c>
      <c r="E47" s="47">
        <v>20</v>
      </c>
      <c r="F47" s="42">
        <v>1392</v>
      </c>
      <c r="G47" s="42">
        <v>1650</v>
      </c>
      <c r="H47" s="42">
        <v>1758</v>
      </c>
      <c r="I47" s="40">
        <f t="shared" si="0"/>
        <v>1600</v>
      </c>
      <c r="J47" s="3">
        <f t="shared" si="1"/>
        <v>188.05318396666408</v>
      </c>
      <c r="K47" s="3">
        <f t="shared" si="2"/>
        <v>11.753323997916505</v>
      </c>
      <c r="L47" s="31" t="s">
        <v>4</v>
      </c>
      <c r="M47" s="41">
        <f t="shared" si="3"/>
        <v>32000</v>
      </c>
    </row>
    <row r="48" spans="1:13" ht="56.25" x14ac:dyDescent="0.25">
      <c r="A48" s="76"/>
      <c r="B48" s="55" t="s">
        <v>64</v>
      </c>
      <c r="C48" s="2" t="s">
        <v>16</v>
      </c>
      <c r="D48" s="47" t="s">
        <v>78</v>
      </c>
      <c r="E48" s="47" t="s">
        <v>79</v>
      </c>
      <c r="F48" s="42">
        <v>184</v>
      </c>
      <c r="G48" s="42">
        <v>220</v>
      </c>
      <c r="H48" s="42">
        <v>241</v>
      </c>
      <c r="I48" s="40">
        <f t="shared" si="0"/>
        <v>215</v>
      </c>
      <c r="J48" s="3">
        <f t="shared" si="1"/>
        <v>28.827070610799147</v>
      </c>
      <c r="K48" s="3">
        <f t="shared" si="2"/>
        <v>13.407939818976347</v>
      </c>
      <c r="L48" s="31" t="s">
        <v>4</v>
      </c>
      <c r="M48" s="41">
        <f>I48*1000</f>
        <v>215000</v>
      </c>
    </row>
    <row r="49" spans="1:14" ht="56.25" x14ac:dyDescent="0.25">
      <c r="A49" s="76"/>
      <c r="B49" s="55" t="s">
        <v>65</v>
      </c>
      <c r="C49" s="2" t="s">
        <v>16</v>
      </c>
      <c r="D49" s="47" t="s">
        <v>75</v>
      </c>
      <c r="E49" s="47">
        <v>2000</v>
      </c>
      <c r="F49" s="42">
        <v>10.52</v>
      </c>
      <c r="G49" s="42">
        <v>11.53</v>
      </c>
      <c r="H49" s="42">
        <v>13.95</v>
      </c>
      <c r="I49" s="40">
        <f t="shared" si="0"/>
        <v>12</v>
      </c>
      <c r="J49" s="3">
        <f t="shared" si="1"/>
        <v>1.7626400653565084</v>
      </c>
      <c r="K49" s="3">
        <f t="shared" si="2"/>
        <v>14.688667211304237</v>
      </c>
      <c r="L49" s="31" t="s">
        <v>4</v>
      </c>
      <c r="M49" s="41">
        <f t="shared" si="3"/>
        <v>24000</v>
      </c>
    </row>
    <row r="50" spans="1:14" ht="56.25" x14ac:dyDescent="0.25">
      <c r="A50" s="76"/>
      <c r="B50" s="10" t="s">
        <v>66</v>
      </c>
      <c r="C50" s="2" t="s">
        <v>16</v>
      </c>
      <c r="D50" s="47" t="s">
        <v>80</v>
      </c>
      <c r="E50" s="53" t="s">
        <v>81</v>
      </c>
      <c r="F50" s="42">
        <v>7220</v>
      </c>
      <c r="G50" s="42">
        <v>8600</v>
      </c>
      <c r="H50" s="42">
        <v>9080</v>
      </c>
      <c r="I50" s="40">
        <f t="shared" si="0"/>
        <v>8300</v>
      </c>
      <c r="J50" s="3">
        <f t="shared" si="1"/>
        <v>965.60861636586492</v>
      </c>
      <c r="K50" s="3">
        <f t="shared" si="2"/>
        <v>11.633838751395963</v>
      </c>
      <c r="L50" s="31" t="s">
        <v>4</v>
      </c>
      <c r="M50" s="41">
        <f>I50*3</f>
        <v>24900</v>
      </c>
    </row>
    <row r="51" spans="1:14" ht="56.25" x14ac:dyDescent="0.25">
      <c r="A51" s="76"/>
      <c r="B51" s="10" t="s">
        <v>67</v>
      </c>
      <c r="C51" s="2" t="s">
        <v>16</v>
      </c>
      <c r="D51" s="47" t="s">
        <v>82</v>
      </c>
      <c r="E51" s="53" t="s">
        <v>83</v>
      </c>
      <c r="F51" s="42">
        <v>3708</v>
      </c>
      <c r="G51" s="42">
        <v>4445</v>
      </c>
      <c r="H51" s="42">
        <v>4784.5</v>
      </c>
      <c r="I51" s="40">
        <f t="shared" si="0"/>
        <v>4312.5</v>
      </c>
      <c r="J51" s="3">
        <f t="shared" si="1"/>
        <v>550.34557325375113</v>
      </c>
      <c r="K51" s="3">
        <f t="shared" si="2"/>
        <v>12.761636481246402</v>
      </c>
      <c r="L51" s="31" t="s">
        <v>4</v>
      </c>
      <c r="M51" s="41">
        <f>I51*8</f>
        <v>34500</v>
      </c>
    </row>
    <row r="52" spans="1:14" ht="56.25" x14ac:dyDescent="0.25">
      <c r="A52" s="76"/>
      <c r="B52" s="10" t="s">
        <v>68</v>
      </c>
      <c r="C52" s="2" t="s">
        <v>16</v>
      </c>
      <c r="D52" s="47" t="s">
        <v>75</v>
      </c>
      <c r="E52" s="47">
        <v>1</v>
      </c>
      <c r="F52" s="42">
        <v>48100</v>
      </c>
      <c r="G52" s="42">
        <v>52910</v>
      </c>
      <c r="H52" s="42">
        <v>63990</v>
      </c>
      <c r="I52" s="40">
        <f t="shared" si="0"/>
        <v>55000</v>
      </c>
      <c r="J52" s="3">
        <f t="shared" si="1"/>
        <v>8148.5642907201754</v>
      </c>
      <c r="K52" s="3">
        <f t="shared" si="2"/>
        <v>14.815571437673047</v>
      </c>
      <c r="L52" s="31" t="s">
        <v>4</v>
      </c>
      <c r="M52" s="41">
        <f t="shared" si="3"/>
        <v>55000</v>
      </c>
    </row>
    <row r="53" spans="1:14" ht="78.75" x14ac:dyDescent="0.25">
      <c r="A53" s="76"/>
      <c r="B53" s="10" t="s">
        <v>69</v>
      </c>
      <c r="C53" s="2" t="s">
        <v>16</v>
      </c>
      <c r="D53" s="47" t="s">
        <v>75</v>
      </c>
      <c r="E53" s="47">
        <v>1</v>
      </c>
      <c r="F53" s="42">
        <v>78300</v>
      </c>
      <c r="G53" s="42">
        <v>89900</v>
      </c>
      <c r="H53" s="42">
        <v>101800</v>
      </c>
      <c r="I53" s="40">
        <f t="shared" si="0"/>
        <v>90000</v>
      </c>
      <c r="J53" s="3">
        <f t="shared" si="1"/>
        <v>11750.319144601988</v>
      </c>
      <c r="K53" s="3">
        <f t="shared" si="2"/>
        <v>13.055910160668876</v>
      </c>
      <c r="L53" s="31" t="s">
        <v>4</v>
      </c>
      <c r="M53" s="41">
        <f t="shared" si="3"/>
        <v>90000</v>
      </c>
    </row>
    <row r="54" spans="1:14" ht="56.25" x14ac:dyDescent="0.25">
      <c r="A54" s="76"/>
      <c r="B54" s="10" t="s">
        <v>70</v>
      </c>
      <c r="C54" s="2" t="s">
        <v>16</v>
      </c>
      <c r="D54" s="47" t="s">
        <v>84</v>
      </c>
      <c r="E54" s="53" t="s">
        <v>85</v>
      </c>
      <c r="F54" s="42">
        <v>3268</v>
      </c>
      <c r="G54" s="42">
        <v>3920</v>
      </c>
      <c r="H54" s="42">
        <v>4212</v>
      </c>
      <c r="I54" s="40">
        <f t="shared" si="0"/>
        <v>3800</v>
      </c>
      <c r="J54" s="3">
        <f t="shared" si="1"/>
        <v>483.30528654257444</v>
      </c>
      <c r="K54" s="3">
        <f t="shared" si="2"/>
        <v>12.71856017217301</v>
      </c>
      <c r="L54" s="31" t="s">
        <v>4</v>
      </c>
      <c r="M54" s="41">
        <f>I54*2*8</f>
        <v>60800</v>
      </c>
    </row>
    <row r="55" spans="1:14" ht="56.25" x14ac:dyDescent="0.25">
      <c r="A55" s="76"/>
      <c r="B55" s="10" t="s">
        <v>71</v>
      </c>
      <c r="C55" s="2" t="s">
        <v>16</v>
      </c>
      <c r="D55" s="47" t="s">
        <v>84</v>
      </c>
      <c r="E55" s="53" t="s">
        <v>83</v>
      </c>
      <c r="F55" s="42">
        <v>1555</v>
      </c>
      <c r="G55" s="42">
        <v>1720</v>
      </c>
      <c r="H55" s="42">
        <v>2065</v>
      </c>
      <c r="I55" s="40">
        <f t="shared" ref="I55" si="4">AVERAGE(F55:H55)</f>
        <v>1780</v>
      </c>
      <c r="J55" s="3">
        <f t="shared" ref="J55" si="5">STDEV(F55:H55)</f>
        <v>260.24027359346206</v>
      </c>
      <c r="K55" s="3">
        <f t="shared" ref="K55" si="6">J55/I55*100</f>
        <v>14.620240089520339</v>
      </c>
      <c r="L55" s="31" t="s">
        <v>4</v>
      </c>
      <c r="M55" s="41">
        <f>I55*8</f>
        <v>14240</v>
      </c>
    </row>
    <row r="56" spans="1:14" x14ac:dyDescent="0.25">
      <c r="A56" s="76"/>
      <c r="B56" s="2" t="s">
        <v>21</v>
      </c>
      <c r="C56" s="56"/>
      <c r="D56" s="56"/>
      <c r="E56" s="57"/>
      <c r="F56" s="11">
        <f>(F9*1+F10*3*2+F11*E11+F12*E12+F13*E13+F14*E14+F15*E15+F16*E16+F17*E17+F18*E18+F19*E19+F20*E20+F21*E21+F22*E22+F23*E23+F24*E24+F25*E25+F26*E26+F27*E27+F28*E28+F29*E29+F30*E30+F31*E31+F32*E32+F33*E33+F34*E34+F35*E35+F36*E36+F37*E37+F38*E38+F39*E39+F40*E40+F41*E41+F42*E42+F43*E43+F44*15+F45*E45+F46*E46+F47*E47+F48*1000+F49*E49+F50*3+F51*8+F52*E52+F53*E53+F54*2*8+F55*8)</f>
        <v>4464202</v>
      </c>
      <c r="G56" s="11">
        <f>(G9*1+G10*3*2+G11*E11+G12*E12+G13*E13+G14*E14+G15*E15+G16*E16+G17*E17+G18*E18+G19*E19+G20*E20+G21*E21+G22*E22+G23*E23+G24*E24+G25*E25+G26*E26+G27*E27+G28*E28+G29*E29+G30*E30+G31*E31+G32*E32+G33*E33+G34*E34+G35*E35+G36*E36+G37*E37+G38*E38+G39*E39+G40*E40+G41*E41+G42*E42+G43*E43+G44*15+G45*E45+G46*E46+G47*E47+G48*1000+G49*E49+G50*3+G51*8+G52*E52+G53*E53+G54*2*8+G55*8)</f>
        <v>5138532</v>
      </c>
      <c r="H56" s="11">
        <f>(1*H9+3*2*H10+E11*H11+E12*H12+E13*H13+E14*H14+E15*H15+E16*H16+E17*H17+E18*H18+E19*H19+E20*H20+E21*H21+E22*H22+E23*H23+E24*H24+E25*H25+E26*H26+E27*H27+E28*H28+E29*H29+E30*H30+E31*H31+E32*H32+E33*H33+E34*H34+E35*H35+E36*H36+E37*H37+E38*H38+E39*H39+E40*H40+E41*H41+E42*H42+E43*H43+15*H44+E45*H45+E46*H46+E47*H47+1000*H48+E49*H49+3*H50+8*H51+E52*H52+E53*H53+2*8*H54+8*H55)</f>
        <v>5762018</v>
      </c>
      <c r="I56" s="58">
        <f>AVERAGE(F56:H56)</f>
        <v>5121584</v>
      </c>
      <c r="J56" s="3">
        <f>STDEV(F56:H56)</f>
        <v>649073.96996952512</v>
      </c>
      <c r="K56" s="3">
        <f t="shared" si="2"/>
        <v>12.673305172179644</v>
      </c>
      <c r="L56" s="31" t="s">
        <v>4</v>
      </c>
      <c r="M56" s="59">
        <f>SUM(M9:M55)</f>
        <v>5121584</v>
      </c>
    </row>
    <row r="57" spans="1:14" x14ac:dyDescent="0.25">
      <c r="A57" s="76"/>
      <c r="B57" s="73" t="s">
        <v>1</v>
      </c>
      <c r="C57" s="12"/>
      <c r="D57" s="13"/>
      <c r="E57" s="14"/>
      <c r="F57" s="13"/>
      <c r="G57" s="13"/>
      <c r="H57" s="13"/>
      <c r="I57" s="13"/>
      <c r="J57" s="13"/>
      <c r="K57" s="13"/>
      <c r="L57" s="13"/>
      <c r="M57" s="15"/>
    </row>
    <row r="58" spans="1:14" x14ac:dyDescent="0.25">
      <c r="A58" s="76"/>
      <c r="B58" s="73"/>
      <c r="C58" s="16"/>
      <c r="D58" s="17"/>
      <c r="E58" s="18"/>
      <c r="F58" s="17"/>
      <c r="G58" s="17"/>
      <c r="H58" s="17"/>
      <c r="I58" s="17"/>
      <c r="J58" s="17"/>
      <c r="K58" s="17"/>
      <c r="L58" s="17"/>
      <c r="M58" s="19"/>
    </row>
    <row r="59" spans="1:14" x14ac:dyDescent="0.25">
      <c r="A59" s="76"/>
      <c r="B59" s="73" t="s">
        <v>2</v>
      </c>
      <c r="C59" s="12"/>
      <c r="D59" s="13"/>
      <c r="E59" s="14"/>
      <c r="F59" s="20"/>
      <c r="G59" s="20"/>
      <c r="H59" s="20"/>
      <c r="I59" s="13"/>
      <c r="J59" s="13"/>
      <c r="K59" s="13"/>
      <c r="L59" s="13"/>
      <c r="M59" s="15"/>
    </row>
    <row r="60" spans="1:14" x14ac:dyDescent="0.25">
      <c r="A60" s="76"/>
      <c r="B60" s="73"/>
      <c r="C60" s="16"/>
      <c r="D60" s="17"/>
      <c r="E60" s="18"/>
      <c r="F60" s="21"/>
      <c r="G60" s="21"/>
      <c r="H60" s="21"/>
      <c r="I60" s="17"/>
      <c r="J60" s="17"/>
      <c r="K60" s="17"/>
      <c r="L60" s="17"/>
      <c r="M60" s="19"/>
    </row>
    <row r="61" spans="1:14" ht="34.5" customHeight="1" x14ac:dyDescent="0.25">
      <c r="A61" s="76"/>
      <c r="B61" s="2" t="s">
        <v>3</v>
      </c>
      <c r="C61" s="22"/>
      <c r="D61" s="23"/>
      <c r="E61" s="24"/>
      <c r="F61" s="25"/>
      <c r="G61" s="25"/>
      <c r="H61" s="25"/>
      <c r="I61" s="23"/>
      <c r="J61" s="23"/>
      <c r="K61" s="23"/>
      <c r="L61" s="23"/>
      <c r="M61" s="26"/>
      <c r="N61" s="7"/>
    </row>
    <row r="62" spans="1:14" x14ac:dyDescent="0.25">
      <c r="A62" s="76"/>
      <c r="B62" s="27"/>
      <c r="C62" s="27"/>
      <c r="D62" s="27"/>
      <c r="E62" s="60"/>
      <c r="F62" s="27"/>
      <c r="G62" s="27"/>
      <c r="H62" s="61"/>
      <c r="I62" s="27"/>
      <c r="J62" s="27"/>
      <c r="K62" s="27"/>
      <c r="L62" s="27"/>
      <c r="M62" s="62"/>
      <c r="N62" s="7"/>
    </row>
    <row r="63" spans="1:14" x14ac:dyDescent="0.25">
      <c r="A63" s="76"/>
      <c r="B63" s="28" t="s">
        <v>8</v>
      </c>
      <c r="C63" s="28"/>
      <c r="D63" s="28"/>
      <c r="E63" s="63"/>
      <c r="F63" s="28"/>
      <c r="G63" s="29"/>
      <c r="H63" s="28"/>
      <c r="I63" s="28"/>
      <c r="J63" s="28"/>
      <c r="K63" s="28"/>
      <c r="L63" s="28"/>
      <c r="M63" s="64"/>
      <c r="N63" s="7"/>
    </row>
    <row r="64" spans="1:14" x14ac:dyDescent="0.25">
      <c r="A64" s="76"/>
      <c r="B64" s="28"/>
      <c r="C64" s="28"/>
      <c r="D64" s="28"/>
      <c r="E64" s="63"/>
      <c r="F64" s="28"/>
      <c r="G64" s="28"/>
      <c r="H64" s="28"/>
      <c r="I64" s="28"/>
      <c r="J64" s="28"/>
      <c r="K64" s="28"/>
      <c r="L64" s="28"/>
      <c r="M64" s="64"/>
      <c r="N64" s="7"/>
    </row>
    <row r="65" spans="1:14" x14ac:dyDescent="0.25">
      <c r="A65" s="76"/>
      <c r="B65" s="28" t="s">
        <v>22</v>
      </c>
      <c r="C65" s="28"/>
      <c r="D65" s="28"/>
      <c r="E65" s="63"/>
      <c r="F65" s="29"/>
      <c r="G65" s="29"/>
      <c r="H65" s="28"/>
      <c r="I65" s="28"/>
      <c r="J65" s="28"/>
      <c r="K65" s="28"/>
      <c r="L65" s="28"/>
      <c r="M65" s="64"/>
      <c r="N65" s="7"/>
    </row>
    <row r="66" spans="1:14" x14ac:dyDescent="0.25">
      <c r="A66" s="76"/>
      <c r="B66" s="28"/>
      <c r="C66" s="28"/>
      <c r="D66" s="28"/>
      <c r="E66" s="63"/>
      <c r="F66" s="28"/>
      <c r="G66" s="28"/>
      <c r="H66" s="28"/>
      <c r="I66" s="28"/>
      <c r="J66" s="28"/>
      <c r="K66" s="28"/>
      <c r="L66" s="28"/>
      <c r="M66" s="64"/>
      <c r="N66" s="7"/>
    </row>
    <row r="67" spans="1:14" x14ac:dyDescent="0.25">
      <c r="A67" s="76"/>
      <c r="B67" s="28" t="s">
        <v>23</v>
      </c>
      <c r="C67" s="28"/>
      <c r="D67" s="28"/>
      <c r="E67" s="63"/>
      <c r="F67" s="28"/>
      <c r="G67" s="28"/>
      <c r="H67" s="28"/>
      <c r="I67" s="28"/>
      <c r="J67" s="28"/>
      <c r="K67" s="28"/>
      <c r="L67" s="28"/>
      <c r="M67" s="64"/>
      <c r="N67" s="7"/>
    </row>
    <row r="68" spans="1:14" x14ac:dyDescent="0.25">
      <c r="A68" s="76"/>
      <c r="B68" s="28"/>
      <c r="C68" s="28"/>
      <c r="D68" s="28"/>
      <c r="E68" s="63"/>
      <c r="F68" s="28"/>
      <c r="G68" s="28"/>
      <c r="H68" s="29"/>
      <c r="I68" s="28"/>
      <c r="J68" s="28"/>
      <c r="K68" s="28"/>
      <c r="L68" s="28"/>
      <c r="M68" s="64"/>
      <c r="N68" s="7"/>
    </row>
    <row r="69" spans="1:14" x14ac:dyDescent="0.25">
      <c r="A69" s="76"/>
      <c r="B69" s="28"/>
      <c r="C69" s="28"/>
      <c r="D69" s="28"/>
      <c r="E69" s="63"/>
      <c r="F69" s="28"/>
      <c r="G69" s="28"/>
      <c r="H69" s="29"/>
      <c r="I69" s="28"/>
      <c r="J69" s="28"/>
      <c r="K69" s="28"/>
      <c r="L69" s="28"/>
      <c r="M69" s="64"/>
      <c r="N69" s="7"/>
    </row>
    <row r="70" spans="1:14" x14ac:dyDescent="0.25">
      <c r="A70" s="76"/>
      <c r="B70" s="28"/>
      <c r="C70" s="28"/>
      <c r="D70" s="28"/>
      <c r="E70" s="63"/>
      <c r="F70" s="28"/>
      <c r="G70" s="28"/>
      <c r="H70" s="29"/>
      <c r="I70" s="28"/>
      <c r="J70" s="28"/>
      <c r="K70" s="28"/>
      <c r="L70" s="28"/>
      <c r="M70" s="64"/>
      <c r="N70" s="7"/>
    </row>
    <row r="71" spans="1:14" x14ac:dyDescent="0.25">
      <c r="A71" s="76"/>
      <c r="B71" s="28"/>
      <c r="C71" s="28"/>
      <c r="D71" s="28"/>
      <c r="E71" s="63"/>
      <c r="F71" s="28"/>
      <c r="G71" s="28"/>
      <c r="H71" s="29"/>
      <c r="I71" s="28"/>
      <c r="J71" s="28"/>
      <c r="K71" s="28"/>
      <c r="L71" s="28"/>
      <c r="M71" s="64"/>
      <c r="N71" s="7"/>
    </row>
    <row r="72" spans="1:14" x14ac:dyDescent="0.25">
      <c r="A72" s="76"/>
      <c r="B72" s="28"/>
      <c r="C72" s="28"/>
      <c r="D72" s="28"/>
      <c r="E72" s="63"/>
      <c r="F72" s="28"/>
      <c r="G72" s="28"/>
      <c r="H72" s="29"/>
      <c r="I72" s="28"/>
      <c r="J72" s="28"/>
      <c r="K72" s="28"/>
      <c r="L72" s="28"/>
      <c r="M72" s="64"/>
      <c r="N72" s="7"/>
    </row>
    <row r="73" spans="1:14" x14ac:dyDescent="0.25">
      <c r="A73" s="4"/>
      <c r="B73" s="28"/>
      <c r="C73" s="28"/>
      <c r="D73" s="28"/>
      <c r="E73" s="63"/>
      <c r="F73" s="28"/>
      <c r="G73" s="28"/>
      <c r="H73" s="29"/>
      <c r="I73" s="28"/>
      <c r="J73" s="28"/>
      <c r="K73" s="28"/>
      <c r="L73" s="28"/>
      <c r="M73" s="64"/>
      <c r="N73" s="7"/>
    </row>
    <row r="74" spans="1:14" x14ac:dyDescent="0.25">
      <c r="A74" s="71"/>
      <c r="B74" s="28"/>
      <c r="C74" s="28"/>
      <c r="D74" s="28"/>
      <c r="E74" s="63"/>
      <c r="F74" s="28"/>
      <c r="G74" s="28"/>
      <c r="H74" s="29"/>
      <c r="I74" s="28"/>
      <c r="J74" s="28"/>
      <c r="K74" s="28"/>
      <c r="L74" s="28"/>
      <c r="M74" s="64"/>
      <c r="N74" s="7"/>
    </row>
    <row r="75" spans="1:14" x14ac:dyDescent="0.25">
      <c r="A75" s="71"/>
      <c r="B75" s="28"/>
      <c r="C75" s="28"/>
      <c r="D75" s="28"/>
      <c r="E75" s="63"/>
      <c r="F75" s="28"/>
      <c r="G75" s="28"/>
      <c r="H75" s="29"/>
      <c r="I75" s="28"/>
      <c r="J75" s="28"/>
      <c r="K75" s="28"/>
      <c r="L75" s="28"/>
      <c r="M75" s="64"/>
      <c r="N75" s="7"/>
    </row>
    <row r="76" spans="1:14" ht="57" hidden="1" customHeight="1" x14ac:dyDescent="0.25">
      <c r="A76" s="71"/>
      <c r="B76" s="28"/>
      <c r="C76" s="28"/>
      <c r="D76" s="28"/>
      <c r="E76" s="63"/>
      <c r="F76" s="28"/>
      <c r="G76" s="28"/>
      <c r="H76" s="29"/>
      <c r="I76" s="28"/>
      <c r="J76" s="28"/>
      <c r="K76" s="28"/>
      <c r="L76" s="28"/>
      <c r="M76" s="64"/>
      <c r="N76" s="7"/>
    </row>
    <row r="77" spans="1:14" x14ac:dyDescent="0.25">
      <c r="A77" s="71"/>
      <c r="B77" s="28"/>
      <c r="C77" s="28"/>
      <c r="D77" s="28"/>
      <c r="E77" s="63"/>
      <c r="F77" s="28"/>
      <c r="G77" s="28"/>
      <c r="H77" s="29"/>
      <c r="I77" s="28"/>
      <c r="J77" s="28"/>
      <c r="K77" s="28"/>
      <c r="L77" s="28"/>
      <c r="M77" s="64"/>
      <c r="N77" s="7"/>
    </row>
    <row r="78" spans="1:14" ht="19.5" thickBot="1" x14ac:dyDescent="0.3">
      <c r="A78" s="65"/>
      <c r="B78" s="30"/>
      <c r="C78" s="30"/>
      <c r="D78" s="30"/>
      <c r="E78" s="66"/>
      <c r="F78" s="30"/>
      <c r="G78" s="30"/>
      <c r="H78" s="67"/>
      <c r="I78" s="30"/>
      <c r="J78" s="30"/>
      <c r="K78" s="30"/>
      <c r="L78" s="30"/>
      <c r="M78" s="68"/>
      <c r="N78" s="7"/>
    </row>
    <row r="79" spans="1:14" x14ac:dyDescent="0.25">
      <c r="A79" s="69"/>
      <c r="N79" s="7"/>
    </row>
  </sheetData>
  <mergeCells count="20">
    <mergeCell ref="B1:M1"/>
    <mergeCell ref="B2:M2"/>
    <mergeCell ref="A3:M3"/>
    <mergeCell ref="A4:A5"/>
    <mergeCell ref="B4:B5"/>
    <mergeCell ref="C4:C5"/>
    <mergeCell ref="D4:D5"/>
    <mergeCell ref="E4:E5"/>
    <mergeCell ref="F4:H5"/>
    <mergeCell ref="I4:I5"/>
    <mergeCell ref="M4:M5"/>
    <mergeCell ref="A76:A77"/>
    <mergeCell ref="J4:J5"/>
    <mergeCell ref="K4:K5"/>
    <mergeCell ref="L4:L5"/>
    <mergeCell ref="F6:H6"/>
    <mergeCell ref="A7:A72"/>
    <mergeCell ref="B57:B58"/>
    <mergeCell ref="B59:B60"/>
    <mergeCell ref="A74:A75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2022-02-04T10:41:36Z</dcterms:modified>
</cp:coreProperties>
</file>