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НМЦК!$A$1:$N$31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N2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M9"/>
  <c r="M16"/>
  <c r="M19"/>
  <c r="M25"/>
  <c r="M12"/>
  <c r="M18"/>
  <c r="M21"/>
  <c r="M24"/>
  <c r="M11"/>
  <c r="M20"/>
  <c r="M23"/>
  <c r="M7"/>
  <c r="M13"/>
  <c r="M26"/>
  <c r="M14"/>
  <c r="M17"/>
  <c r="M22"/>
  <c r="M15"/>
  <c r="M10"/>
  <c r="M8"/>
  <c r="M6"/>
</calcChain>
</file>

<file path=xl/sharedStrings.xml><?xml version="1.0" encoding="utf-8"?>
<sst xmlns="http://schemas.openxmlformats.org/spreadsheetml/2006/main" count="66" uniqueCount="43">
  <si>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</si>
  <si>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</si>
  <si>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</si>
  <si>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</si>
  <si>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</si>
  <si>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</si>
  <si>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</si>
  <si>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</si>
  <si>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</si>
  <si>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</si>
  <si>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</si>
  <si>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</si>
  <si>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</si>
  <si>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</si>
  <si>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</si>
  <si>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</si>
  <si>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(Препараты, влияющие на нервную систему. Натрия хлорид)</t>
  </si>
  <si>
    <t xml:space="preserve">Амитриптилин таблетки, 25 мг, 10 шт. - упаковки ячейковые контурные (5) - пачки картонные </t>
  </si>
  <si>
    <t>Баклофен таблетки 25 мг, 50 шт. - банки полипропиленовые х1 - пачки картонные</t>
  </si>
  <si>
    <t xml:space="preserve">Конвулекс раствор для внутривенного введения 100 мг/мл, 5 мл - ампулы х5 - поддоны х1 -пачки картонные </t>
  </si>
  <si>
    <r>
      <t xml:space="preserve">Вальпроевая кислота </t>
    </r>
    <r>
      <rPr>
        <b/>
        <sz val="11"/>
        <color indexed="8"/>
        <rFont val="Times New Roman"/>
        <family val="1"/>
        <charset val="204"/>
      </rPr>
      <t>таблетки пролонгированного действия покрытые оболочкой 500 мг, 30 шт. - флаконы полипропиленовые - пачки картонные</t>
    </r>
  </si>
  <si>
    <t xml:space="preserve">Галоперидол раствор для внутривенного и внутримышечного введения 5 мг/мл, 1 мл - ампулы х10 - пачки картонные. </t>
  </si>
  <si>
    <t>Гидроксизин таблетки покрытые пленочной оболочкой, 25 мг, 25 шт. - упаковки ячейковые контурные (1) - пачки картонные</t>
  </si>
  <si>
    <t xml:space="preserve">Дроперидол  раствор для инъекций (в РУ - раствор для внутривенного и внутримышечного введения) 2.5 мг/мл, 2 мл - ампулы х5 - упаковки ячейковые контурные /в комплекте с ножом ампульным или скарификатором, если необходим для ампул данного типа/ - пачки картонные </t>
  </si>
  <si>
    <t xml:space="preserve">Кофеин раствор для подкожного и субконъюнктивального введения 200 мг/мл, 1 мл - ампулы х10 /в комплекте с ножом ампульным или скарификатором, если необходим для ампул данного типа/ - пачки картонные. </t>
  </si>
  <si>
    <t xml:space="preserve">Пирацетам раствор для внутривенного и внутримышечного введения 200 мг/мл, 5 мл - ампулы х5 - упаковки ячейковые контурные х2 - пачки картонные </t>
  </si>
  <si>
    <t>Тизанидин таблетки, 2 мг, 10 шт. - блистер х3 - пачки картонные</t>
  </si>
  <si>
    <t>Тизанидин таблетки, 4 мг, 10 шт. - блистер х3 - пачки картонные</t>
  </si>
  <si>
    <t xml:space="preserve">Сонапакс таблетки покрытые оболочкой 10 мг, 30 шт. - блистеры x2 - пачки картонные </t>
  </si>
  <si>
    <t xml:space="preserve">Сонапакс таблетки покрытые оболочкой 25 мг, 20 шт. - блистеры x3 - пачки картонные </t>
  </si>
  <si>
    <t>Флуоксетин капсулы 20 мг, 10 шт. - упаковки ячейковые контурные х2 - пачки картонные</t>
  </si>
  <si>
    <t>Флуфеназин раствор для внутримышечного введения [масляный], 25 мг/мл, 1 мл - флаконы (5) - пачки картонные</t>
  </si>
  <si>
    <t xml:space="preserve">Хлорпромазин раствор для внутривенного и внутримышечного введения 25 мг/мл, 2 мл - ампулы х10 /в комплекте с ножом ампульным или скарификатором, если необходим для ампул данного типа/ - коробки картонные </t>
  </si>
  <si>
    <t xml:space="preserve">Церетон раствор для внутривенного и внутримышечного введения 250 мг/мл, 4 мл - ампулы х3 - упаковки ячейковые контурные х1 - пачки картонные </t>
  </si>
  <si>
    <t xml:space="preserve">Цераксон раствор для внутривенного и внутримышечного введения 1 г, 4 мл - ампулы х5 - упаковки ячейковые контурные - пачки картонные </t>
  </si>
  <si>
    <t>Источник 1
 КП № 8729-22 от 07.11.2022</t>
  </si>
  <si>
    <t>Источник 2
 КП № 6692-05.11.22-15 от 05.11.2022</t>
  </si>
  <si>
    <t>Источник 3
 КП № 2702-138 от 07.11.2022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</si>
  <si>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1 465 107,04 рублей </t>
    </r>
    <r>
      <rPr>
        <sz val="12"/>
        <rFont val="Times New Roman"/>
        <family val="1"/>
        <charset val="204"/>
      </rPr>
      <t>(Один миллион четыреста шестьдесят пять тысяч сто семь рублей 04 копейки).</t>
    </r>
  </si>
  <si>
    <t>флак.</t>
  </si>
  <si>
    <t>Натрия хлорид  раствор для инфузий 0.9%, 100 мл - контейнеры полимерные из ПВХ - пакеты полимерные х68 коробка картонная</t>
  </si>
  <si>
    <t>Натрия хлорид раствор для инфузий 0.9%, 250 мл - контейнеры полиолефиновые х32 коробка картонная</t>
  </si>
  <si>
    <t xml:space="preserve">Пропофол эмульсия для внутривенного введения 10 мг/мл, 20 мл - ампулы х5 - пачки картонные.1 мл эмульсии содержит:  10 мг пропофола, вспомогательные вещества: соевых бобов масло 100 мг, глицерол 22,5 мг, фосфолипидов яичного желтка 12,0 мг , кислота олеиновая 0,4-0,8 мг, натрия гидроксид 0,05-0,11 мг, вода для инъекций до 1 мл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</si>
</sst>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2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Border="0" applyProtection="0"/>
  </cellStyleXfs>
  <cellXfs count="4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367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7010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763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0</xdr:rowOff>
    </xdr:from>
    <xdr:to>
      <xdr:col>13</xdr:col>
      <xdr:colOff>1390650</xdr:colOff>
      <xdr:row>20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251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24</xdr:row>
      <xdr:rowOff>0</xdr:rowOff>
    </xdr:from>
    <xdr:to>
      <xdr:col>13</xdr:col>
      <xdr:colOff>1390650</xdr:colOff>
      <xdr:row>24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1510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30"/>
  <sheetViews>
    <sheetView tabSelected="1" topLeftCell="A10" zoomScaleNormal="100" workbookViewId="0">
      <selection activeCell="B18" sqref="B18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0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4.5" customHeight="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9" t="s">
        <v>8</v>
      </c>
      <c r="L4" s="25" t="s">
        <v>5</v>
      </c>
      <c r="M4" s="25" t="s">
        <v>9</v>
      </c>
      <c r="N4" s="27" t="s">
        <v>12</v>
      </c>
    </row>
    <row r="5" spans="1:14" ht="48.75" customHeight="1">
      <c r="A5" s="36"/>
      <c r="B5" s="38"/>
      <c r="C5" s="36"/>
      <c r="D5" s="33"/>
      <c r="E5" s="29" t="s">
        <v>35</v>
      </c>
      <c r="F5" s="29"/>
      <c r="G5" s="29" t="s">
        <v>36</v>
      </c>
      <c r="H5" s="29"/>
      <c r="I5" s="29" t="s">
        <v>37</v>
      </c>
      <c r="J5" s="29"/>
      <c r="K5" s="40"/>
      <c r="L5" s="26"/>
      <c r="M5" s="26"/>
      <c r="N5" s="28"/>
    </row>
    <row r="6" spans="1:14" ht="38.25">
      <c r="A6" s="8">
        <v>1</v>
      </c>
      <c r="B6" s="23" t="s">
        <v>17</v>
      </c>
      <c r="C6" s="18" t="s">
        <v>15</v>
      </c>
      <c r="D6" s="21">
        <v>4</v>
      </c>
      <c r="E6" s="22">
        <v>58.61</v>
      </c>
      <c r="F6" s="9">
        <f t="shared" ref="F6:F26" si="0">D6*E6</f>
        <v>234.44</v>
      </c>
      <c r="G6" s="22">
        <v>58.39</v>
      </c>
      <c r="H6" s="9">
        <f t="shared" ref="H6:H26" si="1">G6*D6</f>
        <v>233.56</v>
      </c>
      <c r="I6" s="22">
        <v>59.27</v>
      </c>
      <c r="J6" s="9">
        <f t="shared" ref="J6:J26" si="2">I6*D6</f>
        <v>237.08</v>
      </c>
      <c r="K6" s="24">
        <f t="shared" ref="K6:K26" si="3">(E6+G6+I6)/3</f>
        <v>58.756666666666668</v>
      </c>
      <c r="L6" s="19">
        <f t="shared" ref="L6:L26" si="4">STDEV(E6,G6,I6)</f>
        <v>0.45796651988133802</v>
      </c>
      <c r="M6" s="10">
        <f t="shared" ref="M6:M26" si="5">L6/K6</f>
        <v>7.7942903480116531E-3</v>
      </c>
      <c r="N6" s="11">
        <f t="shared" ref="N6:N26" si="6">ROUND(K6,2)*D6</f>
        <v>235.04</v>
      </c>
    </row>
    <row r="7" spans="1:14" ht="25.5">
      <c r="A7" s="8">
        <v>2</v>
      </c>
      <c r="B7" s="23" t="s">
        <v>18</v>
      </c>
      <c r="C7" s="18" t="s">
        <v>15</v>
      </c>
      <c r="D7" s="21">
        <v>40</v>
      </c>
      <c r="E7" s="22">
        <v>386.93</v>
      </c>
      <c r="F7" s="9">
        <f t="shared" si="0"/>
        <v>15477.2</v>
      </c>
      <c r="G7" s="22">
        <v>387.7</v>
      </c>
      <c r="H7" s="9">
        <f t="shared" si="1"/>
        <v>15508</v>
      </c>
      <c r="I7" s="22">
        <v>387.81</v>
      </c>
      <c r="J7" s="9">
        <f t="shared" si="2"/>
        <v>15512.4</v>
      </c>
      <c r="K7" s="24">
        <f t="shared" si="3"/>
        <v>387.48</v>
      </c>
      <c r="L7" s="19">
        <f t="shared" si="4"/>
        <v>0.47947888378946835</v>
      </c>
      <c r="M7" s="10">
        <f t="shared" si="5"/>
        <v>1.2374287286813987E-3</v>
      </c>
      <c r="N7" s="11">
        <f t="shared" si="6"/>
        <v>15499.2</v>
      </c>
    </row>
    <row r="8" spans="1:14" ht="38.25">
      <c r="A8" s="8">
        <v>3</v>
      </c>
      <c r="B8" s="23" t="s">
        <v>19</v>
      </c>
      <c r="C8" s="18" t="s">
        <v>15</v>
      </c>
      <c r="D8" s="21">
        <v>12</v>
      </c>
      <c r="E8" s="22">
        <v>1058.08</v>
      </c>
      <c r="F8" s="9">
        <f t="shared" si="0"/>
        <v>12696.96</v>
      </c>
      <c r="G8" s="22">
        <v>1058.08</v>
      </c>
      <c r="H8" s="9">
        <f t="shared" si="1"/>
        <v>12696.96</v>
      </c>
      <c r="I8" s="22">
        <v>1058.74</v>
      </c>
      <c r="J8" s="9">
        <f t="shared" si="2"/>
        <v>12704.880000000001</v>
      </c>
      <c r="K8" s="24">
        <f t="shared" si="3"/>
        <v>1058.3</v>
      </c>
      <c r="L8" s="19">
        <f t="shared" si="4"/>
        <v>0.38105117766520025</v>
      </c>
      <c r="M8" s="10">
        <f t="shared" si="5"/>
        <v>3.600596973119156E-4</v>
      </c>
      <c r="N8" s="11">
        <f t="shared" si="6"/>
        <v>12699.599999999999</v>
      </c>
    </row>
    <row r="9" spans="1:14" ht="71.25">
      <c r="A9" s="8">
        <v>4</v>
      </c>
      <c r="B9" s="23" t="s">
        <v>20</v>
      </c>
      <c r="C9" s="18" t="s">
        <v>15</v>
      </c>
      <c r="D9" s="21">
        <v>9</v>
      </c>
      <c r="E9" s="22">
        <v>196.83</v>
      </c>
      <c r="F9" s="9">
        <f t="shared" si="0"/>
        <v>1771.47</v>
      </c>
      <c r="G9" s="22">
        <v>196.83</v>
      </c>
      <c r="H9" s="9">
        <f t="shared" si="1"/>
        <v>1771.47</v>
      </c>
      <c r="I9" s="22">
        <v>197.71</v>
      </c>
      <c r="J9" s="9">
        <f t="shared" si="2"/>
        <v>1779.39</v>
      </c>
      <c r="K9" s="24">
        <f t="shared" si="3"/>
        <v>197.12333333333333</v>
      </c>
      <c r="L9" s="19">
        <f t="shared" si="4"/>
        <v>0.50806823688277303</v>
      </c>
      <c r="M9" s="10">
        <f t="shared" si="5"/>
        <v>2.5774129743617686E-3</v>
      </c>
      <c r="N9" s="11">
        <f t="shared" si="6"/>
        <v>1774.08</v>
      </c>
    </row>
    <row r="10" spans="1:14" ht="38.25">
      <c r="A10" s="8">
        <v>5</v>
      </c>
      <c r="B10" s="23" t="s">
        <v>21</v>
      </c>
      <c r="C10" s="18" t="s">
        <v>15</v>
      </c>
      <c r="D10" s="21">
        <v>8</v>
      </c>
      <c r="E10" s="22">
        <v>175.05</v>
      </c>
      <c r="F10" s="9">
        <f t="shared" si="0"/>
        <v>1400.4</v>
      </c>
      <c r="G10" s="22">
        <v>175.6</v>
      </c>
      <c r="H10" s="9">
        <f t="shared" si="1"/>
        <v>1404.8</v>
      </c>
      <c r="I10" s="22">
        <v>175.71</v>
      </c>
      <c r="J10" s="9">
        <f t="shared" si="2"/>
        <v>1405.68</v>
      </c>
      <c r="K10" s="24">
        <f t="shared" si="3"/>
        <v>175.45333333333335</v>
      </c>
      <c r="L10" s="19">
        <f t="shared" si="4"/>
        <v>0.35360052790307023</v>
      </c>
      <c r="M10" s="10">
        <f t="shared" si="5"/>
        <v>2.015353719335076E-3</v>
      </c>
      <c r="N10" s="11">
        <f t="shared" si="6"/>
        <v>1403.6</v>
      </c>
    </row>
    <row r="11" spans="1:14" ht="51">
      <c r="A11" s="8">
        <v>6</v>
      </c>
      <c r="B11" s="23" t="s">
        <v>22</v>
      </c>
      <c r="C11" s="18" t="s">
        <v>15</v>
      </c>
      <c r="D11" s="21">
        <v>40</v>
      </c>
      <c r="E11" s="21">
        <v>109.67</v>
      </c>
      <c r="F11" s="9">
        <f t="shared" si="0"/>
        <v>4386.8</v>
      </c>
      <c r="G11" s="21">
        <v>109.89</v>
      </c>
      <c r="H11" s="9">
        <f t="shared" si="1"/>
        <v>4395.6000000000004</v>
      </c>
      <c r="I11" s="21">
        <v>110.55</v>
      </c>
      <c r="J11" s="9">
        <f t="shared" si="2"/>
        <v>4422</v>
      </c>
      <c r="K11" s="24">
        <f t="shared" si="3"/>
        <v>110.03666666666668</v>
      </c>
      <c r="L11" s="19">
        <f t="shared" si="4"/>
        <v>0.457966519882331</v>
      </c>
      <c r="M11" s="10">
        <f t="shared" si="5"/>
        <v>4.1619446840356032E-3</v>
      </c>
      <c r="N11" s="11">
        <f t="shared" si="6"/>
        <v>4401.6000000000004</v>
      </c>
    </row>
    <row r="12" spans="1:14" ht="102">
      <c r="A12" s="8">
        <v>7</v>
      </c>
      <c r="B12" s="23" t="s">
        <v>23</v>
      </c>
      <c r="C12" s="18" t="s">
        <v>15</v>
      </c>
      <c r="D12" s="21">
        <v>10</v>
      </c>
      <c r="E12" s="22">
        <v>144.25</v>
      </c>
      <c r="F12" s="9">
        <f t="shared" si="0"/>
        <v>1442.5</v>
      </c>
      <c r="G12" s="22">
        <v>144.03</v>
      </c>
      <c r="H12" s="9">
        <f t="shared" si="1"/>
        <v>1440.3</v>
      </c>
      <c r="I12" s="22">
        <v>144.91</v>
      </c>
      <c r="J12" s="9">
        <f t="shared" si="2"/>
        <v>1449.1</v>
      </c>
      <c r="K12" s="24">
        <f t="shared" si="3"/>
        <v>144.39666666666665</v>
      </c>
      <c r="L12" s="19">
        <f t="shared" si="4"/>
        <v>0.45796651989027476</v>
      </c>
      <c r="M12" s="10">
        <f t="shared" si="5"/>
        <v>3.1715865086239859E-3</v>
      </c>
      <c r="N12" s="11">
        <f t="shared" si="6"/>
        <v>1444</v>
      </c>
    </row>
    <row r="13" spans="1:14" ht="76.5">
      <c r="A13" s="8">
        <v>8</v>
      </c>
      <c r="B13" s="23" t="s">
        <v>24</v>
      </c>
      <c r="C13" s="18" t="s">
        <v>15</v>
      </c>
      <c r="D13" s="21">
        <v>15</v>
      </c>
      <c r="E13" s="22">
        <v>40.21</v>
      </c>
      <c r="F13" s="9">
        <f t="shared" si="0"/>
        <v>603.15</v>
      </c>
      <c r="G13" s="22">
        <v>40.98</v>
      </c>
      <c r="H13" s="9">
        <f t="shared" si="1"/>
        <v>614.69999999999993</v>
      </c>
      <c r="I13" s="22">
        <v>41.09</v>
      </c>
      <c r="J13" s="9">
        <f t="shared" si="2"/>
        <v>616.35</v>
      </c>
      <c r="K13" s="24">
        <f t="shared" si="3"/>
        <v>40.76</v>
      </c>
      <c r="L13" s="19">
        <f t="shared" si="4"/>
        <v>0.47947888378928211</v>
      </c>
      <c r="M13" s="10">
        <f t="shared" si="5"/>
        <v>1.1763466236243428E-2</v>
      </c>
      <c r="N13" s="11">
        <f t="shared" si="6"/>
        <v>611.4</v>
      </c>
    </row>
    <row r="14" spans="1:14" ht="38.25">
      <c r="A14" s="8">
        <v>9</v>
      </c>
      <c r="B14" s="23" t="s">
        <v>41</v>
      </c>
      <c r="C14" s="18" t="s">
        <v>15</v>
      </c>
      <c r="D14" s="21">
        <v>782</v>
      </c>
      <c r="E14" s="22">
        <v>895.74</v>
      </c>
      <c r="F14" s="9">
        <f t="shared" si="0"/>
        <v>700468.68</v>
      </c>
      <c r="G14" s="22">
        <v>895.74</v>
      </c>
      <c r="H14" s="9">
        <f t="shared" si="1"/>
        <v>700468.68</v>
      </c>
      <c r="I14" s="22">
        <v>896.4</v>
      </c>
      <c r="J14" s="9">
        <f t="shared" si="2"/>
        <v>700984.79999999993</v>
      </c>
      <c r="K14" s="24">
        <f t="shared" si="3"/>
        <v>895.96</v>
      </c>
      <c r="L14" s="19">
        <f t="shared" si="4"/>
        <v>0.38105117766513463</v>
      </c>
      <c r="M14" s="10">
        <f t="shared" si="5"/>
        <v>4.2529931879228383E-4</v>
      </c>
      <c r="N14" s="11">
        <f t="shared" si="6"/>
        <v>700640.72</v>
      </c>
    </row>
    <row r="15" spans="1:14" ht="51">
      <c r="A15" s="8">
        <v>10</v>
      </c>
      <c r="B15" s="23" t="s">
        <v>40</v>
      </c>
      <c r="C15" s="18" t="s">
        <v>39</v>
      </c>
      <c r="D15" s="21">
        <v>106</v>
      </c>
      <c r="E15" s="22">
        <v>2160.09</v>
      </c>
      <c r="F15" s="9">
        <f t="shared" si="0"/>
        <v>228969.54</v>
      </c>
      <c r="G15" s="22">
        <v>2160.09</v>
      </c>
      <c r="H15" s="9">
        <f t="shared" si="1"/>
        <v>228969.54</v>
      </c>
      <c r="I15" s="22">
        <v>2160.9699999999998</v>
      </c>
      <c r="J15" s="9">
        <f t="shared" si="2"/>
        <v>229062.81999999998</v>
      </c>
      <c r="K15" s="24">
        <f t="shared" si="3"/>
        <v>2160.3833333333332</v>
      </c>
      <c r="L15" s="19">
        <f t="shared" si="4"/>
        <v>0.50806823688667113</v>
      </c>
      <c r="M15" s="10">
        <f t="shared" si="5"/>
        <v>2.3517504002530624E-4</v>
      </c>
      <c r="N15" s="11">
        <f t="shared" si="6"/>
        <v>229000.28</v>
      </c>
    </row>
    <row r="16" spans="1:14" ht="51">
      <c r="A16" s="8">
        <v>11</v>
      </c>
      <c r="B16" s="23" t="s">
        <v>25</v>
      </c>
      <c r="C16" s="18" t="s">
        <v>15</v>
      </c>
      <c r="D16" s="21">
        <v>350</v>
      </c>
      <c r="E16" s="22">
        <v>89.99</v>
      </c>
      <c r="F16" s="9">
        <f t="shared" si="0"/>
        <v>31496.5</v>
      </c>
      <c r="G16" s="22">
        <v>90.54</v>
      </c>
      <c r="H16" s="9">
        <f t="shared" si="1"/>
        <v>31689.000000000004</v>
      </c>
      <c r="I16" s="22">
        <v>90.65</v>
      </c>
      <c r="J16" s="9">
        <f t="shared" si="2"/>
        <v>31727.500000000004</v>
      </c>
      <c r="K16" s="24">
        <f t="shared" si="3"/>
        <v>90.393333333333331</v>
      </c>
      <c r="L16" s="19">
        <f t="shared" si="4"/>
        <v>0.35360052790102692</v>
      </c>
      <c r="M16" s="10">
        <f t="shared" si="5"/>
        <v>3.9117987451253071E-3</v>
      </c>
      <c r="N16" s="11">
        <f t="shared" si="6"/>
        <v>31636.5</v>
      </c>
    </row>
    <row r="17" spans="1:14" ht="127.5">
      <c r="A17" s="8">
        <v>12</v>
      </c>
      <c r="B17" s="23" t="s">
        <v>42</v>
      </c>
      <c r="C17" s="18" t="s">
        <v>15</v>
      </c>
      <c r="D17" s="21">
        <v>330</v>
      </c>
      <c r="E17" s="22">
        <v>561.87</v>
      </c>
      <c r="F17" s="9">
        <f t="shared" si="0"/>
        <v>185417.1</v>
      </c>
      <c r="G17" s="22">
        <v>562.09</v>
      </c>
      <c r="H17" s="9">
        <f t="shared" si="1"/>
        <v>185489.7</v>
      </c>
      <c r="I17" s="22">
        <v>562.75</v>
      </c>
      <c r="J17" s="9">
        <f t="shared" si="2"/>
        <v>185707.5</v>
      </c>
      <c r="K17" s="24">
        <f t="shared" si="3"/>
        <v>562.23666666666668</v>
      </c>
      <c r="L17" s="19">
        <f t="shared" si="4"/>
        <v>0.45796651988254228</v>
      </c>
      <c r="M17" s="10">
        <f t="shared" si="5"/>
        <v>8.1454402929230681E-4</v>
      </c>
      <c r="N17" s="11">
        <f t="shared" si="6"/>
        <v>185539.20000000001</v>
      </c>
    </row>
    <row r="18" spans="1:14" ht="25.5">
      <c r="A18" s="8">
        <v>13</v>
      </c>
      <c r="B18" s="23" t="s">
        <v>26</v>
      </c>
      <c r="C18" s="18" t="s">
        <v>15</v>
      </c>
      <c r="D18" s="21">
        <v>3</v>
      </c>
      <c r="E18" s="22">
        <v>148.12</v>
      </c>
      <c r="F18" s="9">
        <f t="shared" si="0"/>
        <v>444.36</v>
      </c>
      <c r="G18" s="22">
        <v>147.9</v>
      </c>
      <c r="H18" s="9">
        <f t="shared" si="1"/>
        <v>443.70000000000005</v>
      </c>
      <c r="I18" s="22">
        <v>148.78</v>
      </c>
      <c r="J18" s="9">
        <f t="shared" si="2"/>
        <v>446.34000000000003</v>
      </c>
      <c r="K18" s="24">
        <f t="shared" si="3"/>
        <v>148.26666666666665</v>
      </c>
      <c r="L18" s="19">
        <f t="shared" si="4"/>
        <v>0.45796651989424664</v>
      </c>
      <c r="M18" s="10">
        <f t="shared" si="5"/>
        <v>3.0888029669126349E-3</v>
      </c>
      <c r="N18" s="11">
        <f t="shared" si="6"/>
        <v>444.81000000000006</v>
      </c>
    </row>
    <row r="19" spans="1:14" ht="25.5">
      <c r="A19" s="8">
        <v>14</v>
      </c>
      <c r="B19" s="23" t="s">
        <v>27</v>
      </c>
      <c r="C19" s="18" t="s">
        <v>15</v>
      </c>
      <c r="D19" s="21">
        <v>10</v>
      </c>
      <c r="E19" s="22">
        <v>193.81</v>
      </c>
      <c r="F19" s="9">
        <f t="shared" si="0"/>
        <v>1938.1</v>
      </c>
      <c r="G19" s="22">
        <v>194.58</v>
      </c>
      <c r="H19" s="9">
        <f t="shared" si="1"/>
        <v>1945.8000000000002</v>
      </c>
      <c r="I19" s="22">
        <v>194.69</v>
      </c>
      <c r="J19" s="9">
        <f t="shared" si="2"/>
        <v>1946.9</v>
      </c>
      <c r="K19" s="24">
        <f t="shared" si="3"/>
        <v>194.35999999999999</v>
      </c>
      <c r="L19" s="19">
        <f t="shared" si="4"/>
        <v>0.47947888380303422</v>
      </c>
      <c r="M19" s="10">
        <f t="shared" si="5"/>
        <v>2.4669627691039013E-3</v>
      </c>
      <c r="N19" s="11">
        <f t="shared" si="6"/>
        <v>1943.6000000000001</v>
      </c>
    </row>
    <row r="20" spans="1:14" ht="38.25">
      <c r="A20" s="8">
        <v>15</v>
      </c>
      <c r="B20" s="23" t="s">
        <v>28</v>
      </c>
      <c r="C20" s="18" t="s">
        <v>15</v>
      </c>
      <c r="D20" s="21">
        <v>1</v>
      </c>
      <c r="E20" s="22">
        <v>273.45</v>
      </c>
      <c r="F20" s="9">
        <f t="shared" si="0"/>
        <v>273.45</v>
      </c>
      <c r="G20" s="22">
        <v>273.45</v>
      </c>
      <c r="H20" s="9">
        <f t="shared" si="1"/>
        <v>273.45</v>
      </c>
      <c r="I20" s="22">
        <v>274.11</v>
      </c>
      <c r="J20" s="9">
        <f t="shared" si="2"/>
        <v>274.11</v>
      </c>
      <c r="K20" s="24">
        <f t="shared" si="3"/>
        <v>273.67</v>
      </c>
      <c r="L20" s="19">
        <f t="shared" si="4"/>
        <v>0.38105117766516744</v>
      </c>
      <c r="M20" s="10">
        <f t="shared" si="5"/>
        <v>1.3923746763078431E-3</v>
      </c>
      <c r="N20" s="11">
        <f t="shared" si="6"/>
        <v>273.67</v>
      </c>
    </row>
    <row r="21" spans="1:14" ht="38.25">
      <c r="A21" s="8">
        <v>16</v>
      </c>
      <c r="B21" s="23" t="s">
        <v>29</v>
      </c>
      <c r="C21" s="18" t="s">
        <v>15</v>
      </c>
      <c r="D21" s="21">
        <v>5</v>
      </c>
      <c r="E21" s="22">
        <v>439.05</v>
      </c>
      <c r="F21" s="9">
        <f t="shared" si="0"/>
        <v>2195.25</v>
      </c>
      <c r="G21" s="22">
        <v>439.05</v>
      </c>
      <c r="H21" s="9">
        <f t="shared" si="1"/>
        <v>2195.25</v>
      </c>
      <c r="I21" s="22">
        <v>439.93</v>
      </c>
      <c r="J21" s="9">
        <f t="shared" si="2"/>
        <v>2199.65</v>
      </c>
      <c r="K21" s="24">
        <f t="shared" si="3"/>
        <v>439.34333333333331</v>
      </c>
      <c r="L21" s="19">
        <f t="shared" si="4"/>
        <v>0.50806823688686809</v>
      </c>
      <c r="M21" s="10">
        <f t="shared" si="5"/>
        <v>1.1564264171988531E-3</v>
      </c>
      <c r="N21" s="11">
        <f t="shared" si="6"/>
        <v>2196.6999999999998</v>
      </c>
    </row>
    <row r="22" spans="1:14" ht="38.25">
      <c r="A22" s="8">
        <v>17</v>
      </c>
      <c r="B22" s="23" t="s">
        <v>30</v>
      </c>
      <c r="C22" s="18" t="s">
        <v>15</v>
      </c>
      <c r="D22" s="21">
        <v>8</v>
      </c>
      <c r="E22" s="22">
        <v>72.33</v>
      </c>
      <c r="F22" s="9">
        <f t="shared" si="0"/>
        <v>578.64</v>
      </c>
      <c r="G22" s="22">
        <v>72.88</v>
      </c>
      <c r="H22" s="9">
        <f t="shared" si="1"/>
        <v>583.04</v>
      </c>
      <c r="I22" s="22">
        <v>72.989999999999995</v>
      </c>
      <c r="J22" s="9">
        <f t="shared" si="2"/>
        <v>583.91999999999996</v>
      </c>
      <c r="K22" s="24">
        <f t="shared" si="3"/>
        <v>72.733333333333334</v>
      </c>
      <c r="L22" s="19">
        <f t="shared" si="4"/>
        <v>0.353600527902313</v>
      </c>
      <c r="M22" s="10">
        <f t="shared" si="5"/>
        <v>4.8616021251463746E-3</v>
      </c>
      <c r="N22" s="11">
        <f t="shared" si="6"/>
        <v>581.84</v>
      </c>
    </row>
    <row r="23" spans="1:14" ht="51">
      <c r="A23" s="8">
        <v>18</v>
      </c>
      <c r="B23" s="23" t="s">
        <v>31</v>
      </c>
      <c r="C23" s="18" t="s">
        <v>15</v>
      </c>
      <c r="D23" s="21">
        <v>10</v>
      </c>
      <c r="E23" s="22">
        <v>307.57</v>
      </c>
      <c r="F23" s="9">
        <f t="shared" si="0"/>
        <v>3075.7</v>
      </c>
      <c r="G23" s="22">
        <v>307.57</v>
      </c>
      <c r="H23" s="9">
        <f t="shared" si="1"/>
        <v>3075.7</v>
      </c>
      <c r="I23" s="22">
        <v>308.23</v>
      </c>
      <c r="J23" s="9">
        <f t="shared" si="2"/>
        <v>3082.3</v>
      </c>
      <c r="K23" s="24">
        <f t="shared" si="3"/>
        <v>307.79000000000002</v>
      </c>
      <c r="L23" s="19">
        <f t="shared" si="4"/>
        <v>0.38105117766516744</v>
      </c>
      <c r="M23" s="10">
        <f t="shared" si="5"/>
        <v>1.2380232550283227E-3</v>
      </c>
      <c r="N23" s="11">
        <f t="shared" si="6"/>
        <v>3077.9</v>
      </c>
    </row>
    <row r="24" spans="1:14" ht="76.5">
      <c r="A24" s="8">
        <v>19</v>
      </c>
      <c r="B24" s="23" t="s">
        <v>32</v>
      </c>
      <c r="C24" s="18" t="s">
        <v>15</v>
      </c>
      <c r="D24" s="21">
        <v>5</v>
      </c>
      <c r="E24" s="22">
        <v>190.21</v>
      </c>
      <c r="F24" s="9">
        <f t="shared" si="0"/>
        <v>951.05000000000007</v>
      </c>
      <c r="G24" s="22">
        <v>190.43</v>
      </c>
      <c r="H24" s="9">
        <f t="shared" si="1"/>
        <v>952.15000000000009</v>
      </c>
      <c r="I24" s="22">
        <v>191.09</v>
      </c>
      <c r="J24" s="9">
        <f t="shared" si="2"/>
        <v>955.45</v>
      </c>
      <c r="K24" s="24">
        <f t="shared" si="3"/>
        <v>190.57666666666668</v>
      </c>
      <c r="L24" s="19">
        <f t="shared" si="4"/>
        <v>0.45796651988630288</v>
      </c>
      <c r="M24" s="10">
        <f t="shared" si="5"/>
        <v>2.4030566170376026E-3</v>
      </c>
      <c r="N24" s="11">
        <f t="shared" si="6"/>
        <v>952.90000000000009</v>
      </c>
    </row>
    <row r="25" spans="1:14" ht="51">
      <c r="A25" s="8">
        <v>20</v>
      </c>
      <c r="B25" s="23" t="s">
        <v>33</v>
      </c>
      <c r="C25" s="18" t="s">
        <v>15</v>
      </c>
      <c r="D25" s="21">
        <v>500</v>
      </c>
      <c r="E25" s="22">
        <v>386.97</v>
      </c>
      <c r="F25" s="9">
        <f t="shared" si="0"/>
        <v>193485</v>
      </c>
      <c r="G25" s="22">
        <v>386.75</v>
      </c>
      <c r="H25" s="9">
        <f t="shared" si="1"/>
        <v>193375</v>
      </c>
      <c r="I25" s="22">
        <v>387.63</v>
      </c>
      <c r="J25" s="9">
        <f t="shared" si="2"/>
        <v>193815</v>
      </c>
      <c r="K25" s="24">
        <f t="shared" si="3"/>
        <v>387.11666666666662</v>
      </c>
      <c r="L25" s="19">
        <f t="shared" si="4"/>
        <v>0.45796651988254228</v>
      </c>
      <c r="M25" s="10">
        <f t="shared" si="5"/>
        <v>1.1830193823116433E-3</v>
      </c>
      <c r="N25" s="11">
        <f t="shared" si="6"/>
        <v>193560</v>
      </c>
    </row>
    <row r="26" spans="1:14" ht="51">
      <c r="A26" s="8">
        <v>21</v>
      </c>
      <c r="B26" s="23" t="s">
        <v>34</v>
      </c>
      <c r="C26" s="18" t="s">
        <v>15</v>
      </c>
      <c r="D26" s="21">
        <v>160</v>
      </c>
      <c r="E26" s="22">
        <v>481.89</v>
      </c>
      <c r="F26" s="9">
        <f t="shared" si="0"/>
        <v>77102.399999999994</v>
      </c>
      <c r="G26" s="22">
        <v>482.66</v>
      </c>
      <c r="H26" s="9">
        <f t="shared" si="1"/>
        <v>77225.600000000006</v>
      </c>
      <c r="I26" s="22">
        <v>482.77</v>
      </c>
      <c r="J26" s="9">
        <f t="shared" si="2"/>
        <v>77243.199999999997</v>
      </c>
      <c r="K26" s="24">
        <f t="shared" si="3"/>
        <v>482.44</v>
      </c>
      <c r="L26" s="19">
        <f t="shared" si="4"/>
        <v>0.47947888378948139</v>
      </c>
      <c r="M26" s="10">
        <f t="shared" si="5"/>
        <v>9.9386220833571313E-4</v>
      </c>
      <c r="N26" s="11">
        <f t="shared" si="6"/>
        <v>77190.399999999994</v>
      </c>
    </row>
    <row r="27" spans="1:14">
      <c r="A27" s="12"/>
      <c r="B27" s="16" t="s">
        <v>10</v>
      </c>
      <c r="C27" s="13"/>
      <c r="D27" s="14"/>
      <c r="E27" s="15"/>
      <c r="F27" s="20">
        <f>SUM(F6:F26)</f>
        <v>1464408.6900000002</v>
      </c>
      <c r="G27" s="15"/>
      <c r="H27" s="20">
        <f>SUM(H6:H26)</f>
        <v>1464752</v>
      </c>
      <c r="I27" s="15"/>
      <c r="J27" s="20">
        <f>SUM(J6:J26)</f>
        <v>1466156.3699999999</v>
      </c>
      <c r="K27" s="15"/>
      <c r="L27" s="15"/>
      <c r="M27" s="15"/>
      <c r="N27" s="20">
        <f>SUM(N6:N26)</f>
        <v>1465107.0399999998</v>
      </c>
    </row>
    <row r="30" spans="1:14" ht="15.75">
      <c r="A30" s="6"/>
      <c r="B30" s="31" t="s">
        <v>38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mergeCells count="16">
    <mergeCell ref="A1:N1"/>
    <mergeCell ref="B30:N3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2022-11-16T06:50:16Z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