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92" windowHeight="1140" activeTab="1"/>
  </bookViews>
  <sheets>
    <sheet name="Смета 12 гр. ТЕР МО" sheetId="5" r:id="rId1"/>
    <sheet name="Дефектная ведомость" sheetId="6" r:id="rId2"/>
    <sheet name="Source" sheetId="1" state="hidden" r:id="rId3"/>
    <sheet name="SourceObSm" sheetId="2" state="hidden" r:id="rId4"/>
    <sheet name="SmtRes" sheetId="3" state="hidden" r:id="rId5"/>
    <sheet name="EtalonRes" sheetId="4" state="hidden" r:id="rId6"/>
  </sheets>
  <definedNames>
    <definedName name="_xlnm.Print_Titles" localSheetId="1">'Дефектная ведомость'!$9:$9</definedName>
    <definedName name="_xlnm.Print_Titles" localSheetId="0">'Смета 12 гр. ТЕР МО'!$40:$40</definedName>
    <definedName name="_xlnm.Print_Area" localSheetId="1">'Дефектная ведомость'!$A$1:$E$50</definedName>
    <definedName name="_xlnm.Print_Area" localSheetId="0">'Смета 12 гр. ТЕР МО'!$A$1:$L$271</definedName>
  </definedNames>
  <calcPr calcId="125725"/>
</workbook>
</file>

<file path=xl/calcChain.xml><?xml version="1.0" encoding="utf-8"?>
<calcChain xmlns="http://schemas.openxmlformats.org/spreadsheetml/2006/main">
  <c r="D45" i="6"/>
  <c r="C45"/>
  <c r="B45"/>
  <c r="A45"/>
  <c r="D44"/>
  <c r="C44"/>
  <c r="B44"/>
  <c r="A44"/>
  <c r="D43"/>
  <c r="C43"/>
  <c r="B43"/>
  <c r="A43"/>
  <c r="D42"/>
  <c r="C42"/>
  <c r="B42"/>
  <c r="A42"/>
  <c r="D41"/>
  <c r="C41"/>
  <c r="B41"/>
  <c r="A41"/>
  <c r="D40"/>
  <c r="C40"/>
  <c r="B40"/>
  <c r="A40"/>
  <c r="D39"/>
  <c r="C39"/>
  <c r="B39"/>
  <c r="A39"/>
  <c r="D38"/>
  <c r="C38"/>
  <c r="B38"/>
  <c r="A38"/>
  <c r="D37"/>
  <c r="C37"/>
  <c r="B37"/>
  <c r="A37"/>
  <c r="D36"/>
  <c r="C36"/>
  <c r="B36"/>
  <c r="A36"/>
  <c r="D35"/>
  <c r="C35"/>
  <c r="B35"/>
  <c r="A35"/>
  <c r="D34"/>
  <c r="C34"/>
  <c r="B34"/>
  <c r="A34"/>
  <c r="D33"/>
  <c r="C33"/>
  <c r="B33"/>
  <c r="A33"/>
  <c r="D32"/>
  <c r="C32"/>
  <c r="B32"/>
  <c r="A32"/>
  <c r="D31"/>
  <c r="C31"/>
  <c r="B31"/>
  <c r="A31"/>
  <c r="D30"/>
  <c r="C30"/>
  <c r="B30"/>
  <c r="A30"/>
  <c r="D29"/>
  <c r="C29"/>
  <c r="B29"/>
  <c r="A29"/>
  <c r="D28"/>
  <c r="C28"/>
  <c r="B28"/>
  <c r="A28"/>
  <c r="D27"/>
  <c r="C27"/>
  <c r="B27"/>
  <c r="A27"/>
  <c r="D26"/>
  <c r="C26"/>
  <c r="B26"/>
  <c r="A26"/>
  <c r="D25"/>
  <c r="C25"/>
  <c r="B25"/>
  <c r="A25"/>
  <c r="D24"/>
  <c r="C24"/>
  <c r="B24"/>
  <c r="A24"/>
  <c r="D23"/>
  <c r="C23"/>
  <c r="B23"/>
  <c r="A23"/>
  <c r="D22"/>
  <c r="C22"/>
  <c r="B22"/>
  <c r="A22"/>
  <c r="D21"/>
  <c r="C21"/>
  <c r="B21"/>
  <c r="A21"/>
  <c r="D20"/>
  <c r="C20"/>
  <c r="B20"/>
  <c r="A20"/>
  <c r="D19"/>
  <c r="C19"/>
  <c r="B19"/>
  <c r="A19"/>
  <c r="A18"/>
  <c r="D17"/>
  <c r="C17"/>
  <c r="B17"/>
  <c r="A17"/>
  <c r="D16"/>
  <c r="C16"/>
  <c r="B16"/>
  <c r="A16"/>
  <c r="D15"/>
  <c r="C15"/>
  <c r="B15"/>
  <c r="A15"/>
  <c r="D14"/>
  <c r="C14"/>
  <c r="B14"/>
  <c r="A14"/>
  <c r="D13"/>
  <c r="C13"/>
  <c r="B13"/>
  <c r="A13"/>
  <c r="D12"/>
  <c r="C12"/>
  <c r="B12"/>
  <c r="A12"/>
  <c r="A11"/>
  <c r="A10"/>
  <c r="AD3"/>
  <c r="A3"/>
  <c r="A2"/>
  <c r="AF257" i="5"/>
  <c r="I269"/>
  <c r="I266"/>
  <c r="I263"/>
  <c r="D269"/>
  <c r="D266"/>
  <c r="D263"/>
  <c r="J260"/>
  <c r="C260"/>
  <c r="J259"/>
  <c r="C259"/>
  <c r="I32"/>
  <c r="G31"/>
  <c r="I31"/>
  <c r="I30"/>
  <c r="I29"/>
  <c r="I28"/>
  <c r="I27"/>
  <c r="I26"/>
  <c r="A257"/>
  <c r="A253"/>
  <c r="A249"/>
  <c r="L247"/>
  <c r="Q247" s="1"/>
  <c r="J247"/>
  <c r="P247" s="1"/>
  <c r="Z247"/>
  <c r="Y247"/>
  <c r="X247"/>
  <c r="K246"/>
  <c r="J246"/>
  <c r="H246"/>
  <c r="G247" s="1"/>
  <c r="O247" s="1"/>
  <c r="G246"/>
  <c r="F246"/>
  <c r="V245"/>
  <c r="T245"/>
  <c r="U245"/>
  <c r="S245"/>
  <c r="F245"/>
  <c r="E245"/>
  <c r="D245"/>
  <c r="I245"/>
  <c r="C245"/>
  <c r="B245"/>
  <c r="A245"/>
  <c r="L244"/>
  <c r="Q244" s="1"/>
  <c r="Z244"/>
  <c r="Y244"/>
  <c r="X244"/>
  <c r="L243"/>
  <c r="G243"/>
  <c r="E243"/>
  <c r="K242"/>
  <c r="J242"/>
  <c r="H242"/>
  <c r="G242"/>
  <c r="F242"/>
  <c r="K241"/>
  <c r="J244" s="1"/>
  <c r="P244" s="1"/>
  <c r="J241"/>
  <c r="H241"/>
  <c r="R241" s="1"/>
  <c r="G241"/>
  <c r="F241"/>
  <c r="V240"/>
  <c r="T240"/>
  <c r="U240"/>
  <c r="S240"/>
  <c r="F240"/>
  <c r="E240"/>
  <c r="D240"/>
  <c r="I240"/>
  <c r="C240"/>
  <c r="B240"/>
  <c r="A240"/>
  <c r="L239"/>
  <c r="Q239" s="1"/>
  <c r="Z239"/>
  <c r="Y239"/>
  <c r="X239"/>
  <c r="K238"/>
  <c r="J238"/>
  <c r="Z238"/>
  <c r="Y238"/>
  <c r="X238"/>
  <c r="W238"/>
  <c r="H238"/>
  <c r="F238"/>
  <c r="V238"/>
  <c r="K235" s="1"/>
  <c r="T238"/>
  <c r="U238"/>
  <c r="S238"/>
  <c r="E238"/>
  <c r="D238"/>
  <c r="C238"/>
  <c r="B238"/>
  <c r="A238"/>
  <c r="K237"/>
  <c r="J237"/>
  <c r="Z237"/>
  <c r="Y237"/>
  <c r="X237"/>
  <c r="H237"/>
  <c r="W237" s="1"/>
  <c r="F237"/>
  <c r="V237"/>
  <c r="T237"/>
  <c r="U237"/>
  <c r="S237"/>
  <c r="E237"/>
  <c r="D237"/>
  <c r="C237"/>
  <c r="B237"/>
  <c r="A237"/>
  <c r="L236"/>
  <c r="G236"/>
  <c r="E236"/>
  <c r="J235"/>
  <c r="F235"/>
  <c r="E235"/>
  <c r="J234"/>
  <c r="F234"/>
  <c r="E234"/>
  <c r="K233"/>
  <c r="J233"/>
  <c r="H233"/>
  <c r="G233"/>
  <c r="F233"/>
  <c r="K232"/>
  <c r="J232"/>
  <c r="H232"/>
  <c r="G232"/>
  <c r="F232"/>
  <c r="K231"/>
  <c r="J231"/>
  <c r="H231"/>
  <c r="G239" s="1"/>
  <c r="O239" s="1"/>
  <c r="G231"/>
  <c r="F231"/>
  <c r="V230"/>
  <c r="T230"/>
  <c r="K234" s="1"/>
  <c r="U230"/>
  <c r="H235" s="1"/>
  <c r="S230"/>
  <c r="H234" s="1"/>
  <c r="F230"/>
  <c r="E230"/>
  <c r="D230"/>
  <c r="I230"/>
  <c r="C230"/>
  <c r="A230"/>
  <c r="L229"/>
  <c r="Q229" s="1"/>
  <c r="Z229"/>
  <c r="Y229"/>
  <c r="X229"/>
  <c r="L228"/>
  <c r="G228"/>
  <c r="E228"/>
  <c r="J227"/>
  <c r="F227"/>
  <c r="E227"/>
  <c r="J226"/>
  <c r="F226"/>
  <c r="E226"/>
  <c r="K225"/>
  <c r="J225"/>
  <c r="H225"/>
  <c r="G225"/>
  <c r="F225"/>
  <c r="K224"/>
  <c r="J224"/>
  <c r="H224"/>
  <c r="R224" s="1"/>
  <c r="G224"/>
  <c r="F224"/>
  <c r="K223"/>
  <c r="J223"/>
  <c r="H223"/>
  <c r="G223"/>
  <c r="F223"/>
  <c r="K222"/>
  <c r="J222"/>
  <c r="H222"/>
  <c r="G229" s="1"/>
  <c r="O229" s="1"/>
  <c r="G222"/>
  <c r="F222"/>
  <c r="C221"/>
  <c r="V220"/>
  <c r="K227" s="1"/>
  <c r="T220"/>
  <c r="K226" s="1"/>
  <c r="U220"/>
  <c r="H227" s="1"/>
  <c r="S220"/>
  <c r="H226" s="1"/>
  <c r="F220"/>
  <c r="E220"/>
  <c r="D220"/>
  <c r="I220"/>
  <c r="C220"/>
  <c r="A220"/>
  <c r="L219"/>
  <c r="Q219" s="1"/>
  <c r="Z219"/>
  <c r="Y219"/>
  <c r="X219"/>
  <c r="L218"/>
  <c r="G218"/>
  <c r="E218"/>
  <c r="J217"/>
  <c r="F217"/>
  <c r="E217"/>
  <c r="J216"/>
  <c r="F216"/>
  <c r="E216"/>
  <c r="K215"/>
  <c r="J215"/>
  <c r="H215"/>
  <c r="G215"/>
  <c r="F215"/>
  <c r="K214"/>
  <c r="J214"/>
  <c r="H214"/>
  <c r="R214" s="1"/>
  <c r="G214"/>
  <c r="F214"/>
  <c r="K213"/>
  <c r="J213"/>
  <c r="H213"/>
  <c r="G213"/>
  <c r="F213"/>
  <c r="K212"/>
  <c r="J212"/>
  <c r="H212"/>
  <c r="G219" s="1"/>
  <c r="O219" s="1"/>
  <c r="G212"/>
  <c r="F212"/>
  <c r="C211"/>
  <c r="V210"/>
  <c r="K217" s="1"/>
  <c r="T210"/>
  <c r="K216" s="1"/>
  <c r="U210"/>
  <c r="H217" s="1"/>
  <c r="S210"/>
  <c r="H216" s="1"/>
  <c r="F210"/>
  <c r="E210"/>
  <c r="D210"/>
  <c r="I210"/>
  <c r="C210"/>
  <c r="A210"/>
  <c r="L209"/>
  <c r="Q209" s="1"/>
  <c r="Z209"/>
  <c r="Y209"/>
  <c r="X209"/>
  <c r="K208"/>
  <c r="J208"/>
  <c r="Z208"/>
  <c r="Y208"/>
  <c r="X208"/>
  <c r="H208"/>
  <c r="W208" s="1"/>
  <c r="F208"/>
  <c r="V208"/>
  <c r="T208"/>
  <c r="U208"/>
  <c r="S208"/>
  <c r="E208"/>
  <c r="D208"/>
  <c r="C208"/>
  <c r="B208"/>
  <c r="A208"/>
  <c r="L207"/>
  <c r="G207"/>
  <c r="E207"/>
  <c r="J206"/>
  <c r="F206"/>
  <c r="E206"/>
  <c r="J205"/>
  <c r="F205"/>
  <c r="E205"/>
  <c r="K204"/>
  <c r="J204"/>
  <c r="H204"/>
  <c r="G204"/>
  <c r="F204"/>
  <c r="K203"/>
  <c r="J203"/>
  <c r="H203"/>
  <c r="R203" s="1"/>
  <c r="G203"/>
  <c r="F203"/>
  <c r="K202"/>
  <c r="J202"/>
  <c r="H202"/>
  <c r="G202"/>
  <c r="F202"/>
  <c r="K201"/>
  <c r="J201"/>
  <c r="H201"/>
  <c r="R201" s="1"/>
  <c r="G201"/>
  <c r="F201"/>
  <c r="C200"/>
  <c r="V199"/>
  <c r="K206" s="1"/>
  <c r="T199"/>
  <c r="K205" s="1"/>
  <c r="U199"/>
  <c r="H206" s="1"/>
  <c r="S199"/>
  <c r="H205" s="1"/>
  <c r="F199"/>
  <c r="E199"/>
  <c r="D199"/>
  <c r="I199"/>
  <c r="C199"/>
  <c r="B199"/>
  <c r="A199"/>
  <c r="L198"/>
  <c r="Q198" s="1"/>
  <c r="Z198"/>
  <c r="Y198"/>
  <c r="X198"/>
  <c r="W198"/>
  <c r="K197"/>
  <c r="J198" s="1"/>
  <c r="P198" s="1"/>
  <c r="J197"/>
  <c r="H197"/>
  <c r="G198" s="1"/>
  <c r="O198" s="1"/>
  <c r="G197"/>
  <c r="F197"/>
  <c r="V197"/>
  <c r="T197"/>
  <c r="U197"/>
  <c r="S197"/>
  <c r="E197"/>
  <c r="D197"/>
  <c r="I197"/>
  <c r="C197"/>
  <c r="B197"/>
  <c r="A197"/>
  <c r="Q196"/>
  <c r="L196"/>
  <c r="Z196"/>
  <c r="Y196"/>
  <c r="X196"/>
  <c r="L195"/>
  <c r="G195"/>
  <c r="E195"/>
  <c r="J194"/>
  <c r="F194"/>
  <c r="E194"/>
  <c r="J193"/>
  <c r="F193"/>
  <c r="E193"/>
  <c r="K192"/>
  <c r="J192"/>
  <c r="H192"/>
  <c r="G192"/>
  <c r="F192"/>
  <c r="K191"/>
  <c r="J191"/>
  <c r="H191"/>
  <c r="R191" s="1"/>
  <c r="G191"/>
  <c r="F191"/>
  <c r="K190"/>
  <c r="J190"/>
  <c r="H190"/>
  <c r="G190"/>
  <c r="F190"/>
  <c r="K189"/>
  <c r="J196" s="1"/>
  <c r="P196" s="1"/>
  <c r="J189"/>
  <c r="R189"/>
  <c r="H189"/>
  <c r="G189"/>
  <c r="F189"/>
  <c r="V188"/>
  <c r="K194" s="1"/>
  <c r="T188"/>
  <c r="K193" s="1"/>
  <c r="U188"/>
  <c r="H194" s="1"/>
  <c r="S188"/>
  <c r="H193" s="1"/>
  <c r="F188"/>
  <c r="E188"/>
  <c r="D188"/>
  <c r="I188"/>
  <c r="C188"/>
  <c r="A188"/>
  <c r="Q187"/>
  <c r="L187"/>
  <c r="Z187"/>
  <c r="Y187"/>
  <c r="X187"/>
  <c r="L186"/>
  <c r="G186"/>
  <c r="E186"/>
  <c r="J185"/>
  <c r="F185"/>
  <c r="E185"/>
  <c r="J184"/>
  <c r="F184"/>
  <c r="E184"/>
  <c r="K183"/>
  <c r="J183"/>
  <c r="H183"/>
  <c r="G183"/>
  <c r="F183"/>
  <c r="K182"/>
  <c r="J182"/>
  <c r="H182"/>
  <c r="G182"/>
  <c r="F182"/>
  <c r="K181"/>
  <c r="J187" s="1"/>
  <c r="P187" s="1"/>
  <c r="J181"/>
  <c r="H181"/>
  <c r="R181" s="1"/>
  <c r="G181"/>
  <c r="F181"/>
  <c r="V180"/>
  <c r="K185" s="1"/>
  <c r="T180"/>
  <c r="K184" s="1"/>
  <c r="U180"/>
  <c r="H185" s="1"/>
  <c r="S180"/>
  <c r="H184" s="1"/>
  <c r="F180"/>
  <c r="E180"/>
  <c r="D180"/>
  <c r="I180"/>
  <c r="C180"/>
  <c r="A180"/>
  <c r="Q179"/>
  <c r="L179"/>
  <c r="Z179"/>
  <c r="Y179"/>
  <c r="X179"/>
  <c r="K178"/>
  <c r="J178"/>
  <c r="Z178"/>
  <c r="Y178"/>
  <c r="X178"/>
  <c r="H178"/>
  <c r="W178" s="1"/>
  <c r="F178"/>
  <c r="V178"/>
  <c r="T178"/>
  <c r="U178"/>
  <c r="S178"/>
  <c r="E178"/>
  <c r="D178"/>
  <c r="C178"/>
  <c r="B178"/>
  <c r="A178"/>
  <c r="L177"/>
  <c r="G177"/>
  <c r="E177"/>
  <c r="J176"/>
  <c r="F176"/>
  <c r="E176"/>
  <c r="J175"/>
  <c r="F175"/>
  <c r="E175"/>
  <c r="K174"/>
  <c r="J174"/>
  <c r="H174"/>
  <c r="G174"/>
  <c r="F174"/>
  <c r="K173"/>
  <c r="J173"/>
  <c r="H173"/>
  <c r="R173" s="1"/>
  <c r="G173"/>
  <c r="F173"/>
  <c r="C172"/>
  <c r="V171"/>
  <c r="K176" s="1"/>
  <c r="T171"/>
  <c r="K175" s="1"/>
  <c r="U171"/>
  <c r="H176" s="1"/>
  <c r="S171"/>
  <c r="H175" s="1"/>
  <c r="F171"/>
  <c r="E171"/>
  <c r="D171"/>
  <c r="I171"/>
  <c r="C171"/>
  <c r="A171"/>
  <c r="L170"/>
  <c r="Q170" s="1"/>
  <c r="Z170"/>
  <c r="Y170"/>
  <c r="X170"/>
  <c r="L169"/>
  <c r="G169"/>
  <c r="E169"/>
  <c r="J168"/>
  <c r="F168"/>
  <c r="E168"/>
  <c r="J167"/>
  <c r="F167"/>
  <c r="E167"/>
  <c r="K166"/>
  <c r="J166"/>
  <c r="H166"/>
  <c r="G166"/>
  <c r="F166"/>
  <c r="K165"/>
  <c r="J165"/>
  <c r="R165"/>
  <c r="H165"/>
  <c r="G165"/>
  <c r="F165"/>
  <c r="K164"/>
  <c r="J164"/>
  <c r="H164"/>
  <c r="G164"/>
  <c r="F164"/>
  <c r="K163"/>
  <c r="J163"/>
  <c r="H163"/>
  <c r="G163"/>
  <c r="F163"/>
  <c r="C162"/>
  <c r="V161"/>
  <c r="K168" s="1"/>
  <c r="T161"/>
  <c r="K167" s="1"/>
  <c r="U161"/>
  <c r="H168" s="1"/>
  <c r="S161"/>
  <c r="H167" s="1"/>
  <c r="F161"/>
  <c r="E161"/>
  <c r="D161"/>
  <c r="I161"/>
  <c r="C161"/>
  <c r="B161"/>
  <c r="A161"/>
  <c r="Q160"/>
  <c r="L160"/>
  <c r="Z160"/>
  <c r="Y160"/>
  <c r="X160"/>
  <c r="K159"/>
  <c r="J159"/>
  <c r="Z159"/>
  <c r="Y159"/>
  <c r="X159"/>
  <c r="H159"/>
  <c r="W159" s="1"/>
  <c r="F159"/>
  <c r="V159"/>
  <c r="T159"/>
  <c r="U159"/>
  <c r="S159"/>
  <c r="E159"/>
  <c r="D159"/>
  <c r="C159"/>
  <c r="B159"/>
  <c r="A159"/>
  <c r="L158"/>
  <c r="G158"/>
  <c r="E158"/>
  <c r="J157"/>
  <c r="F157"/>
  <c r="E157"/>
  <c r="J156"/>
  <c r="F156"/>
  <c r="E156"/>
  <c r="K155"/>
  <c r="J155"/>
  <c r="H155"/>
  <c r="G155"/>
  <c r="F155"/>
  <c r="K154"/>
  <c r="J154"/>
  <c r="H154"/>
  <c r="R154" s="1"/>
  <c r="G154"/>
  <c r="F154"/>
  <c r="K153"/>
  <c r="J153"/>
  <c r="H153"/>
  <c r="G153"/>
  <c r="F153"/>
  <c r="K152"/>
  <c r="J152"/>
  <c r="H152"/>
  <c r="R152" s="1"/>
  <c r="G152"/>
  <c r="F152"/>
  <c r="V151"/>
  <c r="K157" s="1"/>
  <c r="T151"/>
  <c r="K156" s="1"/>
  <c r="U151"/>
  <c r="H157" s="1"/>
  <c r="S151"/>
  <c r="H156" s="1"/>
  <c r="F151"/>
  <c r="E151"/>
  <c r="D151"/>
  <c r="I151"/>
  <c r="C151"/>
  <c r="A151"/>
  <c r="Q150"/>
  <c r="L150"/>
  <c r="J150"/>
  <c r="P150" s="1"/>
  <c r="Z150"/>
  <c r="Y150"/>
  <c r="X150"/>
  <c r="L149"/>
  <c r="G149"/>
  <c r="E149"/>
  <c r="K148"/>
  <c r="J148"/>
  <c r="H148"/>
  <c r="G148"/>
  <c r="F148"/>
  <c r="K147"/>
  <c r="J147"/>
  <c r="H147"/>
  <c r="G147"/>
  <c r="F147"/>
  <c r="K146"/>
  <c r="J146"/>
  <c r="H146"/>
  <c r="G150" s="1"/>
  <c r="O150" s="1"/>
  <c r="G146"/>
  <c r="F146"/>
  <c r="V145"/>
  <c r="T145"/>
  <c r="U145"/>
  <c r="S145"/>
  <c r="F145"/>
  <c r="E145"/>
  <c r="D145"/>
  <c r="I145"/>
  <c r="C145"/>
  <c r="B145"/>
  <c r="A145"/>
  <c r="Q144"/>
  <c r="L144"/>
  <c r="Z144"/>
  <c r="Y144"/>
  <c r="X144"/>
  <c r="K143"/>
  <c r="J143"/>
  <c r="Z143"/>
  <c r="Y143"/>
  <c r="X143"/>
  <c r="H143"/>
  <c r="W143" s="1"/>
  <c r="F143"/>
  <c r="V143"/>
  <c r="T143"/>
  <c r="U143"/>
  <c r="S143"/>
  <c r="E143"/>
  <c r="D143"/>
  <c r="C143"/>
  <c r="B143"/>
  <c r="A143"/>
  <c r="L142"/>
  <c r="G142"/>
  <c r="E142"/>
  <c r="J141"/>
  <c r="F141"/>
  <c r="E141"/>
  <c r="J140"/>
  <c r="F140"/>
  <c r="E140"/>
  <c r="K139"/>
  <c r="J139"/>
  <c r="H139"/>
  <c r="G139"/>
  <c r="F139"/>
  <c r="K138"/>
  <c r="J138"/>
  <c r="H138"/>
  <c r="R138" s="1"/>
  <c r="G138"/>
  <c r="F138"/>
  <c r="K137"/>
  <c r="J137"/>
  <c r="H137"/>
  <c r="G137"/>
  <c r="F137"/>
  <c r="K136"/>
  <c r="J144" s="1"/>
  <c r="P144" s="1"/>
  <c r="J136"/>
  <c r="H136"/>
  <c r="R136" s="1"/>
  <c r="G136"/>
  <c r="F136"/>
  <c r="C135"/>
  <c r="V134"/>
  <c r="K141" s="1"/>
  <c r="T134"/>
  <c r="K140" s="1"/>
  <c r="U134"/>
  <c r="H141" s="1"/>
  <c r="S134"/>
  <c r="H140" s="1"/>
  <c r="F134"/>
  <c r="E134"/>
  <c r="D134"/>
  <c r="I134"/>
  <c r="C134"/>
  <c r="A134"/>
  <c r="L133"/>
  <c r="Q133" s="1"/>
  <c r="Z133"/>
  <c r="Y133"/>
  <c r="X133"/>
  <c r="L132"/>
  <c r="G132"/>
  <c r="E132"/>
  <c r="J131"/>
  <c r="F131"/>
  <c r="E131"/>
  <c r="J130"/>
  <c r="F130"/>
  <c r="E130"/>
  <c r="K129"/>
  <c r="J129"/>
  <c r="H129"/>
  <c r="G129"/>
  <c r="F129"/>
  <c r="K128"/>
  <c r="J128"/>
  <c r="H128"/>
  <c r="R128" s="1"/>
  <c r="G128"/>
  <c r="F128"/>
  <c r="K127"/>
  <c r="J127"/>
  <c r="H127"/>
  <c r="G127"/>
  <c r="F127"/>
  <c r="K126"/>
  <c r="J133" s="1"/>
  <c r="P133" s="1"/>
  <c r="J126"/>
  <c r="R126"/>
  <c r="H126"/>
  <c r="G126"/>
  <c r="F126"/>
  <c r="V125"/>
  <c r="K131" s="1"/>
  <c r="T125"/>
  <c r="K130" s="1"/>
  <c r="U125"/>
  <c r="H131" s="1"/>
  <c r="S125"/>
  <c r="H130" s="1"/>
  <c r="F125"/>
  <c r="E125"/>
  <c r="D125"/>
  <c r="I125"/>
  <c r="C125"/>
  <c r="A125"/>
  <c r="Q124"/>
  <c r="L124"/>
  <c r="Z124"/>
  <c r="Y124"/>
  <c r="X124"/>
  <c r="L123"/>
  <c r="G123"/>
  <c r="E123"/>
  <c r="J122"/>
  <c r="F122"/>
  <c r="E122"/>
  <c r="J121"/>
  <c r="F121"/>
  <c r="E121"/>
  <c r="K120"/>
  <c r="J120"/>
  <c r="H120"/>
  <c r="G120"/>
  <c r="F120"/>
  <c r="K119"/>
  <c r="J119"/>
  <c r="R119"/>
  <c r="H119"/>
  <c r="G119"/>
  <c r="F119"/>
  <c r="K118"/>
  <c r="J118"/>
  <c r="H118"/>
  <c r="G118"/>
  <c r="F118"/>
  <c r="K117"/>
  <c r="J117"/>
  <c r="R117"/>
  <c r="H117"/>
  <c r="G117"/>
  <c r="F117"/>
  <c r="C116"/>
  <c r="V115"/>
  <c r="K122" s="1"/>
  <c r="T115"/>
  <c r="K121" s="1"/>
  <c r="U115"/>
  <c r="H122" s="1"/>
  <c r="S115"/>
  <c r="H121" s="1"/>
  <c r="F115"/>
  <c r="E115"/>
  <c r="D115"/>
  <c r="I115"/>
  <c r="C115"/>
  <c r="A115"/>
  <c r="Q114"/>
  <c r="L114"/>
  <c r="Z114"/>
  <c r="Y114"/>
  <c r="X114"/>
  <c r="L113"/>
  <c r="G113"/>
  <c r="E113"/>
  <c r="J112"/>
  <c r="F112"/>
  <c r="E112"/>
  <c r="J111"/>
  <c r="F111"/>
  <c r="E111"/>
  <c r="K110"/>
  <c r="J110"/>
  <c r="R110"/>
  <c r="H110"/>
  <c r="G114" s="1"/>
  <c r="O114" s="1"/>
  <c r="G110"/>
  <c r="F110"/>
  <c r="C109"/>
  <c r="V108"/>
  <c r="K112" s="1"/>
  <c r="T108"/>
  <c r="K111" s="1"/>
  <c r="U108"/>
  <c r="H112" s="1"/>
  <c r="S108"/>
  <c r="H111" s="1"/>
  <c r="F108"/>
  <c r="E108"/>
  <c r="D108"/>
  <c r="I108"/>
  <c r="C108"/>
  <c r="A108"/>
  <c r="Q107"/>
  <c r="L107"/>
  <c r="Z107"/>
  <c r="Y107"/>
  <c r="X107"/>
  <c r="K106"/>
  <c r="J106"/>
  <c r="Z106"/>
  <c r="Y106"/>
  <c r="X106"/>
  <c r="H106"/>
  <c r="W106" s="1"/>
  <c r="F106"/>
  <c r="V106"/>
  <c r="T106"/>
  <c r="U106"/>
  <c r="S106"/>
  <c r="E106"/>
  <c r="D106"/>
  <c r="C106"/>
  <c r="B106"/>
  <c r="A106"/>
  <c r="L105"/>
  <c r="G105"/>
  <c r="E105"/>
  <c r="J104"/>
  <c r="F104"/>
  <c r="E104"/>
  <c r="J103"/>
  <c r="F103"/>
  <c r="E103"/>
  <c r="K102"/>
  <c r="J102"/>
  <c r="H102"/>
  <c r="G102"/>
  <c r="F102"/>
  <c r="K101"/>
  <c r="J101"/>
  <c r="H101"/>
  <c r="R101" s="1"/>
  <c r="G101"/>
  <c r="F101"/>
  <c r="K100"/>
  <c r="J100"/>
  <c r="H100"/>
  <c r="G100"/>
  <c r="F100"/>
  <c r="K99"/>
  <c r="J99"/>
  <c r="R99"/>
  <c r="H99"/>
  <c r="G99"/>
  <c r="F99"/>
  <c r="C98"/>
  <c r="V97"/>
  <c r="K104" s="1"/>
  <c r="T97"/>
  <c r="K103" s="1"/>
  <c r="U97"/>
  <c r="H104" s="1"/>
  <c r="S97"/>
  <c r="H103" s="1"/>
  <c r="F97"/>
  <c r="E97"/>
  <c r="D97"/>
  <c r="I97"/>
  <c r="C97"/>
  <c r="A97"/>
  <c r="Q96"/>
  <c r="L249" s="1"/>
  <c r="L96"/>
  <c r="Z96"/>
  <c r="Y96"/>
  <c r="X96"/>
  <c r="K95"/>
  <c r="J95"/>
  <c r="Z95"/>
  <c r="Y95"/>
  <c r="X95"/>
  <c r="H95"/>
  <c r="W95" s="1"/>
  <c r="F95"/>
  <c r="V95"/>
  <c r="T95"/>
  <c r="U95"/>
  <c r="S95"/>
  <c r="E95"/>
  <c r="D95"/>
  <c r="C95"/>
  <c r="B95"/>
  <c r="A95"/>
  <c r="L94"/>
  <c r="G94"/>
  <c r="E94"/>
  <c r="J93"/>
  <c r="F93"/>
  <c r="E93"/>
  <c r="J92"/>
  <c r="F92"/>
  <c r="E92"/>
  <c r="K91"/>
  <c r="J91"/>
  <c r="H91"/>
  <c r="G91"/>
  <c r="F91"/>
  <c r="K90"/>
  <c r="J90"/>
  <c r="H90"/>
  <c r="R90" s="1"/>
  <c r="G90"/>
  <c r="F90"/>
  <c r="K89"/>
  <c r="J89"/>
  <c r="H89"/>
  <c r="G89"/>
  <c r="F89"/>
  <c r="K88"/>
  <c r="J88"/>
  <c r="R88"/>
  <c r="H88"/>
  <c r="G96" s="1"/>
  <c r="O96" s="1"/>
  <c r="G88"/>
  <c r="F88"/>
  <c r="C87"/>
  <c r="V86"/>
  <c r="K93" s="1"/>
  <c r="T86"/>
  <c r="K92" s="1"/>
  <c r="U86"/>
  <c r="H93" s="1"/>
  <c r="S86"/>
  <c r="H92" s="1"/>
  <c r="F86"/>
  <c r="E86"/>
  <c r="D86"/>
  <c r="I86"/>
  <c r="C86"/>
  <c r="A86"/>
  <c r="A85"/>
  <c r="A81"/>
  <c r="L79"/>
  <c r="Q79" s="1"/>
  <c r="Z79"/>
  <c r="Y79"/>
  <c r="X79"/>
  <c r="L78"/>
  <c r="G78"/>
  <c r="E78"/>
  <c r="J77"/>
  <c r="F77"/>
  <c r="E77"/>
  <c r="J76"/>
  <c r="F76"/>
  <c r="E76"/>
  <c r="K75"/>
  <c r="J75"/>
  <c r="H75"/>
  <c r="G75"/>
  <c r="F75"/>
  <c r="K74"/>
  <c r="J74"/>
  <c r="H74"/>
  <c r="R74" s="1"/>
  <c r="G74"/>
  <c r="F74"/>
  <c r="K73"/>
  <c r="J73"/>
  <c r="H73"/>
  <c r="G73"/>
  <c r="F73"/>
  <c r="K72"/>
  <c r="J79" s="1"/>
  <c r="P79" s="1"/>
  <c r="J72"/>
  <c r="H72"/>
  <c r="G72"/>
  <c r="F72"/>
  <c r="V71"/>
  <c r="K77" s="1"/>
  <c r="T71"/>
  <c r="K76" s="1"/>
  <c r="U71"/>
  <c r="H77" s="1"/>
  <c r="S71"/>
  <c r="H76" s="1"/>
  <c r="F71"/>
  <c r="E71"/>
  <c r="D71"/>
  <c r="I71"/>
  <c r="C71"/>
  <c r="B71"/>
  <c r="A71"/>
  <c r="L70"/>
  <c r="Q70" s="1"/>
  <c r="Z70"/>
  <c r="Y70"/>
  <c r="X70"/>
  <c r="K69"/>
  <c r="J69"/>
  <c r="Z69"/>
  <c r="Y69"/>
  <c r="X69"/>
  <c r="W69"/>
  <c r="H69"/>
  <c r="F69"/>
  <c r="V69"/>
  <c r="T69"/>
  <c r="U69"/>
  <c r="S69"/>
  <c r="E69"/>
  <c r="D69"/>
  <c r="C69"/>
  <c r="B69"/>
  <c r="A69"/>
  <c r="L68"/>
  <c r="G68"/>
  <c r="E68"/>
  <c r="J67"/>
  <c r="E67"/>
  <c r="J66"/>
  <c r="E66"/>
  <c r="K65"/>
  <c r="J65"/>
  <c r="R65"/>
  <c r="H65"/>
  <c r="G70" s="1"/>
  <c r="O70" s="1"/>
  <c r="G65"/>
  <c r="F65"/>
  <c r="C64"/>
  <c r="V63"/>
  <c r="K67" s="1"/>
  <c r="T63"/>
  <c r="K66" s="1"/>
  <c r="U63"/>
  <c r="H67" s="1"/>
  <c r="S63"/>
  <c r="H66" s="1"/>
  <c r="F63"/>
  <c r="E63"/>
  <c r="D63"/>
  <c r="I63"/>
  <c r="C63"/>
  <c r="B63"/>
  <c r="A63"/>
  <c r="L62"/>
  <c r="Q62" s="1"/>
  <c r="Z62"/>
  <c r="Y62"/>
  <c r="X62"/>
  <c r="K61"/>
  <c r="J61"/>
  <c r="Z61"/>
  <c r="Y61"/>
  <c r="X61"/>
  <c r="W61"/>
  <c r="H61"/>
  <c r="F61"/>
  <c r="V61"/>
  <c r="T61"/>
  <c r="U61"/>
  <c r="S61"/>
  <c r="E61"/>
  <c r="D61"/>
  <c r="C61"/>
  <c r="B61"/>
  <c r="A61"/>
  <c r="L60"/>
  <c r="G60"/>
  <c r="E60"/>
  <c r="J59"/>
  <c r="E59"/>
  <c r="J58"/>
  <c r="E58"/>
  <c r="K57"/>
  <c r="J57"/>
  <c r="R57"/>
  <c r="H57"/>
  <c r="G57"/>
  <c r="F57"/>
  <c r="K56"/>
  <c r="J56"/>
  <c r="H56"/>
  <c r="G56"/>
  <c r="F56"/>
  <c r="K55"/>
  <c r="J55"/>
  <c r="R55"/>
  <c r="H55"/>
  <c r="G62" s="1"/>
  <c r="O62" s="1"/>
  <c r="G55"/>
  <c r="F55"/>
  <c r="C54"/>
  <c r="V53"/>
  <c r="K59" s="1"/>
  <c r="T53"/>
  <c r="K58" s="1"/>
  <c r="U53"/>
  <c r="H59" s="1"/>
  <c r="S53"/>
  <c r="H58" s="1"/>
  <c r="F53"/>
  <c r="E53"/>
  <c r="D53"/>
  <c r="I53"/>
  <c r="C53"/>
  <c r="B53"/>
  <c r="A53"/>
  <c r="Q52"/>
  <c r="L52"/>
  <c r="Z52"/>
  <c r="G30" s="1"/>
  <c r="Y52"/>
  <c r="G29" s="1"/>
  <c r="X52"/>
  <c r="G28" s="1"/>
  <c r="K49"/>
  <c r="J52" s="1"/>
  <c r="P52" s="1"/>
  <c r="L51"/>
  <c r="G51"/>
  <c r="E51"/>
  <c r="J50"/>
  <c r="F50"/>
  <c r="E50"/>
  <c r="J49"/>
  <c r="F49"/>
  <c r="E49"/>
  <c r="K48"/>
  <c r="J48"/>
  <c r="H48"/>
  <c r="R48" s="1"/>
  <c r="G48"/>
  <c r="F48"/>
  <c r="K47"/>
  <c r="J47"/>
  <c r="H47"/>
  <c r="G47"/>
  <c r="F47"/>
  <c r="K46"/>
  <c r="J46"/>
  <c r="R46"/>
  <c r="H46"/>
  <c r="G46"/>
  <c r="F46"/>
  <c r="V45"/>
  <c r="K50" s="1"/>
  <c r="T45"/>
  <c r="U45"/>
  <c r="H50" s="1"/>
  <c r="S45"/>
  <c r="H49" s="1"/>
  <c r="F45"/>
  <c r="E45"/>
  <c r="D45"/>
  <c r="I45"/>
  <c r="C45"/>
  <c r="B45"/>
  <c r="A45"/>
  <c r="A44"/>
  <c r="A42"/>
  <c r="A22"/>
  <c r="B19"/>
  <c r="B15"/>
  <c r="H13"/>
  <c r="H6"/>
  <c r="B6"/>
  <c r="A1"/>
  <c r="A1" i="4"/>
  <c r="A2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" i="3"/>
  <c r="CX1"/>
  <c r="CY1"/>
  <c r="CZ1"/>
  <c r="DA1"/>
  <c r="DB1"/>
  <c r="DC1"/>
  <c r="A2"/>
  <c r="CX2"/>
  <c r="CY2"/>
  <c r="CZ2"/>
  <c r="DB2" s="1"/>
  <c r="DA2"/>
  <c r="DC2"/>
  <c r="A3"/>
  <c r="CX3"/>
  <c r="CY3"/>
  <c r="CZ3"/>
  <c r="DB3" s="1"/>
  <c r="DA3"/>
  <c r="DC3"/>
  <c r="A4"/>
  <c r="CX4"/>
  <c r="CY4"/>
  <c r="CZ4"/>
  <c r="DA4"/>
  <c r="DB4"/>
  <c r="DC4"/>
  <c r="A5"/>
  <c r="CY5"/>
  <c r="CZ5"/>
  <c r="DA5"/>
  <c r="DB5"/>
  <c r="DC5"/>
  <c r="A6"/>
  <c r="CY6"/>
  <c r="CZ6"/>
  <c r="DB6" s="1"/>
  <c r="DA6"/>
  <c r="DC6"/>
  <c r="A7"/>
  <c r="CY7"/>
  <c r="CZ7"/>
  <c r="DB7" s="1"/>
  <c r="DA7"/>
  <c r="DC7"/>
  <c r="A8"/>
  <c r="CY8"/>
  <c r="CZ8"/>
  <c r="DA8"/>
  <c r="DB8"/>
  <c r="DC8"/>
  <c r="A9"/>
  <c r="CY9"/>
  <c r="CZ9"/>
  <c r="DA9"/>
  <c r="DB9"/>
  <c r="DC9"/>
  <c r="A10"/>
  <c r="CY10"/>
  <c r="CZ10"/>
  <c r="DB10" s="1"/>
  <c r="DA10"/>
  <c r="DC10"/>
  <c r="A11"/>
  <c r="CY11"/>
  <c r="CZ11"/>
  <c r="DB11" s="1"/>
  <c r="DA11"/>
  <c r="DC11"/>
  <c r="A12"/>
  <c r="CX12"/>
  <c r="CY12"/>
  <c r="CZ12"/>
  <c r="DA12"/>
  <c r="DB12"/>
  <c r="DC12"/>
  <c r="A13"/>
  <c r="CX13"/>
  <c r="CY13"/>
  <c r="CZ13"/>
  <c r="DA13"/>
  <c r="DB13"/>
  <c r="DC13"/>
  <c r="A14"/>
  <c r="CX14"/>
  <c r="CY14"/>
  <c r="CZ14"/>
  <c r="DB14" s="1"/>
  <c r="DA14"/>
  <c r="DC14"/>
  <c r="A15"/>
  <c r="CX15"/>
  <c r="CY15"/>
  <c r="CZ15"/>
  <c r="DB15" s="1"/>
  <c r="DA15"/>
  <c r="DC15"/>
  <c r="A16"/>
  <c r="CX16"/>
  <c r="CY16"/>
  <c r="CZ16"/>
  <c r="DA16"/>
  <c r="DB16"/>
  <c r="DC16"/>
  <c r="A17"/>
  <c r="CX17"/>
  <c r="CY17"/>
  <c r="CZ17"/>
  <c r="DA17"/>
  <c r="DB17"/>
  <c r="DC17"/>
  <c r="A18"/>
  <c r="CX18"/>
  <c r="CY18"/>
  <c r="CZ18"/>
  <c r="DB18" s="1"/>
  <c r="DA18"/>
  <c r="DC18"/>
  <c r="A19"/>
  <c r="CX19"/>
  <c r="CY19"/>
  <c r="CZ19"/>
  <c r="DB19" s="1"/>
  <c r="DA19"/>
  <c r="DC19"/>
  <c r="A20"/>
  <c r="CX20"/>
  <c r="CY20"/>
  <c r="CZ20"/>
  <c r="DA20"/>
  <c r="DB20"/>
  <c r="DC20"/>
  <c r="A21"/>
  <c r="CY21"/>
  <c r="CZ21"/>
  <c r="DA21"/>
  <c r="DB21"/>
  <c r="DC21"/>
  <c r="A22"/>
  <c r="CY22"/>
  <c r="CZ22"/>
  <c r="DB22" s="1"/>
  <c r="DA22"/>
  <c r="DC22"/>
  <c r="A23"/>
  <c r="CY23"/>
  <c r="CZ23"/>
  <c r="DB23" s="1"/>
  <c r="DA23"/>
  <c r="DC23"/>
  <c r="A24"/>
  <c r="CY24"/>
  <c r="CZ24"/>
  <c r="DA24"/>
  <c r="DB24"/>
  <c r="DC24"/>
  <c r="A25"/>
  <c r="CY25"/>
  <c r="CZ25"/>
  <c r="DA25"/>
  <c r="DB25"/>
  <c r="DC25"/>
  <c r="A26"/>
  <c r="CY26"/>
  <c r="CZ26"/>
  <c r="DB26" s="1"/>
  <c r="DA26"/>
  <c r="DC26"/>
  <c r="A27"/>
  <c r="CY27"/>
  <c r="CZ27"/>
  <c r="DB27" s="1"/>
  <c r="DA27"/>
  <c r="DC27"/>
  <c r="A28"/>
  <c r="CY28"/>
  <c r="CZ28"/>
  <c r="DA28"/>
  <c r="DB28"/>
  <c r="DC28"/>
  <c r="A29"/>
  <c r="CY29"/>
  <c r="CZ29"/>
  <c r="DA29"/>
  <c r="DB29"/>
  <c r="DC29"/>
  <c r="A30"/>
  <c r="CY30"/>
  <c r="CZ30"/>
  <c r="DB30" s="1"/>
  <c r="DA30"/>
  <c r="DC30"/>
  <c r="A31"/>
  <c r="CY31"/>
  <c r="CZ31"/>
  <c r="DB31" s="1"/>
  <c r="DA31"/>
  <c r="DC31"/>
  <c r="A32"/>
  <c r="CY32"/>
  <c r="CZ32"/>
  <c r="DA32"/>
  <c r="DB32"/>
  <c r="DC32"/>
  <c r="A33"/>
  <c r="CY33"/>
  <c r="CZ33"/>
  <c r="DA33"/>
  <c r="DB33"/>
  <c r="DC33"/>
  <c r="A34"/>
  <c r="CY34"/>
  <c r="CZ34"/>
  <c r="DB34" s="1"/>
  <c r="DA34"/>
  <c r="DC34"/>
  <c r="A35"/>
  <c r="CY35"/>
  <c r="CZ35"/>
  <c r="DB35" s="1"/>
  <c r="DA35"/>
  <c r="DC35"/>
  <c r="A36"/>
  <c r="CY36"/>
  <c r="CZ36"/>
  <c r="DA36"/>
  <c r="DB36"/>
  <c r="DC36"/>
  <c r="A37"/>
  <c r="CY37"/>
  <c r="CZ37"/>
  <c r="DA37"/>
  <c r="DB37"/>
  <c r="DC37"/>
  <c r="A38"/>
  <c r="CY38"/>
  <c r="CZ38"/>
  <c r="DB38" s="1"/>
  <c r="DA38"/>
  <c r="DC38"/>
  <c r="A39"/>
  <c r="CY39"/>
  <c r="CZ39"/>
  <c r="DB39" s="1"/>
  <c r="DA39"/>
  <c r="DC39"/>
  <c r="A40"/>
  <c r="CY40"/>
  <c r="CZ40"/>
  <c r="DA40"/>
  <c r="DB40"/>
  <c r="DC40"/>
  <c r="A41"/>
  <c r="CY41"/>
  <c r="CZ41"/>
  <c r="DA41"/>
  <c r="DB41"/>
  <c r="DC41"/>
  <c r="A42"/>
  <c r="CY42"/>
  <c r="CZ42"/>
  <c r="DB42" s="1"/>
  <c r="DA42"/>
  <c r="DC42"/>
  <c r="A43"/>
  <c r="CY43"/>
  <c r="CZ43"/>
  <c r="DB43" s="1"/>
  <c r="DA43"/>
  <c r="DC43"/>
  <c r="A44"/>
  <c r="CY44"/>
  <c r="CZ44"/>
  <c r="DA44"/>
  <c r="DB44"/>
  <c r="DC44"/>
  <c r="A45"/>
  <c r="CY45"/>
  <c r="CZ45"/>
  <c r="DA45"/>
  <c r="DB45"/>
  <c r="DC45"/>
  <c r="A46"/>
  <c r="CY46"/>
  <c r="CZ46"/>
  <c r="DB46" s="1"/>
  <c r="DA46"/>
  <c r="DC46"/>
  <c r="A47"/>
  <c r="CX47"/>
  <c r="CY47"/>
  <c r="CZ47"/>
  <c r="DB47" s="1"/>
  <c r="DA47"/>
  <c r="DC47"/>
  <c r="A48"/>
  <c r="CX48"/>
  <c r="CY48"/>
  <c r="CZ48"/>
  <c r="DA48"/>
  <c r="DB48"/>
  <c r="DC48"/>
  <c r="A49"/>
  <c r="CX49"/>
  <c r="CY49"/>
  <c r="CZ49"/>
  <c r="DA49"/>
  <c r="DB49"/>
  <c r="DC49"/>
  <c r="A50"/>
  <c r="CX50"/>
  <c r="CY50"/>
  <c r="CZ50"/>
  <c r="DB50" s="1"/>
  <c r="DA50"/>
  <c r="DC50"/>
  <c r="A51"/>
  <c r="CX51"/>
  <c r="CY51"/>
  <c r="CZ51"/>
  <c r="DB51" s="1"/>
  <c r="DA51"/>
  <c r="DC51"/>
  <c r="A52"/>
  <c r="CX52"/>
  <c r="CY52"/>
  <c r="CZ52"/>
  <c r="DA52"/>
  <c r="DB52"/>
  <c r="DC52"/>
  <c r="A53"/>
  <c r="CY53"/>
  <c r="CZ53"/>
  <c r="DA53"/>
  <c r="DB53"/>
  <c r="DC53"/>
  <c r="A54"/>
  <c r="CY54"/>
  <c r="CZ54"/>
  <c r="DB54" s="1"/>
  <c r="DA54"/>
  <c r="DC54"/>
  <c r="A55"/>
  <c r="CY55"/>
  <c r="CZ55"/>
  <c r="DB55" s="1"/>
  <c r="DA55"/>
  <c r="DC55"/>
  <c r="A56"/>
  <c r="CY56"/>
  <c r="CZ56"/>
  <c r="DA56"/>
  <c r="DB56"/>
  <c r="DC56"/>
  <c r="A57"/>
  <c r="CY57"/>
  <c r="CZ57"/>
  <c r="DA57"/>
  <c r="DB57"/>
  <c r="DC57"/>
  <c r="A58"/>
  <c r="CY58"/>
  <c r="CZ58"/>
  <c r="DB58" s="1"/>
  <c r="DA58"/>
  <c r="DC58"/>
  <c r="A59"/>
  <c r="CY59"/>
  <c r="CZ59"/>
  <c r="DB59" s="1"/>
  <c r="DA59"/>
  <c r="DC59"/>
  <c r="A60"/>
  <c r="CY60"/>
  <c r="CZ60"/>
  <c r="DA60"/>
  <c r="DB60"/>
  <c r="DC60"/>
  <c r="A61"/>
  <c r="CY61"/>
  <c r="CZ61"/>
  <c r="DA61"/>
  <c r="DB61"/>
  <c r="DC61"/>
  <c r="A62"/>
  <c r="CX62"/>
  <c r="CY62"/>
  <c r="CZ62"/>
  <c r="DB62" s="1"/>
  <c r="DA62"/>
  <c r="DC62"/>
  <c r="A63"/>
  <c r="CX63"/>
  <c r="CY63"/>
  <c r="CZ63"/>
  <c r="DB63" s="1"/>
  <c r="DA63"/>
  <c r="DC63"/>
  <c r="A64"/>
  <c r="CX64"/>
  <c r="CY64"/>
  <c r="CZ64"/>
  <c r="DA64"/>
  <c r="DB64"/>
  <c r="DC64"/>
  <c r="A65"/>
  <c r="CX65"/>
  <c r="CY65"/>
  <c r="CZ65"/>
  <c r="DA65"/>
  <c r="DB65"/>
  <c r="DC65"/>
  <c r="A66"/>
  <c r="CX66"/>
  <c r="CY66"/>
  <c r="CZ66"/>
  <c r="DB66" s="1"/>
  <c r="DA66"/>
  <c r="DC66"/>
  <c r="A67"/>
  <c r="CX67"/>
  <c r="CY67"/>
  <c r="CZ67"/>
  <c r="DB67" s="1"/>
  <c r="DA67"/>
  <c r="DC67"/>
  <c r="A68"/>
  <c r="CX68"/>
  <c r="CY68"/>
  <c r="CZ68"/>
  <c r="DA68"/>
  <c r="DB68"/>
  <c r="DC68"/>
  <c r="A69"/>
  <c r="CX69"/>
  <c r="CY69"/>
  <c r="CZ69"/>
  <c r="DA69"/>
  <c r="DB69"/>
  <c r="DC69"/>
  <c r="A70"/>
  <c r="CX70"/>
  <c r="CY70"/>
  <c r="CZ70"/>
  <c r="DB70" s="1"/>
  <c r="DA70"/>
  <c r="DC70"/>
  <c r="A71"/>
  <c r="CX71"/>
  <c r="CY71"/>
  <c r="CZ71"/>
  <c r="DB71" s="1"/>
  <c r="DA71"/>
  <c r="DC71"/>
  <c r="A72"/>
  <c r="CX72"/>
  <c r="CY72"/>
  <c r="CZ72"/>
  <c r="DA72"/>
  <c r="DB72"/>
  <c r="DC72"/>
  <c r="A73"/>
  <c r="CX73"/>
  <c r="CY73"/>
  <c r="CZ73"/>
  <c r="DA73"/>
  <c r="DB73"/>
  <c r="DC73"/>
  <c r="A74"/>
  <c r="CX74"/>
  <c r="CY74"/>
  <c r="CZ74"/>
  <c r="DB74" s="1"/>
  <c r="DA74"/>
  <c r="DC74"/>
  <c r="A75"/>
  <c r="CX75"/>
  <c r="CY75"/>
  <c r="CZ75"/>
  <c r="DB75" s="1"/>
  <c r="DA75"/>
  <c r="DC75"/>
  <c r="A76"/>
  <c r="CX76"/>
  <c r="CY76"/>
  <c r="CZ76"/>
  <c r="DA76"/>
  <c r="DB76"/>
  <c r="DC76"/>
  <c r="A77"/>
  <c r="CX77"/>
  <c r="CY77"/>
  <c r="CZ77"/>
  <c r="DA77"/>
  <c r="DB77"/>
  <c r="DC77"/>
  <c r="A78"/>
  <c r="CX78"/>
  <c r="CY78"/>
  <c r="CZ78"/>
  <c r="DB78" s="1"/>
  <c r="DA78"/>
  <c r="DC78"/>
  <c r="A79"/>
  <c r="CX79"/>
  <c r="CY79"/>
  <c r="CZ79"/>
  <c r="DB79" s="1"/>
  <c r="DA79"/>
  <c r="DC79"/>
  <c r="A80"/>
  <c r="CX80"/>
  <c r="CY80"/>
  <c r="CZ80"/>
  <c r="DA80"/>
  <c r="DB80"/>
  <c r="DC80"/>
  <c r="A81"/>
  <c r="CX81"/>
  <c r="CY81"/>
  <c r="CZ81"/>
  <c r="DA81"/>
  <c r="DB81"/>
  <c r="DC81"/>
  <c r="A82"/>
  <c r="CX82"/>
  <c r="CY82"/>
  <c r="CZ82"/>
  <c r="DB82" s="1"/>
  <c r="DA82"/>
  <c r="DC82"/>
  <c r="A83"/>
  <c r="CX83"/>
  <c r="CY83"/>
  <c r="CZ83"/>
  <c r="DB83" s="1"/>
  <c r="DA83"/>
  <c r="DC83"/>
  <c r="A84"/>
  <c r="CX84"/>
  <c r="CY84"/>
  <c r="CZ84"/>
  <c r="DA84"/>
  <c r="DB84"/>
  <c r="DC84"/>
  <c r="A85"/>
  <c r="CX85"/>
  <c r="CY85"/>
  <c r="CZ85"/>
  <c r="DA85"/>
  <c r="DB85"/>
  <c r="DC85"/>
  <c r="A86"/>
  <c r="CX86"/>
  <c r="CY86"/>
  <c r="CZ86"/>
  <c r="DB86" s="1"/>
  <c r="DA86"/>
  <c r="DC86"/>
  <c r="A87"/>
  <c r="CX87"/>
  <c r="CY87"/>
  <c r="CZ87"/>
  <c r="DB87" s="1"/>
  <c r="DA87"/>
  <c r="DC87"/>
  <c r="A88"/>
  <c r="CX88"/>
  <c r="CY88"/>
  <c r="CZ88"/>
  <c r="DA88"/>
  <c r="DB88"/>
  <c r="DC88"/>
  <c r="A89"/>
  <c r="CX89"/>
  <c r="CY89"/>
  <c r="CZ89"/>
  <c r="DA89"/>
  <c r="DB89"/>
  <c r="DC89"/>
  <c r="A90"/>
  <c r="CY90"/>
  <c r="CZ90"/>
  <c r="DB90" s="1"/>
  <c r="DA90"/>
  <c r="DC90"/>
  <c r="A91"/>
  <c r="CY91"/>
  <c r="CZ91"/>
  <c r="DB91" s="1"/>
  <c r="DA91"/>
  <c r="DC91"/>
  <c r="A92"/>
  <c r="CY92"/>
  <c r="CZ92"/>
  <c r="DA92"/>
  <c r="DB92"/>
  <c r="DC92"/>
  <c r="A93"/>
  <c r="CY93"/>
  <c r="CZ93"/>
  <c r="DA93"/>
  <c r="DB93"/>
  <c r="DC93"/>
  <c r="A94"/>
  <c r="CY94"/>
  <c r="CZ94"/>
  <c r="DB94" s="1"/>
  <c r="DA94"/>
  <c r="DC94"/>
  <c r="A95"/>
  <c r="CY95"/>
  <c r="CZ95"/>
  <c r="DB95" s="1"/>
  <c r="DA95"/>
  <c r="DC95"/>
  <c r="A96"/>
  <c r="CY96"/>
  <c r="CZ96"/>
  <c r="DA96"/>
  <c r="DB96"/>
  <c r="DC96"/>
  <c r="A97"/>
  <c r="CY97"/>
  <c r="CZ97"/>
  <c r="DA97"/>
  <c r="DB97"/>
  <c r="DC97"/>
  <c r="A98"/>
  <c r="CY98"/>
  <c r="CZ98"/>
  <c r="DB98" s="1"/>
  <c r="DA98"/>
  <c r="DC98"/>
  <c r="A99"/>
  <c r="CX99"/>
  <c r="CY99"/>
  <c r="CZ99"/>
  <c r="DB99" s="1"/>
  <c r="DA99"/>
  <c r="DC99"/>
  <c r="A100"/>
  <c r="CX100"/>
  <c r="CY100"/>
  <c r="CZ100"/>
  <c r="DA100"/>
  <c r="DB100"/>
  <c r="DC100"/>
  <c r="A101"/>
  <c r="CX101"/>
  <c r="CY101"/>
  <c r="CZ101"/>
  <c r="DA101"/>
  <c r="DB101"/>
  <c r="DC101"/>
  <c r="A102"/>
  <c r="CX102"/>
  <c r="CY102"/>
  <c r="CZ102"/>
  <c r="DB102" s="1"/>
  <c r="DA102"/>
  <c r="DC102"/>
  <c r="A103"/>
  <c r="CX103"/>
  <c r="CY103"/>
  <c r="CZ103"/>
  <c r="DB103" s="1"/>
  <c r="DA103"/>
  <c r="DC103"/>
  <c r="A104"/>
  <c r="CX104"/>
  <c r="CY104"/>
  <c r="CZ104"/>
  <c r="DA104"/>
  <c r="DB104"/>
  <c r="DC104"/>
  <c r="A105"/>
  <c r="CX105"/>
  <c r="CY105"/>
  <c r="CZ105"/>
  <c r="DA105"/>
  <c r="DB105"/>
  <c r="DC105"/>
  <c r="A106"/>
  <c r="CX106"/>
  <c r="CY106"/>
  <c r="CZ106"/>
  <c r="DB106" s="1"/>
  <c r="DA106"/>
  <c r="DC106"/>
  <c r="A107"/>
  <c r="CX107"/>
  <c r="CY107"/>
  <c r="CZ107"/>
  <c r="DB107" s="1"/>
  <c r="DA107"/>
  <c r="DC107"/>
  <c r="A108"/>
  <c r="CX108"/>
  <c r="CY108"/>
  <c r="CZ108"/>
  <c r="DA108"/>
  <c r="DB108"/>
  <c r="DC108"/>
  <c r="A109"/>
  <c r="CX109"/>
  <c r="CY109"/>
  <c r="CZ109"/>
  <c r="DA109"/>
  <c r="DB109"/>
  <c r="DC109"/>
  <c r="A110"/>
  <c r="CX110"/>
  <c r="CY110"/>
  <c r="CZ110"/>
  <c r="DB110" s="1"/>
  <c r="DA110"/>
  <c r="DC110"/>
  <c r="A111"/>
  <c r="CX111"/>
  <c r="CY111"/>
  <c r="CZ111"/>
  <c r="DB111" s="1"/>
  <c r="DA111"/>
  <c r="DC111"/>
  <c r="A112"/>
  <c r="CX112"/>
  <c r="CY112"/>
  <c r="CZ112"/>
  <c r="DA112"/>
  <c r="DB112"/>
  <c r="DC112"/>
  <c r="A113"/>
  <c r="CX113"/>
  <c r="CY113"/>
  <c r="CZ113"/>
  <c r="DA113"/>
  <c r="DB113"/>
  <c r="DC113"/>
  <c r="A114"/>
  <c r="CX114"/>
  <c r="CY114"/>
  <c r="CZ114"/>
  <c r="DB114" s="1"/>
  <c r="DA114"/>
  <c r="DC114"/>
  <c r="A115"/>
  <c r="CX115"/>
  <c r="CY115"/>
  <c r="CZ115"/>
  <c r="DB115" s="1"/>
  <c r="DA115"/>
  <c r="DC115"/>
  <c r="A116"/>
  <c r="CX116"/>
  <c r="CY116"/>
  <c r="CZ116"/>
  <c r="DA116"/>
  <c r="DB116"/>
  <c r="DC116"/>
  <c r="A117"/>
  <c r="CX117"/>
  <c r="CY117"/>
  <c r="CZ117"/>
  <c r="DA117"/>
  <c r="DB117"/>
  <c r="DC117"/>
  <c r="A118"/>
  <c r="CX118"/>
  <c r="CY118"/>
  <c r="CZ118"/>
  <c r="DB118" s="1"/>
  <c r="DA118"/>
  <c r="DC118"/>
  <c r="A119"/>
  <c r="CX119"/>
  <c r="CY119"/>
  <c r="CZ119"/>
  <c r="DB119" s="1"/>
  <c r="DA119"/>
  <c r="DC119"/>
  <c r="A120"/>
  <c r="CX120"/>
  <c r="CY120"/>
  <c r="CZ120"/>
  <c r="DA120"/>
  <c r="DB120"/>
  <c r="DC120"/>
  <c r="A121"/>
  <c r="CX121"/>
  <c r="CY121"/>
  <c r="CZ121"/>
  <c r="DA121"/>
  <c r="DB121"/>
  <c r="DC121"/>
  <c r="A122"/>
  <c r="CX122"/>
  <c r="CY122"/>
  <c r="CZ122"/>
  <c r="DB122" s="1"/>
  <c r="DA122"/>
  <c r="DC122"/>
  <c r="A123"/>
  <c r="CX123"/>
  <c r="CY123"/>
  <c r="CZ123"/>
  <c r="DB123" s="1"/>
  <c r="DA123"/>
  <c r="DC123"/>
  <c r="A124"/>
  <c r="CX124"/>
  <c r="CY124"/>
  <c r="CZ124"/>
  <c r="DA124"/>
  <c r="DB124"/>
  <c r="DC124"/>
  <c r="A125"/>
  <c r="CY125"/>
  <c r="CZ125"/>
  <c r="DA125"/>
  <c r="DB125"/>
  <c r="DC125"/>
  <c r="A126"/>
  <c r="CY126"/>
  <c r="CZ126"/>
  <c r="DB126" s="1"/>
  <c r="DA126"/>
  <c r="DC126"/>
  <c r="A127"/>
  <c r="CY127"/>
  <c r="CZ127"/>
  <c r="DB127" s="1"/>
  <c r="DA127"/>
  <c r="DC127"/>
  <c r="A128"/>
  <c r="CY128"/>
  <c r="CZ128"/>
  <c r="DA128"/>
  <c r="DB128"/>
  <c r="DC128"/>
  <c r="A129"/>
  <c r="CY129"/>
  <c r="CZ129"/>
  <c r="DA129"/>
  <c r="DB129"/>
  <c r="DC129"/>
  <c r="A130"/>
  <c r="CY130"/>
  <c r="CZ130"/>
  <c r="DB130" s="1"/>
  <c r="DA130"/>
  <c r="DC130"/>
  <c r="A131"/>
  <c r="CY131"/>
  <c r="CZ131"/>
  <c r="DB131" s="1"/>
  <c r="DA131"/>
  <c r="DC131"/>
  <c r="A132"/>
  <c r="CY132"/>
  <c r="CZ132"/>
  <c r="DA132"/>
  <c r="DB132"/>
  <c r="DC132"/>
  <c r="A133"/>
  <c r="CY133"/>
  <c r="CZ133"/>
  <c r="DA133"/>
  <c r="DB133"/>
  <c r="DC133"/>
  <c r="A134"/>
  <c r="CY134"/>
  <c r="CZ134"/>
  <c r="DB134" s="1"/>
  <c r="DA134"/>
  <c r="DC134"/>
  <c r="A135"/>
  <c r="CY135"/>
  <c r="CZ135"/>
  <c r="DB135" s="1"/>
  <c r="DA135"/>
  <c r="DC135"/>
  <c r="A136"/>
  <c r="CY136"/>
  <c r="CZ136"/>
  <c r="DA136"/>
  <c r="DB136"/>
  <c r="DC136"/>
  <c r="A137"/>
  <c r="CY137"/>
  <c r="CZ137"/>
  <c r="DA137"/>
  <c r="DB137"/>
  <c r="DC137"/>
  <c r="A138"/>
  <c r="CY138"/>
  <c r="CZ138"/>
  <c r="DB138" s="1"/>
  <c r="DA138"/>
  <c r="DC138"/>
  <c r="A139"/>
  <c r="CY139"/>
  <c r="CZ139"/>
  <c r="DB139" s="1"/>
  <c r="DA139"/>
  <c r="DC139"/>
  <c r="A140"/>
  <c r="CY140"/>
  <c r="CZ140"/>
  <c r="DA140"/>
  <c r="DB140"/>
  <c r="DC140"/>
  <c r="A141"/>
  <c r="CY141"/>
  <c r="CZ141"/>
  <c r="DA141"/>
  <c r="DB141"/>
  <c r="DC141"/>
  <c r="A142"/>
  <c r="CY142"/>
  <c r="CZ142"/>
  <c r="DB142" s="1"/>
  <c r="DA142"/>
  <c r="DC142"/>
  <c r="A143"/>
  <c r="CY143"/>
  <c r="CZ143"/>
  <c r="DB143" s="1"/>
  <c r="DA143"/>
  <c r="DC143"/>
  <c r="A144"/>
  <c r="CY144"/>
  <c r="CZ144"/>
  <c r="DA144"/>
  <c r="DB144"/>
  <c r="DC144"/>
  <c r="A145"/>
  <c r="CY145"/>
  <c r="CZ145"/>
  <c r="DA145"/>
  <c r="DB145"/>
  <c r="DC145"/>
  <c r="A146"/>
  <c r="CY146"/>
  <c r="CZ146"/>
  <c r="DB146" s="1"/>
  <c r="DA146"/>
  <c r="DC146"/>
  <c r="A147"/>
  <c r="CY147"/>
  <c r="CZ147"/>
  <c r="DB147" s="1"/>
  <c r="DA147"/>
  <c r="DC147"/>
  <c r="A148"/>
  <c r="CY148"/>
  <c r="CZ148"/>
  <c r="DA148"/>
  <c r="DB148"/>
  <c r="DC148"/>
  <c r="A149"/>
  <c r="CY149"/>
  <c r="CZ149"/>
  <c r="DA149"/>
  <c r="DB149"/>
  <c r="DC149"/>
  <c r="A150"/>
  <c r="CY150"/>
  <c r="CZ150"/>
  <c r="DB150" s="1"/>
  <c r="DA150"/>
  <c r="DC150"/>
  <c r="A151"/>
  <c r="CY151"/>
  <c r="CZ151"/>
  <c r="DB151" s="1"/>
  <c r="DA151"/>
  <c r="DC151"/>
  <c r="A152"/>
  <c r="CY152"/>
  <c r="CZ152"/>
  <c r="DA152"/>
  <c r="DB152"/>
  <c r="DC152"/>
  <c r="A153"/>
  <c r="CY153"/>
  <c r="CZ153"/>
  <c r="DA153"/>
  <c r="DB153"/>
  <c r="DC153"/>
  <c r="A154"/>
  <c r="CY154"/>
  <c r="CZ154"/>
  <c r="DB154" s="1"/>
  <c r="DA154"/>
  <c r="DC154"/>
  <c r="A155"/>
  <c r="CY155"/>
  <c r="CZ155"/>
  <c r="DB155" s="1"/>
  <c r="DA155"/>
  <c r="DC155"/>
  <c r="A156"/>
  <c r="CY156"/>
  <c r="CZ156"/>
  <c r="DA156"/>
  <c r="DB156"/>
  <c r="DC156"/>
  <c r="A157"/>
  <c r="CY157"/>
  <c r="CZ157"/>
  <c r="DA157"/>
  <c r="DB157"/>
  <c r="DC157"/>
  <c r="A158"/>
  <c r="CY158"/>
  <c r="CZ158"/>
  <c r="DB158" s="1"/>
  <c r="DA158"/>
  <c r="DC158"/>
  <c r="A159"/>
  <c r="CY159"/>
  <c r="CZ159"/>
  <c r="DB159" s="1"/>
  <c r="DA159"/>
  <c r="DC159"/>
  <c r="A160"/>
  <c r="CY160"/>
  <c r="CZ160"/>
  <c r="DA160"/>
  <c r="DB160"/>
  <c r="DC160"/>
  <c r="A161"/>
  <c r="CY161"/>
  <c r="CZ161"/>
  <c r="DA161"/>
  <c r="DB161"/>
  <c r="DC161"/>
  <c r="A162"/>
  <c r="CY162"/>
  <c r="CZ162"/>
  <c r="DB162" s="1"/>
  <c r="DA162"/>
  <c r="DC162"/>
  <c r="A163"/>
  <c r="CY163"/>
  <c r="CZ163"/>
  <c r="DB163" s="1"/>
  <c r="DA163"/>
  <c r="DC163"/>
  <c r="A164"/>
  <c r="CY164"/>
  <c r="CZ164"/>
  <c r="DA164"/>
  <c r="DB164"/>
  <c r="DC164"/>
  <c r="A165"/>
  <c r="CX165"/>
  <c r="CY165"/>
  <c r="CZ165"/>
  <c r="DA165"/>
  <c r="DB165"/>
  <c r="DC165"/>
  <c r="A166"/>
  <c r="CX166"/>
  <c r="CY166"/>
  <c r="CZ166"/>
  <c r="DB166" s="1"/>
  <c r="DA166"/>
  <c r="DC166"/>
  <c r="A167"/>
  <c r="CX167"/>
  <c r="CY167"/>
  <c r="CZ167"/>
  <c r="DB167" s="1"/>
  <c r="DA167"/>
  <c r="DC167"/>
  <c r="A168"/>
  <c r="CX168"/>
  <c r="CY168"/>
  <c r="CZ168"/>
  <c r="DA168"/>
  <c r="DB168"/>
  <c r="DC168"/>
  <c r="A169"/>
  <c r="CX169"/>
  <c r="CY169"/>
  <c r="CZ169"/>
  <c r="DA169"/>
  <c r="DB169"/>
  <c r="DC169"/>
  <c r="A170"/>
  <c r="CX170"/>
  <c r="CY170"/>
  <c r="CZ170"/>
  <c r="DB170" s="1"/>
  <c r="DA170"/>
  <c r="DC170"/>
  <c r="A171"/>
  <c r="CX171"/>
  <c r="CY171"/>
  <c r="CZ171"/>
  <c r="DB171" s="1"/>
  <c r="DA171"/>
  <c r="DC171"/>
  <c r="A172"/>
  <c r="CX172"/>
  <c r="CY172"/>
  <c r="CZ172"/>
  <c r="DA172"/>
  <c r="DB172"/>
  <c r="DC172"/>
  <c r="A173"/>
  <c r="CX173"/>
  <c r="CY173"/>
  <c r="CZ173"/>
  <c r="DA173"/>
  <c r="DB173"/>
  <c r="DC173"/>
  <c r="A174"/>
  <c r="CX174"/>
  <c r="CY174"/>
  <c r="CZ174"/>
  <c r="DB174" s="1"/>
  <c r="DA174"/>
  <c r="DC174"/>
  <c r="A175"/>
  <c r="CX175"/>
  <c r="CY175"/>
  <c r="CZ175"/>
  <c r="DB175" s="1"/>
  <c r="DA175"/>
  <c r="DC175"/>
  <c r="A176"/>
  <c r="CX176"/>
  <c r="CY176"/>
  <c r="CZ176"/>
  <c r="DA176"/>
  <c r="DB176"/>
  <c r="DC176"/>
  <c r="A177"/>
  <c r="CX177"/>
  <c r="CY177"/>
  <c r="CZ177"/>
  <c r="DA177"/>
  <c r="DB177"/>
  <c r="DC177"/>
  <c r="D12" i="1"/>
  <c r="E18"/>
  <c r="Z18"/>
  <c r="AA18"/>
  <c r="AB18"/>
  <c r="AC18"/>
  <c r="AD18"/>
  <c r="AE18"/>
  <c r="AF18"/>
  <c r="AG18"/>
  <c r="AH18"/>
  <c r="AI18"/>
  <c r="AJ18"/>
  <c r="AK18"/>
  <c r="AL18"/>
  <c r="AM18"/>
  <c r="AN18"/>
  <c r="BE18"/>
  <c r="BF18"/>
  <c r="BG18"/>
  <c r="BH18"/>
  <c r="BI18"/>
  <c r="BJ18"/>
  <c r="BK18"/>
  <c r="BL18"/>
  <c r="BM18"/>
  <c r="BN18"/>
  <c r="BO18"/>
  <c r="BP18"/>
  <c r="BQ18"/>
  <c r="BR18"/>
  <c r="BS18"/>
  <c r="BT18"/>
  <c r="BU18"/>
  <c r="BV18"/>
  <c r="BW18"/>
  <c r="BX18"/>
  <c r="BY18"/>
  <c r="BZ18"/>
  <c r="CA18"/>
  <c r="CB18"/>
  <c r="CC18"/>
  <c r="CD18"/>
  <c r="CE18"/>
  <c r="CF18"/>
  <c r="CG18"/>
  <c r="CH18"/>
  <c r="CI18"/>
  <c r="CJ18"/>
  <c r="CK18"/>
  <c r="CL18"/>
  <c r="CM18"/>
  <c r="CN18"/>
  <c r="CO18"/>
  <c r="CP18"/>
  <c r="CQ18"/>
  <c r="CR18"/>
  <c r="CS18"/>
  <c r="CT18"/>
  <c r="CU18"/>
  <c r="CV18"/>
  <c r="CW18"/>
  <c r="CX18"/>
  <c r="CY18"/>
  <c r="CZ18"/>
  <c r="DA18"/>
  <c r="DB18"/>
  <c r="DC18"/>
  <c r="DD18"/>
  <c r="DE18"/>
  <c r="DF18"/>
  <c r="DG18"/>
  <c r="DH18"/>
  <c r="DI18"/>
  <c r="DJ18"/>
  <c r="DK18"/>
  <c r="DL18"/>
  <c r="DM18"/>
  <c r="DN18"/>
  <c r="DO18"/>
  <c r="DP18"/>
  <c r="DQ18"/>
  <c r="DR18"/>
  <c r="DS18"/>
  <c r="DT18"/>
  <c r="DU18"/>
  <c r="DV18"/>
  <c r="DW18"/>
  <c r="DX18"/>
  <c r="DY18"/>
  <c r="DZ18"/>
  <c r="EA18"/>
  <c r="EB18"/>
  <c r="EC18"/>
  <c r="ED18"/>
  <c r="EE18"/>
  <c r="EF18"/>
  <c r="EG18"/>
  <c r="EH18"/>
  <c r="EI18"/>
  <c r="EJ18"/>
  <c r="EK18"/>
  <c r="EL18"/>
  <c r="EM18"/>
  <c r="EN18"/>
  <c r="EO18"/>
  <c r="EP18"/>
  <c r="EQ18"/>
  <c r="ER18"/>
  <c r="ES18"/>
  <c r="ET18"/>
  <c r="EU18"/>
  <c r="EV18"/>
  <c r="EW18"/>
  <c r="EX18"/>
  <c r="EY18"/>
  <c r="EZ18"/>
  <c r="FA18"/>
  <c r="FB18"/>
  <c r="FC18"/>
  <c r="FD18"/>
  <c r="FE18"/>
  <c r="FF18"/>
  <c r="FG18"/>
  <c r="FH18"/>
  <c r="FI18"/>
  <c r="FJ18"/>
  <c r="FK18"/>
  <c r="FL18"/>
  <c r="FM18"/>
  <c r="FN18"/>
  <c r="FO18"/>
  <c r="FP18"/>
  <c r="FQ18"/>
  <c r="FR18"/>
  <c r="FS18"/>
  <c r="FT18"/>
  <c r="FU18"/>
  <c r="FV18"/>
  <c r="FW18"/>
  <c r="FX18"/>
  <c r="FY18"/>
  <c r="FZ18"/>
  <c r="GA18"/>
  <c r="GB18"/>
  <c r="GC18"/>
  <c r="GD18"/>
  <c r="GE18"/>
  <c r="GF18"/>
  <c r="GG18"/>
  <c r="GH18"/>
  <c r="GI18"/>
  <c r="GJ18"/>
  <c r="GK18"/>
  <c r="GL18"/>
  <c r="GM18"/>
  <c r="GN18"/>
  <c r="GO18"/>
  <c r="GP18"/>
  <c r="GQ18"/>
  <c r="GR18"/>
  <c r="GS18"/>
  <c r="GT18"/>
  <c r="GU18"/>
  <c r="GV18"/>
  <c r="GW18"/>
  <c r="GX18"/>
  <c r="D20"/>
  <c r="E22"/>
  <c r="Z22"/>
  <c r="AA22"/>
  <c r="AB22"/>
  <c r="AC22"/>
  <c r="AD22"/>
  <c r="AE22"/>
  <c r="AF22"/>
  <c r="AG22"/>
  <c r="AH22"/>
  <c r="AI22"/>
  <c r="AJ22"/>
  <c r="AK22"/>
  <c r="AL22"/>
  <c r="AM22"/>
  <c r="AN22"/>
  <c r="BE22"/>
  <c r="BF22"/>
  <c r="BG22"/>
  <c r="BH22"/>
  <c r="BI22"/>
  <c r="BJ22"/>
  <c r="BK22"/>
  <c r="BL22"/>
  <c r="BM22"/>
  <c r="BN22"/>
  <c r="BO22"/>
  <c r="BP22"/>
  <c r="BQ22"/>
  <c r="BR22"/>
  <c r="BS22"/>
  <c r="BT22"/>
  <c r="BU22"/>
  <c r="BV22"/>
  <c r="BW22"/>
  <c r="BX22"/>
  <c r="BY22"/>
  <c r="BZ22"/>
  <c r="CA22"/>
  <c r="CB22"/>
  <c r="CC22"/>
  <c r="CD22"/>
  <c r="CE22"/>
  <c r="CF22"/>
  <c r="CG22"/>
  <c r="CH22"/>
  <c r="CI22"/>
  <c r="CJ22"/>
  <c r="CK22"/>
  <c r="CL22"/>
  <c r="CM22"/>
  <c r="CN22"/>
  <c r="CO22"/>
  <c r="CP22"/>
  <c r="CQ22"/>
  <c r="CR22"/>
  <c r="CS22"/>
  <c r="CT22"/>
  <c r="CU22"/>
  <c r="CV22"/>
  <c r="CW22"/>
  <c r="CX22"/>
  <c r="CY22"/>
  <c r="CZ22"/>
  <c r="DA22"/>
  <c r="DB22"/>
  <c r="DC22"/>
  <c r="DD22"/>
  <c r="DE22"/>
  <c r="DF22"/>
  <c r="DG22"/>
  <c r="DH22"/>
  <c r="DI22"/>
  <c r="DJ22"/>
  <c r="DK22"/>
  <c r="DL22"/>
  <c r="DM22"/>
  <c r="DN22"/>
  <c r="DO22"/>
  <c r="DP22"/>
  <c r="DQ22"/>
  <c r="DR22"/>
  <c r="DS22"/>
  <c r="DT22"/>
  <c r="DU22"/>
  <c r="DV22"/>
  <c r="DW22"/>
  <c r="DX22"/>
  <c r="DY22"/>
  <c r="DZ22"/>
  <c r="EA22"/>
  <c r="EB22"/>
  <c r="EC22"/>
  <c r="ED22"/>
  <c r="EE22"/>
  <c r="EF22"/>
  <c r="EG22"/>
  <c r="EH22"/>
  <c r="EI22"/>
  <c r="EJ22"/>
  <c r="EK22"/>
  <c r="EL22"/>
  <c r="EM22"/>
  <c r="EN22"/>
  <c r="EO22"/>
  <c r="EP22"/>
  <c r="EQ22"/>
  <c r="ER22"/>
  <c r="ES22"/>
  <c r="ET22"/>
  <c r="EU22"/>
  <c r="EV22"/>
  <c r="EW22"/>
  <c r="EX22"/>
  <c r="EY22"/>
  <c r="EZ22"/>
  <c r="FA22"/>
  <c r="FB22"/>
  <c r="FC22"/>
  <c r="FD22"/>
  <c r="FE22"/>
  <c r="FF22"/>
  <c r="FG22"/>
  <c r="FH22"/>
  <c r="FI22"/>
  <c r="FJ22"/>
  <c r="FK22"/>
  <c r="FL22"/>
  <c r="FM22"/>
  <c r="FN22"/>
  <c r="FO22"/>
  <c r="FP22"/>
  <c r="FQ22"/>
  <c r="FR22"/>
  <c r="FS22"/>
  <c r="FT22"/>
  <c r="FU22"/>
  <c r="FV22"/>
  <c r="FW22"/>
  <c r="FX22"/>
  <c r="FY22"/>
  <c r="FZ22"/>
  <c r="GA22"/>
  <c r="GB22"/>
  <c r="GC22"/>
  <c r="GD22"/>
  <c r="GE22"/>
  <c r="GF22"/>
  <c r="GG22"/>
  <c r="GH22"/>
  <c r="GI22"/>
  <c r="GJ22"/>
  <c r="GK22"/>
  <c r="GL22"/>
  <c r="GM22"/>
  <c r="GN22"/>
  <c r="GO22"/>
  <c r="GP22"/>
  <c r="GQ22"/>
  <c r="GR22"/>
  <c r="GS22"/>
  <c r="GT22"/>
  <c r="GU22"/>
  <c r="GV22"/>
  <c r="GW22"/>
  <c r="GX22"/>
  <c r="D24"/>
  <c r="E26"/>
  <c r="Z26"/>
  <c r="AA26"/>
  <c r="AM26"/>
  <c r="AN26"/>
  <c r="BE26"/>
  <c r="BF26"/>
  <c r="BG26"/>
  <c r="BH26"/>
  <c r="BI26"/>
  <c r="BJ26"/>
  <c r="BK26"/>
  <c r="BL26"/>
  <c r="BM26"/>
  <c r="BN26"/>
  <c r="BO26"/>
  <c r="BP26"/>
  <c r="BQ26"/>
  <c r="BR26"/>
  <c r="BS26"/>
  <c r="BT26"/>
  <c r="BU26"/>
  <c r="BV26"/>
  <c r="BW26"/>
  <c r="CN26"/>
  <c r="CO26"/>
  <c r="CP26"/>
  <c r="CQ26"/>
  <c r="CR26"/>
  <c r="CS26"/>
  <c r="CT26"/>
  <c r="CU26"/>
  <c r="CV26"/>
  <c r="CW26"/>
  <c r="CX26"/>
  <c r="CY26"/>
  <c r="CZ26"/>
  <c r="DA26"/>
  <c r="DB26"/>
  <c r="DC26"/>
  <c r="DD26"/>
  <c r="DE26"/>
  <c r="DF26"/>
  <c r="DG26"/>
  <c r="DH26"/>
  <c r="DI26"/>
  <c r="DJ26"/>
  <c r="DK26"/>
  <c r="DL26"/>
  <c r="DM26"/>
  <c r="DN26"/>
  <c r="DO26"/>
  <c r="DP26"/>
  <c r="DQ26"/>
  <c r="DR26"/>
  <c r="DS26"/>
  <c r="DT26"/>
  <c r="DU26"/>
  <c r="DV26"/>
  <c r="DW26"/>
  <c r="DX26"/>
  <c r="DY26"/>
  <c r="DZ26"/>
  <c r="EA26"/>
  <c r="EB26"/>
  <c r="EC26"/>
  <c r="ED26"/>
  <c r="EE26"/>
  <c r="EF26"/>
  <c r="EG26"/>
  <c r="EH26"/>
  <c r="EI26"/>
  <c r="EJ26"/>
  <c r="EK26"/>
  <c r="EL26"/>
  <c r="EM26"/>
  <c r="EN26"/>
  <c r="EO26"/>
  <c r="EP26"/>
  <c r="EQ26"/>
  <c r="ER26"/>
  <c r="ES26"/>
  <c r="ET26"/>
  <c r="EU26"/>
  <c r="EV26"/>
  <c r="EW26"/>
  <c r="EX26"/>
  <c r="EY26"/>
  <c r="EZ26"/>
  <c r="FA26"/>
  <c r="FB26"/>
  <c r="FC26"/>
  <c r="FD26"/>
  <c r="FE26"/>
  <c r="FF26"/>
  <c r="FG26"/>
  <c r="FH26"/>
  <c r="FI26"/>
  <c r="FJ26"/>
  <c r="FK26"/>
  <c r="FL26"/>
  <c r="FM26"/>
  <c r="FN26"/>
  <c r="FO26"/>
  <c r="FP26"/>
  <c r="FQ26"/>
  <c r="FR26"/>
  <c r="FS26"/>
  <c r="FT26"/>
  <c r="FU26"/>
  <c r="FV26"/>
  <c r="FW26"/>
  <c r="FX26"/>
  <c r="FY26"/>
  <c r="FZ26"/>
  <c r="GA26"/>
  <c r="GB26"/>
  <c r="GC26"/>
  <c r="GD26"/>
  <c r="GE26"/>
  <c r="GF26"/>
  <c r="GG26"/>
  <c r="GH26"/>
  <c r="GI26"/>
  <c r="GJ26"/>
  <c r="GK26"/>
  <c r="GL26"/>
  <c r="GM26"/>
  <c r="GN26"/>
  <c r="GO26"/>
  <c r="GP26"/>
  <c r="GQ26"/>
  <c r="GR26"/>
  <c r="GS26"/>
  <c r="GT26"/>
  <c r="GU26"/>
  <c r="GV26"/>
  <c r="GW26"/>
  <c r="GX26"/>
  <c r="C28"/>
  <c r="D28"/>
  <c r="AC28"/>
  <c r="AE28"/>
  <c r="AD28" s="1"/>
  <c r="CR28" s="1"/>
  <c r="Q28" s="1"/>
  <c r="AF28"/>
  <c r="AG28"/>
  <c r="CU28" s="1"/>
  <c r="T28" s="1"/>
  <c r="AH28"/>
  <c r="AI28"/>
  <c r="AJ28"/>
  <c r="CS28"/>
  <c r="R28" s="1"/>
  <c r="CT28"/>
  <c r="S28" s="1"/>
  <c r="CV28"/>
  <c r="U28" s="1"/>
  <c r="CW28"/>
  <c r="V28" s="1"/>
  <c r="CX28"/>
  <c r="W28" s="1"/>
  <c r="FR28"/>
  <c r="GL28"/>
  <c r="GO28"/>
  <c r="GP28"/>
  <c r="GV28"/>
  <c r="HC28"/>
  <c r="GX28" s="1"/>
  <c r="C29"/>
  <c r="D29"/>
  <c r="I29"/>
  <c r="CX5" i="3" s="1"/>
  <c r="K29" i="1"/>
  <c r="AC29"/>
  <c r="AE29"/>
  <c r="AD29" s="1"/>
  <c r="CR29" s="1"/>
  <c r="Q29" s="1"/>
  <c r="AF29"/>
  <c r="AG29"/>
  <c r="CU29" s="1"/>
  <c r="T29" s="1"/>
  <c r="AH29"/>
  <c r="AI29"/>
  <c r="AJ29"/>
  <c r="CS29"/>
  <c r="R29" s="1"/>
  <c r="CT29"/>
  <c r="S29" s="1"/>
  <c r="CV29"/>
  <c r="U29" s="1"/>
  <c r="CW29"/>
  <c r="V29" s="1"/>
  <c r="CX29"/>
  <c r="W29" s="1"/>
  <c r="FR29"/>
  <c r="GL29"/>
  <c r="GO29"/>
  <c r="GP29"/>
  <c r="GV29"/>
  <c r="HC29"/>
  <c r="GX29" s="1"/>
  <c r="I30"/>
  <c r="AC30"/>
  <c r="AE30"/>
  <c r="AD30" s="1"/>
  <c r="AF30"/>
  <c r="CT30" s="1"/>
  <c r="S30" s="1"/>
  <c r="AG30"/>
  <c r="AH30"/>
  <c r="AI30"/>
  <c r="AJ30"/>
  <c r="CX30" s="1"/>
  <c r="W30" s="1"/>
  <c r="CQ30"/>
  <c r="P30" s="1"/>
  <c r="CS30"/>
  <c r="R30" s="1"/>
  <c r="CU30"/>
  <c r="T30" s="1"/>
  <c r="CV30"/>
  <c r="U30" s="1"/>
  <c r="CW30"/>
  <c r="V30" s="1"/>
  <c r="FR30"/>
  <c r="GL30"/>
  <c r="GO30"/>
  <c r="GP30"/>
  <c r="GV30"/>
  <c r="HC30"/>
  <c r="GX30" s="1"/>
  <c r="C31"/>
  <c r="D31"/>
  <c r="I31"/>
  <c r="CX10" i="3" s="1"/>
  <c r="K31" i="1"/>
  <c r="AC31"/>
  <c r="AE31"/>
  <c r="AD31" s="1"/>
  <c r="AF31"/>
  <c r="CT31" s="1"/>
  <c r="S31" s="1"/>
  <c r="AG31"/>
  <c r="AH31"/>
  <c r="AI31"/>
  <c r="AJ31"/>
  <c r="CX31" s="1"/>
  <c r="W31" s="1"/>
  <c r="CQ31"/>
  <c r="P31" s="1"/>
  <c r="CS31"/>
  <c r="R31" s="1"/>
  <c r="CU31"/>
  <c r="T31" s="1"/>
  <c r="CV31"/>
  <c r="U31" s="1"/>
  <c r="CW31"/>
  <c r="V31" s="1"/>
  <c r="FR31"/>
  <c r="GL31"/>
  <c r="GO31"/>
  <c r="GP31"/>
  <c r="GV31"/>
  <c r="HC31"/>
  <c r="GX31" s="1"/>
  <c r="AC32"/>
  <c r="AE32"/>
  <c r="AD32" s="1"/>
  <c r="AF32"/>
  <c r="CT32" s="1"/>
  <c r="AG32"/>
  <c r="AH32"/>
  <c r="AI32"/>
  <c r="CW32" s="1"/>
  <c r="AJ32"/>
  <c r="CX32" s="1"/>
  <c r="CQ32"/>
  <c r="CU32"/>
  <c r="CV32"/>
  <c r="FR32"/>
  <c r="GL32"/>
  <c r="GO32"/>
  <c r="GP32"/>
  <c r="GV32"/>
  <c r="HC32" s="1"/>
  <c r="C33"/>
  <c r="D33"/>
  <c r="AC33"/>
  <c r="AE33"/>
  <c r="AD33" s="1"/>
  <c r="CR33" s="1"/>
  <c r="Q33" s="1"/>
  <c r="AF33"/>
  <c r="AG33"/>
  <c r="CU33" s="1"/>
  <c r="T33" s="1"/>
  <c r="AH33"/>
  <c r="AI33"/>
  <c r="AJ33"/>
  <c r="CS33"/>
  <c r="R33" s="1"/>
  <c r="CT33"/>
  <c r="S33" s="1"/>
  <c r="CV33"/>
  <c r="U33" s="1"/>
  <c r="CW33"/>
  <c r="V33" s="1"/>
  <c r="CX33"/>
  <c r="W33" s="1"/>
  <c r="FR33"/>
  <c r="GL33"/>
  <c r="GO33"/>
  <c r="GP33"/>
  <c r="GV33"/>
  <c r="HC33"/>
  <c r="GX33" s="1"/>
  <c r="B35"/>
  <c r="B26" s="1"/>
  <c r="C35"/>
  <c r="C26" s="1"/>
  <c r="D35"/>
  <c r="D26" s="1"/>
  <c r="F35"/>
  <c r="F26" s="1"/>
  <c r="G35"/>
  <c r="G26" s="1"/>
  <c r="BX35"/>
  <c r="BX26" s="1"/>
  <c r="BY35"/>
  <c r="CI35" s="1"/>
  <c r="BZ35"/>
  <c r="BZ26" s="1"/>
  <c r="CC35"/>
  <c r="CC26" s="1"/>
  <c r="CD35"/>
  <c r="CD26" s="1"/>
  <c r="CG35"/>
  <c r="CG26" s="1"/>
  <c r="CK35"/>
  <c r="CK26" s="1"/>
  <c r="CL35"/>
  <c r="CL26" s="1"/>
  <c r="CM35"/>
  <c r="CM26" s="1"/>
  <c r="D65"/>
  <c r="E67"/>
  <c r="Z67"/>
  <c r="AA67"/>
  <c r="AM67"/>
  <c r="AN67"/>
  <c r="BE67"/>
  <c r="BF67"/>
  <c r="BG67"/>
  <c r="BH67"/>
  <c r="BI67"/>
  <c r="BJ67"/>
  <c r="BK67"/>
  <c r="BL67"/>
  <c r="BM67"/>
  <c r="BN67"/>
  <c r="BO67"/>
  <c r="BP67"/>
  <c r="BQ67"/>
  <c r="BR67"/>
  <c r="BS67"/>
  <c r="BT67"/>
  <c r="BU67"/>
  <c r="BV67"/>
  <c r="BW67"/>
  <c r="CN67"/>
  <c r="CO67"/>
  <c r="CP67"/>
  <c r="CQ67"/>
  <c r="CR67"/>
  <c r="CS67"/>
  <c r="CT67"/>
  <c r="CU67"/>
  <c r="CV67"/>
  <c r="CW67"/>
  <c r="CX67"/>
  <c r="CY67"/>
  <c r="CZ67"/>
  <c r="DA67"/>
  <c r="DB67"/>
  <c r="DC67"/>
  <c r="DD67"/>
  <c r="DE67"/>
  <c r="DF67"/>
  <c r="DG67"/>
  <c r="DH67"/>
  <c r="DI67"/>
  <c r="DJ67"/>
  <c r="DK67"/>
  <c r="DL67"/>
  <c r="DM67"/>
  <c r="DN67"/>
  <c r="DO67"/>
  <c r="DP67"/>
  <c r="DQ67"/>
  <c r="DR67"/>
  <c r="DS67"/>
  <c r="DT67"/>
  <c r="DU67"/>
  <c r="DV67"/>
  <c r="DW67"/>
  <c r="DX67"/>
  <c r="DY67"/>
  <c r="DZ67"/>
  <c r="EA67"/>
  <c r="EB67"/>
  <c r="EC67"/>
  <c r="ED67"/>
  <c r="EE67"/>
  <c r="EF67"/>
  <c r="EG67"/>
  <c r="EH67"/>
  <c r="EI67"/>
  <c r="EJ67"/>
  <c r="EK67"/>
  <c r="EL67"/>
  <c r="EM67"/>
  <c r="EN67"/>
  <c r="EO67"/>
  <c r="EP67"/>
  <c r="EQ67"/>
  <c r="ER67"/>
  <c r="ES67"/>
  <c r="ET67"/>
  <c r="EU67"/>
  <c r="EV67"/>
  <c r="EW67"/>
  <c r="EX67"/>
  <c r="EY67"/>
  <c r="EZ67"/>
  <c r="FA67"/>
  <c r="FB67"/>
  <c r="FC67"/>
  <c r="FD67"/>
  <c r="FE67"/>
  <c r="FF67"/>
  <c r="FG67"/>
  <c r="FH67"/>
  <c r="FI67"/>
  <c r="FJ67"/>
  <c r="FK67"/>
  <c r="FL67"/>
  <c r="FM67"/>
  <c r="FN67"/>
  <c r="FO67"/>
  <c r="FP67"/>
  <c r="FQ67"/>
  <c r="FR67"/>
  <c r="FS67"/>
  <c r="FT67"/>
  <c r="FU67"/>
  <c r="FV67"/>
  <c r="FW67"/>
  <c r="FX67"/>
  <c r="FY67"/>
  <c r="FZ67"/>
  <c r="GA67"/>
  <c r="GB67"/>
  <c r="GC67"/>
  <c r="GD67"/>
  <c r="GE67"/>
  <c r="GF67"/>
  <c r="GG67"/>
  <c r="GH67"/>
  <c r="GI67"/>
  <c r="GJ67"/>
  <c r="GK67"/>
  <c r="GL67"/>
  <c r="GM67"/>
  <c r="GN67"/>
  <c r="GO67"/>
  <c r="GP67"/>
  <c r="GQ67"/>
  <c r="GR67"/>
  <c r="GS67"/>
  <c r="GT67"/>
  <c r="GU67"/>
  <c r="GV67"/>
  <c r="GW67"/>
  <c r="GX67"/>
  <c r="C69"/>
  <c r="D69"/>
  <c r="I69"/>
  <c r="CX21" i="3" s="1"/>
  <c r="K69" i="1"/>
  <c r="AC69"/>
  <c r="CQ69" s="1"/>
  <c r="P69" s="1"/>
  <c r="AE69"/>
  <c r="AD69" s="1"/>
  <c r="CR69" s="1"/>
  <c r="Q69" s="1"/>
  <c r="AF69"/>
  <c r="AG69"/>
  <c r="CU69" s="1"/>
  <c r="T69" s="1"/>
  <c r="AH69"/>
  <c r="AI69"/>
  <c r="AJ69"/>
  <c r="CS69"/>
  <c r="R69" s="1"/>
  <c r="CT69"/>
  <c r="S69" s="1"/>
  <c r="CV69"/>
  <c r="U69" s="1"/>
  <c r="CW69"/>
  <c r="V69" s="1"/>
  <c r="CX69"/>
  <c r="W69" s="1"/>
  <c r="FR69"/>
  <c r="GL69"/>
  <c r="GO69"/>
  <c r="GP69"/>
  <c r="GV69"/>
  <c r="HC69"/>
  <c r="GX69" s="1"/>
  <c r="I70"/>
  <c r="AC70"/>
  <c r="AE70"/>
  <c r="AD70" s="1"/>
  <c r="AF70"/>
  <c r="CT70" s="1"/>
  <c r="S70" s="1"/>
  <c r="AG70"/>
  <c r="AH70"/>
  <c r="AI70"/>
  <c r="AJ70"/>
  <c r="CX70" s="1"/>
  <c r="W70" s="1"/>
  <c r="CQ70"/>
  <c r="P70" s="1"/>
  <c r="CS70"/>
  <c r="R70" s="1"/>
  <c r="CU70"/>
  <c r="T70" s="1"/>
  <c r="CV70"/>
  <c r="U70" s="1"/>
  <c r="CW70"/>
  <c r="V70" s="1"/>
  <c r="FR70"/>
  <c r="GL70"/>
  <c r="GO70"/>
  <c r="GP70"/>
  <c r="GV70"/>
  <c r="HC70"/>
  <c r="GX70" s="1"/>
  <c r="C71"/>
  <c r="D71"/>
  <c r="I71"/>
  <c r="CX29" i="3" s="1"/>
  <c r="K71" i="1"/>
  <c r="AC71"/>
  <c r="AE71"/>
  <c r="AD71" s="1"/>
  <c r="AF71"/>
  <c r="CT71" s="1"/>
  <c r="S71" s="1"/>
  <c r="AG71"/>
  <c r="AH71"/>
  <c r="AI71"/>
  <c r="AJ71"/>
  <c r="CX71" s="1"/>
  <c r="W71" s="1"/>
  <c r="CQ71"/>
  <c r="P71" s="1"/>
  <c r="CS71"/>
  <c r="R71" s="1"/>
  <c r="CU71"/>
  <c r="T71" s="1"/>
  <c r="CV71"/>
  <c r="U71" s="1"/>
  <c r="CW71"/>
  <c r="V71" s="1"/>
  <c r="FR71"/>
  <c r="GL71"/>
  <c r="GO71"/>
  <c r="GP71"/>
  <c r="GV71"/>
  <c r="HC71"/>
  <c r="GX71" s="1"/>
  <c r="I72"/>
  <c r="AC72"/>
  <c r="AE72"/>
  <c r="CS72" s="1"/>
  <c r="R72" s="1"/>
  <c r="AF72"/>
  <c r="AG72"/>
  <c r="CU72" s="1"/>
  <c r="T72" s="1"/>
  <c r="AH72"/>
  <c r="AI72"/>
  <c r="CW72" s="1"/>
  <c r="V72" s="1"/>
  <c r="AJ72"/>
  <c r="CT72"/>
  <c r="S72" s="1"/>
  <c r="CV72"/>
  <c r="U72" s="1"/>
  <c r="CX72"/>
  <c r="W72" s="1"/>
  <c r="FR72"/>
  <c r="GL72"/>
  <c r="GO72"/>
  <c r="GP72"/>
  <c r="GV72"/>
  <c r="GX72"/>
  <c r="HC72"/>
  <c r="C73"/>
  <c r="D73"/>
  <c r="I73"/>
  <c r="CX38" i="3" s="1"/>
  <c r="K73" i="1"/>
  <c r="AC73"/>
  <c r="AE73"/>
  <c r="CS73" s="1"/>
  <c r="R73" s="1"/>
  <c r="AF73"/>
  <c r="CT73" s="1"/>
  <c r="S73" s="1"/>
  <c r="AG73"/>
  <c r="CU73" s="1"/>
  <c r="T73" s="1"/>
  <c r="AH73"/>
  <c r="AI73"/>
  <c r="CW73" s="1"/>
  <c r="V73" s="1"/>
  <c r="AJ73"/>
  <c r="CX73" s="1"/>
  <c r="W73" s="1"/>
  <c r="CV73"/>
  <c r="U73" s="1"/>
  <c r="FR73"/>
  <c r="GL73"/>
  <c r="GO73"/>
  <c r="GP73"/>
  <c r="GV73"/>
  <c r="GX73"/>
  <c r="HC73"/>
  <c r="C74"/>
  <c r="D74"/>
  <c r="I74"/>
  <c r="CX41" i="3" s="1"/>
  <c r="K74" i="1"/>
  <c r="AC74"/>
  <c r="CQ74" s="1"/>
  <c r="P74" s="1"/>
  <c r="AE74"/>
  <c r="CS74" s="1"/>
  <c r="R74" s="1"/>
  <c r="AF74"/>
  <c r="CT74" s="1"/>
  <c r="S74" s="1"/>
  <c r="AG74"/>
  <c r="CU74" s="1"/>
  <c r="T74" s="1"/>
  <c r="AH74"/>
  <c r="AI74"/>
  <c r="CW74" s="1"/>
  <c r="V74" s="1"/>
  <c r="AJ74"/>
  <c r="CX74" s="1"/>
  <c r="W74" s="1"/>
  <c r="CV74"/>
  <c r="U74" s="1"/>
  <c r="FR74"/>
  <c r="GL74"/>
  <c r="GO74"/>
  <c r="GP74"/>
  <c r="GV74"/>
  <c r="GX74"/>
  <c r="HC74"/>
  <c r="C75"/>
  <c r="D75"/>
  <c r="AC75"/>
  <c r="AB75" s="1"/>
  <c r="AD75"/>
  <c r="CR75" s="1"/>
  <c r="Q75" s="1"/>
  <c r="AE75"/>
  <c r="CS75" s="1"/>
  <c r="R75" s="1"/>
  <c r="AF75"/>
  <c r="AG75"/>
  <c r="AH75"/>
  <c r="CV75" s="1"/>
  <c r="U75" s="1"/>
  <c r="AI75"/>
  <c r="CW75" s="1"/>
  <c r="V75" s="1"/>
  <c r="AJ75"/>
  <c r="CQ75"/>
  <c r="P75" s="1"/>
  <c r="CT75"/>
  <c r="S75" s="1"/>
  <c r="CU75"/>
  <c r="T75" s="1"/>
  <c r="CX75"/>
  <c r="W75" s="1"/>
  <c r="FR75"/>
  <c r="GL75"/>
  <c r="GO75"/>
  <c r="GP75"/>
  <c r="GV75"/>
  <c r="HC75" s="1"/>
  <c r="GX75" s="1"/>
  <c r="C76"/>
  <c r="D76"/>
  <c r="I76"/>
  <c r="CX53" i="3" s="1"/>
  <c r="K76" i="1"/>
  <c r="AC76"/>
  <c r="AB76" s="1"/>
  <c r="AD76"/>
  <c r="CR76" s="1"/>
  <c r="Q76" s="1"/>
  <c r="AE76"/>
  <c r="CS76" s="1"/>
  <c r="R76" s="1"/>
  <c r="AF76"/>
  <c r="AG76"/>
  <c r="AH76"/>
  <c r="CV76" s="1"/>
  <c r="U76" s="1"/>
  <c r="AI76"/>
  <c r="CW76" s="1"/>
  <c r="V76" s="1"/>
  <c r="AJ76"/>
  <c r="CQ76"/>
  <c r="P76" s="1"/>
  <c r="CT76"/>
  <c r="S76" s="1"/>
  <c r="CU76"/>
  <c r="T76" s="1"/>
  <c r="CX76"/>
  <c r="W76" s="1"/>
  <c r="FR76"/>
  <c r="GL76"/>
  <c r="GO76"/>
  <c r="GP76"/>
  <c r="GV76"/>
  <c r="HC76" s="1"/>
  <c r="GX76" s="1"/>
  <c r="I77"/>
  <c r="AC77"/>
  <c r="CQ77" s="1"/>
  <c r="P77" s="1"/>
  <c r="AD77"/>
  <c r="CR77" s="1"/>
  <c r="Q77" s="1"/>
  <c r="AE77"/>
  <c r="AF77"/>
  <c r="AG77"/>
  <c r="CU77" s="1"/>
  <c r="T77" s="1"/>
  <c r="AH77"/>
  <c r="CV77" s="1"/>
  <c r="U77" s="1"/>
  <c r="AI77"/>
  <c r="AJ77"/>
  <c r="CS77"/>
  <c r="R77" s="1"/>
  <c r="CT77"/>
  <c r="S77" s="1"/>
  <c r="CW77"/>
  <c r="V77" s="1"/>
  <c r="CX77"/>
  <c r="W77" s="1"/>
  <c r="FR77"/>
  <c r="GL77"/>
  <c r="GO77"/>
  <c r="GP77"/>
  <c r="GV77"/>
  <c r="HC77"/>
  <c r="GX77" s="1"/>
  <c r="C78"/>
  <c r="D78"/>
  <c r="AC78"/>
  <c r="AD78"/>
  <c r="AB78" s="1"/>
  <c r="AE78"/>
  <c r="CS78" s="1"/>
  <c r="R78" s="1"/>
  <c r="AF78"/>
  <c r="CT78" s="1"/>
  <c r="S78" s="1"/>
  <c r="AG78"/>
  <c r="AH78"/>
  <c r="AI78"/>
  <c r="CW78" s="1"/>
  <c r="V78" s="1"/>
  <c r="AJ78"/>
  <c r="CX78" s="1"/>
  <c r="W78" s="1"/>
  <c r="CQ78"/>
  <c r="P78" s="1"/>
  <c r="CR78"/>
  <c r="Q78" s="1"/>
  <c r="CU78"/>
  <c r="T78" s="1"/>
  <c r="CV78"/>
  <c r="U78" s="1"/>
  <c r="CY78"/>
  <c r="X78" s="1"/>
  <c r="CZ78"/>
  <c r="Y78" s="1"/>
  <c r="FR78"/>
  <c r="GL78"/>
  <c r="GO78"/>
  <c r="GP78"/>
  <c r="GV78"/>
  <c r="HC78" s="1"/>
  <c r="GX78" s="1"/>
  <c r="C79"/>
  <c r="D79"/>
  <c r="AC79"/>
  <c r="CQ79" s="1"/>
  <c r="P79" s="1"/>
  <c r="AD79"/>
  <c r="CR79" s="1"/>
  <c r="Q79" s="1"/>
  <c r="AE79"/>
  <c r="AF79"/>
  <c r="AG79"/>
  <c r="CU79" s="1"/>
  <c r="T79" s="1"/>
  <c r="AH79"/>
  <c r="CV79" s="1"/>
  <c r="U79" s="1"/>
  <c r="AI79"/>
  <c r="AJ79"/>
  <c r="CS79"/>
  <c r="R79" s="1"/>
  <c r="CT79"/>
  <c r="S79" s="1"/>
  <c r="CW79"/>
  <c r="V79" s="1"/>
  <c r="CX79"/>
  <c r="W79" s="1"/>
  <c r="FR79"/>
  <c r="GL79"/>
  <c r="GO79"/>
  <c r="GP79"/>
  <c r="GV79"/>
  <c r="HC79"/>
  <c r="GX79" s="1"/>
  <c r="I80"/>
  <c r="AC80"/>
  <c r="CQ80" s="1"/>
  <c r="P80" s="1"/>
  <c r="AE80"/>
  <c r="AD80" s="1"/>
  <c r="AF80"/>
  <c r="CT80" s="1"/>
  <c r="S80" s="1"/>
  <c r="AG80"/>
  <c r="CU80" s="1"/>
  <c r="T80" s="1"/>
  <c r="AH80"/>
  <c r="AI80"/>
  <c r="AJ80"/>
  <c r="CX80" s="1"/>
  <c r="W80" s="1"/>
  <c r="CS80"/>
  <c r="R80" s="1"/>
  <c r="CV80"/>
  <c r="U80" s="1"/>
  <c r="CW80"/>
  <c r="V80" s="1"/>
  <c r="FR80"/>
  <c r="GL80"/>
  <c r="GO80"/>
  <c r="GP80"/>
  <c r="GV80"/>
  <c r="HC80"/>
  <c r="GX80" s="1"/>
  <c r="C81"/>
  <c r="D81"/>
  <c r="I81"/>
  <c r="CX93" i="3" s="1"/>
  <c r="K81" i="1"/>
  <c r="AC81"/>
  <c r="CQ81" s="1"/>
  <c r="P81" s="1"/>
  <c r="AE81"/>
  <c r="AD81" s="1"/>
  <c r="AF81"/>
  <c r="CT81" s="1"/>
  <c r="S81" s="1"/>
  <c r="AG81"/>
  <c r="CU81" s="1"/>
  <c r="T81" s="1"/>
  <c r="AH81"/>
  <c r="AI81"/>
  <c r="AJ81"/>
  <c r="CX81" s="1"/>
  <c r="W81" s="1"/>
  <c r="CS81"/>
  <c r="R81" s="1"/>
  <c r="CV81"/>
  <c r="U81" s="1"/>
  <c r="CW81"/>
  <c r="V81" s="1"/>
  <c r="FR81"/>
  <c r="GL81"/>
  <c r="GO81"/>
  <c r="GP81"/>
  <c r="GV81"/>
  <c r="HC81"/>
  <c r="GX81" s="1"/>
  <c r="C82"/>
  <c r="D82"/>
  <c r="I82"/>
  <c r="CX97" i="3" s="1"/>
  <c r="K82" i="1"/>
  <c r="AC82"/>
  <c r="CQ82" s="1"/>
  <c r="P82" s="1"/>
  <c r="AE82"/>
  <c r="AD82" s="1"/>
  <c r="AF82"/>
  <c r="CT82" s="1"/>
  <c r="S82" s="1"/>
  <c r="AG82"/>
  <c r="CU82" s="1"/>
  <c r="T82" s="1"/>
  <c r="AH82"/>
  <c r="AI82"/>
  <c r="AJ82"/>
  <c r="CX82" s="1"/>
  <c r="W82" s="1"/>
  <c r="CS82"/>
  <c r="R82" s="1"/>
  <c r="CV82"/>
  <c r="U82" s="1"/>
  <c r="CW82"/>
  <c r="V82" s="1"/>
  <c r="FR82"/>
  <c r="GL82"/>
  <c r="GO82"/>
  <c r="GP82"/>
  <c r="GV82"/>
  <c r="HC82"/>
  <c r="GX82" s="1"/>
  <c r="I83"/>
  <c r="AC83"/>
  <c r="AE83"/>
  <c r="CS83" s="1"/>
  <c r="R83" s="1"/>
  <c r="AF83"/>
  <c r="CT83" s="1"/>
  <c r="S83" s="1"/>
  <c r="AG83"/>
  <c r="AH83"/>
  <c r="AI83"/>
  <c r="CW83" s="1"/>
  <c r="V83" s="1"/>
  <c r="AJ83"/>
  <c r="CX83" s="1"/>
  <c r="W83" s="1"/>
  <c r="CQ83"/>
  <c r="P83" s="1"/>
  <c r="CU83"/>
  <c r="T83" s="1"/>
  <c r="CV83"/>
  <c r="U83" s="1"/>
  <c r="FR83"/>
  <c r="GL83"/>
  <c r="GO83"/>
  <c r="GP83"/>
  <c r="GV83"/>
  <c r="HC83" s="1"/>
  <c r="GX83" s="1"/>
  <c r="C84"/>
  <c r="D84"/>
  <c r="AC84"/>
  <c r="CQ84" s="1"/>
  <c r="P84" s="1"/>
  <c r="AD84"/>
  <c r="CR84" s="1"/>
  <c r="Q84" s="1"/>
  <c r="AE84"/>
  <c r="AF84"/>
  <c r="AG84"/>
  <c r="CU84" s="1"/>
  <c r="T84" s="1"/>
  <c r="AH84"/>
  <c r="CV84" s="1"/>
  <c r="U84" s="1"/>
  <c r="AI84"/>
  <c r="AJ84"/>
  <c r="CS84"/>
  <c r="R84" s="1"/>
  <c r="CT84"/>
  <c r="S84" s="1"/>
  <c r="CW84"/>
  <c r="V84" s="1"/>
  <c r="CX84"/>
  <c r="W84" s="1"/>
  <c r="FR84"/>
  <c r="GL84"/>
  <c r="GO84"/>
  <c r="GP84"/>
  <c r="GV84"/>
  <c r="HC84"/>
  <c r="GX84" s="1"/>
  <c r="C85"/>
  <c r="D85"/>
  <c r="AC85"/>
  <c r="AE85"/>
  <c r="CS85" s="1"/>
  <c r="R85" s="1"/>
  <c r="AF85"/>
  <c r="CT85" s="1"/>
  <c r="S85" s="1"/>
  <c r="AG85"/>
  <c r="AH85"/>
  <c r="AI85"/>
  <c r="CW85" s="1"/>
  <c r="V85" s="1"/>
  <c r="AJ85"/>
  <c r="CX85" s="1"/>
  <c r="W85" s="1"/>
  <c r="CQ85"/>
  <c r="P85" s="1"/>
  <c r="CU85"/>
  <c r="T85" s="1"/>
  <c r="CV85"/>
  <c r="U85" s="1"/>
  <c r="FR85"/>
  <c r="GL85"/>
  <c r="GO85"/>
  <c r="GP85"/>
  <c r="GV85"/>
  <c r="HC85" s="1"/>
  <c r="GX85" s="1"/>
  <c r="T86"/>
  <c r="AC86"/>
  <c r="AD86"/>
  <c r="AB86" s="1"/>
  <c r="AE86"/>
  <c r="CS86" s="1"/>
  <c r="R86" s="1"/>
  <c r="AF86"/>
  <c r="CT86" s="1"/>
  <c r="S86" s="1"/>
  <c r="AG86"/>
  <c r="AH86"/>
  <c r="CV86" s="1"/>
  <c r="U86" s="1"/>
  <c r="AI86"/>
  <c r="CW86" s="1"/>
  <c r="V86" s="1"/>
  <c r="AJ86"/>
  <c r="CX86" s="1"/>
  <c r="W86" s="1"/>
  <c r="CQ86"/>
  <c r="P86" s="1"/>
  <c r="CR86"/>
  <c r="Q86" s="1"/>
  <c r="CU86"/>
  <c r="CY86"/>
  <c r="X86" s="1"/>
  <c r="CZ86"/>
  <c r="Y86" s="1"/>
  <c r="FR86"/>
  <c r="GL86"/>
  <c r="GO86"/>
  <c r="GP86"/>
  <c r="GV86"/>
  <c r="HC86" s="1"/>
  <c r="GX86" s="1"/>
  <c r="C87"/>
  <c r="D87"/>
  <c r="I87"/>
  <c r="K87"/>
  <c r="R87"/>
  <c r="AC87"/>
  <c r="AD87"/>
  <c r="AB87" s="1"/>
  <c r="AE87"/>
  <c r="AF87"/>
  <c r="CT87" s="1"/>
  <c r="AG87"/>
  <c r="AH87"/>
  <c r="CV87" s="1"/>
  <c r="U87" s="1"/>
  <c r="AI87"/>
  <c r="AJ87"/>
  <c r="CX87" s="1"/>
  <c r="CQ87"/>
  <c r="P87" s="1"/>
  <c r="CR87"/>
  <c r="Q87" s="1"/>
  <c r="CS87"/>
  <c r="CU87"/>
  <c r="T87" s="1"/>
  <c r="CW87"/>
  <c r="V87" s="1"/>
  <c r="FR87"/>
  <c r="GL87"/>
  <c r="GO87"/>
  <c r="GP87"/>
  <c r="GV87"/>
  <c r="HC87"/>
  <c r="GX87" s="1"/>
  <c r="I88"/>
  <c r="AC88"/>
  <c r="AE88"/>
  <c r="AD88" s="1"/>
  <c r="AF88"/>
  <c r="CT88" s="1"/>
  <c r="S88" s="1"/>
  <c r="AG88"/>
  <c r="AH88"/>
  <c r="AI88"/>
  <c r="AJ88"/>
  <c r="CX88" s="1"/>
  <c r="W88" s="1"/>
  <c r="CQ88"/>
  <c r="P88" s="1"/>
  <c r="CS88"/>
  <c r="R88" s="1"/>
  <c r="CU88"/>
  <c r="T88" s="1"/>
  <c r="CV88"/>
  <c r="U88" s="1"/>
  <c r="CW88"/>
  <c r="V88" s="1"/>
  <c r="FR88"/>
  <c r="GL88"/>
  <c r="GO88"/>
  <c r="GP88"/>
  <c r="GV88"/>
  <c r="HC88"/>
  <c r="GX88" s="1"/>
  <c r="C89"/>
  <c r="D89"/>
  <c r="I89"/>
  <c r="K89"/>
  <c r="AC89"/>
  <c r="AE89"/>
  <c r="AD89" s="1"/>
  <c r="AF89"/>
  <c r="CT89" s="1"/>
  <c r="S89" s="1"/>
  <c r="AG89"/>
  <c r="AH89"/>
  <c r="AI89"/>
  <c r="AJ89"/>
  <c r="CX89" s="1"/>
  <c r="W89" s="1"/>
  <c r="CQ89"/>
  <c r="P89" s="1"/>
  <c r="CS89"/>
  <c r="R89" s="1"/>
  <c r="CU89"/>
  <c r="T89" s="1"/>
  <c r="CV89"/>
  <c r="U89" s="1"/>
  <c r="CW89"/>
  <c r="V89" s="1"/>
  <c r="FR89"/>
  <c r="GL89"/>
  <c r="GO89"/>
  <c r="GP89"/>
  <c r="GV89"/>
  <c r="HC89"/>
  <c r="GX89" s="1"/>
  <c r="C90"/>
  <c r="D90"/>
  <c r="I90"/>
  <c r="K90"/>
  <c r="AC90"/>
  <c r="CQ90" s="1"/>
  <c r="P90" s="1"/>
  <c r="AE90"/>
  <c r="AD90" s="1"/>
  <c r="AF90"/>
  <c r="CT90" s="1"/>
  <c r="S90" s="1"/>
  <c r="AG90"/>
  <c r="CU90" s="1"/>
  <c r="T90" s="1"/>
  <c r="AH90"/>
  <c r="AI90"/>
  <c r="AJ90"/>
  <c r="CX90" s="1"/>
  <c r="W90" s="1"/>
  <c r="CS90"/>
  <c r="R90" s="1"/>
  <c r="CV90"/>
  <c r="U90" s="1"/>
  <c r="CW90"/>
  <c r="V90" s="1"/>
  <c r="FR90"/>
  <c r="GL90"/>
  <c r="GO90"/>
  <c r="GP90"/>
  <c r="GV90"/>
  <c r="HC90"/>
  <c r="GX90" s="1"/>
  <c r="C91"/>
  <c r="D91"/>
  <c r="AC91"/>
  <c r="AB91" s="1"/>
  <c r="AD91"/>
  <c r="CR91" s="1"/>
  <c r="Q91" s="1"/>
  <c r="AE91"/>
  <c r="CS91" s="1"/>
  <c r="R91" s="1"/>
  <c r="AF91"/>
  <c r="AG91"/>
  <c r="AH91"/>
  <c r="CV91" s="1"/>
  <c r="U91" s="1"/>
  <c r="AI91"/>
  <c r="CW91" s="1"/>
  <c r="V91" s="1"/>
  <c r="AJ91"/>
  <c r="CQ91"/>
  <c r="P91" s="1"/>
  <c r="CP91" s="1"/>
  <c r="O91" s="1"/>
  <c r="CT91"/>
  <c r="S91" s="1"/>
  <c r="CU91"/>
  <c r="T91" s="1"/>
  <c r="CX91"/>
  <c r="W91" s="1"/>
  <c r="FR91"/>
  <c r="GL91"/>
  <c r="GO91"/>
  <c r="GP91"/>
  <c r="GV91"/>
  <c r="HC91" s="1"/>
  <c r="GX91" s="1"/>
  <c r="I92"/>
  <c r="AC92"/>
  <c r="AE92"/>
  <c r="AD92" s="1"/>
  <c r="CR92" s="1"/>
  <c r="Q92" s="1"/>
  <c r="AF92"/>
  <c r="AG92"/>
  <c r="CU92" s="1"/>
  <c r="T92" s="1"/>
  <c r="AH92"/>
  <c r="AI92"/>
  <c r="AJ92"/>
  <c r="CS92"/>
  <c r="R92" s="1"/>
  <c r="CT92"/>
  <c r="S92" s="1"/>
  <c r="CV92"/>
  <c r="U92" s="1"/>
  <c r="CW92"/>
  <c r="V92" s="1"/>
  <c r="CX92"/>
  <c r="W92" s="1"/>
  <c r="FR92"/>
  <c r="GL92"/>
  <c r="GO92"/>
  <c r="GP92"/>
  <c r="GV92"/>
  <c r="HC92"/>
  <c r="GX92" s="1"/>
  <c r="I93"/>
  <c r="AC93"/>
  <c r="AE93"/>
  <c r="AD93" s="1"/>
  <c r="AF93"/>
  <c r="CT93" s="1"/>
  <c r="S93" s="1"/>
  <c r="AG93"/>
  <c r="AH93"/>
  <c r="AI93"/>
  <c r="AJ93"/>
  <c r="CX93" s="1"/>
  <c r="W93" s="1"/>
  <c r="CQ93"/>
  <c r="P93" s="1"/>
  <c r="CS93"/>
  <c r="R93" s="1"/>
  <c r="CU93"/>
  <c r="T93" s="1"/>
  <c r="CV93"/>
  <c r="U93" s="1"/>
  <c r="CW93"/>
  <c r="V93" s="1"/>
  <c r="FR93"/>
  <c r="GL93"/>
  <c r="GO93"/>
  <c r="GP93"/>
  <c r="GV93"/>
  <c r="HC93"/>
  <c r="GX93" s="1"/>
  <c r="C94"/>
  <c r="D94"/>
  <c r="AC94"/>
  <c r="AB94" s="1"/>
  <c r="AD94"/>
  <c r="CR94" s="1"/>
  <c r="Q94" s="1"/>
  <c r="AE94"/>
  <c r="AF94"/>
  <c r="AG94"/>
  <c r="AH94"/>
  <c r="CV94" s="1"/>
  <c r="U94" s="1"/>
  <c r="AI94"/>
  <c r="AJ94"/>
  <c r="CQ94"/>
  <c r="P94" s="1"/>
  <c r="CS94"/>
  <c r="R94" s="1"/>
  <c r="CT94"/>
  <c r="S94" s="1"/>
  <c r="CU94"/>
  <c r="T94" s="1"/>
  <c r="CW94"/>
  <c r="V94" s="1"/>
  <c r="CX94"/>
  <c r="W94" s="1"/>
  <c r="FR94"/>
  <c r="GL94"/>
  <c r="GO94"/>
  <c r="GP94"/>
  <c r="GV94"/>
  <c r="HC94" s="1"/>
  <c r="GX94" s="1"/>
  <c r="C95"/>
  <c r="D95"/>
  <c r="AC95"/>
  <c r="AB95" s="1"/>
  <c r="AD95"/>
  <c r="CR95" s="1"/>
  <c r="Q95" s="1"/>
  <c r="AE95"/>
  <c r="CS95" s="1"/>
  <c r="R95" s="1"/>
  <c r="AF95"/>
  <c r="AG95"/>
  <c r="AH95"/>
  <c r="CV95" s="1"/>
  <c r="U95" s="1"/>
  <c r="AI95"/>
  <c r="CW95" s="1"/>
  <c r="V95" s="1"/>
  <c r="AJ95"/>
  <c r="CQ95"/>
  <c r="P95" s="1"/>
  <c r="CT95"/>
  <c r="S95" s="1"/>
  <c r="CU95"/>
  <c r="T95" s="1"/>
  <c r="CX95"/>
  <c r="W95" s="1"/>
  <c r="FR95"/>
  <c r="GL95"/>
  <c r="GO95"/>
  <c r="GP95"/>
  <c r="GV95"/>
  <c r="HC95" s="1"/>
  <c r="GX95" s="1"/>
  <c r="B97"/>
  <c r="B67" s="1"/>
  <c r="C97"/>
  <c r="C67" s="1"/>
  <c r="D97"/>
  <c r="D67" s="1"/>
  <c r="F97"/>
  <c r="F67" s="1"/>
  <c r="G97"/>
  <c r="G67" s="1"/>
  <c r="BX97"/>
  <c r="BX67" s="1"/>
  <c r="BY97"/>
  <c r="BY67" s="1"/>
  <c r="BZ97"/>
  <c r="BZ67" s="1"/>
  <c r="CC97"/>
  <c r="CC67" s="1"/>
  <c r="CD97"/>
  <c r="CD67" s="1"/>
  <c r="CG97"/>
  <c r="CG67" s="1"/>
  <c r="CK97"/>
  <c r="CK67" s="1"/>
  <c r="CL97"/>
  <c r="CL67" s="1"/>
  <c r="B127"/>
  <c r="B22" s="1"/>
  <c r="C127"/>
  <c r="C22" s="1"/>
  <c r="D127"/>
  <c r="D22" s="1"/>
  <c r="F127"/>
  <c r="F22" s="1"/>
  <c r="G127"/>
  <c r="G22" s="1"/>
  <c r="B157"/>
  <c r="B18" s="1"/>
  <c r="C157"/>
  <c r="C18" s="1"/>
  <c r="D157"/>
  <c r="D18" s="1"/>
  <c r="F157"/>
  <c r="F18" s="1"/>
  <c r="G157"/>
  <c r="G18" s="1"/>
  <c r="J70" i="5" l="1"/>
  <c r="P70" s="1"/>
  <c r="J253" s="1"/>
  <c r="J62"/>
  <c r="P62" s="1"/>
  <c r="J81" s="1"/>
  <c r="J96"/>
  <c r="P96" s="1"/>
  <c r="J114"/>
  <c r="P114" s="1"/>
  <c r="G124"/>
  <c r="O124" s="1"/>
  <c r="J160"/>
  <c r="P160" s="1"/>
  <c r="G170"/>
  <c r="O170" s="1"/>
  <c r="J257"/>
  <c r="G79"/>
  <c r="O79" s="1"/>
  <c r="G107"/>
  <c r="O107" s="1"/>
  <c r="G249" s="1"/>
  <c r="J124"/>
  <c r="P124" s="1"/>
  <c r="J179"/>
  <c r="P179" s="1"/>
  <c r="J209"/>
  <c r="P209" s="1"/>
  <c r="J219"/>
  <c r="P219" s="1"/>
  <c r="J229"/>
  <c r="P229" s="1"/>
  <c r="G52"/>
  <c r="O52" s="1"/>
  <c r="L81"/>
  <c r="J107"/>
  <c r="P107" s="1"/>
  <c r="G133"/>
  <c r="O133" s="1"/>
  <c r="J170"/>
  <c r="P170" s="1"/>
  <c r="G196"/>
  <c r="O196" s="1"/>
  <c r="J239"/>
  <c r="P239" s="1"/>
  <c r="W107"/>
  <c r="W114"/>
  <c r="W124"/>
  <c r="W144"/>
  <c r="G144"/>
  <c r="O144" s="1"/>
  <c r="R146"/>
  <c r="W150"/>
  <c r="W160"/>
  <c r="G160"/>
  <c r="O160" s="1"/>
  <c r="W187"/>
  <c r="G187"/>
  <c r="O187" s="1"/>
  <c r="W244"/>
  <c r="G244"/>
  <c r="O244" s="1"/>
  <c r="W96"/>
  <c r="W133"/>
  <c r="W179"/>
  <c r="G179"/>
  <c r="O179" s="1"/>
  <c r="W196"/>
  <c r="L253"/>
  <c r="L257"/>
  <c r="W52"/>
  <c r="W209"/>
  <c r="G209"/>
  <c r="O209" s="1"/>
  <c r="R212"/>
  <c r="W219"/>
  <c r="R222"/>
  <c r="W229"/>
  <c r="W247"/>
  <c r="W62"/>
  <c r="W70"/>
  <c r="R72"/>
  <c r="G32" s="1"/>
  <c r="W79"/>
  <c r="R163"/>
  <c r="W170"/>
  <c r="R231"/>
  <c r="W239"/>
  <c r="CZ93" i="1"/>
  <c r="Y93" s="1"/>
  <c r="CY93"/>
  <c r="X93" s="1"/>
  <c r="CY91"/>
  <c r="X91" s="1"/>
  <c r="GM91" s="1"/>
  <c r="CZ91"/>
  <c r="Y91" s="1"/>
  <c r="GN91" s="1"/>
  <c r="AB89"/>
  <c r="CR89"/>
  <c r="Q89" s="1"/>
  <c r="CJ97"/>
  <c r="CP94"/>
  <c r="O94" s="1"/>
  <c r="AG97"/>
  <c r="AE97"/>
  <c r="CR93"/>
  <c r="Q93" s="1"/>
  <c r="AB93"/>
  <c r="CZ92"/>
  <c r="Y92" s="1"/>
  <c r="CY92"/>
  <c r="X92" s="1"/>
  <c r="CZ89"/>
  <c r="Y89" s="1"/>
  <c r="CY89"/>
  <c r="X89" s="1"/>
  <c r="AH97"/>
  <c r="CP95"/>
  <c r="O95" s="1"/>
  <c r="AB92"/>
  <c r="AI97"/>
  <c r="CY94"/>
  <c r="X94" s="1"/>
  <c r="CZ94"/>
  <c r="Y94" s="1"/>
  <c r="AB90"/>
  <c r="CR90"/>
  <c r="Q90" s="1"/>
  <c r="CP90" s="1"/>
  <c r="O90" s="1"/>
  <c r="AB88"/>
  <c r="CR88"/>
  <c r="Q88" s="1"/>
  <c r="CP88" s="1"/>
  <c r="O88" s="1"/>
  <c r="CP89"/>
  <c r="O89" s="1"/>
  <c r="CZ95"/>
  <c r="Y95" s="1"/>
  <c r="CY95"/>
  <c r="X95" s="1"/>
  <c r="CZ90"/>
  <c r="Y90" s="1"/>
  <c r="CY90"/>
  <c r="X90" s="1"/>
  <c r="CZ88"/>
  <c r="Y88" s="1"/>
  <c r="CY88"/>
  <c r="X88" s="1"/>
  <c r="CP93"/>
  <c r="O93" s="1"/>
  <c r="CZ85"/>
  <c r="Y85" s="1"/>
  <c r="CY85"/>
  <c r="X85" s="1"/>
  <c r="AB70"/>
  <c r="CR70"/>
  <c r="Q70" s="1"/>
  <c r="CZ69"/>
  <c r="Y69" s="1"/>
  <c r="CY69"/>
  <c r="X69" s="1"/>
  <c r="CI26"/>
  <c r="AZ35"/>
  <c r="CZ33"/>
  <c r="Y33" s="1"/>
  <c r="CY33"/>
  <c r="X33" s="1"/>
  <c r="AB32"/>
  <c r="CR32"/>
  <c r="CR30"/>
  <c r="Q30" s="1"/>
  <c r="AB30"/>
  <c r="CZ29"/>
  <c r="Y29" s="1"/>
  <c r="CY29"/>
  <c r="X29" s="1"/>
  <c r="BC97"/>
  <c r="AU97"/>
  <c r="AQ97"/>
  <c r="CI97"/>
  <c r="CQ92"/>
  <c r="P92" s="1"/>
  <c r="CP92" s="1"/>
  <c r="O92" s="1"/>
  <c r="CP80"/>
  <c r="O80" s="1"/>
  <c r="CP78"/>
  <c r="O78" s="1"/>
  <c r="CP77"/>
  <c r="O77" s="1"/>
  <c r="CP69"/>
  <c r="O69" s="1"/>
  <c r="AB33"/>
  <c r="AB29"/>
  <c r="AB82"/>
  <c r="CR82"/>
  <c r="Q82" s="1"/>
  <c r="CP82" s="1"/>
  <c r="O82" s="1"/>
  <c r="AB81"/>
  <c r="CR81"/>
  <c r="Q81" s="1"/>
  <c r="CP81" s="1"/>
  <c r="O81" s="1"/>
  <c r="AB80"/>
  <c r="CR80"/>
  <c r="Q80" s="1"/>
  <c r="CY77"/>
  <c r="X77" s="1"/>
  <c r="CZ77"/>
  <c r="Y77" s="1"/>
  <c r="CY70"/>
  <c r="X70" s="1"/>
  <c r="CZ70"/>
  <c r="Y70" s="1"/>
  <c r="CZ30"/>
  <c r="Y30" s="1"/>
  <c r="CY30"/>
  <c r="X30" s="1"/>
  <c r="AO97"/>
  <c r="W87"/>
  <c r="AJ97" s="1"/>
  <c r="S87"/>
  <c r="CP87" s="1"/>
  <c r="O87" s="1"/>
  <c r="CP79"/>
  <c r="O79" s="1"/>
  <c r="CP75"/>
  <c r="O75" s="1"/>
  <c r="CX157" i="3"/>
  <c r="CX161"/>
  <c r="CX158"/>
  <c r="CX162"/>
  <c r="CX159"/>
  <c r="CX163"/>
  <c r="CX160"/>
  <c r="CX164"/>
  <c r="CX149"/>
  <c r="CX153"/>
  <c r="CX150"/>
  <c r="CX154"/>
  <c r="CX151"/>
  <c r="CX155"/>
  <c r="CX152"/>
  <c r="CX156"/>
  <c r="CZ82" i="1"/>
  <c r="Y82" s="1"/>
  <c r="CY82"/>
  <c r="X82" s="1"/>
  <c r="CZ81"/>
  <c r="Y81" s="1"/>
  <c r="CY81"/>
  <c r="X81" s="1"/>
  <c r="CZ80"/>
  <c r="Y80" s="1"/>
  <c r="CY80"/>
  <c r="X80" s="1"/>
  <c r="CY79"/>
  <c r="X79" s="1"/>
  <c r="CZ79"/>
  <c r="Y79" s="1"/>
  <c r="CZ75"/>
  <c r="Y75" s="1"/>
  <c r="CY75"/>
  <c r="X75" s="1"/>
  <c r="CZ74"/>
  <c r="Y74" s="1"/>
  <c r="CY74"/>
  <c r="X74" s="1"/>
  <c r="AB71"/>
  <c r="CR71"/>
  <c r="Q71" s="1"/>
  <c r="CP71" s="1"/>
  <c r="O71" s="1"/>
  <c r="CR31"/>
  <c r="Q31" s="1"/>
  <c r="CP31" s="1"/>
  <c r="O31" s="1"/>
  <c r="AB31"/>
  <c r="CZ28"/>
  <c r="Y28" s="1"/>
  <c r="CY28"/>
  <c r="X28" s="1"/>
  <c r="AX97"/>
  <c r="AT97"/>
  <c r="AP97"/>
  <c r="CP86"/>
  <c r="O86" s="1"/>
  <c r="CP84"/>
  <c r="O84" s="1"/>
  <c r="CP76"/>
  <c r="O76" s="1"/>
  <c r="CP70"/>
  <c r="O70" s="1"/>
  <c r="CP30"/>
  <c r="O30" s="1"/>
  <c r="AB28"/>
  <c r="CX125" i="3"/>
  <c r="CX129"/>
  <c r="CX133"/>
  <c r="CX137"/>
  <c r="CX141"/>
  <c r="CX145"/>
  <c r="CX126"/>
  <c r="CX130"/>
  <c r="CX134"/>
  <c r="CX138"/>
  <c r="CX142"/>
  <c r="CX146"/>
  <c r="CX127"/>
  <c r="CX131"/>
  <c r="CX135"/>
  <c r="CX139"/>
  <c r="CX143"/>
  <c r="CX147"/>
  <c r="CX128"/>
  <c r="CX132"/>
  <c r="CX136"/>
  <c r="CX140"/>
  <c r="CX144"/>
  <c r="CX148"/>
  <c r="CY84" i="1"/>
  <c r="X84" s="1"/>
  <c r="CZ84"/>
  <c r="Y84" s="1"/>
  <c r="CZ83"/>
  <c r="Y83" s="1"/>
  <c r="CY83"/>
  <c r="X83" s="1"/>
  <c r="CZ76"/>
  <c r="Y76" s="1"/>
  <c r="CY76"/>
  <c r="X76" s="1"/>
  <c r="CZ73"/>
  <c r="Y73" s="1"/>
  <c r="CY73"/>
  <c r="X73" s="1"/>
  <c r="CZ72"/>
  <c r="Y72" s="1"/>
  <c r="CY72"/>
  <c r="X72" s="1"/>
  <c r="CY71"/>
  <c r="X71" s="1"/>
  <c r="CZ71"/>
  <c r="Y71" s="1"/>
  <c r="CZ31"/>
  <c r="Y31" s="1"/>
  <c r="CY31"/>
  <c r="X31" s="1"/>
  <c r="BB97"/>
  <c r="AD74"/>
  <c r="CQ73"/>
  <c r="P73" s="1"/>
  <c r="AD73"/>
  <c r="CR73" s="1"/>
  <c r="Q73" s="1"/>
  <c r="CQ72"/>
  <c r="P72" s="1"/>
  <c r="AD72"/>
  <c r="CR72" s="1"/>
  <c r="Q72" s="1"/>
  <c r="AB69"/>
  <c r="BB35"/>
  <c r="AX35"/>
  <c r="AT35"/>
  <c r="AP35"/>
  <c r="BY26"/>
  <c r="CX96" i="3"/>
  <c r="CX92"/>
  <c r="CX60"/>
  <c r="CX56"/>
  <c r="CX44"/>
  <c r="CX40"/>
  <c r="CX36"/>
  <c r="CX32"/>
  <c r="CX28"/>
  <c r="CX24"/>
  <c r="CX8"/>
  <c r="AD85" i="1"/>
  <c r="AB84"/>
  <c r="AD83"/>
  <c r="AB79"/>
  <c r="AB77"/>
  <c r="BC35"/>
  <c r="AU35"/>
  <c r="AQ35"/>
  <c r="CQ33"/>
  <c r="P33" s="1"/>
  <c r="CP33" s="1"/>
  <c r="O33" s="1"/>
  <c r="CS32"/>
  <c r="R32" s="1"/>
  <c r="AE35" s="1"/>
  <c r="I32"/>
  <c r="U32" s="1"/>
  <c r="AH35" s="1"/>
  <c r="CQ29"/>
  <c r="P29" s="1"/>
  <c r="CP29" s="1"/>
  <c r="O29" s="1"/>
  <c r="CQ28"/>
  <c r="P28" s="1"/>
  <c r="CX95" i="3"/>
  <c r="CX91"/>
  <c r="CX59"/>
  <c r="CX55"/>
  <c r="CX43"/>
  <c r="CX39"/>
  <c r="CX35"/>
  <c r="CX31"/>
  <c r="CX27"/>
  <c r="CX23"/>
  <c r="CX11"/>
  <c r="CX7"/>
  <c r="BD35" i="1"/>
  <c r="CX98" i="3"/>
  <c r="CX94"/>
  <c r="CX90"/>
  <c r="CX58"/>
  <c r="CX54"/>
  <c r="CX46"/>
  <c r="CX42"/>
  <c r="CX34"/>
  <c r="CX30"/>
  <c r="CX26"/>
  <c r="CX22"/>
  <c r="CX6"/>
  <c r="AO35" i="1"/>
  <c r="CX61" i="3"/>
  <c r="CX57"/>
  <c r="CX45"/>
  <c r="CX37"/>
  <c r="CX33"/>
  <c r="CX25"/>
  <c r="CX9"/>
  <c r="G27" i="5" l="1"/>
  <c r="J249"/>
  <c r="G257"/>
  <c r="G253"/>
  <c r="G26"/>
  <c r="G81"/>
  <c r="GN82" i="1"/>
  <c r="GM82"/>
  <c r="U35"/>
  <c r="AH26"/>
  <c r="GN31"/>
  <c r="GM31"/>
  <c r="GN81"/>
  <c r="GM81"/>
  <c r="AE26"/>
  <c r="R35"/>
  <c r="GM71"/>
  <c r="GN71"/>
  <c r="GN90"/>
  <c r="GM90"/>
  <c r="GN88"/>
  <c r="GM88"/>
  <c r="AB85"/>
  <c r="CR85"/>
  <c r="Q85" s="1"/>
  <c r="CP85" s="1"/>
  <c r="O85" s="1"/>
  <c r="F48"/>
  <c r="BB26"/>
  <c r="BB127"/>
  <c r="BD26"/>
  <c r="F60"/>
  <c r="BC26"/>
  <c r="F51"/>
  <c r="BC127"/>
  <c r="AX26"/>
  <c r="F42"/>
  <c r="AX127"/>
  <c r="CP72"/>
  <c r="O72" s="1"/>
  <c r="AC97"/>
  <c r="BB67"/>
  <c r="F110"/>
  <c r="GN30"/>
  <c r="GM30"/>
  <c r="GM84"/>
  <c r="GN84"/>
  <c r="AX67"/>
  <c r="F104"/>
  <c r="GM79"/>
  <c r="GN79"/>
  <c r="AO67"/>
  <c r="F101"/>
  <c r="GN78"/>
  <c r="GM78"/>
  <c r="AU67"/>
  <c r="F116"/>
  <c r="GM95"/>
  <c r="HD95" s="1"/>
  <c r="GN95"/>
  <c r="AE67"/>
  <c r="R97"/>
  <c r="CJ67"/>
  <c r="BA97"/>
  <c r="W32"/>
  <c r="AJ35" s="1"/>
  <c r="V32"/>
  <c r="AI35" s="1"/>
  <c r="GN33"/>
  <c r="GM33"/>
  <c r="F39"/>
  <c r="AO26"/>
  <c r="AO127"/>
  <c r="AU26"/>
  <c r="F54"/>
  <c r="AU127"/>
  <c r="AB83"/>
  <c r="CR83"/>
  <c r="Q83" s="1"/>
  <c r="CP83" s="1"/>
  <c r="O83" s="1"/>
  <c r="F53"/>
  <c r="AT26"/>
  <c r="AT127"/>
  <c r="AB74"/>
  <c r="CR74"/>
  <c r="Q74" s="1"/>
  <c r="CP74" s="1"/>
  <c r="O74" s="1"/>
  <c r="GN76"/>
  <c r="GM76"/>
  <c r="AT67"/>
  <c r="F115"/>
  <c r="GN75"/>
  <c r="GM75"/>
  <c r="AJ67"/>
  <c r="W97"/>
  <c r="GN69"/>
  <c r="GM69"/>
  <c r="GM77"/>
  <c r="GN77"/>
  <c r="AQ67"/>
  <c r="F107"/>
  <c r="GM94"/>
  <c r="HD94" s="1"/>
  <c r="GN94"/>
  <c r="T32"/>
  <c r="AG35" s="1"/>
  <c r="S32"/>
  <c r="AC35"/>
  <c r="CP28"/>
  <c r="O28" s="1"/>
  <c r="GN29"/>
  <c r="GM29"/>
  <c r="F45"/>
  <c r="AQ26"/>
  <c r="AQ127"/>
  <c r="F44"/>
  <c r="AP26"/>
  <c r="AP127"/>
  <c r="GM70"/>
  <c r="GN70"/>
  <c r="AP67"/>
  <c r="F106"/>
  <c r="AF97"/>
  <c r="CZ87"/>
  <c r="Y87" s="1"/>
  <c r="CY87"/>
  <c r="X87" s="1"/>
  <c r="GM87" s="1"/>
  <c r="CI67"/>
  <c r="AZ97"/>
  <c r="AZ26"/>
  <c r="F46"/>
  <c r="AZ127"/>
  <c r="GN93"/>
  <c r="GM93"/>
  <c r="CP73"/>
  <c r="O73" s="1"/>
  <c r="AB97" s="1"/>
  <c r="AB73"/>
  <c r="Q32"/>
  <c r="AD35" s="1"/>
  <c r="AD97"/>
  <c r="GN86"/>
  <c r="GM86"/>
  <c r="GN80"/>
  <c r="GM80"/>
  <c r="GN92"/>
  <c r="GM92"/>
  <c r="BC67"/>
  <c r="F113"/>
  <c r="GN89"/>
  <c r="GM89"/>
  <c r="AI67"/>
  <c r="V97"/>
  <c r="AH67"/>
  <c r="U97"/>
  <c r="AG67"/>
  <c r="T97"/>
  <c r="P32"/>
  <c r="CP32" s="1"/>
  <c r="O32" s="1"/>
  <c r="GX32"/>
  <c r="CJ35" s="1"/>
  <c r="AB72"/>
  <c r="AL97"/>
  <c r="AB67" l="1"/>
  <c r="O97"/>
  <c r="AD67"/>
  <c r="Q97"/>
  <c r="AZ22"/>
  <c r="AZ157"/>
  <c r="F138"/>
  <c r="AP22"/>
  <c r="F136"/>
  <c r="G16" i="2" s="1"/>
  <c r="G18" s="1"/>
  <c r="AP157" i="1"/>
  <c r="GN28"/>
  <c r="GM28"/>
  <c r="AB35"/>
  <c r="AT22"/>
  <c r="F145"/>
  <c r="F16" i="2" s="1"/>
  <c r="F18" s="1"/>
  <c r="AT157" i="1"/>
  <c r="AO22"/>
  <c r="AO157"/>
  <c r="F131"/>
  <c r="BA67"/>
  <c r="F117"/>
  <c r="CJ26"/>
  <c r="BA35"/>
  <c r="U67"/>
  <c r="F119"/>
  <c r="AZ67"/>
  <c r="F108"/>
  <c r="AF67"/>
  <c r="S97"/>
  <c r="AQ22"/>
  <c r="AQ157"/>
  <c r="F137"/>
  <c r="GN83"/>
  <c r="GM83"/>
  <c r="AJ26"/>
  <c r="W35"/>
  <c r="GN72"/>
  <c r="GM72"/>
  <c r="BC22"/>
  <c r="F143"/>
  <c r="BC157"/>
  <c r="F57"/>
  <c r="U26"/>
  <c r="U127"/>
  <c r="T67"/>
  <c r="F118"/>
  <c r="GN73"/>
  <c r="GM73"/>
  <c r="AU22"/>
  <c r="F146"/>
  <c r="AU157"/>
  <c r="T35"/>
  <c r="AG26"/>
  <c r="Q35"/>
  <c r="AD26"/>
  <c r="CY32"/>
  <c r="X32" s="1"/>
  <c r="AK35" s="1"/>
  <c r="CZ32"/>
  <c r="Y32" s="1"/>
  <c r="AL35" s="1"/>
  <c r="AF35"/>
  <c r="W67"/>
  <c r="F121"/>
  <c r="GN74"/>
  <c r="GM74"/>
  <c r="AI26"/>
  <c r="V35"/>
  <c r="R67"/>
  <c r="F111"/>
  <c r="AC67"/>
  <c r="CF97"/>
  <c r="CH97"/>
  <c r="P97"/>
  <c r="CE97"/>
  <c r="CB97"/>
  <c r="CM97"/>
  <c r="BB22"/>
  <c r="BB157"/>
  <c r="F140"/>
  <c r="AK97"/>
  <c r="GN87"/>
  <c r="AL67"/>
  <c r="Y97"/>
  <c r="V67"/>
  <c r="F120"/>
  <c r="CF35"/>
  <c r="P35"/>
  <c r="CE35"/>
  <c r="CH35"/>
  <c r="AC26"/>
  <c r="AX22"/>
  <c r="F134"/>
  <c r="AX157"/>
  <c r="GN85"/>
  <c r="GM85"/>
  <c r="F49"/>
  <c r="R26"/>
  <c r="R127"/>
  <c r="CA97"/>
  <c r="Y67" l="1"/>
  <c r="F124"/>
  <c r="CE26"/>
  <c r="AV35"/>
  <c r="R22"/>
  <c r="R157"/>
  <c r="F141"/>
  <c r="CF26"/>
  <c r="AW35"/>
  <c r="BB18"/>
  <c r="F170"/>
  <c r="CE67"/>
  <c r="AV97"/>
  <c r="AU18"/>
  <c r="F176"/>
  <c r="AQ18"/>
  <c r="F167"/>
  <c r="F55"/>
  <c r="BA26"/>
  <c r="BA127"/>
  <c r="CB35"/>
  <c r="GM32"/>
  <c r="CA67"/>
  <c r="AR97"/>
  <c r="P26"/>
  <c r="F38"/>
  <c r="P127"/>
  <c r="CB67"/>
  <c r="AS97"/>
  <c r="CF67"/>
  <c r="AW97"/>
  <c r="V26"/>
  <c r="F58"/>
  <c r="V127"/>
  <c r="X35"/>
  <c r="AK26"/>
  <c r="T26"/>
  <c r="F56"/>
  <c r="T127"/>
  <c r="U22"/>
  <c r="F149"/>
  <c r="U157"/>
  <c r="W26"/>
  <c r="F59"/>
  <c r="W127"/>
  <c r="AT18"/>
  <c r="F175"/>
  <c r="O67"/>
  <c r="F99"/>
  <c r="CA35"/>
  <c r="GN32"/>
  <c r="CM67"/>
  <c r="BD97"/>
  <c r="Y35"/>
  <c r="AL26"/>
  <c r="BC18"/>
  <c r="F173"/>
  <c r="S67"/>
  <c r="F112"/>
  <c r="AB26"/>
  <c r="O35"/>
  <c r="AK67"/>
  <c r="X97"/>
  <c r="CH67"/>
  <c r="AY97"/>
  <c r="AX18"/>
  <c r="F164"/>
  <c r="CH26"/>
  <c r="AY35"/>
  <c r="P67"/>
  <c r="F100"/>
  <c r="AF26"/>
  <c r="S35"/>
  <c r="F47"/>
  <c r="Q26"/>
  <c r="Q127"/>
  <c r="AO18"/>
  <c r="F161"/>
  <c r="AP18"/>
  <c r="F166"/>
  <c r="AZ18"/>
  <c r="F168"/>
  <c r="Q67"/>
  <c r="F109"/>
  <c r="AY67" l="1"/>
  <c r="F105"/>
  <c r="W22"/>
  <c r="F151"/>
  <c r="W157"/>
  <c r="AS67"/>
  <c r="F114"/>
  <c r="CB26"/>
  <c r="AS35"/>
  <c r="AV67"/>
  <c r="F102"/>
  <c r="F41"/>
  <c r="AW26"/>
  <c r="AW127"/>
  <c r="S26"/>
  <c r="F50"/>
  <c r="S127"/>
  <c r="CA26"/>
  <c r="AR35"/>
  <c r="U18"/>
  <c r="F179"/>
  <c r="V22"/>
  <c r="F150"/>
  <c r="V157"/>
  <c r="R18"/>
  <c r="F171"/>
  <c r="F37"/>
  <c r="O26"/>
  <c r="O127"/>
  <c r="BD67"/>
  <c r="F122"/>
  <c r="BD127"/>
  <c r="T22"/>
  <c r="F148"/>
  <c r="T157"/>
  <c r="X26"/>
  <c r="F61"/>
  <c r="X127"/>
  <c r="AW67"/>
  <c r="F103"/>
  <c r="P22"/>
  <c r="F130"/>
  <c r="P157"/>
  <c r="AY26"/>
  <c r="F43"/>
  <c r="AY127"/>
  <c r="Y26"/>
  <c r="F62"/>
  <c r="Y127"/>
  <c r="X67"/>
  <c r="F123"/>
  <c r="Q22"/>
  <c r="F139"/>
  <c r="Q157"/>
  <c r="AR67"/>
  <c r="F125"/>
  <c r="BA22"/>
  <c r="BA157"/>
  <c r="F147"/>
  <c r="H16" i="2" s="1"/>
  <c r="H18" s="1"/>
  <c r="AV26" i="1"/>
  <c r="F40"/>
  <c r="AV127"/>
  <c r="Y22" l="1"/>
  <c r="Y157"/>
  <c r="F154"/>
  <c r="W18"/>
  <c r="F181"/>
  <c r="AV22"/>
  <c r="F132"/>
  <c r="AV157"/>
  <c r="BA18"/>
  <c r="F177"/>
  <c r="AY22"/>
  <c r="AY157"/>
  <c r="F135"/>
  <c r="X22"/>
  <c r="X157"/>
  <c r="F153"/>
  <c r="AW22"/>
  <c r="AW157"/>
  <c r="F133"/>
  <c r="S22"/>
  <c r="F142"/>
  <c r="J16" i="2" s="1"/>
  <c r="J18" s="1"/>
  <c r="S157" i="1"/>
  <c r="F52"/>
  <c r="AS26"/>
  <c r="AS127"/>
  <c r="Q18"/>
  <c r="F169"/>
  <c r="P18"/>
  <c r="F160"/>
  <c r="AR26"/>
  <c r="F63"/>
  <c r="AR127"/>
  <c r="O22"/>
  <c r="F129"/>
  <c r="O157"/>
  <c r="T18"/>
  <c r="F178"/>
  <c r="BD22"/>
  <c r="BD157"/>
  <c r="F152"/>
  <c r="V18"/>
  <c r="F180"/>
  <c r="AS22" l="1"/>
  <c r="F144"/>
  <c r="E16" i="2" s="1"/>
  <c r="AS157" i="1"/>
  <c r="AW18"/>
  <c r="F163"/>
  <c r="Y18"/>
  <c r="F184"/>
  <c r="S18"/>
  <c r="F172"/>
  <c r="BD18"/>
  <c r="F182"/>
  <c r="O18"/>
  <c r="F159"/>
  <c r="X18"/>
  <c r="F183"/>
  <c r="AR22"/>
  <c r="F155"/>
  <c r="AR157"/>
  <c r="AY18"/>
  <c r="F165"/>
  <c r="AV18"/>
  <c r="F162"/>
  <c r="E18" i="2" l="1"/>
  <c r="I16"/>
  <c r="I18" s="1"/>
  <c r="AS18" i="1"/>
  <c r="F174"/>
  <c r="AR18"/>
  <c r="F185"/>
  <c r="F187" l="1"/>
  <c r="F186"/>
</calcChain>
</file>

<file path=xl/sharedStrings.xml><?xml version="1.0" encoding="utf-8"?>
<sst xmlns="http://schemas.openxmlformats.org/spreadsheetml/2006/main" count="4752" uniqueCount="656">
  <si>
    <t>Smeta.RU  (495) 974-1589</t>
  </si>
  <si>
    <t>_PS_</t>
  </si>
  <si>
    <t>Smeta.RU</t>
  </si>
  <si>
    <t/>
  </si>
  <si>
    <t>Новый объект</t>
  </si>
  <si>
    <t>Столовая пандус для разгрузки продуктов и выхода Ильинский Погост</t>
  </si>
  <si>
    <t>Сметные нормы списания</t>
  </si>
  <si>
    <t>Коды ценников</t>
  </si>
  <si>
    <t>ТСНБ-2001 Московской области (Версия 15.0)</t>
  </si>
  <si>
    <t>ТР для Версии 10: Центральные регионы (с уч. п-ма 2536-ИП/12/ГС от 27.11.12, 01/57049-ЮЛ от 27.04.2018) от 30.08.2018 г</t>
  </si>
  <si>
    <t>ТСНБ-2001 Московской области (редакция 2014 г версия 15.0)</t>
  </si>
  <si>
    <t>Поправки для НБ 2014 года от 02.12.2020</t>
  </si>
  <si>
    <t>Новая локальная смета</t>
  </si>
  <si>
    <t>Новый раздел</t>
  </si>
  <si>
    <t>Демонтаж</t>
  </si>
  <si>
    <t>1</t>
  </si>
  <si>
    <t>46-04-001-2</t>
  </si>
  <si>
    <t>Разборка бетонных фундаментов</t>
  </si>
  <si>
    <t>1 м3</t>
  </si>
  <si>
    <t>ТЕР Московской обл., 46-04-001-2, приказ Минстроя России №675/пр от 21.09.2015 г.</t>
  </si>
  <si>
    <t>Общестроительные работы</t>
  </si>
  <si>
    <t>Реконструкция зданий и сооружений</t>
  </si>
  <si>
    <t>ФЕР-46</t>
  </si>
  <si>
    <t>*0,9</t>
  </si>
  <si>
    <t>*0,85</t>
  </si>
  <si>
    <t>2</t>
  </si>
  <si>
    <t>56-9-1</t>
  </si>
  <si>
    <t>Демонтаж дверных коробок в каменных стенах с отбивкой штукатурки в откосах</t>
  </si>
  <si>
    <t>100 коробок</t>
  </si>
  <si>
    <t>ТЕРр Московской обл., 56-9-1, приказ Минстроя России №675/пр от 21.09.2015 г.</t>
  </si>
  <si>
    <t>Ремонтно-строительные работы</t>
  </si>
  <si>
    <t>Проемы</t>
  </si>
  <si>
    <t>рФЕР-56</t>
  </si>
  <si>
    <t>2,1</t>
  </si>
  <si>
    <t>509-9900</t>
  </si>
  <si>
    <t>Строительный мусор</t>
  </si>
  <si>
    <t>т</t>
  </si>
  <si>
    <t>ТССЦ Московской обл., 509-9900, приказ Минстроя России №675/пр от 21.09.2015 г.</t>
  </si>
  <si>
    <t>3</t>
  </si>
  <si>
    <t>56-10-1</t>
  </si>
  <si>
    <t>Снятие дверных полотен</t>
  </si>
  <si>
    <t>100 м2 дверных полотен</t>
  </si>
  <si>
    <t>ТЕРр Московской обл., 56-10-1, приказ Минстроя России №675/пр от 21.09.2015 г.</t>
  </si>
  <si>
    <t>3,1</t>
  </si>
  <si>
    <t>4</t>
  </si>
  <si>
    <t>46-02-004-1</t>
  </si>
  <si>
    <t>Демонтаж металлоконструкций покрытий</t>
  </si>
  <si>
    <t>1 т демонтированных конструкций</t>
  </si>
  <si>
    <t>ТЕР Московской обл., 46-02-004-1, приказ Минстроя России №675/пр от 21.09.2015 г.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</si>
  <si>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</si>
  <si>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</si>
  <si>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</si>
  <si>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</si>
  <si>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</si>
  <si>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</si>
  <si>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</si>
  <si>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</si>
  <si>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</si>
  <si>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</si>
  <si>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</si>
  <si>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</si>
  <si>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</si>
  <si>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</si>
  <si>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</si>
  <si>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</si>
  <si>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</si>
  <si>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</si>
  <si>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</si>
  <si>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</si>
  <si>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</si>
  <si>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</si>
  <si>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</si>
  <si>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</si>
  <si>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</si>
  <si>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</si>
  <si>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</si>
  <si>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</si>
  <si>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</si>
  <si>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</si>
  <si>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</si>
  <si>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</si>
  <si>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</si>
  <si>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</si>
  <si>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</si>
  <si>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</si>
  <si>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</si>
  <si>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</si>
  <si>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</si>
  <si>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</si>
  <si>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</si>
  <si>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</si>
  <si>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</si>
  <si>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</si>
  <si>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</si>
  <si>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</si>
  <si>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</si>
  <si>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</si>
  <si>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</si>
  <si>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</si>
  <si>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</si>
  <si>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</si>
  <si>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</si>
  <si>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</si>
  <si>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Пандус</t>
  </si>
  <si>
    <t>27-04-001-1</t>
  </si>
  <si>
    <t>Устройство подстилающих и выравнивающих слоев оснований из песка</t>
  </si>
  <si>
    <t>100 м3 материала основания (в плотном теле)</t>
  </si>
  <si>
    <t>ТЕР Московской обл., 27-04-001-1, приказ Минстроя России №675/пр от 21.09.2015 г.</t>
  </si>
  <si>
    <t>)*1,25</t>
  </si>
  <si>
    <t>)*1,15</t>
  </si>
  <si>
    <t>Автомобильные дороги</t>
  </si>
  <si>
    <t>ФЕР-27</t>
  </si>
  <si>
    <t>Поправка: МДС 81-35.2004, п.4.7</t>
  </si>
  <si>
    <t>1,2</t>
  </si>
  <si>
    <t>408-0141</t>
  </si>
  <si>
    <t>Песок природный для строительных растворов средний</t>
  </si>
  <si>
    <t>м3</t>
  </si>
  <si>
    <t>ТССЦ Московской обл., 408-0141, приказ Минстроя России №675/пр от 21.09.2015 г.</t>
  </si>
  <si>
    <t>27-04-001-4</t>
  </si>
  <si>
    <t>Устройство подстилающих и выравнивающих слоев оснований из щебня</t>
  </si>
  <si>
    <t>ТЕР Московской обл., 27-04-001-4, приказ Минстроя России №675/пр от 28.02.2017 № 260/пр</t>
  </si>
  <si>
    <t>113-0200</t>
  </si>
  <si>
    <t>Щебень андезитовый фракционный марки № 3 от 30 до 50 мм</t>
  </si>
  <si>
    <t>ТССЦ Московской обл., 113-0200, приказ Минстроя России №675/пр от 28.02.2017 № 254/пр</t>
  </si>
  <si>
    <t>01-02-057-2</t>
  </si>
  <si>
    <t>Разработка грунта вручную в траншеях глубиной до 2 м без креплений с откосами, группа грунтов 2</t>
  </si>
  <si>
    <t>100 м3 грунта</t>
  </si>
  <si>
    <t>ТЕР Московской обл., 01-02-057-2, приказ Минстроя России №675/пр от 28.02.2017 № 260/пр</t>
  </si>
  <si>
    <t>Земляные работы, выполняемые  ручным способом</t>
  </si>
  <si>
    <t>ФЕР-01</t>
  </si>
  <si>
    <t>06-01-001-1</t>
  </si>
  <si>
    <t>Устройство бетонной подготовки</t>
  </si>
  <si>
    <t>100 м3 бетона, бутобетона и железобетона в деле</t>
  </si>
  <si>
    <t>ТЕР Московской обл., 06-01-001-1, приказ Минстроя России №675/пр от 21.09.2015 г.</t>
  </si>
  <si>
    <t>Монолитные бетонные и железобетонные конструкции в промышленном строительстве</t>
  </si>
  <si>
    <t>ФЕР-06</t>
  </si>
  <si>
    <t>5</t>
  </si>
  <si>
    <t>06-01-015-10</t>
  </si>
  <si>
    <t>Армирование подстилающих слоев и набетонок</t>
  </si>
  <si>
    <t>1 Т</t>
  </si>
  <si>
    <t>ТЕР Московской обл., 06-01-015-10, приказ Минстроя России №675/пр от 21.09.2015 г.</t>
  </si>
  <si>
    <t>7</t>
  </si>
  <si>
    <t>27-07-003-2</t>
  </si>
  <si>
    <t>Устройство бетонных плитных тротуаров с заполнением швов песком</t>
  </si>
  <si>
    <t>100 м2 тротуара</t>
  </si>
  <si>
    <t>ТЕР Московской обл., 27-07-003-2, приказ Минстроя России №675/пр от 21.09.2015 г.</t>
  </si>
  <si>
    <t>7,1</t>
  </si>
  <si>
    <t>407-0027</t>
  </si>
  <si>
    <t>Смесь пескоцементная с содержанием цемента до 67 %</t>
  </si>
  <si>
    <t>ТССЦ Московской обл., 407-0027, приказ Минстроя России №675/пр от 21.09.2015 г.</t>
  </si>
  <si>
    <t>9</t>
  </si>
  <si>
    <t>27-07-005-5</t>
  </si>
  <si>
    <t>Резка тротуарной плитки толщиной 70 мм угловой шлифовальной машинкой</t>
  </si>
  <si>
    <t>1 м реза</t>
  </si>
  <si>
    <t>ТЕР Московской обл., 27-07-005-5, приказ Минстроя России №675/пр от 28.02.2017 № 260/пр</t>
  </si>
  <si>
    <t>11</t>
  </si>
  <si>
    <t>09-01-005-3</t>
  </si>
  <si>
    <t>Монтаж каркасов зданий рамных коробчатого сечения</t>
  </si>
  <si>
    <t>1 т конструкций</t>
  </si>
  <si>
    <t>ТЕР Московской обл., 09-01-005-3, приказ Минстроя России №675/пр от 28.02.2017 № 260/пр</t>
  </si>
  <si>
    <t>Металлические конструкции</t>
  </si>
  <si>
    <t>ФЕР-09</t>
  </si>
  <si>
    <t>11,2</t>
  </si>
  <si>
    <t>цена постовщика</t>
  </si>
  <si>
    <t>труба профильная 25х25</t>
  </si>
  <si>
    <t>1 м</t>
  </si>
  <si>
    <t>1 м трубы</t>
  </si>
  <si>
    <t>занесена вручную</t>
  </si>
  <si>
    <t>12</t>
  </si>
  <si>
    <t>46-03-002-1</t>
  </si>
  <si>
    <t>Сверление установками алмазного бурения в железобетонных конструкциях горизонтальных отверстий глубиной 200 мм диаметром 20 мм</t>
  </si>
  <si>
    <t>100 отверстий</t>
  </si>
  <si>
    <t>ТЕР Московской обл., 46-03-002-1, приказ Минстроя России №675/пр от 28.02.2017 № 260/пр</t>
  </si>
  <si>
    <t>13</t>
  </si>
  <si>
    <t>09-05-003-1</t>
  </si>
  <si>
    <t>Постановка болтов строительных с гайками и шайбами</t>
  </si>
  <si>
    <t>100 шт. болтов</t>
  </si>
  <si>
    <t>ТЕР Московской обл., 09-05-003-1, приказ Минстроя России №675/пр от 28.02.2017 № 260/пр</t>
  </si>
  <si>
    <t>13,1</t>
  </si>
  <si>
    <t>101-3138</t>
  </si>
  <si>
    <t>Болт анкерный с гайкой, размер 12,0x100 мм</t>
  </si>
  <si>
    <t>100 шт.</t>
  </si>
  <si>
    <t>ТССЦ Московской обл., 101-3138, приказ Минстроя России №675/пр от 28.02.2017 № 254/пр</t>
  </si>
  <si>
    <t>14</t>
  </si>
  <si>
    <t>07-01-044-3</t>
  </si>
  <si>
    <t>Установка монтажных изделий массой до 20 кг</t>
  </si>
  <si>
    <t>1 т стальных элементов</t>
  </si>
  <si>
    <t>ТЕР Московской обл., 07-01-044-3, приказ Минстроя России №675/пр от 28.02.2017 № 260/пр</t>
  </si>
  <si>
    <t>Сборные бетонные конструкции в промышленном строительстве  ( Произоводственные здания и сооружения )</t>
  </si>
  <si>
    <t>ФЕР-07</t>
  </si>
  <si>
    <t>15</t>
  </si>
  <si>
    <t>09-03-014-1</t>
  </si>
  <si>
    <t>Монтаж связей и распорок из одиночных и парных уголков, гнутосварных профилей для пролетов до 24 м при высоте здания до 25 м</t>
  </si>
  <si>
    <t>ТЕР Московской обл., 09-03-014-1, приказ Минстроя России №675/пр от 28.02.2017 № 260/пр</t>
  </si>
  <si>
    <t>16</t>
  </si>
  <si>
    <t>201-0755</t>
  </si>
  <si>
    <t>Отдельные конструктивные элементы зданий и сооружений с преобладанием горячекатаных профилей, средняя масса сборочной единицы до 0,1 т</t>
  </si>
  <si>
    <t>ТССЦ Московской обл., 201-0755, приказ Минстроя России №675/пр от 28.02.2017 № 255/пр</t>
  </si>
  <si>
    <t>Материалы строительные</t>
  </si>
  <si>
    <t>Материалы и конструкции ( строительные ) по ценникам и каталогом</t>
  </si>
  <si>
    <t>ФССЦст</t>
  </si>
  <si>
    <t>17</t>
  </si>
  <si>
    <t>09-04-002-1</t>
  </si>
  <si>
    <t>Монтаж кровельного покрытия из профилированного листа при высоте здания до 25 м</t>
  </si>
  <si>
    <t>100 м2 покрытия</t>
  </si>
  <si>
    <t>ТЕР Московской обл., 09-04-002-1, приказ Минстроя России №675/пр от 28.02.2017 № 260/пр</t>
  </si>
  <si>
    <t>17,1</t>
  </si>
  <si>
    <t>101-4537</t>
  </si>
  <si>
    <t>Профнастил оцинкованный НС35-1000-0,9</t>
  </si>
  <si>
    <t>м2</t>
  </si>
  <si>
    <t>ТССЦ Московской обл., 101-4537, приказ Минстроя России №675/пр от 28.02.2017 № 254/пр</t>
  </si>
  <si>
    <t>18</t>
  </si>
  <si>
    <t>13-03-002-4</t>
  </si>
  <si>
    <t>Огрунтовка металлических поверхностей за один раз грунтовкой ГФ-021</t>
  </si>
  <si>
    <t>100 м2 окрашиваемой поверхности</t>
  </si>
  <si>
    <t>ТЕР Московской обл., 13-03-002-4, приказ Минстроя России №675/пр от 28.02.2017 № 260/пр</t>
  </si>
  <si>
    <t>Защита строительных конструкций</t>
  </si>
  <si>
    <t>ФЕР-13</t>
  </si>
  <si>
    <t>19</t>
  </si>
  <si>
    <t>13-03-004-26</t>
  </si>
  <si>
    <t>Окраска металлических огрунтованных поверхностей эмалью ПФ-115</t>
  </si>
  <si>
    <t>ТЕР Московской обл., 13-03-004-26, приказ Минстроя России №675/пр от 28.02.2017 № 260/пр</t>
  </si>
  <si>
    <t>20</t>
  </si>
  <si>
    <t>09-04-013-1</t>
  </si>
  <si>
    <t>Установка противопожарных дверей однопольных глухих</t>
  </si>
  <si>
    <t>1 м2 проема</t>
  </si>
  <si>
    <t>ТЕР Московской обл., 09-04-013-1, приказ Минстроя России №675/пр от 28.02.2017 № 260/пр</t>
  </si>
  <si>
    <t>20,1</t>
  </si>
  <si>
    <t>203-8116</t>
  </si>
  <si>
    <t>Дверь противопожарная металлическая однопольная ДПМ-01/30, размером 900х2100 мм</t>
  </si>
  <si>
    <t>шт.</t>
  </si>
  <si>
    <t>ТССЦ Московской обл., 203-8116, приказ Минстроя России №675/пр от 28.02.2017 № 255/пр</t>
  </si>
  <si>
    <t>20,2</t>
  </si>
  <si>
    <t>101-0887</t>
  </si>
  <si>
    <t>Скобяные изделия для блоков входных однопольных</t>
  </si>
  <si>
    <t>компл.</t>
  </si>
  <si>
    <t>ТССЦ Московской обл., 101-0887, приказ Минстроя России №675/пр от 28.02.2017 № 254/пр</t>
  </si>
  <si>
    <t>21</t>
  </si>
  <si>
    <t>т01-01-01-041</t>
  </si>
  <si>
    <t>Погрузка при автомобильных перевозках мусора строительного с погрузкой вручную</t>
  </si>
  <si>
    <t>1 Т ГРУЗА</t>
  </si>
  <si>
    <t>ТССЦпг Московской обл., т01-01-01-041, приказ Минстроя России №675/пр от 28.02.2017 № 261/пр</t>
  </si>
  <si>
    <t>Погрузочно-разгрузочные работы</t>
  </si>
  <si>
    <t>Перевозка грузов , (ФССЦпр 2011-изм. № 4-6, раздел 1):  погрузочно-разгрузочные работы  (НР и СП в прям. затратах )</t>
  </si>
  <si>
    <t>ФССЦпр  пог. а/п (2011,изм. 4-6)</t>
  </si>
  <si>
    <t>22</t>
  </si>
  <si>
    <t>т03-01-01-040</t>
  </si>
  <si>
    <t>Перевозка грузов I класса автомобилями бортовыми грузоподъемностью до 15 т на расстояние до 40 км</t>
  </si>
  <si>
    <t>ТССЦпг Московской обл., т03-01-01-040, приказ Минстроя России №675/пр от 28.02.2017 № 261/пр</t>
  </si>
  <si>
    <t>Перевозка грузов авто/транспортом</t>
  </si>
  <si>
    <t>Перевозка грузов. Автомобильные перевозки  ( 2003 г., ч.1;  ФССЦпр-2011-изм. № 4-6 , раздел 3; )</t>
  </si>
  <si>
    <t>ФССЦ а/п (2003/2011 изм. 4-6)</t>
  </si>
  <si>
    <t>Ндс</t>
  </si>
  <si>
    <t>НДС 20%</t>
  </si>
  <si>
    <t>всего с Ндс</t>
  </si>
  <si>
    <t>всего с НДС</t>
  </si>
  <si>
    <t>СТР_РЕК</t>
  </si>
  <si>
    <t>СТРОИТЕЛЬСТВО и РЕКОНСТРУКЦИЯ  зданий и сооружений всех назначений</t>
  </si>
  <si>
    <t>Строительство и реконструкция</t>
  </si>
  <si>
    <t>РЕМ_ЖИЛ</t>
  </si>
  <si>
    <t>КАП. РЕМ. ЖИЛЫХ И ОБЩЕСТВЕННЫХ ЗДАНИЙ</t>
  </si>
  <si>
    <t>Капитальный ремонт жилых и общественных зданий</t>
  </si>
  <si>
    <t>РЕМ_ПР</t>
  </si>
  <si>
    <t>КАП. РЕМ. ПРОИЗВОДСТВЕННЫХ ЗД, и СООРУЖЕНИЙ,  НАРУЖНЫХ ИНЖЕНЕРНЫХ СЕТЕЙ, УЛИЦ И ДОРОГ МЕСТНОГО ЗНАЧЕНИЯ, МОСТОВ И ПУТЕПРОВОДОВ</t>
  </si>
  <si>
    <t>Капитальный ремонт прозводственных зданий</t>
  </si>
  <si>
    <t>УПР</t>
  </si>
  <si>
    <t>{вкл} - УПРОЩЕННОЕ НАЛОГООБЛОЖЕНИЕ</t>
  </si>
  <si>
    <t>Для всех  расценок. (  при применении упрощенной системы налогообложения)  · {УПР} - ( вкл.)    -  при упрощенной системе   ;  к = 0,9 к СП ( к= 0,7 к НР отменен с 1.01.11)  · {УПР} - ( выкл.) -  при  обычной системе налогообложения</t>
  </si>
  <si>
    <t>Упрощенное налогообложение</t>
  </si>
  <si>
    <t>ХОЗ</t>
  </si>
  <si>
    <t>{вкл} - ХОЗЯЙСТВЕННЫЙ СПОСОБ</t>
  </si>
  <si>
    <t>Для всех  расценок. (  при хозяйственном способе производства работ):  · {ХОЗ} - ( вкл.)    -  при  хоз. способе (к=0,6 к НР )  · {ХОЗ} - ( выкл.) -  при обычном способе производства работ</t>
  </si>
  <si>
    <t>Хозяйственный способ</t>
  </si>
  <si>
    <t>СЛЖ</t>
  </si>
  <si>
    <t>{вкл} -  При  РЕКОНСТРУКЦИИ сложных объектов, РЕКОНСТРУКЦИИ и КАП. РЕМОНТЕ объектов с дейст. яд. реакторами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</si>
  <si>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</si>
  <si>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"Сложные объекты "</t>
  </si>
  <si>
    <t>ТЕК_М/Т/Я</t>
  </si>
  <si>
    <t>При работе в тек. уровне цен с 27.04.2018 г. (письмо № 01/57049-ЮЛ от 27.04.2018 Минюст РФ), коэффициенты к НР =0,85 и к СП-0,8 не назначаются. До 27.04.2018 г. только для мостов, тоннелей, метро, АЭС, объектов с ядерным топливом (см. прим.)</t>
  </si>
  <si>
    <t>При работе в текущем уровне цен с 27.04.2018 г.</t>
  </si>
  <si>
    <t>ОПТ/В</t>
  </si>
  <si>
    <t>{вкл}    - Прокладка  МЕЖДУГОРОДНИХ  ВОЛОКОННО-ОПТИЧЕСКИХ ЛИНИЙ (для ФЕРм10, отд. 6 разд.3)  {выкл} - Прокладка  ГОРОДСКИХ               ВОЛОКОННО-ОПТИТЕСКИХ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</si>
  <si>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</si>
  <si>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Прокладка городских в/опт. линий связи</t>
  </si>
  <si>
    <t>ЗАКР</t>
  </si>
  <si>
    <t>{вкл}   -  Обслуживающие и сопутстующие работы в тоннелях при  производве работ ЗАКРЫТЫМ СПОСОБОМ   {выкл} - Обслуживающие и сопутстующие работы в тоннелях при  производве работ  ОТКРЫТЫМ                       (ФЕР-29, разд.04 )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</si>
  <si>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</si>
  <si>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Производство работ закрытым способом ( обслуживающие процессы )</t>
  </si>
  <si>
    <t>АВИ</t>
  </si>
  <si>
    <t>(вкл)   -  При работах по ДИСПЕТЧЕРЕЗАЦИИ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</si>
  <si>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</si>
  <si>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Диспетчеризация авитранспорта</t>
  </si>
  <si>
    <t>АЭС</t>
  </si>
  <si>
    <t>(вкл)  -  Производство эл./монт. работ на АЭС ( ФЕРм -08 , отдел 01-03 ),  и контроль свар. швов  на АЭС {вкл}  (ФЕРм-39, отд. 02 и 03 )  (вык) -  Произовдство эл./монт. работ  и и контроль свар. швов на ОБЫЧНЫХ СООРУЖ,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</si>
  <si>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</si>
  <si>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Э/монтаж и контроль сварки на АЭС</t>
  </si>
  <si>
    <t>Инд_исп.Сводный</t>
  </si>
  <si>
    <t>Используется Индекс "по сводному"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</si>
  <si>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</si>
  <si>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</si>
  <si>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</si>
  <si>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</si>
  <si>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</si>
  <si>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</si>
  <si>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К_НР_05</t>
  </si>
  <si>
    <t>К нормам НР  с 1.01.2005 по 1.01.2011</t>
  </si>
  <si>
    <t>Для норм НР с 1.01.2011 года:  · {_ТЕК_НР} = 0.85  -  Коэффициент   учитывающий изменение нормы страховых взносов с  1.01.1 - (при расчете в текущем уровне цен  индексами по статьям затрат )  · {_ТЕК_НР} = 1,00  -  при расчет в текущем уровне цен и при уп</t>
  </si>
  <si>
    <t>К_НР_11</t>
  </si>
  <si>
    <t>Коэфф.  к НР для текущего уровня цен с 01.01.2011  при обычном и упрощенном налогообложении  при постатейной индексации</t>
  </si>
  <si>
    <t>К_СП_11</t>
  </si>
  <si>
    <t>Коэф. к  СП в текущем уровне цен  с 01.01.2011</t>
  </si>
  <si>
    <t>Для норм СП с 1.01.2011 года:  · {_ТЕК_СП} = 0.80  -  Коэффициент   учитывающий изменение нормы страховых взносов с  1.01.11 - (при расчете в текущем уровне цен  индексами по статьям затрат )  · {_ТЕК_СП} = 1,00  -  без учета</t>
  </si>
  <si>
    <t>К_НР_12</t>
  </si>
  <si>
    <t>Корректировка НР с 03.12.12 до 27.04.18 если (ТЕК_М/Т/Я) = {выкл.}</t>
  </si>
  <si>
    <t>К_СП_12</t>
  </si>
  <si>
    <t>Корректировка СП с 03.12.12 до 27.04.18 в текущем уровне цен по письму  2536-ИП/12/ГС от 27.11.12  ( если (ТЕК_М/Т/Я) = {выкл.} )</t>
  </si>
  <si>
    <t>К_НР_УПР</t>
  </si>
  <si>
    <t>Коэф. к  НР при упрощенном налогообложении    ( если {УПР} = [вкл] )</t>
  </si>
  <si>
    <t>К_СП_УПР</t>
  </si>
  <si>
    <t>Коэф. к СП при упрощенном налогообложении    ( если {УПР} = [вкл] )</t>
  </si>
  <si>
    <t>К_НР_ХОЗ</t>
  </si>
  <si>
    <t>Коэф. к НР при хозяйственном способе производства работ   ( если {ХОЗ}= {вкл} )</t>
  </si>
  <si>
    <t>К_НР_СЛЖ</t>
  </si>
  <si>
    <t>Коэф.  при реконструкции сложных объектов (мосты, метро, путепроводы)  и  кап. ремонте АЭС, объектов с яд. реакторами   ( если {СЛЖ} = [вкл] )</t>
  </si>
  <si>
    <t>Р_ОКР</t>
  </si>
  <si>
    <t>Разрядность округления результата расчета НР и СП  ( с 01.01.2011 - до целых )</t>
  </si>
  <si>
    <t>К_НР_УПР_ПУ</t>
  </si>
  <si>
    <t>Коэф. к НР при упрощенном налогообложении ( если {УПР} = [вкл] ) для расценок на изготовление материалов, полуфабрикатов, а также металлических и трубопроводных заготовок, изготовляемых в построечных условиях</t>
  </si>
  <si>
    <t>Уровень цен</t>
  </si>
  <si>
    <t>Сборник индексов</t>
  </si>
  <si>
    <t>ТСНБ-2001 МО (редакция 2014 г)</t>
  </si>
  <si>
    <t>Вид цен</t>
  </si>
  <si>
    <t>Московская область Каталог текущих цен на материалы, март 2021 г</t>
  </si>
  <si>
    <t>_OBSM_</t>
  </si>
  <si>
    <t>1-1033-90</t>
  </si>
  <si>
    <t>Рабочий строитель среднего разряда 3,3</t>
  </si>
  <si>
    <t>чел.-ч</t>
  </si>
  <si>
    <t>Затраты труда машинистов</t>
  </si>
  <si>
    <t>чел.час</t>
  </si>
  <si>
    <t>050101</t>
  </si>
  <si>
    <t>ТСЭМ Московской обл., 050101, приказ Минстроя России №675/пр от 21.09.2015 г.</t>
  </si>
  <si>
    <t>Компрессоры передвижные с двигателем внутреннего сгорания давлением до 686 кПа (7 ат), производительность  до 5 м3/мин</t>
  </si>
  <si>
    <t>маш.-ч</t>
  </si>
  <si>
    <t>330804</t>
  </si>
  <si>
    <t>ТСЭМ Московской обл., 330804, приказ Минстроя России №675/пр от 21.09.2015 г.</t>
  </si>
  <si>
    <t>Молотки при работе от передвижных компрессорных станций отбойные пневматические</t>
  </si>
  <si>
    <t>1-1023-90</t>
  </si>
  <si>
    <t>Рабочий строитель среднего разряда 2,3</t>
  </si>
  <si>
    <t>1-1022-90</t>
  </si>
  <si>
    <t>Рабочий строитель среднего разряда 2,2</t>
  </si>
  <si>
    <t>1-1029-90</t>
  </si>
  <si>
    <t>Рабочий строитель среднего разряда 2,9</t>
  </si>
  <si>
    <t>021245</t>
  </si>
  <si>
    <t>ТСЭМ Московской обл., 021245, приказ Минстроя России №675/пр от 21.09.2015 г.</t>
  </si>
  <si>
    <t>Краны на гусеничном ходу при работе на других видах строительства 40 т</t>
  </si>
  <si>
    <t>030404</t>
  </si>
  <si>
    <t>ТСЭМ Московской обл., 030404, приказ Минстроя России №675/пр от 21.09.2015 г.</t>
  </si>
  <si>
    <t>Лебедки электрические тяговым усилием до 31,39 кН (3,2 т)</t>
  </si>
  <si>
    <t>040504</t>
  </si>
  <si>
    <t>ТСЭМ Московской обл., 040504, приказ Минстроя России №675/пр от 21.09.2015 г.</t>
  </si>
  <si>
    <t>Аппарат для газовой сварки и резки</t>
  </si>
  <si>
    <t>330301</t>
  </si>
  <si>
    <t>ТСЭМ Московской обл., 330301, приказ Минстроя России №675/пр от 21.09.2015 г.</t>
  </si>
  <si>
    <t>Машины шлифовальные электрические</t>
  </si>
  <si>
    <t>400001</t>
  </si>
  <si>
    <t>ТСЭМ Московской обл., 400001, приказ Минстроя России №675/пр от 21.09.2015 г.</t>
  </si>
  <si>
    <t>Автомобили бортовые, грузоподъемность до 5 т</t>
  </si>
  <si>
    <t>101-0324</t>
  </si>
  <si>
    <t>ТССЦ Московской обл., 101-0324, приказ Минстроя России №675/пр от 21.09.2015 г.</t>
  </si>
  <si>
    <t>Кислород технический газообразный</t>
  </si>
  <si>
    <t>101-1602</t>
  </si>
  <si>
    <t>ТССЦ Московской обл., 101-1602, приказ Минстроя России №675/пр от 21.09.2015 г.</t>
  </si>
  <si>
    <t>Ацетилен газообразный технический</t>
  </si>
  <si>
    <t>030101</t>
  </si>
  <si>
    <t>ТСЭМ Московской обл., 030101, приказ Минстроя России №675/пр от 21.09.2015 г.</t>
  </si>
  <si>
    <t>Автопогрузчики 5 т</t>
  </si>
  <si>
    <t>120202</t>
  </si>
  <si>
    <t>ТСЭМ Московской обл., 120202, приказ Минстроя России №675/пр от 21.09.2015 г.</t>
  </si>
  <si>
    <t>Автогрейдеры среднего типа 99 кВт (135 л.с.)</t>
  </si>
  <si>
    <t>120911</t>
  </si>
  <si>
    <t>ТСЭМ Московской обл., 120911, приказ Минстроя России №675/пр от 21.09.2015 г.</t>
  </si>
  <si>
    <t>Катки на пневмоколесном ходу 30 т</t>
  </si>
  <si>
    <t>121601</t>
  </si>
  <si>
    <t>ТСЭМ Московской обл., 121601, приказ Минстроя России №675/пр от 21.09.2015 г.</t>
  </si>
  <si>
    <t>Машины поливомоечные 6000 л</t>
  </si>
  <si>
    <t>411-0001</t>
  </si>
  <si>
    <t>ТССЦ Московской обл., 411-0001, приказ Минстроя России №675/пр от 21.09.2015 г.</t>
  </si>
  <si>
    <t>Вода</t>
  </si>
  <si>
    <t>1-1024-90</t>
  </si>
  <si>
    <t>Рабочий строитель среднего разряда 2,4</t>
  </si>
  <si>
    <t>ТСЭМ Московской обл., 030101, приказ Минстроя России №675/пр от 28.02.2017 № 264/пр</t>
  </si>
  <si>
    <t>070149</t>
  </si>
  <si>
    <t>ТСЭМ Московской обл., 070149, приказ Минстроя России №675/пр от 28.02.2017 № 264/пр</t>
  </si>
  <si>
    <t>Бульдозеры при работе на других видах строительства 79 кВт (108 л.с.)</t>
  </si>
  <si>
    <t>ТСЭМ Московской обл., 120202, приказ Минстроя России №675/пр от 28.02.2017 № 264/пр</t>
  </si>
  <si>
    <t>ТСЭМ Московской обл., 120911, приказ Минстроя России №675/пр от 28.02.2017 № 264/пр</t>
  </si>
  <si>
    <t>ТСЭМ Московской обл., 121601, приказ Минстроя России №675/пр от 28.02.2017 № 264/пр</t>
  </si>
  <si>
    <t>ТССЦ Московской обл., 411-0001, приказ Минстроя России №675/пр от 28.02.2017 № 257/пр</t>
  </si>
  <si>
    <t>1-1020-90</t>
  </si>
  <si>
    <t>Рабочий строитель среднего разряда 2</t>
  </si>
  <si>
    <t>020129</t>
  </si>
  <si>
    <t>ТСЭМ Московской обл., 020129, приказ Минстроя России №675/пр от 21.09.2015 г.</t>
  </si>
  <si>
    <t>Краны башенные при работе на других видах строительства 8 т</t>
  </si>
  <si>
    <t>111301</t>
  </si>
  <si>
    <t>ТСЭМ Московской обл., 111301, приказ Минстроя России №675/пр от 21.09.2015 г.</t>
  </si>
  <si>
    <t>Вибратор поверхностный</t>
  </si>
  <si>
    <t>101-1668</t>
  </si>
  <si>
    <t>ТССЦ Московской обл., 101-1668, приказ Минстроя России №675/пр от 21.09.2015 г.</t>
  </si>
  <si>
    <t>Рогожа</t>
  </si>
  <si>
    <t>401-0061</t>
  </si>
  <si>
    <t>ТССЦ Московской обл., 401-0061, приказ Минстроя России №675/пр от 21.09.2015 г.</t>
  </si>
  <si>
    <t>Бетон тяжелый, крупность заполнителя 20 мм, класс В3,5 (М50)</t>
  </si>
  <si>
    <t>021141</t>
  </si>
  <si>
    <t>ТСЭМ Московской обл., 021141, приказ Минстроя России №675/пр от 21.09.2015 г.</t>
  </si>
  <si>
    <t>Краны на автомобильном ходу при работе на других видах строительства 10 т</t>
  </si>
  <si>
    <t>101-0816</t>
  </si>
  <si>
    <t>ТССЦ Московской обл., 101-0816, приказ Минстроя России №675/пр от 21.09.2015 г.</t>
  </si>
  <si>
    <t>Проволока светлая диаметром 1,1 мм</t>
  </si>
  <si>
    <t>204-0100</t>
  </si>
  <si>
    <t>ТССЦ Московской обл., 204-0100, приказ Минстроя России №675/пр от 21.09.2015 г.</t>
  </si>
  <si>
    <t>Горячекатаная арматурная сталь класса А-I, А-II, А-III</t>
  </si>
  <si>
    <t>1-1025-90</t>
  </si>
  <si>
    <t>Рабочий строитель среднего разряда 2,5</t>
  </si>
  <si>
    <t>122801</t>
  </si>
  <si>
    <t>ТСЭМ Московской обл., 122801, приказ Минстроя России №675/пр от 21.09.2015 г.</t>
  </si>
  <si>
    <t>Виброплита с двигателем внутреннего сгорания</t>
  </si>
  <si>
    <t>403-0104</t>
  </si>
  <si>
    <t>ТССЦ Московской обл., 403-0104, приказ Минстроя России №675/пр от 21.09.2015 г.</t>
  </si>
  <si>
    <t>Плиты бетонные и цементно-песчаные для тротуаров, полов и облицовки, марки 300, толщина 35 мм</t>
  </si>
  <si>
    <t>408-0122</t>
  </si>
  <si>
    <t>ТССЦ Московской обл., 408-0122, приказ Минстроя России №675/пр от 21.09.2015 г.</t>
  </si>
  <si>
    <t>Песок природный для строительных работ средний</t>
  </si>
  <si>
    <t>1-1040-90</t>
  </si>
  <si>
    <t>Рабочий строитель среднего разряда 4</t>
  </si>
  <si>
    <t>330302</t>
  </si>
  <si>
    <t>ТСЭМ Московской обл., 330302, приказ Минстроя России №675/пр от 28.02.2017 № 264/пр</t>
  </si>
  <si>
    <t>Машины шлифовальные угловые</t>
  </si>
  <si>
    <t>101-1659</t>
  </si>
  <si>
    <t>ТССЦ Московской обл., 101-1659, приказ Минстроя России №675/пр от 28.02.2017 № 254/пр</t>
  </si>
  <si>
    <t>Диск алмазный для твердых материалов, диаметр 350 мм</t>
  </si>
  <si>
    <t>1-1042-90</t>
  </si>
  <si>
    <t>Рабочий строитель среднего разряда 4,2</t>
  </si>
  <si>
    <t>ТСЭМ Московской обл., 021141, приказ Минстроя России №675/пр от 28.02.2017 № 264/пр</t>
  </si>
  <si>
    <t>021202</t>
  </si>
  <si>
    <t>ТСЭМ Московской обл., 021202, приказ Минстроя России №675/пр от 28.02.2017 № 264/пр</t>
  </si>
  <si>
    <t>Краны на гусеничном ходу при работе на монтаже технологического оборудования 25 т</t>
  </si>
  <si>
    <t>030203</t>
  </si>
  <si>
    <t>ТСЭМ Московской обл., 030203, приказ Минстроя России №675/пр от 28.02.2017 № 264/пр</t>
  </si>
  <si>
    <t>Домкраты гидравлические грузоподъемностью 63-100 т</t>
  </si>
  <si>
    <t>ТСЭМ Московской обл., 040504, приказ Минстроя России №675/пр от 28.02.2017 № 264/пр</t>
  </si>
  <si>
    <t>041000</t>
  </si>
  <si>
    <t>ТСЭМ Московской обл., 041000, приказ Минстроя России №675/пр от 28.02.2017 № 264/пр</t>
  </si>
  <si>
    <t>Преобразователи сварочные с номинальным сварочным током 315-500 А</t>
  </si>
  <si>
    <t>041400</t>
  </si>
  <si>
    <t>ТСЭМ Московской обл., 041400, приказ Минстроя России №675/пр от 28.02.2017 № 264/пр</t>
  </si>
  <si>
    <t>Электрические печи для сушки сварочных материалов с регулированием температуры в пределах от 80 °С до 500 °С</t>
  </si>
  <si>
    <t>ТСЭМ Московской обл., 330301, приказ Минстроя России №675/пр от 28.02.2017 № 264/пр</t>
  </si>
  <si>
    <t>ТСЭМ Московской обл., 400001, приказ Минстроя России №675/пр от 28.02.2017 № 264/пр</t>
  </si>
  <si>
    <t>101-0309</t>
  </si>
  <si>
    <t>ТССЦ Московской обл., 101-0309, приказ Минстроя России №675/пр от 28.02.2017 № 254/пр</t>
  </si>
  <si>
    <t>Канаты пеньковые пропитанные</t>
  </si>
  <si>
    <t>ТССЦ Московской обл., 101-0324, приказ Минстроя России №675/пр от 28.02.2017 № 254/пр</t>
  </si>
  <si>
    <t>101-0797</t>
  </si>
  <si>
    <t>ТССЦ Московской обл., 101-0797, приказ Минстроя России №675/пр от 28.02.2017 № 254/пр</t>
  </si>
  <si>
    <t>Проволока горячекатаная в мотках, диаметром 6,3-6,5 мм</t>
  </si>
  <si>
    <t>101-1019</t>
  </si>
  <si>
    <t>ТССЦ Московской обл., 101-1019, приказ Минстроя России №675/пр от 28.02.2017 № 254/пр</t>
  </si>
  <si>
    <t>Швеллеры № 40 из стали марки Ст0</t>
  </si>
  <si>
    <t>101-1515</t>
  </si>
  <si>
    <t>ТССЦ Московской обл., 101-1515, приказ Минстроя России №675/пр от 28.02.2017 № 254/пр</t>
  </si>
  <si>
    <t>Электроды диаметром 4 мм Э46</t>
  </si>
  <si>
    <t>101-1714</t>
  </si>
  <si>
    <t>ТССЦ Московской обл., 101-1714, приказ Минстроя России №675/пр от 28.02.2017 № 254/пр</t>
  </si>
  <si>
    <t>Болты с гайками и шайбами строительные</t>
  </si>
  <si>
    <t>101-1805</t>
  </si>
  <si>
    <t>ТССЦ Московской обл., 101-1805, приказ Минстроя России №675/пр от 28.02.2017 № 254/пр</t>
  </si>
  <si>
    <t>Гвозди строительные</t>
  </si>
  <si>
    <t>101-1809</t>
  </si>
  <si>
    <t>ТССЦ Московской обл., 101-1809, приказ Минстроя России №675/пр от 28.02.2017 № 254/пр</t>
  </si>
  <si>
    <t>Болты высокопрочные</t>
  </si>
  <si>
    <t>101-2278</t>
  </si>
  <si>
    <t>ТССЦ Московской обл., 101-2278, приказ Минстроя России №675/пр от 28.02.2017 № 254/пр</t>
  </si>
  <si>
    <t>Пропан-бутан, смесь техническая</t>
  </si>
  <si>
    <t>кг</t>
  </si>
  <si>
    <t>101-2467</t>
  </si>
  <si>
    <t>ТССЦ Московской обл., 101-2467, приказ Минстроя России №675/пр от 28.02.2017 № 254/пр</t>
  </si>
  <si>
    <t>Растворитель марки Р-4</t>
  </si>
  <si>
    <t>102-0023</t>
  </si>
  <si>
    <t>ТССЦ Московской обл., 102-0023, приказ Минстроя России №675/пр от 28.02.2017 № 254/пр</t>
  </si>
  <si>
    <t>Бруски обрезные хвойных пород длиной 4-6,5 м, шириной 75-150 мм, толщиной 40-75 мм, I сорта</t>
  </si>
  <si>
    <t>113-0021</t>
  </si>
  <si>
    <t>ТССЦ Московской обл., 113-0021, приказ Минстроя России №675/пр от 28.02.2017 № 254/пр</t>
  </si>
  <si>
    <t>Грунтовка ГФ-021 красно-коричневая</t>
  </si>
  <si>
    <t>201-0756</t>
  </si>
  <si>
    <t>ТССЦ Московской обл., 201-0756, приказ Минстроя России №675/пр от 28.02.2017 № 255/пр</t>
  </si>
  <si>
    <t>Отдельные конструктивные элементы зданий и сооружений с преобладанием горячекатаных профилей, средняя масса сборочной единицы от 0,1 до 0,5 т</t>
  </si>
  <si>
    <t>508-0097</t>
  </si>
  <si>
    <t>ТССЦ Московской обл., 508-0097, приказ Минстроя России №675/пр от 28.02.2017 № 258/пр</t>
  </si>
  <si>
    <t>Канат двойной свивки типа ТК, конструкции 6х19(1+6+12)+1 о.с., оцинкованный из проволок марки В, маркировочная группа 1770 н/мм2, диаметром 5,5 мм</t>
  </si>
  <si>
    <t>10 м</t>
  </si>
  <si>
    <t>330210</t>
  </si>
  <si>
    <t>ТСЭМ Московской обл., 330210, приказ Минстроя России №675/пр от 28.02.2017 № 264/пр</t>
  </si>
  <si>
    <t>Установки для сверления отверстий в железобетоне диаметром до 160 мм</t>
  </si>
  <si>
    <t>101-1913</t>
  </si>
  <si>
    <t>ТССЦ Московской обл., 101-1913, приказ Минстроя России №675/пр от 28.02.2017 № 254/пр</t>
  </si>
  <si>
    <t>Сверла кольцевые алмазные диаметром 20 мм</t>
  </si>
  <si>
    <t>1-1035-90</t>
  </si>
  <si>
    <t>Рабочий строитель среднего разряда 3,5</t>
  </si>
  <si>
    <t>1-1044-90</t>
  </si>
  <si>
    <t>Рабочий строитель среднего разряда 4,4</t>
  </si>
  <si>
    <t>040502</t>
  </si>
  <si>
    <t>ТСЭМ Московской обл., 040502, приказ Минстроя России №675/пр от 28.02.2017 № 264/пр</t>
  </si>
  <si>
    <t>Установки для сварки ручной дуговой (постоянного тока)</t>
  </si>
  <si>
    <t>101-1529</t>
  </si>
  <si>
    <t>ТССЦ Московской обл., 101-1529, приказ Минстроя России №675/пр от 28.02.2017 № 254/пр</t>
  </si>
  <si>
    <t>Электроды диаметром 6 мм Э42</t>
  </si>
  <si>
    <t>201-0777</t>
  </si>
  <si>
    <t>ТССЦ Московской обл., 201-0777, приказ Минстроя России №675/пр от 28.02.2017 № 255/пр</t>
  </si>
  <si>
    <t>Конструктивные элементы вспомогательного назначения с преобладанием профильного проката собираемые из двух и более деталей, с отверстиями и без отверстий, соединяемые на сварке</t>
  </si>
  <si>
    <t>1-1032-90</t>
  </si>
  <si>
    <t>Рабочий строитель среднего разряда 3,2</t>
  </si>
  <si>
    <t>020403</t>
  </si>
  <si>
    <t>ТСЭМ Московской обл., 020403, приказ Минстроя России №675/пр от 28.02.2017 № 264/пр</t>
  </si>
  <si>
    <t>Краны козловые при работе на монтаже технологического оборудования 32 т</t>
  </si>
  <si>
    <t>021244</t>
  </si>
  <si>
    <t>ТСЭМ Московской обл., 021244, приказ Минстроя России №675/пр от 28.02.2017 № 264/пр</t>
  </si>
  <si>
    <t>Краны на гусеничном ходу при работе на других видах строительства 25 т</t>
  </si>
  <si>
    <t>101-1513</t>
  </si>
  <si>
    <t>ТССЦ Московской обл., 101-1513, приказ Минстроя России №675/пр от 28.02.2017 № 254/пр</t>
  </si>
  <si>
    <t>Электроды диаметром 4 мм Э42</t>
  </si>
  <si>
    <t>ТСЭМ Московской обл., 021245, приказ Минстроя России №675/пр от 28.02.2017 № 264/пр</t>
  </si>
  <si>
    <t>330206</t>
  </si>
  <si>
    <t>ТСЭМ Московской обл., 330206, приказ Минстроя России №675/пр от 28.02.2017 № 264/пр</t>
  </si>
  <si>
    <t>Дрели электрические</t>
  </si>
  <si>
    <t>1-1047-90</t>
  </si>
  <si>
    <t>Рабочий строитель среднего разряда 4,7</t>
  </si>
  <si>
    <t>030401</t>
  </si>
  <si>
    <t>ТСЭМ Московской обл., 030401, приказ Минстроя России №675/пр от 28.02.2017 № 264/пр</t>
  </si>
  <si>
    <t>Лебедки электрические тяговым усилием до 5,79 кН (0,59 т)</t>
  </si>
  <si>
    <t>340101</t>
  </si>
  <si>
    <t>ТСЭМ Московской обл., 340101, приказ Минстроя России №675/пр от 28.02.2017 № 264/пр</t>
  </si>
  <si>
    <t>Агрегаты окрасочные высокого давления для окраски поверхностей конструкций мощностью 1 кВт</t>
  </si>
  <si>
    <t>113-0077</t>
  </si>
  <si>
    <t>ТССЦ Московской обл., 113-0077, приказ Минстроя России №675/пр от 28.02.2017 № 254/пр</t>
  </si>
  <si>
    <t>Ксилол нефтяной марки А</t>
  </si>
  <si>
    <t>101-1292</t>
  </si>
  <si>
    <t>ТССЦ Московской обл., 101-1292, приказ Минстроя России №675/пр от 28.02.2017 № 254/пр</t>
  </si>
  <si>
    <t>Уайт-спирит</t>
  </si>
  <si>
    <t>113-0246</t>
  </si>
  <si>
    <t>ТССЦ Московской обл., 113-0246, приказ Минстроя России №675/пр от 28.02.2017 № 254/пр</t>
  </si>
  <si>
    <t>Эмаль ПФ-115 серая</t>
  </si>
  <si>
    <t>134041</t>
  </si>
  <si>
    <t>ТСЭМ Московской обл., 134041, приказ Минстроя России №675/пр от 28.02.2017 № 264/пр</t>
  </si>
  <si>
    <t>Шуруповерт</t>
  </si>
  <si>
    <t>331451</t>
  </si>
  <si>
    <t>ТСЭМ Московской обл., 331451, приказ Минстроя России №675/пр от 28.02.2017 № 264/пр</t>
  </si>
  <si>
    <t>Перфораторы электрические</t>
  </si>
  <si>
    <t>101-1929</t>
  </si>
  <si>
    <t>ТССЦ Московской обл., 101-1929, приказ Минстроя России №675/пр от 28.02.2017 № 254/пр</t>
  </si>
  <si>
    <t>Болты анкерные</t>
  </si>
  <si>
    <t>101-3661</t>
  </si>
  <si>
    <t>ТССЦ Московской обл., 101-3661, приказ Минстроя России №675/пр от 28.02.2017 № 254/пр</t>
  </si>
  <si>
    <t>Пена монтажная противопожарная полиуретановая NULLIFIRE (0,88 л)</t>
  </si>
  <si>
    <t>1-1010-90</t>
  </si>
  <si>
    <t>Рабочий строитель среднего разряда 1</t>
  </si>
  <si>
    <t>400051</t>
  </si>
  <si>
    <t>ТСЭМ Московской обл., 400051, приказ Минстроя России №675/пр от 28.02.2017 № 264/пр</t>
  </si>
  <si>
    <t>Автомобиль-самосвал, грузоподъемность до 7 т</t>
  </si>
  <si>
    <t>400004</t>
  </si>
  <si>
    <t>ТСЭМ Московской обл., 400004, приказ Минстроя России №675/пр от 28.02.2017 № 264/пр</t>
  </si>
  <si>
    <t>Автомобили бортовые, грузоподъемность до 15т</t>
  </si>
  <si>
    <t>408-9040</t>
  </si>
  <si>
    <t>ТССЦ Московской обл., 408-9040, приказ Минстроя России №675/пр от 21.09.2015 г.</t>
  </si>
  <si>
    <t>Песок для строительных работ природный</t>
  </si>
  <si>
    <t>408-9080</t>
  </si>
  <si>
    <t>ТССЦ Московской обл., 408-9080, приказ Минстроя России №675/пр от 28.02.2017 № 257/пр</t>
  </si>
  <si>
    <t>Щебень</t>
  </si>
  <si>
    <t>407-9040</t>
  </si>
  <si>
    <t>ТССЦ Московской обл., 407-9040, приказ Минстроя России №675/пр от 21.09.2015 г.</t>
  </si>
  <si>
    <t>Смесь пескоцементная</t>
  </si>
  <si>
    <t>201-9002</t>
  </si>
  <si>
    <t>ТССЦ Московской обл., 201-9002, приказ Минстроя России №675/пр от 28.02.2017 № 255/пр</t>
  </si>
  <si>
    <t>Конструкции стальные</t>
  </si>
  <si>
    <t>101-9910</t>
  </si>
  <si>
    <t>ТССЦ Московской обл., 101-9910, приказ Минстроя России №675/пр от 28.02.2017 № 254/пр</t>
  </si>
  <si>
    <t>Стальной гнутый профиль (профилированный настил)</t>
  </si>
  <si>
    <t>101-9911</t>
  </si>
  <si>
    <t>ТССЦ Московской обл., 101-9911, приказ Минстроя России №675/пр от 28.02.2017 № 254/пр</t>
  </si>
  <si>
    <t>Крепежные детали для крепления профилированного настила к несущим конструкциям</t>
  </si>
  <si>
    <t>Поправка: МДС 81-35.2004, п.4.7  Наименование: Работы, выполняемые при реконструкции зданий и сооружений работы, аналогичные технологическим процессам в новом строительстве (в том числе возведение новых конструктивных элементов) стоимость которых определена по соответствующим сборникам ФЕР, кроме сборника № 46 «Работы при реконструкции зданий и сооружений»</t>
  </si>
  <si>
    <t>"СОГЛАСОВАНО"</t>
  </si>
  <si>
    <t>"УТВЕРЖДАЮ"</t>
  </si>
  <si>
    <t>"_____"________________ 2021 г.</t>
  </si>
  <si>
    <t>(наименование стройки)</t>
  </si>
  <si>
    <t xml:space="preserve">Номер заказа   </t>
  </si>
  <si>
    <t>(наименование работ и затрат, наименование объекта)</t>
  </si>
  <si>
    <t>базовая цена</t>
  </si>
  <si>
    <t>текущая цена</t>
  </si>
  <si>
    <t>Сметная стоимость</t>
  </si>
  <si>
    <t>тыс. руб.</t>
  </si>
  <si>
    <t xml:space="preserve">     Строительные работы</t>
  </si>
  <si>
    <t xml:space="preserve">     Монтажные работы</t>
  </si>
  <si>
    <t xml:space="preserve">     Оборудование</t>
  </si>
  <si>
    <t xml:space="preserve">     Прочие работы</t>
  </si>
  <si>
    <t>Нормативная трудоемкость</t>
  </si>
  <si>
    <t>чел. -ч.</t>
  </si>
  <si>
    <t>Средства на оплату труда</t>
  </si>
  <si>
    <t>Строительный объем:</t>
  </si>
  <si>
    <t>Стоимость ед.стр.объема:</t>
  </si>
  <si>
    <t>№ п/п</t>
  </si>
  <si>
    <t>Шифр расценки и коды ресурсов</t>
  </si>
  <si>
    <t>Наименование работ и затрат</t>
  </si>
  <si>
    <t>Ед. изм.</t>
  </si>
  <si>
    <t>Кол-во единиц</t>
  </si>
  <si>
    <t>Цена на ед. изм.</t>
  </si>
  <si>
    <t>Попра-вочные коэфф.</t>
  </si>
  <si>
    <t>Стоимость в ценах 2001г.</t>
  </si>
  <si>
    <t>Пункт коэфф. пересчета</t>
  </si>
  <si>
    <t>Коэфф. пересчета</t>
  </si>
  <si>
    <t>Стоимость в текущих ценах</t>
  </si>
  <si>
    <t>ЗТР всего чел.-час</t>
  </si>
  <si>
    <t>Составлена в ценах ТСНБ-2001 МО (редакция 2014 г) март 2021 года и Московская область Каталог текущих цен на материалы, март 2021 г</t>
  </si>
  <si>
    <t>Зарплата</t>
  </si>
  <si>
    <t>в т.ч. зарплата машинистов</t>
  </si>
  <si>
    <t>НР от ФОТ</t>
  </si>
  <si>
    <t>%</t>
  </si>
  <si>
    <t>СП от ФОТ</t>
  </si>
  <si>
    <t>Затраты труда</t>
  </si>
  <si>
    <t>чел-ч</t>
  </si>
  <si>
    <t>Материальные ресурсы</t>
  </si>
  <si>
    <r>
      <t>27-04-001-1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</si>
  <si>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27-04-001-4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</si>
  <si>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01-02-057-2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</si>
  <si>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06-01-001-1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</si>
  <si>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06-01-015-10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</si>
  <si>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27-07-003-2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</si>
  <si>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09-01-005-3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</si>
  <si>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09-05-003-1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</si>
  <si>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07-01-044-3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</si>
  <si>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09-03-014-1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</si>
  <si>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13-03-002-4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</si>
  <si>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13-03-004-26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</si>
  <si>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09-04-013-1</t>
    </r>
    <r>
      <rPr>
        <i/>
        <sz val="10"/>
        <rFont val="Arial"/>
        <family val="2"/>
        <charset val="204"/>
      </rPr>
      <t xml:space="preserve">
Поправка: МДС 81-35.2004, п.4.7</t>
    </r>
  </si>
  <si>
    <t xml:space="preserve">   </t>
  </si>
  <si>
    <t xml:space="preserve">Объемы согласовал  </t>
  </si>
  <si>
    <t>[должность,подпись(инициалы,фамилия)]</t>
  </si>
  <si>
    <t xml:space="preserve">Составил  </t>
  </si>
  <si>
    <t xml:space="preserve">Проверил  </t>
  </si>
  <si>
    <t xml:space="preserve">Мы, нижеподписавшиеся, произвели осмотр объекта </t>
  </si>
  <si>
    <t xml:space="preserve">и постановили произвести ремонт объекта в </t>
  </si>
  <si>
    <t>следующем объеме:</t>
  </si>
  <si>
    <t>Единица измерения</t>
  </si>
  <si>
    <t>Количество</t>
  </si>
  <si>
    <t>Примечание</t>
  </si>
  <si>
    <t>Заказчик _________________</t>
  </si>
  <si>
    <t>Подрядчик _________________</t>
  </si>
</sst>
</file>

<file path=xl/styles.xml><?xml version="1.0" encoding="utf-8"?>
<styleSheet xmlns="http://schemas.openxmlformats.org/spreadsheetml/2006/main">
  <numFmts count="3">
    <numFmt numFmtId="164" formatCode="#,##0.00;[Red]\-\ #,##0.00"/>
    <numFmt numFmtId="165" formatCode="#,##0.00####;[Red]\-\ #,##0.00####"/>
    <numFmt numFmtId="166" formatCode="#,##0.0;[Red]\-\ #,##0.0"/>
  </numFmts>
  <fonts count="20">
    <font>
      <sz val="10"/>
      <name val="Arial"/>
      <charset val="204"/>
    </font>
    <font>
      <b/>
      <sz val="10"/>
      <color indexed="12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b/>
      <sz val="10"/>
      <color indexed="14"/>
      <name val="Arial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i/>
      <sz val="11"/>
      <name val="Arial"/>
      <family val="2"/>
      <charset val="204"/>
    </font>
    <font>
      <i/>
      <sz val="10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/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/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horizontal="left" wrapText="1"/>
    </xf>
    <xf numFmtId="0" fontId="13" fillId="0" borderId="0" xfId="0" applyFont="1" applyBorder="1" applyAlignment="1">
      <alignment horizontal="center" wrapText="1"/>
    </xf>
    <xf numFmtId="0" fontId="11" fillId="0" borderId="0" xfId="0" applyFont="1" applyBorder="1"/>
    <xf numFmtId="0" fontId="10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4" fillId="0" borderId="0" xfId="0" applyFont="1" applyAlignment="1">
      <alignment vertical="center" wrapText="1"/>
    </xf>
    <xf numFmtId="0" fontId="13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0" fillId="0" borderId="0" xfId="0" applyFont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14" fillId="0" borderId="0" xfId="0" applyFont="1" applyAlignment="1">
      <alignment horizontal="right"/>
    </xf>
    <xf numFmtId="164" fontId="11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 vertical="top"/>
    </xf>
    <xf numFmtId="0" fontId="14" fillId="0" borderId="0" xfId="0" applyFont="1" applyAlignment="1">
      <alignment horizontal="right"/>
    </xf>
    <xf numFmtId="0" fontId="11" fillId="0" borderId="0" xfId="0" applyFont="1" applyAlignment="1">
      <alignment horizontal="right" vertical="top"/>
    </xf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164" fontId="0" fillId="0" borderId="0" xfId="0" applyNumberFormat="1"/>
    <xf numFmtId="0" fontId="11" fillId="0" borderId="2" xfId="0" applyFont="1" applyBorder="1"/>
    <xf numFmtId="0" fontId="9" fillId="0" borderId="0" xfId="0" applyFont="1" applyAlignment="1">
      <alignment vertical="top" wrapText="1"/>
    </xf>
    <xf numFmtId="166" fontId="11" fillId="0" borderId="0" xfId="0" applyNumberFormat="1" applyFont="1" applyAlignment="1">
      <alignment horizontal="right"/>
    </xf>
    <xf numFmtId="0" fontId="11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/>
    </xf>
    <xf numFmtId="0" fontId="14" fillId="0" borderId="0" xfId="0" applyFont="1"/>
    <xf numFmtId="0" fontId="12" fillId="0" borderId="0" xfId="0" applyFont="1" applyAlignment="1">
      <alignment horizontal="center" wrapText="1"/>
    </xf>
    <xf numFmtId="0" fontId="11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17" fillId="0" borderId="0" xfId="0" applyFont="1" applyAlignment="1">
      <alignment horizontal="right" wrapText="1"/>
    </xf>
    <xf numFmtId="165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 wrapText="1"/>
    </xf>
    <xf numFmtId="164" fontId="11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164" fontId="17" fillId="0" borderId="0" xfId="0" applyNumberFormat="1" applyFont="1" applyAlignment="1">
      <alignment horizontal="right"/>
    </xf>
    <xf numFmtId="0" fontId="9" fillId="0" borderId="0" xfId="0" applyFont="1" applyAlignment="1">
      <alignment horizontal="right" wrapText="1"/>
    </xf>
    <xf numFmtId="0" fontId="17" fillId="0" borderId="2" xfId="0" applyFont="1" applyBorder="1" applyAlignment="1">
      <alignment horizontal="right" wrapText="1"/>
    </xf>
    <xf numFmtId="0" fontId="11" fillId="0" borderId="2" xfId="0" applyFont="1" applyBorder="1" applyAlignment="1">
      <alignment horizontal="right"/>
    </xf>
    <xf numFmtId="165" fontId="11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right" wrapText="1"/>
    </xf>
    <xf numFmtId="164" fontId="11" fillId="0" borderId="2" xfId="0" applyNumberFormat="1" applyFont="1" applyBorder="1" applyAlignment="1">
      <alignment horizontal="right"/>
    </xf>
    <xf numFmtId="164" fontId="10" fillId="0" borderId="2" xfId="0" applyNumberFormat="1" applyFont="1" applyBorder="1" applyAlignment="1">
      <alignment horizontal="right"/>
    </xf>
    <xf numFmtId="164" fontId="14" fillId="0" borderId="1" xfId="0" applyNumberFormat="1" applyFont="1" applyBorder="1" applyAlignment="1">
      <alignment horizontal="right"/>
    </xf>
    <xf numFmtId="164" fontId="19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right"/>
    </xf>
    <xf numFmtId="0" fontId="11" fillId="0" borderId="2" xfId="0" quotePrefix="1" applyFont="1" applyBorder="1" applyAlignment="1">
      <alignment horizontal="right" wrapText="1"/>
    </xf>
    <xf numFmtId="0" fontId="10" fillId="0" borderId="2" xfId="0" applyFont="1" applyBorder="1" applyAlignment="1">
      <alignment horizontal="right"/>
    </xf>
    <xf numFmtId="164" fontId="14" fillId="0" borderId="0" xfId="0" applyNumberFormat="1" applyFont="1" applyAlignment="1">
      <alignment horizontal="right"/>
    </xf>
    <xf numFmtId="0" fontId="11" fillId="0" borderId="0" xfId="0" quotePrefix="1" applyFont="1" applyAlignment="1">
      <alignment horizontal="right" wrapText="1"/>
    </xf>
    <xf numFmtId="0" fontId="11" fillId="0" borderId="0" xfId="0" applyFont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 wrapText="1"/>
    </xf>
    <xf numFmtId="165" fontId="9" fillId="0" borderId="0" xfId="0" applyNumberFormat="1" applyFont="1" applyAlignment="1">
      <alignment horizontal="left"/>
    </xf>
    <xf numFmtId="0" fontId="14" fillId="0" borderId="0" xfId="0" applyFont="1" applyAlignment="1">
      <alignment horizontal="left" wrapText="1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left" vertical="top"/>
    </xf>
    <xf numFmtId="0" fontId="11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1" fillId="0" borderId="5" xfId="0" applyFont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2" fillId="0" borderId="5" xfId="0" applyFont="1" applyBorder="1" applyAlignment="1">
      <alignment horizontal="center" wrapText="1"/>
    </xf>
    <xf numFmtId="0" fontId="11" fillId="0" borderId="3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wrapText="1"/>
    </xf>
    <xf numFmtId="0" fontId="11" fillId="0" borderId="3" xfId="0" applyFont="1" applyBorder="1" applyAlignment="1">
      <alignment horizontal="right" wrapText="1"/>
    </xf>
    <xf numFmtId="0" fontId="11" fillId="0" borderId="3" xfId="0" applyFont="1" applyBorder="1" applyAlignment="1">
      <alignment horizontal="right"/>
    </xf>
    <xf numFmtId="0" fontId="11" fillId="0" borderId="5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wrapText="1"/>
    </xf>
    <xf numFmtId="0" fontId="11" fillId="0" borderId="5" xfId="0" applyFont="1" applyBorder="1" applyAlignment="1">
      <alignment horizontal="right" wrapText="1"/>
    </xf>
    <xf numFmtId="0" fontId="11" fillId="0" borderId="5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270"/>
  <sheetViews>
    <sheetView zoomScaleNormal="100" workbookViewId="0">
      <selection activeCell="A163" sqref="A163"/>
    </sheetView>
  </sheetViews>
  <sheetFormatPr defaultRowHeight="13.2"/>
  <cols>
    <col min="1" max="1" width="5.77734375" customWidth="1"/>
    <col min="2" max="2" width="11.77734375" customWidth="1"/>
    <col min="3" max="3" width="40.77734375" customWidth="1"/>
    <col min="4" max="5" width="10.77734375" customWidth="1"/>
    <col min="6" max="8" width="12.77734375" customWidth="1"/>
    <col min="9" max="9" width="17.77734375" customWidth="1"/>
    <col min="10" max="10" width="8.77734375" customWidth="1"/>
    <col min="11" max="11" width="12.77734375" customWidth="1"/>
    <col min="12" max="12" width="9.77734375" customWidth="1"/>
    <col min="15" max="31" width="0" hidden="1" customWidth="1"/>
    <col min="32" max="32" width="91.77734375" hidden="1" customWidth="1"/>
    <col min="33" max="36" width="0" hidden="1" customWidth="1"/>
  </cols>
  <sheetData>
    <row r="1" spans="1:12">
      <c r="A1" s="9" t="str">
        <f>Source!B1</f>
        <v>Smeta.RU  (495) 974-1589</v>
      </c>
    </row>
    <row r="2" spans="1:12" ht="13.8">
      <c r="A2" s="10"/>
      <c r="B2" s="10"/>
      <c r="C2" s="10"/>
      <c r="D2" s="10"/>
      <c r="E2" s="10"/>
      <c r="F2" s="10"/>
      <c r="G2" s="10"/>
      <c r="H2" s="10"/>
      <c r="I2" s="10"/>
      <c r="J2" s="10"/>
      <c r="K2" s="11"/>
      <c r="L2" s="11"/>
    </row>
    <row r="3" spans="1:12" ht="16.8">
      <c r="A3" s="12"/>
      <c r="B3" s="13" t="s">
        <v>590</v>
      </c>
      <c r="C3" s="13"/>
      <c r="D3" s="13"/>
      <c r="E3" s="13"/>
      <c r="F3" s="11"/>
      <c r="G3" s="11"/>
      <c r="H3" s="13" t="s">
        <v>591</v>
      </c>
      <c r="I3" s="13"/>
      <c r="J3" s="13"/>
      <c r="K3" s="13"/>
      <c r="L3" s="13"/>
    </row>
    <row r="4" spans="1:12" ht="13.8">
      <c r="A4" s="11"/>
      <c r="B4" s="14"/>
      <c r="C4" s="14"/>
      <c r="D4" s="14"/>
      <c r="E4" s="14"/>
      <c r="F4" s="11"/>
      <c r="G4" s="11"/>
      <c r="H4" s="14"/>
      <c r="I4" s="14"/>
      <c r="J4" s="14"/>
      <c r="K4" s="14"/>
      <c r="L4" s="14"/>
    </row>
    <row r="5" spans="1:12" ht="13.8">
      <c r="A5" s="15"/>
      <c r="B5" s="15"/>
      <c r="C5" s="16"/>
      <c r="D5" s="16"/>
      <c r="E5" s="16"/>
      <c r="F5" s="11"/>
      <c r="G5" s="11"/>
      <c r="H5" s="17"/>
      <c r="I5" s="16"/>
      <c r="J5" s="16"/>
      <c r="K5" s="16"/>
      <c r="L5" s="17"/>
    </row>
    <row r="6" spans="1:12" ht="13.8">
      <c r="A6" s="17"/>
      <c r="B6" s="14" t="str">
        <f>CONCATENATE("______________________ ", IF(Source!AL12&lt;&gt;"", Source!AL12, ""))</f>
        <v xml:space="preserve">______________________ </v>
      </c>
      <c r="C6" s="14"/>
      <c r="D6" s="14"/>
      <c r="E6" s="14"/>
      <c r="F6" s="11"/>
      <c r="G6" s="11"/>
      <c r="H6" s="14" t="str">
        <f>CONCATENATE("______________________ ", IF(Source!AH12&lt;&gt;"", Source!AH12, ""))</f>
        <v xml:space="preserve">______________________ </v>
      </c>
      <c r="I6" s="14"/>
      <c r="J6" s="14"/>
      <c r="K6" s="14"/>
      <c r="L6" s="14"/>
    </row>
    <row r="7" spans="1:12" ht="13.8">
      <c r="A7" s="18"/>
      <c r="B7" s="19" t="s">
        <v>592</v>
      </c>
      <c r="C7" s="19"/>
      <c r="D7" s="19"/>
      <c r="E7" s="19"/>
      <c r="F7" s="11"/>
      <c r="G7" s="11"/>
      <c r="H7" s="19" t="s">
        <v>592</v>
      </c>
      <c r="I7" s="19"/>
      <c r="J7" s="19"/>
      <c r="K7" s="19"/>
      <c r="L7" s="19"/>
    </row>
    <row r="10" spans="1:12" ht="15.6">
      <c r="A10" s="18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18"/>
    </row>
    <row r="11" spans="1:12" ht="13.8">
      <c r="A11" s="21"/>
      <c r="B11" s="22" t="s">
        <v>593</v>
      </c>
      <c r="C11" s="22"/>
      <c r="D11" s="22"/>
      <c r="E11" s="22"/>
      <c r="F11" s="22"/>
      <c r="G11" s="22"/>
      <c r="H11" s="22"/>
      <c r="I11" s="22"/>
      <c r="J11" s="22"/>
      <c r="K11" s="22"/>
      <c r="L11" s="18"/>
    </row>
    <row r="12" spans="1:12" ht="13.8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2" ht="13.8">
      <c r="A13" s="11"/>
      <c r="B13" s="11"/>
      <c r="C13" s="11"/>
      <c r="D13" s="11"/>
      <c r="E13" s="11"/>
      <c r="F13" s="23" t="s">
        <v>594</v>
      </c>
      <c r="G13" s="23"/>
      <c r="H13" s="24" t="str">
        <f>IF(Source!F12&lt;&gt;"Новый объект", Source!F12, "")</f>
        <v/>
      </c>
      <c r="I13" s="24"/>
      <c r="J13" s="24"/>
      <c r="K13" s="24"/>
      <c r="L13" s="25"/>
    </row>
    <row r="14" spans="1:12" ht="13.8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ht="15.6">
      <c r="A15" s="26"/>
      <c r="B15" s="20" t="str">
        <f>CONCATENATE( "ЛОКАЛЬНАЯ СМЕТА № ",IF(Source!F12&lt;&gt;"Новый объект", Source!F12, ""))</f>
        <v xml:space="preserve">ЛОКАЛЬНАЯ СМЕТА № </v>
      </c>
      <c r="C15" s="20"/>
      <c r="D15" s="20"/>
      <c r="E15" s="20"/>
      <c r="F15" s="20"/>
      <c r="G15" s="20"/>
      <c r="H15" s="20"/>
      <c r="I15" s="20"/>
      <c r="J15" s="20"/>
      <c r="K15" s="20"/>
      <c r="L15" s="26"/>
    </row>
    <row r="16" spans="1:12" ht="15.6">
      <c r="A16" s="26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6"/>
    </row>
    <row r="17" spans="1:12" ht="17.399999999999999" hidden="1">
      <c r="A17" s="26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6"/>
    </row>
    <row r="18" spans="1:12" ht="13.8" hidden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 ht="17.399999999999999">
      <c r="A19" s="11"/>
      <c r="B19" s="29" t="str">
        <f>IF(Source!G12&lt;&gt;"Новый объект", Source!G12, "")</f>
        <v>Столовая пандус для разгрузки продуктов и выхода Ильинский Погост</v>
      </c>
      <c r="C19" s="29"/>
      <c r="D19" s="29"/>
      <c r="E19" s="29"/>
      <c r="F19" s="29"/>
      <c r="G19" s="29"/>
      <c r="H19" s="29"/>
      <c r="I19" s="29"/>
      <c r="J19" s="29"/>
      <c r="K19" s="29"/>
      <c r="L19" s="30"/>
    </row>
    <row r="20" spans="1:12" ht="13.8">
      <c r="A20" s="11"/>
      <c r="B20" s="31" t="s">
        <v>595</v>
      </c>
      <c r="C20" s="31"/>
      <c r="D20" s="31"/>
      <c r="E20" s="31"/>
      <c r="F20" s="31"/>
      <c r="G20" s="31"/>
      <c r="H20" s="31"/>
      <c r="I20" s="31"/>
      <c r="J20" s="31"/>
      <c r="K20" s="31"/>
      <c r="L20" s="18"/>
    </row>
    <row r="21" spans="1:12" ht="13.8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2" ht="13.8">
      <c r="A22" s="24" t="str">
        <f>CONCATENATE("Основание: ", Source!J12)</f>
        <v xml:space="preserve">Основание: 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</row>
    <row r="23" spans="1:12" ht="13.8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2" ht="13.8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 ht="13.8">
      <c r="A25" s="11"/>
      <c r="B25" s="11"/>
      <c r="C25" s="11"/>
      <c r="D25" s="11"/>
      <c r="E25" s="32"/>
      <c r="F25" s="32"/>
      <c r="G25" s="33" t="s">
        <v>596</v>
      </c>
      <c r="H25" s="33"/>
      <c r="I25" s="33" t="s">
        <v>597</v>
      </c>
      <c r="J25" s="33"/>
      <c r="K25" s="11"/>
      <c r="L25" s="11"/>
    </row>
    <row r="26" spans="1:12" ht="13.8">
      <c r="A26" s="11"/>
      <c r="B26" s="11"/>
      <c r="C26" s="34" t="s">
        <v>598</v>
      </c>
      <c r="D26" s="34"/>
      <c r="E26" s="34"/>
      <c r="F26" s="34"/>
      <c r="G26" s="35">
        <f>SUM(O1:O258)/1000</f>
        <v>16.469429999999999</v>
      </c>
      <c r="H26" s="35"/>
      <c r="I26" s="35">
        <f>(Source!F187/1000)</f>
        <v>157.3014</v>
      </c>
      <c r="J26" s="35"/>
      <c r="K26" s="36" t="s">
        <v>599</v>
      </c>
      <c r="L26" s="36"/>
    </row>
    <row r="27" spans="1:12" ht="13.8">
      <c r="A27" s="11"/>
      <c r="B27" s="11"/>
      <c r="C27" s="37" t="s">
        <v>600</v>
      </c>
      <c r="D27" s="37"/>
      <c r="E27" s="37"/>
      <c r="F27" s="37"/>
      <c r="G27" s="35">
        <f>SUM(W1:W258)/1000</f>
        <v>16.469429999999996</v>
      </c>
      <c r="H27" s="35"/>
      <c r="I27" s="35">
        <f>(Source!F174)/1000</f>
        <v>131.08449999999999</v>
      </c>
      <c r="J27" s="35"/>
      <c r="K27" s="36" t="s">
        <v>599</v>
      </c>
      <c r="L27" s="36"/>
    </row>
    <row r="28" spans="1:12" ht="13.8">
      <c r="A28" s="11"/>
      <c r="B28" s="11"/>
      <c r="C28" s="37" t="s">
        <v>601</v>
      </c>
      <c r="D28" s="37"/>
      <c r="E28" s="37"/>
      <c r="F28" s="37"/>
      <c r="G28" s="35">
        <f>SUM(X1:X258)/1000</f>
        <v>0</v>
      </c>
      <c r="H28" s="35"/>
      <c r="I28" s="35">
        <f>(Source!F175)/1000</f>
        <v>0</v>
      </c>
      <c r="J28" s="35"/>
      <c r="K28" s="36" t="s">
        <v>599</v>
      </c>
      <c r="L28" s="36"/>
    </row>
    <row r="29" spans="1:12" ht="13.8">
      <c r="A29" s="11"/>
      <c r="B29" s="11"/>
      <c r="C29" s="37" t="s">
        <v>602</v>
      </c>
      <c r="D29" s="37"/>
      <c r="E29" s="37"/>
      <c r="F29" s="37"/>
      <c r="G29" s="35">
        <f>SUM(Y1:Y258)/1000</f>
        <v>0</v>
      </c>
      <c r="H29" s="35"/>
      <c r="I29" s="35">
        <f>(Source!F166)/1000</f>
        <v>0</v>
      </c>
      <c r="J29" s="35"/>
      <c r="K29" s="36" t="s">
        <v>599</v>
      </c>
      <c r="L29" s="36"/>
    </row>
    <row r="30" spans="1:12" ht="13.8">
      <c r="A30" s="11"/>
      <c r="B30" s="11"/>
      <c r="C30" s="37" t="s">
        <v>603</v>
      </c>
      <c r="D30" s="37"/>
      <c r="E30" s="37"/>
      <c r="F30" s="37"/>
      <c r="G30" s="35">
        <f>SUM(Z1:Z258)/1000</f>
        <v>0</v>
      </c>
      <c r="H30" s="35"/>
      <c r="I30" s="35">
        <f>(Source!F176+Source!F177)/1000</f>
        <v>0</v>
      </c>
      <c r="J30" s="35"/>
      <c r="K30" s="36" t="s">
        <v>599</v>
      </c>
      <c r="L30" s="36"/>
    </row>
    <row r="31" spans="1:12" ht="13.8">
      <c r="A31" s="11"/>
      <c r="B31" s="11"/>
      <c r="C31" s="34" t="s">
        <v>604</v>
      </c>
      <c r="D31" s="34"/>
      <c r="E31" s="34"/>
      <c r="F31" s="34"/>
      <c r="G31" s="35">
        <f>I31</f>
        <v>83.584310000000002</v>
      </c>
      <c r="H31" s="35"/>
      <c r="I31" s="35">
        <f>(Source!F179+Source!F180)</f>
        <v>83.584310000000002</v>
      </c>
      <c r="J31" s="35"/>
      <c r="K31" s="36" t="s">
        <v>605</v>
      </c>
      <c r="L31" s="36"/>
    </row>
    <row r="32" spans="1:12" ht="13.8">
      <c r="A32" s="11"/>
      <c r="B32" s="11"/>
      <c r="C32" s="34" t="s">
        <v>606</v>
      </c>
      <c r="D32" s="34"/>
      <c r="E32" s="34"/>
      <c r="F32" s="34"/>
      <c r="G32" s="35">
        <f>SUM(R1:R258)/1000</f>
        <v>0.79016999999999993</v>
      </c>
      <c r="H32" s="35"/>
      <c r="I32" s="35">
        <f>(Source!F172+ Source!F171)/1000</f>
        <v>25.32884</v>
      </c>
      <c r="J32" s="35"/>
      <c r="K32" s="36" t="s">
        <v>599</v>
      </c>
      <c r="L32" s="36"/>
    </row>
    <row r="33" spans="1:22" ht="13.8" hidden="1">
      <c r="A33" s="11"/>
      <c r="B33" s="11"/>
      <c r="C33" s="37" t="s">
        <v>88</v>
      </c>
      <c r="D33" s="37"/>
      <c r="E33" s="37"/>
      <c r="F33" s="37"/>
      <c r="G33" s="35"/>
      <c r="H33" s="35"/>
      <c r="I33" s="35"/>
      <c r="J33" s="35"/>
      <c r="K33" s="38" t="s">
        <v>599</v>
      </c>
      <c r="L33" s="11"/>
    </row>
    <row r="34" spans="1:22" ht="13.8">
      <c r="A34" s="11"/>
      <c r="B34" s="11"/>
      <c r="C34" s="39"/>
      <c r="D34" s="39"/>
      <c r="E34" s="39"/>
      <c r="F34" s="17"/>
      <c r="G34" s="40"/>
      <c r="H34" s="40"/>
      <c r="I34" s="40"/>
      <c r="J34" s="40"/>
      <c r="K34" s="40"/>
      <c r="L34" s="40"/>
    </row>
    <row r="35" spans="1:22" ht="15" hidden="1">
      <c r="A35" s="17" t="s">
        <v>607</v>
      </c>
      <c r="B35" s="11"/>
      <c r="C35" s="11"/>
      <c r="D35" s="15"/>
      <c r="E35" s="11"/>
      <c r="F35" s="11"/>
      <c r="G35" s="41"/>
      <c r="H35" s="41"/>
      <c r="I35" s="42"/>
      <c r="J35" s="41"/>
      <c r="K35" s="41"/>
      <c r="L35" s="41"/>
    </row>
    <row r="36" spans="1:22" ht="15" hidden="1">
      <c r="A36" s="17" t="s">
        <v>608</v>
      </c>
      <c r="B36" s="11"/>
      <c r="C36" s="11"/>
      <c r="D36" s="15"/>
      <c r="E36" s="11"/>
      <c r="F36" s="11"/>
      <c r="G36" s="41"/>
      <c r="H36" s="41"/>
      <c r="I36" s="42"/>
      <c r="J36" s="41"/>
      <c r="K36" s="41"/>
      <c r="L36" s="41"/>
    </row>
    <row r="37" spans="1:22" ht="15" hidden="1">
      <c r="A37" s="11"/>
      <c r="B37" s="11"/>
      <c r="C37" s="10"/>
      <c r="D37" s="10"/>
      <c r="E37" s="10"/>
      <c r="F37" s="10"/>
      <c r="G37" s="41"/>
      <c r="H37" s="41"/>
      <c r="I37" s="42"/>
      <c r="J37" s="41"/>
      <c r="K37" s="41"/>
      <c r="L37" s="41"/>
    </row>
    <row r="38" spans="1:22" ht="13.8">
      <c r="A38" s="43" t="s">
        <v>621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</row>
    <row r="39" spans="1:22" ht="55.2">
      <c r="A39" s="44" t="s">
        <v>609</v>
      </c>
      <c r="B39" s="44" t="s">
        <v>610</v>
      </c>
      <c r="C39" s="44" t="s">
        <v>611</v>
      </c>
      <c r="D39" s="44" t="s">
        <v>612</v>
      </c>
      <c r="E39" s="44" t="s">
        <v>613</v>
      </c>
      <c r="F39" s="44" t="s">
        <v>614</v>
      </c>
      <c r="G39" s="44" t="s">
        <v>615</v>
      </c>
      <c r="H39" s="44" t="s">
        <v>616</v>
      </c>
      <c r="I39" s="44" t="s">
        <v>617</v>
      </c>
      <c r="J39" s="44" t="s">
        <v>618</v>
      </c>
      <c r="K39" s="44" t="s">
        <v>619</v>
      </c>
      <c r="L39" s="44" t="s">
        <v>620</v>
      </c>
    </row>
    <row r="40" spans="1:22" ht="13.8">
      <c r="A40" s="45">
        <v>1</v>
      </c>
      <c r="B40" s="45">
        <v>2</v>
      </c>
      <c r="C40" s="45">
        <v>3</v>
      </c>
      <c r="D40" s="45">
        <v>4</v>
      </c>
      <c r="E40" s="45">
        <v>5</v>
      </c>
      <c r="F40" s="45">
        <v>6</v>
      </c>
      <c r="G40" s="45">
        <v>7</v>
      </c>
      <c r="H40" s="45">
        <v>8</v>
      </c>
      <c r="I40" s="45">
        <v>9</v>
      </c>
      <c r="J40" s="45">
        <v>10</v>
      </c>
      <c r="K40" s="45">
        <v>11</v>
      </c>
      <c r="L40" s="46">
        <v>12</v>
      </c>
    </row>
    <row r="42" spans="1:22" ht="16.8">
      <c r="A42" s="54" t="str">
        <f>CONCATENATE("Локальная смета: ",IF(Source!G20&lt;&gt;"Новая локальная смета", Source!G20, ""))</f>
        <v xml:space="preserve">Локальная смета: 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</row>
    <row r="44" spans="1:22" ht="16.8">
      <c r="A44" s="54" t="str">
        <f>CONCATENATE("Раздел: ",IF(Source!G24&lt;&gt;"Новый раздел", Source!G24, ""))</f>
        <v>Раздел: Демонтаж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</row>
    <row r="45" spans="1:22" ht="27.6">
      <c r="A45" s="38" t="str">
        <f>Source!E28</f>
        <v>1</v>
      </c>
      <c r="B45" s="77" t="str">
        <f>Source!F28</f>
        <v>46-04-001-2</v>
      </c>
      <c r="C45" s="77" t="str">
        <f>Source!G28</f>
        <v>Разборка бетонных фундаментов</v>
      </c>
      <c r="D45" s="57" t="str">
        <f>Source!H28</f>
        <v>1 м3</v>
      </c>
      <c r="E45" s="10">
        <f>Source!I28</f>
        <v>2</v>
      </c>
      <c r="F45" s="58">
        <f>Source!AL28+Source!AM28+Source!AO28</f>
        <v>225.89</v>
      </c>
      <c r="G45" s="59"/>
      <c r="H45" s="60"/>
      <c r="I45" s="59" t="str">
        <f>Source!BO28</f>
        <v>46-04-001-2</v>
      </c>
      <c r="J45" s="59"/>
      <c r="K45" s="60"/>
      <c r="L45" s="61"/>
      <c r="S45">
        <f>ROUND((Source!FX28/100)*((ROUND(Source!AF28*Source!I28, 2)+ROUND(Source!AE28*Source!I28, 2))), 2)</f>
        <v>224.81</v>
      </c>
      <c r="T45">
        <f>Source!X28</f>
        <v>7459.17</v>
      </c>
      <c r="U45">
        <f>ROUND((Source!FY28/100)*((ROUND(Source!AF28*Source!I28, 2)+ROUND(Source!AE28*Source!I28, 2))), 2)</f>
        <v>135.11000000000001</v>
      </c>
      <c r="V45">
        <f>Source!Y28</f>
        <v>4520.71</v>
      </c>
    </row>
    <row r="46" spans="1:22" ht="14.4">
      <c r="A46" s="38"/>
      <c r="B46" s="77"/>
      <c r="C46" s="77" t="s">
        <v>622</v>
      </c>
      <c r="D46" s="57"/>
      <c r="E46" s="10"/>
      <c r="F46" s="58">
        <f>Source!AO28</f>
        <v>84.97</v>
      </c>
      <c r="G46" s="59" t="str">
        <f>Source!DG28</f>
        <v/>
      </c>
      <c r="H46" s="60">
        <f>ROUND(Source!AF28*Source!I28, 2)</f>
        <v>169.94</v>
      </c>
      <c r="I46" s="59"/>
      <c r="J46" s="59">
        <f>IF(Source!BA28&lt;&gt; 0, Source!BA28, 1)</f>
        <v>33.18</v>
      </c>
      <c r="K46" s="60">
        <f>Source!S28</f>
        <v>5638.61</v>
      </c>
      <c r="L46" s="61"/>
      <c r="R46">
        <f>H46</f>
        <v>169.94</v>
      </c>
    </row>
    <row r="47" spans="1:22" ht="14.4">
      <c r="A47" s="38"/>
      <c r="B47" s="77"/>
      <c r="C47" s="77" t="s">
        <v>70</v>
      </c>
      <c r="D47" s="57"/>
      <c r="E47" s="10"/>
      <c r="F47" s="58">
        <f>Source!AM28</f>
        <v>140.91999999999999</v>
      </c>
      <c r="G47" s="59" t="str">
        <f>Source!DE28</f>
        <v/>
      </c>
      <c r="H47" s="60">
        <f>ROUND(Source!AD28*Source!I28, 2)</f>
        <v>281.83999999999997</v>
      </c>
      <c r="I47" s="59"/>
      <c r="J47" s="59">
        <f>IF(Source!BB28&lt;&gt; 0, Source!BB28, 1)</f>
        <v>11.07</v>
      </c>
      <c r="K47" s="60">
        <f>Source!Q28</f>
        <v>3119.97</v>
      </c>
      <c r="L47" s="61"/>
    </row>
    <row r="48" spans="1:22" ht="14.4">
      <c r="A48" s="38"/>
      <c r="B48" s="77"/>
      <c r="C48" s="77" t="s">
        <v>623</v>
      </c>
      <c r="D48" s="57"/>
      <c r="E48" s="10"/>
      <c r="F48" s="58">
        <f>Source!AN28</f>
        <v>28.57</v>
      </c>
      <c r="G48" s="59" t="str">
        <f>Source!DF28</f>
        <v/>
      </c>
      <c r="H48" s="62">
        <f>ROUND(Source!AE28*Source!I28, 2)</f>
        <v>57.14</v>
      </c>
      <c r="I48" s="59"/>
      <c r="J48" s="59">
        <f>IF(Source!BS28&lt;&gt; 0, Source!BS28, 1)</f>
        <v>33.18</v>
      </c>
      <c r="K48" s="62">
        <f>Source!R28</f>
        <v>1895.91</v>
      </c>
      <c r="L48" s="61"/>
      <c r="R48">
        <f>H48</f>
        <v>57.14</v>
      </c>
    </row>
    <row r="49" spans="1:26" ht="14.4">
      <c r="A49" s="38"/>
      <c r="B49" s="77"/>
      <c r="C49" s="77" t="s">
        <v>624</v>
      </c>
      <c r="D49" s="57" t="s">
        <v>625</v>
      </c>
      <c r="E49" s="10">
        <f>Source!BZ28</f>
        <v>110</v>
      </c>
      <c r="F49" s="14" t="str">
        <f>CONCATENATE(" )", Source!DL28, Source!FT28, "=", Source!FX28)</f>
        <v xml:space="preserve"> )*0,9=99</v>
      </c>
      <c r="G49" s="23"/>
      <c r="H49" s="60">
        <f>SUM(S45:S51)</f>
        <v>224.81</v>
      </c>
      <c r="I49" s="63"/>
      <c r="J49" s="55">
        <f>Source!AT28</f>
        <v>99</v>
      </c>
      <c r="K49" s="60">
        <f>SUM(T45:T51)</f>
        <v>7459.17</v>
      </c>
      <c r="L49" s="61"/>
    </row>
    <row r="50" spans="1:26" ht="14.4">
      <c r="A50" s="38"/>
      <c r="B50" s="77"/>
      <c r="C50" s="77" t="s">
        <v>626</v>
      </c>
      <c r="D50" s="57" t="s">
        <v>625</v>
      </c>
      <c r="E50" s="10">
        <f>Source!CA28</f>
        <v>70</v>
      </c>
      <c r="F50" s="14" t="str">
        <f>CONCATENATE(" )", Source!DM28, Source!FU28, "=", Source!FY28)</f>
        <v xml:space="preserve"> )*0,85=59,5</v>
      </c>
      <c r="G50" s="23"/>
      <c r="H50" s="60">
        <f>SUM(U45:U51)</f>
        <v>135.11000000000001</v>
      </c>
      <c r="I50" s="63"/>
      <c r="J50" s="55">
        <f>Source!AU28</f>
        <v>60</v>
      </c>
      <c r="K50" s="60">
        <f>SUM(V45:V51)</f>
        <v>4520.71</v>
      </c>
      <c r="L50" s="61"/>
    </row>
    <row r="51" spans="1:26" ht="14.4">
      <c r="A51" s="78"/>
      <c r="B51" s="79"/>
      <c r="C51" s="79" t="s">
        <v>627</v>
      </c>
      <c r="D51" s="64" t="s">
        <v>628</v>
      </c>
      <c r="E51" s="65">
        <f>Source!AQ28</f>
        <v>9.59</v>
      </c>
      <c r="F51" s="66"/>
      <c r="G51" s="67" t="str">
        <f>Source!DI28</f>
        <v/>
      </c>
      <c r="H51" s="68"/>
      <c r="I51" s="67"/>
      <c r="J51" s="67"/>
      <c r="K51" s="68"/>
      <c r="L51" s="69">
        <f>Source!U28</f>
        <v>19.18</v>
      </c>
    </row>
    <row r="52" spans="1:26" ht="13.8">
      <c r="G52" s="70">
        <f>H46+H47+H49+H50</f>
        <v>811.69999999999993</v>
      </c>
      <c r="H52" s="70"/>
      <c r="J52" s="70">
        <f>K46+K47+K49+K50</f>
        <v>20738.46</v>
      </c>
      <c r="K52" s="70"/>
      <c r="L52" s="71">
        <f>Source!U28</f>
        <v>19.18</v>
      </c>
      <c r="O52" s="47">
        <f>G52</f>
        <v>811.69999999999993</v>
      </c>
      <c r="P52" s="47">
        <f>J52</f>
        <v>20738.46</v>
      </c>
      <c r="Q52" s="47">
        <f>L52</f>
        <v>19.18</v>
      </c>
      <c r="W52">
        <f>IF(Source!BI28&lt;=1,H46+H47+H49+H50, 0)</f>
        <v>811.69999999999993</v>
      </c>
      <c r="X52">
        <f>IF(Source!BI28=2,H46+H47+H49+H50, 0)</f>
        <v>0</v>
      </c>
      <c r="Y52">
        <f>IF(Source!BI28=3,H46+H47+H49+H50, 0)</f>
        <v>0</v>
      </c>
      <c r="Z52">
        <f>IF(Source!BI28=4,H46+H47+H49+H50, 0)</f>
        <v>0</v>
      </c>
    </row>
    <row r="53" spans="1:26" ht="28.8">
      <c r="A53" s="38" t="str">
        <f>Source!E29</f>
        <v>2</v>
      </c>
      <c r="B53" s="77" t="str">
        <f>Source!F29</f>
        <v>56-9-1</v>
      </c>
      <c r="C53" s="77" t="str">
        <f>Source!G29</f>
        <v>Демонтаж дверных коробок в каменных стенах с отбивкой штукатурки в откосах</v>
      </c>
      <c r="D53" s="57" t="str">
        <f>Source!H29</f>
        <v>100 коробок</v>
      </c>
      <c r="E53" s="10">
        <f>Source!I29</f>
        <v>0.02</v>
      </c>
      <c r="F53" s="58">
        <f>Source!AL29+Source!AM29+Source!AO29</f>
        <v>1634.97</v>
      </c>
      <c r="G53" s="59"/>
      <c r="H53" s="60"/>
      <c r="I53" s="59" t="str">
        <f>Source!BO29</f>
        <v>56-9-1</v>
      </c>
      <c r="J53" s="59"/>
      <c r="K53" s="60"/>
      <c r="L53" s="61"/>
      <c r="S53">
        <f>ROUND((Source!FX29/100)*((ROUND(Source!AF29*Source!I29, 2)+ROUND(Source!AE29*Source!I29, 2))), 2)</f>
        <v>24.24</v>
      </c>
      <c r="T53">
        <f>Source!X29</f>
        <v>804.22</v>
      </c>
      <c r="U53">
        <f>ROUND((Source!FY29/100)*((ROUND(Source!AF29*Source!I29, 2)+ROUND(Source!AE29*Source!I29, 2))), 2)</f>
        <v>18.329999999999998</v>
      </c>
      <c r="V53">
        <f>Source!Y29</f>
        <v>608.07000000000005</v>
      </c>
    </row>
    <row r="54" spans="1:26">
      <c r="C54" s="49" t="str">
        <f>"Объем: "&amp;Source!I29&amp;"=2/"&amp;"100"</f>
        <v>Объем: 0,02=2/100</v>
      </c>
    </row>
    <row r="55" spans="1:26" ht="14.4">
      <c r="A55" s="38"/>
      <c r="B55" s="77"/>
      <c r="C55" s="77" t="s">
        <v>622</v>
      </c>
      <c r="D55" s="57"/>
      <c r="E55" s="10"/>
      <c r="F55" s="58">
        <f>Source!AO29</f>
        <v>1437.99</v>
      </c>
      <c r="G55" s="59" t="str">
        <f>Source!DG29</f>
        <v/>
      </c>
      <c r="H55" s="60">
        <f>ROUND(Source!AF29*Source!I29, 2)</f>
        <v>28.76</v>
      </c>
      <c r="I55" s="59"/>
      <c r="J55" s="59">
        <f>IF(Source!BA29&lt;&gt; 0, Source!BA29, 1)</f>
        <v>33.18</v>
      </c>
      <c r="K55" s="60">
        <f>Source!S29</f>
        <v>954.25</v>
      </c>
      <c r="L55" s="61"/>
      <c r="R55">
        <f>H55</f>
        <v>28.76</v>
      </c>
    </row>
    <row r="56" spans="1:26" ht="14.4">
      <c r="A56" s="38"/>
      <c r="B56" s="77"/>
      <c r="C56" s="77" t="s">
        <v>70</v>
      </c>
      <c r="D56" s="57"/>
      <c r="E56" s="10"/>
      <c r="F56" s="58">
        <f>Source!AM29</f>
        <v>196.98</v>
      </c>
      <c r="G56" s="59" t="str">
        <f>Source!DE29</f>
        <v/>
      </c>
      <c r="H56" s="60">
        <f>ROUND(Source!AD29*Source!I29, 2)</f>
        <v>3.94</v>
      </c>
      <c r="I56" s="59"/>
      <c r="J56" s="59">
        <f>IF(Source!BB29&lt;&gt; 0, Source!BB29, 1)</f>
        <v>11.07</v>
      </c>
      <c r="K56" s="60">
        <f>Source!Q29</f>
        <v>43.61</v>
      </c>
      <c r="L56" s="61"/>
    </row>
    <row r="57" spans="1:26" ht="14.4">
      <c r="A57" s="38"/>
      <c r="B57" s="77"/>
      <c r="C57" s="77" t="s">
        <v>623</v>
      </c>
      <c r="D57" s="57"/>
      <c r="E57" s="10"/>
      <c r="F57" s="58">
        <f>Source!AN29</f>
        <v>39.94</v>
      </c>
      <c r="G57" s="59" t="str">
        <f>Source!DF29</f>
        <v/>
      </c>
      <c r="H57" s="62">
        <f>ROUND(Source!AE29*Source!I29, 2)</f>
        <v>0.8</v>
      </c>
      <c r="I57" s="59"/>
      <c r="J57" s="59">
        <f>IF(Source!BS29&lt;&gt; 0, Source!BS29, 1)</f>
        <v>33.18</v>
      </c>
      <c r="K57" s="62">
        <f>Source!R29</f>
        <v>26.5</v>
      </c>
      <c r="L57" s="61"/>
      <c r="R57">
        <f>H57</f>
        <v>0.8</v>
      </c>
    </row>
    <row r="58" spans="1:26" ht="14.4">
      <c r="A58" s="38"/>
      <c r="B58" s="77"/>
      <c r="C58" s="77" t="s">
        <v>624</v>
      </c>
      <c r="D58" s="57" t="s">
        <v>625</v>
      </c>
      <c r="E58" s="10">
        <f>Source!BZ29</f>
        <v>82</v>
      </c>
      <c r="F58" s="80"/>
      <c r="G58" s="59"/>
      <c r="H58" s="60">
        <f>SUM(S53:S61)</f>
        <v>24.24</v>
      </c>
      <c r="I58" s="63"/>
      <c r="J58" s="55">
        <f>Source!AT29</f>
        <v>82</v>
      </c>
      <c r="K58" s="60">
        <f>SUM(T53:T61)</f>
        <v>804.22</v>
      </c>
      <c r="L58" s="61"/>
    </row>
    <row r="59" spans="1:26" ht="14.4">
      <c r="A59" s="38"/>
      <c r="B59" s="77"/>
      <c r="C59" s="77" t="s">
        <v>626</v>
      </c>
      <c r="D59" s="57" t="s">
        <v>625</v>
      </c>
      <c r="E59" s="10">
        <f>Source!CA29</f>
        <v>62</v>
      </c>
      <c r="F59" s="80"/>
      <c r="G59" s="59"/>
      <c r="H59" s="60">
        <f>SUM(U53:U61)</f>
        <v>18.329999999999998</v>
      </c>
      <c r="I59" s="63"/>
      <c r="J59" s="55">
        <f>Source!AU29</f>
        <v>62</v>
      </c>
      <c r="K59" s="60">
        <f>SUM(V53:V61)</f>
        <v>608.07000000000005</v>
      </c>
      <c r="L59" s="61"/>
    </row>
    <row r="60" spans="1:26" ht="14.4">
      <c r="A60" s="38"/>
      <c r="B60" s="77"/>
      <c r="C60" s="77" t="s">
        <v>627</v>
      </c>
      <c r="D60" s="57" t="s">
        <v>628</v>
      </c>
      <c r="E60" s="10">
        <f>Source!AQ29</f>
        <v>179.3</v>
      </c>
      <c r="F60" s="58"/>
      <c r="G60" s="59" t="str">
        <f>Source!DI29</f>
        <v/>
      </c>
      <c r="H60" s="60"/>
      <c r="I60" s="59"/>
      <c r="J60" s="59"/>
      <c r="K60" s="60"/>
      <c r="L60" s="72">
        <f>Source!U29</f>
        <v>3.5860000000000003</v>
      </c>
    </row>
    <row r="61" spans="1:26" ht="14.4">
      <c r="A61" s="78" t="str">
        <f>Source!E30</f>
        <v>2,1</v>
      </c>
      <c r="B61" s="79" t="str">
        <f>Source!F30</f>
        <v>509-9900</v>
      </c>
      <c r="C61" s="79" t="str">
        <f>Source!G30</f>
        <v>Строительный мусор</v>
      </c>
      <c r="D61" s="64" t="str">
        <f>Source!H30</f>
        <v>т</v>
      </c>
      <c r="E61" s="65">
        <f>Source!I30</f>
        <v>0.21</v>
      </c>
      <c r="F61" s="66">
        <f>Source!AL30+Source!AM30+Source!AO30</f>
        <v>0</v>
      </c>
      <c r="G61" s="73" t="s">
        <v>3</v>
      </c>
      <c r="H61" s="68">
        <f>ROUND(Source!AC30*Source!I30, 2)+ROUND(Source!AD30*Source!I30, 2)+ROUND(Source!AF30*Source!I30, 2)</f>
        <v>0</v>
      </c>
      <c r="I61" s="67"/>
      <c r="J61" s="67">
        <f>IF(Source!BC30&lt;&gt; 0, Source!BC30, 1)</f>
        <v>1</v>
      </c>
      <c r="K61" s="68">
        <f>Source!O30</f>
        <v>0</v>
      </c>
      <c r="L61" s="74"/>
      <c r="S61">
        <f>ROUND((Source!FX30/100)*((ROUND(Source!AF30*Source!I30, 2)+ROUND(Source!AE30*Source!I30, 2))), 2)</f>
        <v>0</v>
      </c>
      <c r="T61">
        <f>Source!X30</f>
        <v>0</v>
      </c>
      <c r="U61">
        <f>ROUND((Source!FY30/100)*((ROUND(Source!AF30*Source!I30, 2)+ROUND(Source!AE30*Source!I30, 2))), 2)</f>
        <v>0</v>
      </c>
      <c r="V61">
        <f>Source!Y30</f>
        <v>0</v>
      </c>
      <c r="W61">
        <f>IF(Source!BI30&lt;=1,H61, 0)</f>
        <v>0</v>
      </c>
      <c r="X61">
        <f>IF(Source!BI30=2,H61, 0)</f>
        <v>0</v>
      </c>
      <c r="Y61">
        <f>IF(Source!BI30=3,H61, 0)</f>
        <v>0</v>
      </c>
      <c r="Z61">
        <f>IF(Source!BI30=4,H61, 0)</f>
        <v>0</v>
      </c>
    </row>
    <row r="62" spans="1:26" ht="13.8">
      <c r="G62" s="70">
        <f>H55+H56+H58+H59+SUM(H61:H61)</f>
        <v>75.27</v>
      </c>
      <c r="H62" s="70"/>
      <c r="J62" s="70">
        <f>K55+K56+K58+K59+SUM(K61:K61)</f>
        <v>2410.15</v>
      </c>
      <c r="K62" s="70"/>
      <c r="L62" s="71">
        <f>Source!U29</f>
        <v>3.5860000000000003</v>
      </c>
      <c r="O62" s="47">
        <f>G62</f>
        <v>75.27</v>
      </c>
      <c r="P62" s="47">
        <f>J62</f>
        <v>2410.15</v>
      </c>
      <c r="Q62" s="47">
        <f>L62</f>
        <v>3.5860000000000003</v>
      </c>
      <c r="W62">
        <f>IF(Source!BI29&lt;=1,H55+H56+H58+H59, 0)</f>
        <v>75.27</v>
      </c>
      <c r="X62">
        <f>IF(Source!BI29=2,H55+H56+H58+H59, 0)</f>
        <v>0</v>
      </c>
      <c r="Y62">
        <f>IF(Source!BI29=3,H55+H56+H58+H59, 0)</f>
        <v>0</v>
      </c>
      <c r="Z62">
        <f>IF(Source!BI29=4,H55+H56+H58+H59, 0)</f>
        <v>0</v>
      </c>
    </row>
    <row r="63" spans="1:26" ht="43.2">
      <c r="A63" s="38" t="str">
        <f>Source!E31</f>
        <v>3</v>
      </c>
      <c r="B63" s="77" t="str">
        <f>Source!F31</f>
        <v>56-10-1</v>
      </c>
      <c r="C63" s="77" t="str">
        <f>Source!G31</f>
        <v>Снятие дверных полотен</v>
      </c>
      <c r="D63" s="57" t="str">
        <f>Source!H31</f>
        <v>100 м2 дверных полотен</v>
      </c>
      <c r="E63" s="10">
        <f>Source!I31</f>
        <v>3.5999999999999997E-2</v>
      </c>
      <c r="F63" s="58">
        <f>Source!AL31+Source!AM31+Source!AO31</f>
        <v>288.06</v>
      </c>
      <c r="G63" s="59"/>
      <c r="H63" s="60"/>
      <c r="I63" s="59" t="str">
        <f>Source!BO31</f>
        <v>56-10-1</v>
      </c>
      <c r="J63" s="59"/>
      <c r="K63" s="60"/>
      <c r="L63" s="61"/>
      <c r="S63">
        <f>ROUND((Source!FX31/100)*((ROUND(Source!AF31*Source!I31, 2)+ROUND(Source!AE31*Source!I31, 2))), 2)</f>
        <v>8.5</v>
      </c>
      <c r="T63">
        <f>Source!X31</f>
        <v>282.14999999999998</v>
      </c>
      <c r="U63">
        <f>ROUND((Source!FY31/100)*((ROUND(Source!AF31*Source!I31, 2)+ROUND(Source!AE31*Source!I31, 2))), 2)</f>
        <v>6.43</v>
      </c>
      <c r="V63">
        <f>Source!Y31</f>
        <v>213.33</v>
      </c>
    </row>
    <row r="64" spans="1:26">
      <c r="C64" s="49" t="str">
        <f>"Объем: "&amp;Source!I31&amp;"=3,6/"&amp;"100"</f>
        <v>Объем: 0,036=3,6/100</v>
      </c>
    </row>
    <row r="65" spans="1:26" ht="14.4">
      <c r="A65" s="38"/>
      <c r="B65" s="77"/>
      <c r="C65" s="77" t="s">
        <v>622</v>
      </c>
      <c r="D65" s="57"/>
      <c r="E65" s="10"/>
      <c r="F65" s="58">
        <f>Source!AO31</f>
        <v>288.06</v>
      </c>
      <c r="G65" s="59" t="str">
        <f>Source!DG31</f>
        <v/>
      </c>
      <c r="H65" s="60">
        <f>ROUND(Source!AF31*Source!I31, 2)</f>
        <v>10.37</v>
      </c>
      <c r="I65" s="59"/>
      <c r="J65" s="59">
        <f>IF(Source!BA31&lt;&gt; 0, Source!BA31, 1)</f>
        <v>33.18</v>
      </c>
      <c r="K65" s="60">
        <f>Source!S31</f>
        <v>344.08</v>
      </c>
      <c r="L65" s="61"/>
      <c r="R65">
        <f>H65</f>
        <v>10.37</v>
      </c>
    </row>
    <row r="66" spans="1:26" ht="14.4">
      <c r="A66" s="38"/>
      <c r="B66" s="77"/>
      <c r="C66" s="77" t="s">
        <v>624</v>
      </c>
      <c r="D66" s="57" t="s">
        <v>625</v>
      </c>
      <c r="E66" s="10">
        <f>Source!BZ31</f>
        <v>82</v>
      </c>
      <c r="F66" s="80"/>
      <c r="G66" s="59"/>
      <c r="H66" s="60">
        <f>SUM(S63:S69)</f>
        <v>8.5</v>
      </c>
      <c r="I66" s="63"/>
      <c r="J66" s="55">
        <f>Source!AT31</f>
        <v>82</v>
      </c>
      <c r="K66" s="60">
        <f>SUM(T63:T69)</f>
        <v>282.14999999999998</v>
      </c>
      <c r="L66" s="61"/>
    </row>
    <row r="67" spans="1:26" ht="14.4">
      <c r="A67" s="38"/>
      <c r="B67" s="77"/>
      <c r="C67" s="77" t="s">
        <v>626</v>
      </c>
      <c r="D67" s="57" t="s">
        <v>625</v>
      </c>
      <c r="E67" s="10">
        <f>Source!CA31</f>
        <v>62</v>
      </c>
      <c r="F67" s="80"/>
      <c r="G67" s="59"/>
      <c r="H67" s="60">
        <f>SUM(U63:U69)</f>
        <v>6.43</v>
      </c>
      <c r="I67" s="63"/>
      <c r="J67" s="55">
        <f>Source!AU31</f>
        <v>62</v>
      </c>
      <c r="K67" s="60">
        <f>SUM(V63:V69)</f>
        <v>213.33</v>
      </c>
      <c r="L67" s="61"/>
    </row>
    <row r="68" spans="1:26" ht="14.4">
      <c r="A68" s="38"/>
      <c r="B68" s="77"/>
      <c r="C68" s="77" t="s">
        <v>627</v>
      </c>
      <c r="D68" s="57" t="s">
        <v>628</v>
      </c>
      <c r="E68" s="10">
        <f>Source!AQ31</f>
        <v>36.28</v>
      </c>
      <c r="F68" s="58"/>
      <c r="G68" s="59" t="str">
        <f>Source!DI31</f>
        <v/>
      </c>
      <c r="H68" s="60"/>
      <c r="I68" s="59"/>
      <c r="J68" s="59"/>
      <c r="K68" s="60"/>
      <c r="L68" s="72">
        <f>Source!U31</f>
        <v>1.3060799999999999</v>
      </c>
    </row>
    <row r="69" spans="1:26" ht="14.4">
      <c r="A69" s="78" t="str">
        <f>Source!E32</f>
        <v>3,1</v>
      </c>
      <c r="B69" s="79" t="str">
        <f>Source!F32</f>
        <v>509-9900</v>
      </c>
      <c r="C69" s="79" t="str">
        <f>Source!G32</f>
        <v>Строительный мусор</v>
      </c>
      <c r="D69" s="64" t="str">
        <f>Source!H32</f>
        <v>т</v>
      </c>
      <c r="E69" s="65">
        <f>Source!I32</f>
        <v>4.2479999999999997E-2</v>
      </c>
      <c r="F69" s="66">
        <f>Source!AL32+Source!AM32+Source!AO32</f>
        <v>0</v>
      </c>
      <c r="G69" s="73" t="s">
        <v>3</v>
      </c>
      <c r="H69" s="68">
        <f>ROUND(Source!AC32*Source!I32, 2)+ROUND(Source!AD32*Source!I32, 2)+ROUND(Source!AF32*Source!I32, 2)</f>
        <v>0</v>
      </c>
      <c r="I69" s="67"/>
      <c r="J69" s="67">
        <f>IF(Source!BC32&lt;&gt; 0, Source!BC32, 1)</f>
        <v>1</v>
      </c>
      <c r="K69" s="68">
        <f>Source!O32</f>
        <v>0</v>
      </c>
      <c r="L69" s="74"/>
      <c r="S69">
        <f>ROUND((Source!FX32/100)*((ROUND(Source!AF32*Source!I32, 2)+ROUND(Source!AE32*Source!I32, 2))), 2)</f>
        <v>0</v>
      </c>
      <c r="T69">
        <f>Source!X32</f>
        <v>0</v>
      </c>
      <c r="U69">
        <f>ROUND((Source!FY32/100)*((ROUND(Source!AF32*Source!I32, 2)+ROUND(Source!AE32*Source!I32, 2))), 2)</f>
        <v>0</v>
      </c>
      <c r="V69">
        <f>Source!Y32</f>
        <v>0</v>
      </c>
      <c r="W69">
        <f>IF(Source!BI32&lt;=1,H69, 0)</f>
        <v>0</v>
      </c>
      <c r="X69">
        <f>IF(Source!BI32=2,H69, 0)</f>
        <v>0</v>
      </c>
      <c r="Y69">
        <f>IF(Source!BI32=3,H69, 0)</f>
        <v>0</v>
      </c>
      <c r="Z69">
        <f>IF(Source!BI32=4,H69, 0)</f>
        <v>0</v>
      </c>
    </row>
    <row r="70" spans="1:26" ht="13.8">
      <c r="G70" s="70">
        <f>H65+H66+H67+SUM(H69:H69)</f>
        <v>25.299999999999997</v>
      </c>
      <c r="H70" s="70"/>
      <c r="J70" s="70">
        <f>K65+K66+K67+SUM(K69:K69)</f>
        <v>839.56000000000006</v>
      </c>
      <c r="K70" s="70"/>
      <c r="L70" s="71">
        <f>Source!U31</f>
        <v>1.3060799999999999</v>
      </c>
      <c r="O70" s="47">
        <f>G70</f>
        <v>25.299999999999997</v>
      </c>
      <c r="P70" s="47">
        <f>J70</f>
        <v>839.56000000000006</v>
      </c>
      <c r="Q70" s="47">
        <f>L70</f>
        <v>1.3060799999999999</v>
      </c>
      <c r="W70">
        <f>IF(Source!BI31&lt;=1,H65+H66+H67, 0)</f>
        <v>25.299999999999997</v>
      </c>
      <c r="X70">
        <f>IF(Source!BI31=2,H65+H66+H67, 0)</f>
        <v>0</v>
      </c>
      <c r="Y70">
        <f>IF(Source!BI31=3,H65+H66+H67, 0)</f>
        <v>0</v>
      </c>
      <c r="Z70">
        <f>IF(Source!BI31=4,H65+H66+H67, 0)</f>
        <v>0</v>
      </c>
    </row>
    <row r="71" spans="1:26" ht="72">
      <c r="A71" s="38" t="str">
        <f>Source!E33</f>
        <v>4</v>
      </c>
      <c r="B71" s="77" t="str">
        <f>Source!F33</f>
        <v>46-02-004-1</v>
      </c>
      <c r="C71" s="77" t="str">
        <f>Source!G33</f>
        <v>Демонтаж металлоконструкций покрытий</v>
      </c>
      <c r="D71" s="57" t="str">
        <f>Source!H33</f>
        <v>1 т демонтированных конструкций</v>
      </c>
      <c r="E71" s="10">
        <f>Source!I33</f>
        <v>0.01</v>
      </c>
      <c r="F71" s="58">
        <f>Source!AL33+Source!AM33+Source!AO33</f>
        <v>216.99</v>
      </c>
      <c r="G71" s="59"/>
      <c r="H71" s="60"/>
      <c r="I71" s="59" t="str">
        <f>Source!BO33</f>
        <v>46-02-004-1</v>
      </c>
      <c r="J71" s="59"/>
      <c r="K71" s="60"/>
      <c r="L71" s="61"/>
      <c r="S71">
        <f>ROUND((Source!FX33/100)*((ROUND(Source!AF33*Source!I33, 2)+ROUND(Source!AE33*Source!I33, 2))), 2)</f>
        <v>0.94</v>
      </c>
      <c r="T71">
        <f>Source!X33</f>
        <v>31.17</v>
      </c>
      <c r="U71">
        <f>ROUND((Source!FY33/100)*((ROUND(Source!AF33*Source!I33, 2)+ROUND(Source!AE33*Source!I33, 2))), 2)</f>
        <v>0.56999999999999995</v>
      </c>
      <c r="V71">
        <f>Source!Y33</f>
        <v>18.89</v>
      </c>
    </row>
    <row r="72" spans="1:26" ht="14.4">
      <c r="A72" s="38"/>
      <c r="B72" s="77"/>
      <c r="C72" s="77" t="s">
        <v>622</v>
      </c>
      <c r="D72" s="57"/>
      <c r="E72" s="10"/>
      <c r="F72" s="58">
        <f>Source!AO33</f>
        <v>91.71</v>
      </c>
      <c r="G72" s="59" t="str">
        <f>Source!DG33</f>
        <v/>
      </c>
      <c r="H72" s="60">
        <f>ROUND(Source!AF33*Source!I33, 2)</f>
        <v>0.92</v>
      </c>
      <c r="I72" s="59"/>
      <c r="J72" s="59">
        <f>IF(Source!BA33&lt;&gt; 0, Source!BA33, 1)</f>
        <v>33.18</v>
      </c>
      <c r="K72" s="60">
        <f>Source!S33</f>
        <v>30.43</v>
      </c>
      <c r="L72" s="61"/>
      <c r="R72">
        <f>H72</f>
        <v>0.92</v>
      </c>
    </row>
    <row r="73" spans="1:26" ht="14.4">
      <c r="A73" s="38"/>
      <c r="B73" s="77"/>
      <c r="C73" s="77" t="s">
        <v>70</v>
      </c>
      <c r="D73" s="57"/>
      <c r="E73" s="10"/>
      <c r="F73" s="58">
        <f>Source!AM33</f>
        <v>97</v>
      </c>
      <c r="G73" s="59" t="str">
        <f>Source!DE33</f>
        <v/>
      </c>
      <c r="H73" s="60">
        <f>ROUND(Source!AD33*Source!I33, 2)</f>
        <v>0.97</v>
      </c>
      <c r="I73" s="59"/>
      <c r="J73" s="59">
        <f>IF(Source!BB33&lt;&gt; 0, Source!BB33, 1)</f>
        <v>8.94</v>
      </c>
      <c r="K73" s="60">
        <f>Source!Q33</f>
        <v>8.67</v>
      </c>
      <c r="L73" s="61"/>
    </row>
    <row r="74" spans="1:26" ht="14.4">
      <c r="A74" s="38"/>
      <c r="B74" s="77"/>
      <c r="C74" s="77" t="s">
        <v>623</v>
      </c>
      <c r="D74" s="57"/>
      <c r="E74" s="10"/>
      <c r="F74" s="58">
        <f>Source!AN33</f>
        <v>3.17</v>
      </c>
      <c r="G74" s="59" t="str">
        <f>Source!DF33</f>
        <v/>
      </c>
      <c r="H74" s="62">
        <f>ROUND(Source!AE33*Source!I33, 2)</f>
        <v>0.03</v>
      </c>
      <c r="I74" s="59"/>
      <c r="J74" s="59">
        <f>IF(Source!BS33&lt;&gt; 0, Source!BS33, 1)</f>
        <v>33.18</v>
      </c>
      <c r="K74" s="62">
        <f>Source!R33</f>
        <v>1.05</v>
      </c>
      <c r="L74" s="61"/>
      <c r="R74">
        <f>H74</f>
        <v>0.03</v>
      </c>
    </row>
    <row r="75" spans="1:26" ht="14.4">
      <c r="A75" s="38"/>
      <c r="B75" s="77"/>
      <c r="C75" s="77" t="s">
        <v>629</v>
      </c>
      <c r="D75" s="57"/>
      <c r="E75" s="10"/>
      <c r="F75" s="58">
        <f>Source!AL33</f>
        <v>28.28</v>
      </c>
      <c r="G75" s="59" t="str">
        <f>Source!DD33</f>
        <v/>
      </c>
      <c r="H75" s="60">
        <f>ROUND(Source!AC33*Source!I33, 2)</f>
        <v>0.28000000000000003</v>
      </c>
      <c r="I75" s="59"/>
      <c r="J75" s="59">
        <f>IF(Source!BC33&lt;&gt; 0, Source!BC33, 1)</f>
        <v>11.32</v>
      </c>
      <c r="K75" s="60">
        <f>Source!P33</f>
        <v>3.2</v>
      </c>
      <c r="L75" s="61"/>
    </row>
    <row r="76" spans="1:26" ht="14.4">
      <c r="A76" s="38"/>
      <c r="B76" s="77"/>
      <c r="C76" s="77" t="s">
        <v>624</v>
      </c>
      <c r="D76" s="57" t="s">
        <v>625</v>
      </c>
      <c r="E76" s="10">
        <f>Source!BZ33</f>
        <v>110</v>
      </c>
      <c r="F76" s="14" t="str">
        <f>CONCATENATE(" )", Source!DL33, Source!FT33, "=", Source!FX33)</f>
        <v xml:space="preserve"> )*0,9=99</v>
      </c>
      <c r="G76" s="23"/>
      <c r="H76" s="60">
        <f>SUM(S71:S78)</f>
        <v>0.94</v>
      </c>
      <c r="I76" s="63"/>
      <c r="J76" s="55">
        <f>Source!AT33</f>
        <v>99</v>
      </c>
      <c r="K76" s="60">
        <f>SUM(T71:T78)</f>
        <v>31.17</v>
      </c>
      <c r="L76" s="61"/>
    </row>
    <row r="77" spans="1:26" ht="14.4">
      <c r="A77" s="38"/>
      <c r="B77" s="77"/>
      <c r="C77" s="77" t="s">
        <v>626</v>
      </c>
      <c r="D77" s="57" t="s">
        <v>625</v>
      </c>
      <c r="E77" s="10">
        <f>Source!CA33</f>
        <v>70</v>
      </c>
      <c r="F77" s="14" t="str">
        <f>CONCATENATE(" )", Source!DM33, Source!FU33, "=", Source!FY33)</f>
        <v xml:space="preserve"> )*0,85=59,5</v>
      </c>
      <c r="G77" s="23"/>
      <c r="H77" s="60">
        <f>SUM(U71:U78)</f>
        <v>0.56999999999999995</v>
      </c>
      <c r="I77" s="63"/>
      <c r="J77" s="55">
        <f>Source!AU33</f>
        <v>60</v>
      </c>
      <c r="K77" s="60">
        <f>SUM(V71:V78)</f>
        <v>18.89</v>
      </c>
      <c r="L77" s="61"/>
    </row>
    <row r="78" spans="1:26" ht="14.4">
      <c r="A78" s="78"/>
      <c r="B78" s="79"/>
      <c r="C78" s="79" t="s">
        <v>627</v>
      </c>
      <c r="D78" s="64" t="s">
        <v>628</v>
      </c>
      <c r="E78" s="65">
        <f>Source!AQ33</f>
        <v>10.84</v>
      </c>
      <c r="F78" s="66"/>
      <c r="G78" s="67" t="str">
        <f>Source!DI33</f>
        <v/>
      </c>
      <c r="H78" s="68"/>
      <c r="I78" s="67"/>
      <c r="J78" s="67"/>
      <c r="K78" s="68"/>
      <c r="L78" s="69">
        <f>Source!U33</f>
        <v>0.1084</v>
      </c>
    </row>
    <row r="79" spans="1:26" ht="13.8">
      <c r="G79" s="70">
        <f>H72+H73+H75+H76+H77</f>
        <v>3.6799999999999997</v>
      </c>
      <c r="H79" s="70"/>
      <c r="J79" s="70">
        <f>K72+K73+K75+K76+K77</f>
        <v>92.36</v>
      </c>
      <c r="K79" s="70"/>
      <c r="L79" s="71">
        <f>Source!U33</f>
        <v>0.1084</v>
      </c>
      <c r="O79" s="47">
        <f>G79</f>
        <v>3.6799999999999997</v>
      </c>
      <c r="P79" s="47">
        <f>J79</f>
        <v>92.36</v>
      </c>
      <c r="Q79" s="47">
        <f>L79</f>
        <v>0.1084</v>
      </c>
      <c r="W79">
        <f>IF(Source!BI33&lt;=1,H72+H73+H75+H76+H77, 0)</f>
        <v>3.6799999999999997</v>
      </c>
      <c r="X79">
        <f>IF(Source!BI33=2,H72+H73+H75+H76+H77, 0)</f>
        <v>0</v>
      </c>
      <c r="Y79">
        <f>IF(Source!BI33=3,H72+H73+H75+H76+H77, 0)</f>
        <v>0</v>
      </c>
      <c r="Z79">
        <f>IF(Source!BI33=4,H72+H73+H75+H76+H77, 0)</f>
        <v>0</v>
      </c>
    </row>
    <row r="81" spans="1:26" ht="13.8">
      <c r="A81" s="56" t="str">
        <f>CONCATENATE("Итого по разделу: ",IF(Source!G35&lt;&gt;"Новый раздел", Source!G35, ""))</f>
        <v>Итого по разделу: Демонтаж</v>
      </c>
      <c r="B81" s="56"/>
      <c r="C81" s="56"/>
      <c r="D81" s="56"/>
      <c r="E81" s="56"/>
      <c r="F81" s="56"/>
      <c r="G81" s="75">
        <f>SUM(O44:O80)</f>
        <v>915.94999999999982</v>
      </c>
      <c r="H81" s="75"/>
      <c r="I81" s="53"/>
      <c r="J81" s="75">
        <f>SUM(P44:P80)</f>
        <v>24080.530000000002</v>
      </c>
      <c r="K81" s="75"/>
      <c r="L81" s="71">
        <f>SUM(Q44:Q80)</f>
        <v>24.180479999999999</v>
      </c>
    </row>
    <row r="85" spans="1:26" ht="16.8">
      <c r="A85" s="54" t="str">
        <f>CONCATENATE("Раздел: ",IF(Source!G65&lt;&gt;"Новый раздел", Source!G65, ""))</f>
        <v>Раздел: Пандус</v>
      </c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</row>
    <row r="86" spans="1:26" ht="100.8">
      <c r="A86" s="38" t="str">
        <f>Source!E69</f>
        <v>1</v>
      </c>
      <c r="B86" s="77" t="s">
        <v>630</v>
      </c>
      <c r="C86" s="77" t="str">
        <f>Source!G69</f>
        <v>Устройство подстилающих и выравнивающих слоев оснований из песка</v>
      </c>
      <c r="D86" s="57" t="str">
        <f>Source!H69</f>
        <v>100 м3 материала основания (в плотном теле)</v>
      </c>
      <c r="E86" s="10">
        <f>Source!I69</f>
        <v>0.02</v>
      </c>
      <c r="F86" s="58">
        <f>Source!AL69+Source!AM69+Source!AO69</f>
        <v>2324.46</v>
      </c>
      <c r="G86" s="59"/>
      <c r="H86" s="60"/>
      <c r="I86" s="59" t="str">
        <f>Source!BO69</f>
        <v>27-04-001-1</v>
      </c>
      <c r="J86" s="59"/>
      <c r="K86" s="60"/>
      <c r="L86" s="61"/>
      <c r="S86">
        <f>ROUND((Source!FX69/100)*((ROUND(Source!AF69*Source!I69, 2)+ROUND(Source!AE69*Source!I69, 2))), 2)</f>
        <v>9.3800000000000008</v>
      </c>
      <c r="T86">
        <f>Source!X69</f>
        <v>311.64</v>
      </c>
      <c r="U86">
        <f>ROUND((Source!FY69/100)*((ROUND(Source!AF69*Source!I69, 2)+ROUND(Source!AE69*Source!I69, 2))), 2)</f>
        <v>5.93</v>
      </c>
      <c r="V86">
        <f>Source!Y69</f>
        <v>197.21</v>
      </c>
    </row>
    <row r="87" spans="1:26">
      <c r="C87" s="49" t="str">
        <f>"Объем: "&amp;Source!I69&amp;"=2/"&amp;"100"</f>
        <v>Объем: 0,02=2/100</v>
      </c>
    </row>
    <row r="88" spans="1:26" ht="14.4">
      <c r="A88" s="38"/>
      <c r="B88" s="77"/>
      <c r="C88" s="77" t="s">
        <v>622</v>
      </c>
      <c r="D88" s="57"/>
      <c r="E88" s="10"/>
      <c r="F88" s="58">
        <f>Source!AO69</f>
        <v>126.07</v>
      </c>
      <c r="G88" s="59" t="str">
        <f>Source!DG69</f>
        <v>)*1,15</v>
      </c>
      <c r="H88" s="60">
        <f>ROUND(Source!AF69*Source!I69, 2)</f>
        <v>2.9</v>
      </c>
      <c r="I88" s="59"/>
      <c r="J88" s="59">
        <f>IF(Source!BA69&lt;&gt; 0, Source!BA69, 1)</f>
        <v>33.18</v>
      </c>
      <c r="K88" s="60">
        <f>Source!S69</f>
        <v>96.21</v>
      </c>
      <c r="L88" s="61"/>
      <c r="R88">
        <f>H88</f>
        <v>2.9</v>
      </c>
    </row>
    <row r="89" spans="1:26" ht="14.4">
      <c r="A89" s="38"/>
      <c r="B89" s="77"/>
      <c r="C89" s="77" t="s">
        <v>70</v>
      </c>
      <c r="D89" s="57"/>
      <c r="E89" s="10"/>
      <c r="F89" s="58">
        <f>Source!AM69</f>
        <v>2186.19</v>
      </c>
      <c r="G89" s="59" t="str">
        <f>Source!DE69</f>
        <v>)*1,25</v>
      </c>
      <c r="H89" s="60">
        <f>ROUND(Source!AD69*Source!I69, 2)</f>
        <v>54.65</v>
      </c>
      <c r="I89" s="59"/>
      <c r="J89" s="59">
        <f>IF(Source!BB69&lt;&gt; 0, Source!BB69, 1)</f>
        <v>7.3</v>
      </c>
      <c r="K89" s="60">
        <f>Source!Q69</f>
        <v>398.98</v>
      </c>
      <c r="L89" s="61"/>
    </row>
    <row r="90" spans="1:26" ht="14.4">
      <c r="A90" s="38"/>
      <c r="B90" s="77"/>
      <c r="C90" s="77" t="s">
        <v>623</v>
      </c>
      <c r="D90" s="57"/>
      <c r="E90" s="10"/>
      <c r="F90" s="58">
        <f>Source!AN69</f>
        <v>177.53</v>
      </c>
      <c r="G90" s="59" t="str">
        <f>Source!DF69</f>
        <v>)*1,25</v>
      </c>
      <c r="H90" s="62">
        <f>ROUND(Source!AE69*Source!I69, 2)</f>
        <v>4.4400000000000004</v>
      </c>
      <c r="I90" s="59"/>
      <c r="J90" s="59">
        <f>IF(Source!BS69&lt;&gt; 0, Source!BS69, 1)</f>
        <v>33.18</v>
      </c>
      <c r="K90" s="62">
        <f>Source!R69</f>
        <v>147.26</v>
      </c>
      <c r="L90" s="61"/>
      <c r="R90">
        <f>H90</f>
        <v>4.4400000000000004</v>
      </c>
    </row>
    <row r="91" spans="1:26" ht="14.4">
      <c r="A91" s="38"/>
      <c r="B91" s="77"/>
      <c r="C91" s="77" t="s">
        <v>629</v>
      </c>
      <c r="D91" s="57"/>
      <c r="E91" s="10"/>
      <c r="F91" s="58">
        <f>Source!AL69</f>
        <v>12.2</v>
      </c>
      <c r="G91" s="59" t="str">
        <f>Source!DD69</f>
        <v/>
      </c>
      <c r="H91" s="60">
        <f>ROUND(Source!AC69*Source!I69, 2)</f>
        <v>0.24</v>
      </c>
      <c r="I91" s="59"/>
      <c r="J91" s="59">
        <f>IF(Source!BC69&lt;&gt; 0, Source!BC69, 1)</f>
        <v>9.1</v>
      </c>
      <c r="K91" s="60">
        <f>Source!P69</f>
        <v>2.2200000000000002</v>
      </c>
      <c r="L91" s="61"/>
    </row>
    <row r="92" spans="1:26" ht="14.4">
      <c r="A92" s="38"/>
      <c r="B92" s="77"/>
      <c r="C92" s="77" t="s">
        <v>624</v>
      </c>
      <c r="D92" s="57" t="s">
        <v>625</v>
      </c>
      <c r="E92" s="10">
        <f>Source!BZ69</f>
        <v>142</v>
      </c>
      <c r="F92" s="14" t="str">
        <f>CONCATENATE(" )", Source!DL69, Source!FT69, "=", Source!FX69)</f>
        <v xml:space="preserve"> )*0,9=127,8</v>
      </c>
      <c r="G92" s="23"/>
      <c r="H92" s="60">
        <f>SUM(S86:S95)</f>
        <v>9.3800000000000008</v>
      </c>
      <c r="I92" s="63"/>
      <c r="J92" s="55">
        <f>Source!AT69</f>
        <v>128</v>
      </c>
      <c r="K92" s="60">
        <f>SUM(T86:T95)</f>
        <v>311.64</v>
      </c>
      <c r="L92" s="61"/>
    </row>
    <row r="93" spans="1:26" ht="14.4">
      <c r="A93" s="38"/>
      <c r="B93" s="77"/>
      <c r="C93" s="77" t="s">
        <v>626</v>
      </c>
      <c r="D93" s="57" t="s">
        <v>625</v>
      </c>
      <c r="E93" s="10">
        <f>Source!CA69</f>
        <v>95</v>
      </c>
      <c r="F93" s="14" t="str">
        <f>CONCATENATE(" )", Source!DM69, Source!FU69, "=", Source!FY69)</f>
        <v xml:space="preserve"> )*0,85=80,75</v>
      </c>
      <c r="G93" s="23"/>
      <c r="H93" s="60">
        <f>SUM(U86:U95)</f>
        <v>5.93</v>
      </c>
      <c r="I93" s="63"/>
      <c r="J93" s="55">
        <f>Source!AU69</f>
        <v>81</v>
      </c>
      <c r="K93" s="60">
        <f>SUM(V86:V95)</f>
        <v>197.21</v>
      </c>
      <c r="L93" s="61"/>
    </row>
    <row r="94" spans="1:26" ht="14.4">
      <c r="A94" s="38"/>
      <c r="B94" s="77"/>
      <c r="C94" s="77" t="s">
        <v>627</v>
      </c>
      <c r="D94" s="57" t="s">
        <v>628</v>
      </c>
      <c r="E94" s="10">
        <f>Source!AQ69</f>
        <v>15.72</v>
      </c>
      <c r="F94" s="58"/>
      <c r="G94" s="59" t="str">
        <f>Source!DI69</f>
        <v>)*1,15</v>
      </c>
      <c r="H94" s="60"/>
      <c r="I94" s="59"/>
      <c r="J94" s="59"/>
      <c r="K94" s="60"/>
      <c r="L94" s="72">
        <f>Source!U69</f>
        <v>0.36155999999999999</v>
      </c>
    </row>
    <row r="95" spans="1:26" ht="27.6">
      <c r="A95" s="78" t="str">
        <f>Source!E70</f>
        <v>1,2</v>
      </c>
      <c r="B95" s="79" t="str">
        <f>Source!F70</f>
        <v>408-0141</v>
      </c>
      <c r="C95" s="79" t="str">
        <f>Source!G70</f>
        <v>Песок природный для строительных растворов средний</v>
      </c>
      <c r="D95" s="64" t="str">
        <f>Source!H70</f>
        <v>м3</v>
      </c>
      <c r="E95" s="65">
        <f>Source!I70</f>
        <v>2</v>
      </c>
      <c r="F95" s="66">
        <f>Source!AL70+Source!AM70+Source!AO70</f>
        <v>60</v>
      </c>
      <c r="G95" s="73" t="s">
        <v>3</v>
      </c>
      <c r="H95" s="68">
        <f>ROUND(Source!AC70*Source!I70, 2)+ROUND(Source!AD70*Source!I70, 2)+ROUND(Source!AF70*Source!I70, 2)</f>
        <v>120</v>
      </c>
      <c r="I95" s="67"/>
      <c r="J95" s="67">
        <f>IF(Source!BC70&lt;&gt; 0, Source!BC70, 1)</f>
        <v>10.34</v>
      </c>
      <c r="K95" s="68">
        <f>Source!O70</f>
        <v>1240.8</v>
      </c>
      <c r="L95" s="74"/>
      <c r="S95">
        <f>ROUND((Source!FX70/100)*((ROUND(Source!AF70*Source!I70, 2)+ROUND(Source!AE70*Source!I70, 2))), 2)</f>
        <v>0</v>
      </c>
      <c r="T95">
        <f>Source!X70</f>
        <v>0</v>
      </c>
      <c r="U95">
        <f>ROUND((Source!FY70/100)*((ROUND(Source!AF70*Source!I70, 2)+ROUND(Source!AE70*Source!I70, 2))), 2)</f>
        <v>0</v>
      </c>
      <c r="V95">
        <f>Source!Y70</f>
        <v>0</v>
      </c>
      <c r="W95">
        <f>IF(Source!BI70&lt;=1,H95, 0)</f>
        <v>120</v>
      </c>
      <c r="X95">
        <f>IF(Source!BI70=2,H95, 0)</f>
        <v>0</v>
      </c>
      <c r="Y95">
        <f>IF(Source!BI70=3,H95, 0)</f>
        <v>0</v>
      </c>
      <c r="Z95">
        <f>IF(Source!BI70=4,H95, 0)</f>
        <v>0</v>
      </c>
    </row>
    <row r="96" spans="1:26" ht="13.8">
      <c r="G96" s="70">
        <f>H88+H89+H91+H92+H93+SUM(H95:H95)</f>
        <v>193.1</v>
      </c>
      <c r="H96" s="70"/>
      <c r="J96" s="70">
        <f>K88+K89+K91+K92+K93+SUM(K95:K95)</f>
        <v>2247.06</v>
      </c>
      <c r="K96" s="70"/>
      <c r="L96" s="71">
        <f>Source!U69</f>
        <v>0.36155999999999999</v>
      </c>
      <c r="O96" s="47">
        <f>G96</f>
        <v>193.1</v>
      </c>
      <c r="P96" s="47">
        <f>J96</f>
        <v>2247.06</v>
      </c>
      <c r="Q96" s="47">
        <f>L96</f>
        <v>0.36155999999999999</v>
      </c>
      <c r="W96">
        <f>IF(Source!BI69&lt;=1,H88+H89+H91+H92+H93, 0)</f>
        <v>73.099999999999994</v>
      </c>
      <c r="X96">
        <f>IF(Source!BI69=2,H88+H89+H91+H92+H93, 0)</f>
        <v>0</v>
      </c>
      <c r="Y96">
        <f>IF(Source!BI69=3,H88+H89+H91+H92+H93, 0)</f>
        <v>0</v>
      </c>
      <c r="Z96">
        <f>IF(Source!BI69=4,H88+H89+H91+H92+H93, 0)</f>
        <v>0</v>
      </c>
    </row>
    <row r="97" spans="1:26" ht="100.8">
      <c r="A97" s="38" t="str">
        <f>Source!E71</f>
        <v>2</v>
      </c>
      <c r="B97" s="77" t="s">
        <v>631</v>
      </c>
      <c r="C97" s="77" t="str">
        <f>Source!G71</f>
        <v>Устройство подстилающих и выравнивающих слоев оснований из щебня</v>
      </c>
      <c r="D97" s="57" t="str">
        <f>Source!H71</f>
        <v>100 м3 материала основания (в плотном теле)</v>
      </c>
      <c r="E97" s="10">
        <f>Source!I71</f>
        <v>0.02</v>
      </c>
      <c r="F97" s="58">
        <f>Source!AL71+Source!AM71+Source!AO71</f>
        <v>3578.4199999999996</v>
      </c>
      <c r="G97" s="59"/>
      <c r="H97" s="60"/>
      <c r="I97" s="59" t="str">
        <f>Source!BO71</f>
        <v>27-04-001-4</v>
      </c>
      <c r="J97" s="59"/>
      <c r="K97" s="60"/>
      <c r="L97" s="61"/>
      <c r="S97">
        <f>ROUND((Source!FX71/100)*((ROUND(Source!AF71*Source!I71, 2)+ROUND(Source!AE71*Source!I71, 2))), 2)</f>
        <v>14.66</v>
      </c>
      <c r="T97">
        <f>Source!X71</f>
        <v>487.1</v>
      </c>
      <c r="U97">
        <f>ROUND((Source!FY71/100)*((ROUND(Source!AF71*Source!I71, 2)+ROUND(Source!AE71*Source!I71, 2))), 2)</f>
        <v>9.26</v>
      </c>
      <c r="V97">
        <f>Source!Y71</f>
        <v>308.25</v>
      </c>
    </row>
    <row r="98" spans="1:26">
      <c r="C98" s="49" t="str">
        <f>"Объем: "&amp;Source!I71&amp;"=2/"&amp;"100"</f>
        <v>Объем: 0,02=2/100</v>
      </c>
    </row>
    <row r="99" spans="1:26" ht="14.4">
      <c r="A99" s="38"/>
      <c r="B99" s="77"/>
      <c r="C99" s="77" t="s">
        <v>622</v>
      </c>
      <c r="D99" s="57"/>
      <c r="E99" s="10"/>
      <c r="F99" s="58">
        <f>Source!AO71</f>
        <v>195.7</v>
      </c>
      <c r="G99" s="59" t="str">
        <f>Source!DG71</f>
        <v>)*1,15</v>
      </c>
      <c r="H99" s="60">
        <f>ROUND(Source!AF71*Source!I71, 2)</f>
        <v>4.5</v>
      </c>
      <c r="I99" s="59"/>
      <c r="J99" s="59">
        <f>IF(Source!BA71&lt;&gt; 0, Source!BA71, 1)</f>
        <v>33.18</v>
      </c>
      <c r="K99" s="60">
        <f>Source!S71</f>
        <v>149.35</v>
      </c>
      <c r="L99" s="61"/>
      <c r="R99">
        <f>H99</f>
        <v>4.5</v>
      </c>
    </row>
    <row r="100" spans="1:26" ht="14.4">
      <c r="A100" s="38"/>
      <c r="B100" s="77"/>
      <c r="C100" s="77" t="s">
        <v>70</v>
      </c>
      <c r="D100" s="57"/>
      <c r="E100" s="10"/>
      <c r="F100" s="58">
        <f>Source!AM71</f>
        <v>3365.64</v>
      </c>
      <c r="G100" s="59" t="str">
        <f>Source!DE71</f>
        <v>)*1,25</v>
      </c>
      <c r="H100" s="60">
        <f>ROUND(Source!AD71*Source!I71, 2)</f>
        <v>84.14</v>
      </c>
      <c r="I100" s="59"/>
      <c r="J100" s="59">
        <f>IF(Source!BB71&lt;&gt; 0, Source!BB71, 1)</f>
        <v>7.29</v>
      </c>
      <c r="K100" s="60">
        <f>Source!Q71</f>
        <v>613.39</v>
      </c>
      <c r="L100" s="61"/>
    </row>
    <row r="101" spans="1:26" ht="14.4">
      <c r="A101" s="38"/>
      <c r="B101" s="77"/>
      <c r="C101" s="77" t="s">
        <v>623</v>
      </c>
      <c r="D101" s="57"/>
      <c r="E101" s="10"/>
      <c r="F101" s="58">
        <f>Source!AN71</f>
        <v>278.72000000000003</v>
      </c>
      <c r="G101" s="59" t="str">
        <f>Source!DF71</f>
        <v>)*1,25</v>
      </c>
      <c r="H101" s="62">
        <f>ROUND(Source!AE71*Source!I71, 2)</f>
        <v>6.97</v>
      </c>
      <c r="I101" s="59"/>
      <c r="J101" s="59">
        <f>IF(Source!BS71&lt;&gt; 0, Source!BS71, 1)</f>
        <v>33.18</v>
      </c>
      <c r="K101" s="62">
        <f>Source!R71</f>
        <v>231.2</v>
      </c>
      <c r="L101" s="61"/>
      <c r="R101">
        <f>H101</f>
        <v>6.97</v>
      </c>
    </row>
    <row r="102" spans="1:26" ht="14.4">
      <c r="A102" s="38"/>
      <c r="B102" s="77"/>
      <c r="C102" s="77" t="s">
        <v>629</v>
      </c>
      <c r="D102" s="57"/>
      <c r="E102" s="10"/>
      <c r="F102" s="58">
        <f>Source!AL71</f>
        <v>17.079999999999998</v>
      </c>
      <c r="G102" s="59" t="str">
        <f>Source!DD71</f>
        <v/>
      </c>
      <c r="H102" s="60">
        <f>ROUND(Source!AC71*Source!I71, 2)</f>
        <v>0.34</v>
      </c>
      <c r="I102" s="59"/>
      <c r="J102" s="59">
        <f>IF(Source!BC71&lt;&gt; 0, Source!BC71, 1)</f>
        <v>9.1</v>
      </c>
      <c r="K102" s="60">
        <f>Source!P71</f>
        <v>3.11</v>
      </c>
      <c r="L102" s="61"/>
    </row>
    <row r="103" spans="1:26" ht="14.4">
      <c r="A103" s="38"/>
      <c r="B103" s="77"/>
      <c r="C103" s="77" t="s">
        <v>624</v>
      </c>
      <c r="D103" s="57" t="s">
        <v>625</v>
      </c>
      <c r="E103" s="10">
        <f>Source!BZ71</f>
        <v>142</v>
      </c>
      <c r="F103" s="14" t="str">
        <f>CONCATENATE(" )", Source!DL71, Source!FT71, "=", Source!FX71)</f>
        <v xml:space="preserve"> )*0,9=127,8</v>
      </c>
      <c r="G103" s="23"/>
      <c r="H103" s="60">
        <f>SUM(S97:S106)</f>
        <v>14.66</v>
      </c>
      <c r="I103" s="63"/>
      <c r="J103" s="55">
        <f>Source!AT71</f>
        <v>128</v>
      </c>
      <c r="K103" s="60">
        <f>SUM(T97:T106)</f>
        <v>487.1</v>
      </c>
      <c r="L103" s="61"/>
    </row>
    <row r="104" spans="1:26" ht="14.4">
      <c r="A104" s="38"/>
      <c r="B104" s="77"/>
      <c r="C104" s="77" t="s">
        <v>626</v>
      </c>
      <c r="D104" s="57" t="s">
        <v>625</v>
      </c>
      <c r="E104" s="10">
        <f>Source!CA71</f>
        <v>95</v>
      </c>
      <c r="F104" s="14" t="str">
        <f>CONCATENATE(" )", Source!DM71, Source!FU71, "=", Source!FY71)</f>
        <v xml:space="preserve"> )*0,85=80,75</v>
      </c>
      <c r="G104" s="23"/>
      <c r="H104" s="60">
        <f>SUM(U97:U106)</f>
        <v>9.26</v>
      </c>
      <c r="I104" s="63"/>
      <c r="J104" s="55">
        <f>Source!AU71</f>
        <v>81</v>
      </c>
      <c r="K104" s="60">
        <f>SUM(V97:V106)</f>
        <v>308.25</v>
      </c>
      <c r="L104" s="61"/>
    </row>
    <row r="105" spans="1:26" ht="14.4">
      <c r="A105" s="38"/>
      <c r="B105" s="77"/>
      <c r="C105" s="77" t="s">
        <v>627</v>
      </c>
      <c r="D105" s="57" t="s">
        <v>628</v>
      </c>
      <c r="E105" s="10">
        <f>Source!AQ71</f>
        <v>24.19</v>
      </c>
      <c r="F105" s="58"/>
      <c r="G105" s="59" t="str">
        <f>Source!DI71</f>
        <v>)*1,15</v>
      </c>
      <c r="H105" s="60"/>
      <c r="I105" s="59"/>
      <c r="J105" s="59"/>
      <c r="K105" s="60"/>
      <c r="L105" s="72">
        <f>Source!U71</f>
        <v>0.55637000000000003</v>
      </c>
    </row>
    <row r="106" spans="1:26" ht="27.6">
      <c r="A106" s="78" t="str">
        <f>Source!E72</f>
        <v>2,1</v>
      </c>
      <c r="B106" s="79" t="str">
        <f>Source!F72</f>
        <v>113-0200</v>
      </c>
      <c r="C106" s="79" t="str">
        <f>Source!G72</f>
        <v>Щебень андезитовый фракционный марки № 3 от 30 до 50 мм</v>
      </c>
      <c r="D106" s="64" t="str">
        <f>Source!H72</f>
        <v>м3</v>
      </c>
      <c r="E106" s="65">
        <f>Source!I72</f>
        <v>2</v>
      </c>
      <c r="F106" s="66">
        <f>Source!AL72+Source!AM72+Source!AO72</f>
        <v>228.11</v>
      </c>
      <c r="G106" s="73" t="s">
        <v>3</v>
      </c>
      <c r="H106" s="68">
        <f>ROUND(Source!AC72*Source!I72, 2)+ROUND(Source!AD72*Source!I72, 2)+ROUND(Source!AF72*Source!I72, 2)</f>
        <v>456.22</v>
      </c>
      <c r="I106" s="67"/>
      <c r="J106" s="67">
        <f>IF(Source!BC72&lt;&gt; 0, Source!BC72, 1)</f>
        <v>1</v>
      </c>
      <c r="K106" s="68">
        <f>Source!O72</f>
        <v>456.22</v>
      </c>
      <c r="L106" s="74"/>
      <c r="S106">
        <f>ROUND((Source!FX72/100)*((ROUND(Source!AF72*Source!I72, 2)+ROUND(Source!AE72*Source!I72, 2))), 2)</f>
        <v>0</v>
      </c>
      <c r="T106">
        <f>Source!X72</f>
        <v>0</v>
      </c>
      <c r="U106">
        <f>ROUND((Source!FY72/100)*((ROUND(Source!AF72*Source!I72, 2)+ROUND(Source!AE72*Source!I72, 2))), 2)</f>
        <v>0</v>
      </c>
      <c r="V106">
        <f>Source!Y72</f>
        <v>0</v>
      </c>
      <c r="W106">
        <f>IF(Source!BI72&lt;=1,H106, 0)</f>
        <v>456.22</v>
      </c>
      <c r="X106">
        <f>IF(Source!BI72=2,H106, 0)</f>
        <v>0</v>
      </c>
      <c r="Y106">
        <f>IF(Source!BI72=3,H106, 0)</f>
        <v>0</v>
      </c>
      <c r="Z106">
        <f>IF(Source!BI72=4,H106, 0)</f>
        <v>0</v>
      </c>
    </row>
    <row r="107" spans="1:26" ht="13.8">
      <c r="G107" s="70">
        <f>H99+H100+H102+H103+H104+SUM(H106:H106)</f>
        <v>569.12</v>
      </c>
      <c r="H107" s="70"/>
      <c r="J107" s="70">
        <f>K99+K100+K102+K103+K104+SUM(K106:K106)</f>
        <v>2017.42</v>
      </c>
      <c r="K107" s="70"/>
      <c r="L107" s="71">
        <f>Source!U71</f>
        <v>0.55637000000000003</v>
      </c>
      <c r="O107" s="47">
        <f>G107</f>
        <v>569.12</v>
      </c>
      <c r="P107" s="47">
        <f>J107</f>
        <v>2017.42</v>
      </c>
      <c r="Q107" s="47">
        <f>L107</f>
        <v>0.55637000000000003</v>
      </c>
      <c r="W107">
        <f>IF(Source!BI71&lt;=1,H99+H100+H102+H103+H104, 0)</f>
        <v>112.9</v>
      </c>
      <c r="X107">
        <f>IF(Source!BI71=2,H99+H100+H102+H103+H104, 0)</f>
        <v>0</v>
      </c>
      <c r="Y107">
        <f>IF(Source!BI71=3,H99+H100+H102+H103+H104, 0)</f>
        <v>0</v>
      </c>
      <c r="Z107">
        <f>IF(Source!BI71=4,H99+H100+H102+H103+H104, 0)</f>
        <v>0</v>
      </c>
    </row>
    <row r="108" spans="1:26" ht="80.400000000000006">
      <c r="A108" s="38" t="str">
        <f>Source!E73</f>
        <v>3</v>
      </c>
      <c r="B108" s="77" t="s">
        <v>632</v>
      </c>
      <c r="C108" s="77" t="str">
        <f>Source!G73</f>
        <v>Разработка грунта вручную в траншеях глубиной до 2 м без креплений с откосами, группа грунтов 2</v>
      </c>
      <c r="D108" s="57" t="str">
        <f>Source!H73</f>
        <v>100 м3 грунта</v>
      </c>
      <c r="E108" s="10">
        <f>Source!I73</f>
        <v>0.02</v>
      </c>
      <c r="F108" s="58">
        <f>Source!AL73+Source!AM73+Source!AO73</f>
        <v>1201.2</v>
      </c>
      <c r="G108" s="59"/>
      <c r="H108" s="60"/>
      <c r="I108" s="59" t="str">
        <f>Source!BO73</f>
        <v>01-02-057-2</v>
      </c>
      <c r="J108" s="59"/>
      <c r="K108" s="60"/>
      <c r="L108" s="61"/>
      <c r="S108">
        <f>ROUND((Source!FX73/100)*((ROUND(Source!AF73*Source!I73, 2)+ROUND(Source!AE73*Source!I73, 2))), 2)</f>
        <v>19.89</v>
      </c>
      <c r="T108">
        <f>Source!X73</f>
        <v>660.01</v>
      </c>
      <c r="U108">
        <f>ROUND((Source!FY73/100)*((ROUND(Source!AF73*Source!I73, 2)+ROUND(Source!AE73*Source!I73, 2))), 2)</f>
        <v>10.57</v>
      </c>
      <c r="V108">
        <f>Source!Y73</f>
        <v>348.34</v>
      </c>
    </row>
    <row r="109" spans="1:26">
      <c r="C109" s="49" t="str">
        <f>"Объем: "&amp;Source!I73&amp;"=2/"&amp;"100"</f>
        <v>Объем: 0,02=2/100</v>
      </c>
    </row>
    <row r="110" spans="1:26" ht="14.4">
      <c r="A110" s="38"/>
      <c r="B110" s="77"/>
      <c r="C110" s="77" t="s">
        <v>622</v>
      </c>
      <c r="D110" s="57"/>
      <c r="E110" s="10"/>
      <c r="F110" s="58">
        <f>Source!AO73</f>
        <v>1201.2</v>
      </c>
      <c r="G110" s="59" t="str">
        <f>Source!DG73</f>
        <v>)*1,15</v>
      </c>
      <c r="H110" s="60">
        <f>ROUND(Source!AF73*Source!I73, 2)</f>
        <v>27.63</v>
      </c>
      <c r="I110" s="59"/>
      <c r="J110" s="59">
        <f>IF(Source!BA73&lt;&gt; 0, Source!BA73, 1)</f>
        <v>33.18</v>
      </c>
      <c r="K110" s="60">
        <f>Source!S73</f>
        <v>916.68</v>
      </c>
      <c r="L110" s="61"/>
      <c r="R110">
        <f>H110</f>
        <v>27.63</v>
      </c>
    </row>
    <row r="111" spans="1:26" ht="14.4">
      <c r="A111" s="38"/>
      <c r="B111" s="77"/>
      <c r="C111" s="77" t="s">
        <v>624</v>
      </c>
      <c r="D111" s="57" t="s">
        <v>625</v>
      </c>
      <c r="E111" s="10">
        <f>Source!BZ73</f>
        <v>80</v>
      </c>
      <c r="F111" s="14" t="str">
        <f>CONCATENATE(" )", Source!DL73, Source!FT73, "=", Source!FX73)</f>
        <v xml:space="preserve"> )*0,9=72</v>
      </c>
      <c r="G111" s="23"/>
      <c r="H111" s="60">
        <f>SUM(S108:S113)</f>
        <v>19.89</v>
      </c>
      <c r="I111" s="63"/>
      <c r="J111" s="55">
        <f>Source!AT73</f>
        <v>72</v>
      </c>
      <c r="K111" s="60">
        <f>SUM(T108:T113)</f>
        <v>660.01</v>
      </c>
      <c r="L111" s="61"/>
    </row>
    <row r="112" spans="1:26" ht="14.4">
      <c r="A112" s="38"/>
      <c r="B112" s="77"/>
      <c r="C112" s="77" t="s">
        <v>626</v>
      </c>
      <c r="D112" s="57" t="s">
        <v>625</v>
      </c>
      <c r="E112" s="10">
        <f>Source!CA73</f>
        <v>45</v>
      </c>
      <c r="F112" s="14" t="str">
        <f>CONCATENATE(" )", Source!DM73, Source!FU73, "=", Source!FY73)</f>
        <v xml:space="preserve"> )*0,85=38,25</v>
      </c>
      <c r="G112" s="23"/>
      <c r="H112" s="60">
        <f>SUM(U108:U113)</f>
        <v>10.57</v>
      </c>
      <c r="I112" s="63"/>
      <c r="J112" s="55">
        <f>Source!AU73</f>
        <v>38</v>
      </c>
      <c r="K112" s="60">
        <f>SUM(V108:V113)</f>
        <v>348.34</v>
      </c>
      <c r="L112" s="61"/>
    </row>
    <row r="113" spans="1:26" ht="14.4">
      <c r="A113" s="78"/>
      <c r="B113" s="79"/>
      <c r="C113" s="79" t="s">
        <v>627</v>
      </c>
      <c r="D113" s="64" t="s">
        <v>628</v>
      </c>
      <c r="E113" s="65">
        <f>Source!AQ73</f>
        <v>154</v>
      </c>
      <c r="F113" s="66"/>
      <c r="G113" s="67" t="str">
        <f>Source!DI73</f>
        <v>)*1,15</v>
      </c>
      <c r="H113" s="68"/>
      <c r="I113" s="67"/>
      <c r="J113" s="67"/>
      <c r="K113" s="68"/>
      <c r="L113" s="69">
        <f>Source!U73</f>
        <v>3.5419999999999998</v>
      </c>
    </row>
    <row r="114" spans="1:26" ht="13.8">
      <c r="G114" s="70">
        <f>H110+H111+H112</f>
        <v>58.089999999999996</v>
      </c>
      <c r="H114" s="70"/>
      <c r="J114" s="70">
        <f>K110+K111+K112</f>
        <v>1925.03</v>
      </c>
      <c r="K114" s="70"/>
      <c r="L114" s="71">
        <f>Source!U73</f>
        <v>3.5419999999999998</v>
      </c>
      <c r="O114" s="47">
        <f>G114</f>
        <v>58.089999999999996</v>
      </c>
      <c r="P114" s="47">
        <f>J114</f>
        <v>1925.03</v>
      </c>
      <c r="Q114" s="47">
        <f>L114</f>
        <v>3.5419999999999998</v>
      </c>
      <c r="W114">
        <f>IF(Source!BI73&lt;=1,H110+H111+H112, 0)</f>
        <v>58.089999999999996</v>
      </c>
      <c r="X114">
        <f>IF(Source!BI73=2,H110+H111+H112, 0)</f>
        <v>0</v>
      </c>
      <c r="Y114">
        <f>IF(Source!BI73=3,H110+H111+H112, 0)</f>
        <v>0</v>
      </c>
      <c r="Z114">
        <f>IF(Source!BI73=4,H110+H111+H112, 0)</f>
        <v>0</v>
      </c>
    </row>
    <row r="115" spans="1:26" ht="100.8">
      <c r="A115" s="38" t="str">
        <f>Source!E74</f>
        <v>4</v>
      </c>
      <c r="B115" s="77" t="s">
        <v>633</v>
      </c>
      <c r="C115" s="77" t="str">
        <f>Source!G74</f>
        <v>Устройство бетонной подготовки</v>
      </c>
      <c r="D115" s="57" t="str">
        <f>Source!H74</f>
        <v>100 м3 бетона, бутобетона и железобетона в деле</v>
      </c>
      <c r="E115" s="10">
        <f>Source!I74</f>
        <v>0.05</v>
      </c>
      <c r="F115" s="58">
        <f>Source!AL74+Source!AM74+Source!AO74</f>
        <v>58585.02</v>
      </c>
      <c r="G115" s="59"/>
      <c r="H115" s="60"/>
      <c r="I115" s="59" t="str">
        <f>Source!BO74</f>
        <v>06-01-001-1</v>
      </c>
      <c r="J115" s="59"/>
      <c r="K115" s="60"/>
      <c r="L115" s="61"/>
      <c r="S115">
        <f>ROUND((Source!FX74/100)*((ROUND(Source!AF74*Source!I74, 2)+ROUND(Source!AE74*Source!I74, 2))), 2)</f>
        <v>90.64</v>
      </c>
      <c r="T115">
        <f>Source!X74</f>
        <v>3023.41</v>
      </c>
      <c r="U115">
        <f>ROUND((Source!FY74/100)*((ROUND(Source!AF74*Source!I74, 2)+ROUND(Source!AE74*Source!I74, 2))), 2)</f>
        <v>53</v>
      </c>
      <c r="V115">
        <f>Source!Y74</f>
        <v>1750.4</v>
      </c>
    </row>
    <row r="116" spans="1:26">
      <c r="C116" s="49" t="str">
        <f>"Объем: "&amp;Source!I74&amp;"=5/"&amp;"100"</f>
        <v>Объем: 0,05=5/100</v>
      </c>
    </row>
    <row r="117" spans="1:26" ht="14.4">
      <c r="A117" s="38"/>
      <c r="B117" s="77"/>
      <c r="C117" s="77" t="s">
        <v>622</v>
      </c>
      <c r="D117" s="57"/>
      <c r="E117" s="10"/>
      <c r="F117" s="58">
        <f>Source!AO74</f>
        <v>1404</v>
      </c>
      <c r="G117" s="59" t="str">
        <f>Source!DG74</f>
        <v>)*1,15</v>
      </c>
      <c r="H117" s="60">
        <f>ROUND(Source!AF74*Source!I74, 2)</f>
        <v>80.73</v>
      </c>
      <c r="I117" s="59"/>
      <c r="J117" s="59">
        <f>IF(Source!BA74&lt;&gt; 0, Source!BA74, 1)</f>
        <v>33.18</v>
      </c>
      <c r="K117" s="60">
        <f>Source!S74</f>
        <v>2678.62</v>
      </c>
      <c r="L117" s="61"/>
      <c r="R117">
        <f>H117</f>
        <v>80.73</v>
      </c>
    </row>
    <row r="118" spans="1:26" ht="14.4">
      <c r="A118" s="38"/>
      <c r="B118" s="77"/>
      <c r="C118" s="77" t="s">
        <v>70</v>
      </c>
      <c r="D118" s="57"/>
      <c r="E118" s="10"/>
      <c r="F118" s="58">
        <f>Source!AM74</f>
        <v>1590.53</v>
      </c>
      <c r="G118" s="59" t="str">
        <f>Source!DE74</f>
        <v>)*1,25</v>
      </c>
      <c r="H118" s="60">
        <f>ROUND(Source!AD74*Source!I74, 2)</f>
        <v>99.41</v>
      </c>
      <c r="I118" s="59"/>
      <c r="J118" s="59">
        <f>IF(Source!BB74&lt;&gt; 0, Source!BB74, 1)</f>
        <v>10.26</v>
      </c>
      <c r="K118" s="60">
        <f>Source!Q74</f>
        <v>1019.93</v>
      </c>
      <c r="L118" s="61"/>
    </row>
    <row r="119" spans="1:26" ht="14.4">
      <c r="A119" s="38"/>
      <c r="B119" s="77"/>
      <c r="C119" s="77" t="s">
        <v>623</v>
      </c>
      <c r="D119" s="57"/>
      <c r="E119" s="10"/>
      <c r="F119" s="58">
        <f>Source!AN74</f>
        <v>243</v>
      </c>
      <c r="G119" s="59" t="str">
        <f>Source!DF74</f>
        <v>)*1,25</v>
      </c>
      <c r="H119" s="62">
        <f>ROUND(Source!AE74*Source!I74, 2)</f>
        <v>15.19</v>
      </c>
      <c r="I119" s="59"/>
      <c r="J119" s="59">
        <f>IF(Source!BS74&lt;&gt; 0, Source!BS74, 1)</f>
        <v>33.18</v>
      </c>
      <c r="K119" s="62">
        <f>Source!R74</f>
        <v>503.92</v>
      </c>
      <c r="L119" s="61"/>
      <c r="R119">
        <f>H119</f>
        <v>15.19</v>
      </c>
    </row>
    <row r="120" spans="1:26" ht="14.4">
      <c r="A120" s="38"/>
      <c r="B120" s="77"/>
      <c r="C120" s="77" t="s">
        <v>629</v>
      </c>
      <c r="D120" s="57"/>
      <c r="E120" s="10"/>
      <c r="F120" s="58">
        <f>Source!AL74</f>
        <v>55590.49</v>
      </c>
      <c r="G120" s="59" t="str">
        <f>Source!DD74</f>
        <v/>
      </c>
      <c r="H120" s="60">
        <f>ROUND(Source!AC74*Source!I74, 2)</f>
        <v>2779.52</v>
      </c>
      <c r="I120" s="59"/>
      <c r="J120" s="59">
        <f>IF(Source!BC74&lt;&gt; 0, Source!BC74, 1)</f>
        <v>6.44</v>
      </c>
      <c r="K120" s="60">
        <f>Source!P74</f>
        <v>17900.14</v>
      </c>
      <c r="L120" s="61"/>
    </row>
    <row r="121" spans="1:26" ht="14.4">
      <c r="A121" s="38"/>
      <c r="B121" s="77"/>
      <c r="C121" s="77" t="s">
        <v>624</v>
      </c>
      <c r="D121" s="57" t="s">
        <v>625</v>
      </c>
      <c r="E121" s="10">
        <f>Source!BZ74</f>
        <v>105</v>
      </c>
      <c r="F121" s="14" t="str">
        <f>CONCATENATE(" )", Source!DL74, Source!FT74, "=", Source!FX74)</f>
        <v xml:space="preserve"> )*0,9=94,5</v>
      </c>
      <c r="G121" s="23"/>
      <c r="H121" s="60">
        <f>SUM(S115:S123)</f>
        <v>90.64</v>
      </c>
      <c r="I121" s="63"/>
      <c r="J121" s="55">
        <f>Source!AT74</f>
        <v>95</v>
      </c>
      <c r="K121" s="60">
        <f>SUM(T115:T123)</f>
        <v>3023.41</v>
      </c>
      <c r="L121" s="61"/>
    </row>
    <row r="122" spans="1:26" ht="14.4">
      <c r="A122" s="38"/>
      <c r="B122" s="77"/>
      <c r="C122" s="77" t="s">
        <v>626</v>
      </c>
      <c r="D122" s="57" t="s">
        <v>625</v>
      </c>
      <c r="E122" s="10">
        <f>Source!CA74</f>
        <v>65</v>
      </c>
      <c r="F122" s="14" t="str">
        <f>CONCATENATE(" )", Source!DM74, Source!FU74, "=", Source!FY74)</f>
        <v xml:space="preserve"> )*0,85=55,25</v>
      </c>
      <c r="G122" s="23"/>
      <c r="H122" s="60">
        <f>SUM(U115:U123)</f>
        <v>53</v>
      </c>
      <c r="I122" s="63"/>
      <c r="J122" s="55">
        <f>Source!AU74</f>
        <v>55</v>
      </c>
      <c r="K122" s="60">
        <f>SUM(V115:V123)</f>
        <v>1750.4</v>
      </c>
      <c r="L122" s="61"/>
    </row>
    <row r="123" spans="1:26" ht="14.4">
      <c r="A123" s="78"/>
      <c r="B123" s="79"/>
      <c r="C123" s="79" t="s">
        <v>627</v>
      </c>
      <c r="D123" s="64" t="s">
        <v>628</v>
      </c>
      <c r="E123" s="65">
        <f>Source!AQ74</f>
        <v>180</v>
      </c>
      <c r="F123" s="66"/>
      <c r="G123" s="67" t="str">
        <f>Source!DI74</f>
        <v>)*1,15</v>
      </c>
      <c r="H123" s="68"/>
      <c r="I123" s="67"/>
      <c r="J123" s="67"/>
      <c r="K123" s="68"/>
      <c r="L123" s="69">
        <f>Source!U74</f>
        <v>10.35</v>
      </c>
    </row>
    <row r="124" spans="1:26" ht="13.8">
      <c r="G124" s="70">
        <f>H117+H118+H120+H121+H122</f>
        <v>3103.2999999999997</v>
      </c>
      <c r="H124" s="70"/>
      <c r="J124" s="70">
        <f>K117+K118+K120+K121+K122</f>
        <v>26372.5</v>
      </c>
      <c r="K124" s="70"/>
      <c r="L124" s="71">
        <f>Source!U74</f>
        <v>10.35</v>
      </c>
      <c r="O124" s="47">
        <f>G124</f>
        <v>3103.2999999999997</v>
      </c>
      <c r="P124" s="47">
        <f>J124</f>
        <v>26372.5</v>
      </c>
      <c r="Q124" s="47">
        <f>L124</f>
        <v>10.35</v>
      </c>
      <c r="W124">
        <f>IF(Source!BI74&lt;=1,H117+H118+H120+H121+H122, 0)</f>
        <v>3103.2999999999997</v>
      </c>
      <c r="X124">
        <f>IF(Source!BI74=2,H117+H118+H120+H121+H122, 0)</f>
        <v>0</v>
      </c>
      <c r="Y124">
        <f>IF(Source!BI74=3,H117+H118+H120+H121+H122, 0)</f>
        <v>0</v>
      </c>
      <c r="Z124">
        <f>IF(Source!BI74=4,H117+H118+H120+H121+H122, 0)</f>
        <v>0</v>
      </c>
    </row>
    <row r="125" spans="1:26" ht="80.400000000000006">
      <c r="A125" s="38" t="str">
        <f>Source!E75</f>
        <v>5</v>
      </c>
      <c r="B125" s="77" t="s">
        <v>634</v>
      </c>
      <c r="C125" s="77" t="str">
        <f>Source!G75</f>
        <v>Армирование подстилающих слоев и набетонок</v>
      </c>
      <c r="D125" s="57" t="str">
        <f>Source!H75</f>
        <v>1 Т</v>
      </c>
      <c r="E125" s="10">
        <f>Source!I75</f>
        <v>0.02</v>
      </c>
      <c r="F125" s="58">
        <f>Source!AL75+Source!AM75+Source!AO75</f>
        <v>6084.68</v>
      </c>
      <c r="G125" s="59"/>
      <c r="H125" s="60"/>
      <c r="I125" s="59" t="str">
        <f>Source!BO75</f>
        <v>06-01-015-10</v>
      </c>
      <c r="J125" s="59"/>
      <c r="K125" s="60"/>
      <c r="L125" s="61"/>
      <c r="S125">
        <f>ROUND((Source!FX75/100)*((ROUND(Source!AF75*Source!I75, 2)+ROUND(Source!AE75*Source!I75, 2))), 2)</f>
        <v>2.4900000000000002</v>
      </c>
      <c r="T125">
        <f>Source!X75</f>
        <v>82.89</v>
      </c>
      <c r="U125">
        <f>ROUND((Source!FY75/100)*((ROUND(Source!AF75*Source!I75, 2)+ROUND(Source!AE75*Source!I75, 2))), 2)</f>
        <v>1.45</v>
      </c>
      <c r="V125">
        <f>Source!Y75</f>
        <v>47.99</v>
      </c>
    </row>
    <row r="126" spans="1:26" ht="14.4">
      <c r="A126" s="38"/>
      <c r="B126" s="77"/>
      <c r="C126" s="77" t="s">
        <v>622</v>
      </c>
      <c r="D126" s="57"/>
      <c r="E126" s="10"/>
      <c r="F126" s="58">
        <f>Source!AO75</f>
        <v>111.99</v>
      </c>
      <c r="G126" s="59" t="str">
        <f>Source!DG75</f>
        <v>)*1,15</v>
      </c>
      <c r="H126" s="60">
        <f>ROUND(Source!AF75*Source!I75, 2)</f>
        <v>2.58</v>
      </c>
      <c r="I126" s="59"/>
      <c r="J126" s="59">
        <f>IF(Source!BA75&lt;&gt; 0, Source!BA75, 1)</f>
        <v>33.18</v>
      </c>
      <c r="K126" s="60">
        <f>Source!S75</f>
        <v>85.46</v>
      </c>
      <c r="L126" s="61"/>
      <c r="R126">
        <f>H126</f>
        <v>2.58</v>
      </c>
    </row>
    <row r="127" spans="1:26" ht="14.4">
      <c r="A127" s="38"/>
      <c r="B127" s="77"/>
      <c r="C127" s="77" t="s">
        <v>70</v>
      </c>
      <c r="D127" s="57"/>
      <c r="E127" s="10"/>
      <c r="F127" s="58">
        <f>Source!AM75</f>
        <v>37.1</v>
      </c>
      <c r="G127" s="59" t="str">
        <f>Source!DE75</f>
        <v>)*1,25</v>
      </c>
      <c r="H127" s="60">
        <f>ROUND(Source!AD75*Source!I75, 2)</f>
        <v>0.93</v>
      </c>
      <c r="I127" s="59"/>
      <c r="J127" s="59">
        <f>IF(Source!BB75&lt;&gt; 0, Source!BB75, 1)</f>
        <v>10.28</v>
      </c>
      <c r="K127" s="60">
        <f>Source!Q75</f>
        <v>9.5299999999999994</v>
      </c>
      <c r="L127" s="61"/>
    </row>
    <row r="128" spans="1:26" ht="14.4">
      <c r="A128" s="38"/>
      <c r="B128" s="77"/>
      <c r="C128" s="77" t="s">
        <v>623</v>
      </c>
      <c r="D128" s="57"/>
      <c r="E128" s="10"/>
      <c r="F128" s="58">
        <f>Source!AN75</f>
        <v>2.16</v>
      </c>
      <c r="G128" s="59" t="str">
        <f>Source!DF75</f>
        <v>)*1,25</v>
      </c>
      <c r="H128" s="62">
        <f>ROUND(Source!AE75*Source!I75, 2)</f>
        <v>0.05</v>
      </c>
      <c r="I128" s="59"/>
      <c r="J128" s="59">
        <f>IF(Source!BS75&lt;&gt; 0, Source!BS75, 1)</f>
        <v>33.18</v>
      </c>
      <c r="K128" s="62">
        <f>Source!R75</f>
        <v>1.79</v>
      </c>
      <c r="L128" s="61"/>
      <c r="R128">
        <f>H128</f>
        <v>0.05</v>
      </c>
    </row>
    <row r="129" spans="1:26" ht="14.4">
      <c r="A129" s="38"/>
      <c r="B129" s="77"/>
      <c r="C129" s="77" t="s">
        <v>629</v>
      </c>
      <c r="D129" s="57"/>
      <c r="E129" s="10"/>
      <c r="F129" s="58">
        <f>Source!AL75</f>
        <v>5935.59</v>
      </c>
      <c r="G129" s="59" t="str">
        <f>Source!DD75</f>
        <v/>
      </c>
      <c r="H129" s="60">
        <f>ROUND(Source!AC75*Source!I75, 2)</f>
        <v>118.71</v>
      </c>
      <c r="I129" s="59"/>
      <c r="J129" s="59">
        <f>IF(Source!BC75&lt;&gt; 0, Source!BC75, 1)</f>
        <v>8.17</v>
      </c>
      <c r="K129" s="60">
        <f>Source!P75</f>
        <v>969.88</v>
      </c>
      <c r="L129" s="61"/>
    </row>
    <row r="130" spans="1:26" ht="14.4">
      <c r="A130" s="38"/>
      <c r="B130" s="77"/>
      <c r="C130" s="77" t="s">
        <v>624</v>
      </c>
      <c r="D130" s="57" t="s">
        <v>625</v>
      </c>
      <c r="E130" s="10">
        <f>Source!BZ75</f>
        <v>105</v>
      </c>
      <c r="F130" s="14" t="str">
        <f>CONCATENATE(" )", Source!DL75, Source!FT75, "=", Source!FX75)</f>
        <v xml:space="preserve"> )*0,9=94,5</v>
      </c>
      <c r="G130" s="23"/>
      <c r="H130" s="60">
        <f>SUM(S125:S132)</f>
        <v>2.4900000000000002</v>
      </c>
      <c r="I130" s="63"/>
      <c r="J130" s="55">
        <f>Source!AT75</f>
        <v>95</v>
      </c>
      <c r="K130" s="60">
        <f>SUM(T125:T132)</f>
        <v>82.89</v>
      </c>
      <c r="L130" s="61"/>
    </row>
    <row r="131" spans="1:26" ht="14.4">
      <c r="A131" s="38"/>
      <c r="B131" s="77"/>
      <c r="C131" s="77" t="s">
        <v>626</v>
      </c>
      <c r="D131" s="57" t="s">
        <v>625</v>
      </c>
      <c r="E131" s="10">
        <f>Source!CA75</f>
        <v>65</v>
      </c>
      <c r="F131" s="14" t="str">
        <f>CONCATENATE(" )", Source!DM75, Source!FU75, "=", Source!FY75)</f>
        <v xml:space="preserve"> )*0,85=55,25</v>
      </c>
      <c r="G131" s="23"/>
      <c r="H131" s="60">
        <f>SUM(U125:U132)</f>
        <v>1.45</v>
      </c>
      <c r="I131" s="63"/>
      <c r="J131" s="55">
        <f>Source!AU75</f>
        <v>55</v>
      </c>
      <c r="K131" s="60">
        <f>SUM(V125:V132)</f>
        <v>47.99</v>
      </c>
      <c r="L131" s="61"/>
    </row>
    <row r="132" spans="1:26" ht="14.4">
      <c r="A132" s="78"/>
      <c r="B132" s="79"/>
      <c r="C132" s="79" t="s">
        <v>627</v>
      </c>
      <c r="D132" s="64" t="s">
        <v>628</v>
      </c>
      <c r="E132" s="65">
        <f>Source!AQ75</f>
        <v>12.64</v>
      </c>
      <c r="F132" s="66"/>
      <c r="G132" s="67" t="str">
        <f>Source!DI75</f>
        <v>)*1,15</v>
      </c>
      <c r="H132" s="68"/>
      <c r="I132" s="67"/>
      <c r="J132" s="67"/>
      <c r="K132" s="68"/>
      <c r="L132" s="69">
        <f>Source!U75</f>
        <v>0.29071999999999998</v>
      </c>
    </row>
    <row r="133" spans="1:26" ht="13.8">
      <c r="G133" s="70">
        <f>H126+H127+H129+H130+H131</f>
        <v>126.16</v>
      </c>
      <c r="H133" s="70"/>
      <c r="J133" s="70">
        <f>K126+K127+K129+K130+K131</f>
        <v>1195.75</v>
      </c>
      <c r="K133" s="70"/>
      <c r="L133" s="71">
        <f>Source!U75</f>
        <v>0.29071999999999998</v>
      </c>
      <c r="O133" s="47">
        <f>G133</f>
        <v>126.16</v>
      </c>
      <c r="P133" s="47">
        <f>J133</f>
        <v>1195.75</v>
      </c>
      <c r="Q133" s="47">
        <f>L133</f>
        <v>0.29071999999999998</v>
      </c>
      <c r="W133">
        <f>IF(Source!BI75&lt;=1,H126+H127+H129+H130+H131, 0)</f>
        <v>126.16</v>
      </c>
      <c r="X133">
        <f>IF(Source!BI75=2,H126+H127+H129+H130+H131, 0)</f>
        <v>0</v>
      </c>
      <c r="Y133">
        <f>IF(Source!BI75=3,H126+H127+H129+H130+H131, 0)</f>
        <v>0</v>
      </c>
      <c r="Z133">
        <f>IF(Source!BI75=4,H126+H127+H129+H130+H131, 0)</f>
        <v>0</v>
      </c>
    </row>
    <row r="134" spans="1:26" ht="80.400000000000006">
      <c r="A134" s="38" t="str">
        <f>Source!E76</f>
        <v>7</v>
      </c>
      <c r="B134" s="77" t="s">
        <v>635</v>
      </c>
      <c r="C134" s="77" t="str">
        <f>Source!G76</f>
        <v>Устройство бетонных плитных тротуаров с заполнением швов песком</v>
      </c>
      <c r="D134" s="57" t="str">
        <f>Source!H76</f>
        <v>100 м2 тротуара</v>
      </c>
      <c r="E134" s="10">
        <f>Source!I76</f>
        <v>0.112</v>
      </c>
      <c r="F134" s="58">
        <f>Source!AL76+Source!AM76+Source!AO76</f>
        <v>7762.7</v>
      </c>
      <c r="G134" s="59"/>
      <c r="H134" s="60"/>
      <c r="I134" s="59" t="str">
        <f>Source!BO76</f>
        <v>27-07-003-2</v>
      </c>
      <c r="J134" s="59"/>
      <c r="K134" s="60"/>
      <c r="L134" s="61"/>
      <c r="S134">
        <f>ROUND((Source!FX76/100)*((ROUND(Source!AF76*Source!I76, 2)+ROUND(Source!AE76*Source!I76, 2))), 2)</f>
        <v>58.03</v>
      </c>
      <c r="T134">
        <f>Source!X76</f>
        <v>1928.46</v>
      </c>
      <c r="U134">
        <f>ROUND((Source!FY76/100)*((ROUND(Source!AF76*Source!I76, 2)+ROUND(Source!AE76*Source!I76, 2))), 2)</f>
        <v>36.67</v>
      </c>
      <c r="V134">
        <f>Source!Y76</f>
        <v>1220.3499999999999</v>
      </c>
    </row>
    <row r="135" spans="1:26">
      <c r="C135" s="49" t="str">
        <f>"Объем: "&amp;Source!I76&amp;"=11,2/"&amp;"100"</f>
        <v>Объем: 0,112=11,2/100</v>
      </c>
    </row>
    <row r="136" spans="1:26" ht="14.4">
      <c r="A136" s="38"/>
      <c r="B136" s="77"/>
      <c r="C136" s="77" t="s">
        <v>622</v>
      </c>
      <c r="D136" s="57"/>
      <c r="E136" s="10"/>
      <c r="F136" s="58">
        <f>Source!AO76</f>
        <v>346.41</v>
      </c>
      <c r="G136" s="59" t="str">
        <f>Source!DG76</f>
        <v>)*1,15</v>
      </c>
      <c r="H136" s="60">
        <f>ROUND(Source!AF76*Source!I76, 2)</f>
        <v>44.62</v>
      </c>
      <c r="I136" s="59"/>
      <c r="J136" s="59">
        <f>IF(Source!BA76&lt;&gt; 0, Source!BA76, 1)</f>
        <v>33.18</v>
      </c>
      <c r="K136" s="60">
        <f>Source!S76</f>
        <v>1480.41</v>
      </c>
      <c r="L136" s="61"/>
      <c r="R136">
        <f>H136</f>
        <v>44.62</v>
      </c>
    </row>
    <row r="137" spans="1:26" ht="14.4">
      <c r="A137" s="38"/>
      <c r="B137" s="77"/>
      <c r="C137" s="77" t="s">
        <v>70</v>
      </c>
      <c r="D137" s="57"/>
      <c r="E137" s="10"/>
      <c r="F137" s="58">
        <f>Source!AM76</f>
        <v>403.53</v>
      </c>
      <c r="G137" s="59" t="str">
        <f>Source!DE76</f>
        <v>)*1,25</v>
      </c>
      <c r="H137" s="60">
        <f>ROUND(Source!AD76*Source!I76, 2)</f>
        <v>56.49</v>
      </c>
      <c r="I137" s="59"/>
      <c r="J137" s="59">
        <f>IF(Source!BB76&lt;&gt; 0, Source!BB76, 1)</f>
        <v>7.28</v>
      </c>
      <c r="K137" s="60">
        <f>Source!Q76</f>
        <v>411.28</v>
      </c>
      <c r="L137" s="61"/>
    </row>
    <row r="138" spans="1:26" ht="14.4">
      <c r="A138" s="38"/>
      <c r="B138" s="77"/>
      <c r="C138" s="77" t="s">
        <v>623</v>
      </c>
      <c r="D138" s="57"/>
      <c r="E138" s="10"/>
      <c r="F138" s="58">
        <f>Source!AN76</f>
        <v>5.64</v>
      </c>
      <c r="G138" s="59" t="str">
        <f>Source!DF76</f>
        <v>)*1,25</v>
      </c>
      <c r="H138" s="62">
        <f>ROUND(Source!AE76*Source!I76, 2)</f>
        <v>0.79</v>
      </c>
      <c r="I138" s="59"/>
      <c r="J138" s="59">
        <f>IF(Source!BS76&lt;&gt; 0, Source!BS76, 1)</f>
        <v>33.18</v>
      </c>
      <c r="K138" s="62">
        <f>Source!R76</f>
        <v>26.2</v>
      </c>
      <c r="L138" s="61"/>
      <c r="R138">
        <f>H138</f>
        <v>0.79</v>
      </c>
    </row>
    <row r="139" spans="1:26" ht="14.4">
      <c r="A139" s="38"/>
      <c r="B139" s="77"/>
      <c r="C139" s="77" t="s">
        <v>629</v>
      </c>
      <c r="D139" s="57"/>
      <c r="E139" s="10"/>
      <c r="F139" s="58">
        <f>Source!AL76</f>
        <v>7012.76</v>
      </c>
      <c r="G139" s="59" t="str">
        <f>Source!DD76</f>
        <v/>
      </c>
      <c r="H139" s="60">
        <f>ROUND(Source!AC76*Source!I76, 2)</f>
        <v>785.43</v>
      </c>
      <c r="I139" s="59"/>
      <c r="J139" s="59">
        <f>IF(Source!BC76&lt;&gt; 0, Source!BC76, 1)</f>
        <v>4.4800000000000004</v>
      </c>
      <c r="K139" s="60">
        <f>Source!P76</f>
        <v>3518.72</v>
      </c>
      <c r="L139" s="61"/>
    </row>
    <row r="140" spans="1:26" ht="14.4">
      <c r="A140" s="38"/>
      <c r="B140" s="77"/>
      <c r="C140" s="77" t="s">
        <v>624</v>
      </c>
      <c r="D140" s="57" t="s">
        <v>625</v>
      </c>
      <c r="E140" s="10">
        <f>Source!BZ76</f>
        <v>142</v>
      </c>
      <c r="F140" s="14" t="str">
        <f>CONCATENATE(" )", Source!DL76, Source!FT76, "=", Source!FX76)</f>
        <v xml:space="preserve"> )*0,9=127,8</v>
      </c>
      <c r="G140" s="23"/>
      <c r="H140" s="60">
        <f>SUM(S134:S143)</f>
        <v>58.03</v>
      </c>
      <c r="I140" s="63"/>
      <c r="J140" s="55">
        <f>Source!AT76</f>
        <v>128</v>
      </c>
      <c r="K140" s="60">
        <f>SUM(T134:T143)</f>
        <v>1928.46</v>
      </c>
      <c r="L140" s="61"/>
    </row>
    <row r="141" spans="1:26" ht="14.4">
      <c r="A141" s="38"/>
      <c r="B141" s="77"/>
      <c r="C141" s="77" t="s">
        <v>626</v>
      </c>
      <c r="D141" s="57" t="s">
        <v>625</v>
      </c>
      <c r="E141" s="10">
        <f>Source!CA76</f>
        <v>95</v>
      </c>
      <c r="F141" s="14" t="str">
        <f>CONCATENATE(" )", Source!DM76, Source!FU76, "=", Source!FY76)</f>
        <v xml:space="preserve"> )*0,85=80,75</v>
      </c>
      <c r="G141" s="23"/>
      <c r="H141" s="60">
        <f>SUM(U134:U143)</f>
        <v>36.67</v>
      </c>
      <c r="I141" s="63"/>
      <c r="J141" s="55">
        <f>Source!AU76</f>
        <v>81</v>
      </c>
      <c r="K141" s="60">
        <f>SUM(V134:V143)</f>
        <v>1220.3499999999999</v>
      </c>
      <c r="L141" s="61"/>
    </row>
    <row r="142" spans="1:26" ht="14.4">
      <c r="A142" s="38"/>
      <c r="B142" s="77"/>
      <c r="C142" s="77" t="s">
        <v>627</v>
      </c>
      <c r="D142" s="57" t="s">
        <v>628</v>
      </c>
      <c r="E142" s="10">
        <f>Source!AQ76</f>
        <v>42.4</v>
      </c>
      <c r="F142" s="58"/>
      <c r="G142" s="59" t="str">
        <f>Source!DI76</f>
        <v>)*1,15</v>
      </c>
      <c r="H142" s="60"/>
      <c r="I142" s="59"/>
      <c r="J142" s="59"/>
      <c r="K142" s="60"/>
      <c r="L142" s="72">
        <f>Source!U76</f>
        <v>5.4611200000000002</v>
      </c>
    </row>
    <row r="143" spans="1:26" ht="27.6">
      <c r="A143" s="78" t="str">
        <f>Source!E77</f>
        <v>7,1</v>
      </c>
      <c r="B143" s="79" t="str">
        <f>Source!F77</f>
        <v>407-0027</v>
      </c>
      <c r="C143" s="79" t="str">
        <f>Source!G77</f>
        <v>Смесь пескоцементная с содержанием цемента до 67 %</v>
      </c>
      <c r="D143" s="64" t="str">
        <f>Source!H77</f>
        <v>м3</v>
      </c>
      <c r="E143" s="65">
        <f>Source!I77</f>
        <v>0.56000000000000005</v>
      </c>
      <c r="F143" s="66">
        <f>Source!AL77+Source!AM77+Source!AO77</f>
        <v>295.8</v>
      </c>
      <c r="G143" s="73" t="s">
        <v>3</v>
      </c>
      <c r="H143" s="68">
        <f>ROUND(Source!AC77*Source!I77, 2)+ROUND(Source!AD77*Source!I77, 2)+ROUND(Source!AF77*Source!I77, 2)</f>
        <v>165.65</v>
      </c>
      <c r="I143" s="67"/>
      <c r="J143" s="67">
        <f>IF(Source!BC77&lt;&gt; 0, Source!BC77, 1)</f>
        <v>10.73</v>
      </c>
      <c r="K143" s="68">
        <f>Source!O77</f>
        <v>1777.4</v>
      </c>
      <c r="L143" s="74"/>
      <c r="S143">
        <f>ROUND((Source!FX77/100)*((ROUND(Source!AF77*Source!I77, 2)+ROUND(Source!AE77*Source!I77, 2))), 2)</f>
        <v>0</v>
      </c>
      <c r="T143">
        <f>Source!X77</f>
        <v>0</v>
      </c>
      <c r="U143">
        <f>ROUND((Source!FY77/100)*((ROUND(Source!AF77*Source!I77, 2)+ROUND(Source!AE77*Source!I77, 2))), 2)</f>
        <v>0</v>
      </c>
      <c r="V143">
        <f>Source!Y77</f>
        <v>0</v>
      </c>
      <c r="W143">
        <f>IF(Source!BI77&lt;=1,H143, 0)</f>
        <v>165.65</v>
      </c>
      <c r="X143">
        <f>IF(Source!BI77=2,H143, 0)</f>
        <v>0</v>
      </c>
      <c r="Y143">
        <f>IF(Source!BI77=3,H143, 0)</f>
        <v>0</v>
      </c>
      <c r="Z143">
        <f>IF(Source!BI77=4,H143, 0)</f>
        <v>0</v>
      </c>
    </row>
    <row r="144" spans="1:26" ht="13.8">
      <c r="G144" s="70">
        <f>H136+H137+H139+H140+H141+SUM(H143:H143)</f>
        <v>1146.8899999999999</v>
      </c>
      <c r="H144" s="70"/>
      <c r="J144" s="70">
        <f>K136+K137+K139+K140+K141+SUM(K143:K143)</f>
        <v>10336.619999999999</v>
      </c>
      <c r="K144" s="70"/>
      <c r="L144" s="71">
        <f>Source!U76</f>
        <v>5.4611200000000002</v>
      </c>
      <c r="O144" s="47">
        <f>G144</f>
        <v>1146.8899999999999</v>
      </c>
      <c r="P144" s="47">
        <f>J144</f>
        <v>10336.619999999999</v>
      </c>
      <c r="Q144" s="47">
        <f>L144</f>
        <v>5.4611200000000002</v>
      </c>
      <c r="W144">
        <f>IF(Source!BI76&lt;=1,H136+H137+H139+H140+H141, 0)</f>
        <v>981.2399999999999</v>
      </c>
      <c r="X144">
        <f>IF(Source!BI76=2,H136+H137+H139+H140+H141, 0)</f>
        <v>0</v>
      </c>
      <c r="Y144">
        <f>IF(Source!BI76=3,H136+H137+H139+H140+H141, 0)</f>
        <v>0</v>
      </c>
      <c r="Z144">
        <f>IF(Source!BI76=4,H136+H137+H139+H140+H141, 0)</f>
        <v>0</v>
      </c>
    </row>
    <row r="145" spans="1:26" ht="27.6">
      <c r="A145" s="38" t="str">
        <f>Source!E78</f>
        <v>9</v>
      </c>
      <c r="B145" s="77" t="str">
        <f>Source!F78</f>
        <v>27-07-005-5</v>
      </c>
      <c r="C145" s="77" t="str">
        <f>Source!G78</f>
        <v>Резка тротуарной плитки толщиной 70 мм угловой шлифовальной машинкой</v>
      </c>
      <c r="D145" s="57" t="str">
        <f>Source!H78</f>
        <v>1 м реза</v>
      </c>
      <c r="E145" s="10">
        <f>Source!I78</f>
        <v>7</v>
      </c>
      <c r="F145" s="58">
        <f>Source!AL78+Source!AM78+Source!AO78</f>
        <v>16.479999999999997</v>
      </c>
      <c r="G145" s="59"/>
      <c r="H145" s="60"/>
      <c r="I145" s="59" t="str">
        <f>Source!BO78</f>
        <v>27-07-005-5</v>
      </c>
      <c r="J145" s="59"/>
      <c r="K145" s="60"/>
      <c r="L145" s="61"/>
      <c r="S145">
        <f>ROUND((Source!FX78/100)*((ROUND(Source!AF78*Source!I78, 2)+ROUND(Source!AE78*Source!I78, 2))), 2)</f>
        <v>0</v>
      </c>
      <c r="T145">
        <f>Source!X78</f>
        <v>0</v>
      </c>
      <c r="U145">
        <f>ROUND((Source!FY78/100)*((ROUND(Source!AF78*Source!I78, 2)+ROUND(Source!AE78*Source!I78, 2))), 2)</f>
        <v>0</v>
      </c>
      <c r="V145">
        <f>Source!Y78</f>
        <v>0</v>
      </c>
    </row>
    <row r="146" spans="1:26" ht="14.4">
      <c r="A146" s="38"/>
      <c r="B146" s="77"/>
      <c r="C146" s="77" t="s">
        <v>622</v>
      </c>
      <c r="D146" s="57"/>
      <c r="E146" s="10"/>
      <c r="F146" s="58">
        <f>Source!AO78</f>
        <v>5.68</v>
      </c>
      <c r="G146" s="59" t="str">
        <f>Source!DG78</f>
        <v/>
      </c>
      <c r="H146" s="60">
        <f>ROUND(Source!AF78*Source!I78, 2)</f>
        <v>39.76</v>
      </c>
      <c r="I146" s="59"/>
      <c r="J146" s="59">
        <f>IF(Source!BA78&lt;&gt; 0, Source!BA78, 1)</f>
        <v>33.18</v>
      </c>
      <c r="K146" s="60">
        <f>Source!S78</f>
        <v>1319.24</v>
      </c>
      <c r="L146" s="61"/>
      <c r="R146">
        <f>H146</f>
        <v>39.76</v>
      </c>
    </row>
    <row r="147" spans="1:26" ht="14.4">
      <c r="A147" s="38"/>
      <c r="B147" s="77"/>
      <c r="C147" s="77" t="s">
        <v>70</v>
      </c>
      <c r="D147" s="57"/>
      <c r="E147" s="10"/>
      <c r="F147" s="58">
        <f>Source!AM78</f>
        <v>0.45</v>
      </c>
      <c r="G147" s="59" t="str">
        <f>Source!DE78</f>
        <v/>
      </c>
      <c r="H147" s="60">
        <f>ROUND(Source!AD78*Source!I78, 2)</f>
        <v>3.15</v>
      </c>
      <c r="I147" s="59"/>
      <c r="J147" s="59">
        <f>IF(Source!BB78&lt;&gt; 0, Source!BB78, 1)</f>
        <v>6.13</v>
      </c>
      <c r="K147" s="60">
        <f>Source!Q78</f>
        <v>19.309999999999999</v>
      </c>
      <c r="L147" s="61"/>
    </row>
    <row r="148" spans="1:26" ht="14.4">
      <c r="A148" s="38"/>
      <c r="B148" s="77"/>
      <c r="C148" s="77" t="s">
        <v>629</v>
      </c>
      <c r="D148" s="57"/>
      <c r="E148" s="10"/>
      <c r="F148" s="58">
        <f>Source!AL78</f>
        <v>10.35</v>
      </c>
      <c r="G148" s="59" t="str">
        <f>Source!DD78</f>
        <v/>
      </c>
      <c r="H148" s="60">
        <f>ROUND(Source!AC78*Source!I78, 2)</f>
        <v>72.45</v>
      </c>
      <c r="I148" s="59"/>
      <c r="J148" s="59">
        <f>IF(Source!BC78&lt;&gt; 0, Source!BC78, 1)</f>
        <v>4.62</v>
      </c>
      <c r="K148" s="60">
        <f>Source!P78</f>
        <v>334.72</v>
      </c>
      <c r="L148" s="61"/>
    </row>
    <row r="149" spans="1:26" ht="14.4">
      <c r="A149" s="78"/>
      <c r="B149" s="79"/>
      <c r="C149" s="79" t="s">
        <v>627</v>
      </c>
      <c r="D149" s="64" t="s">
        <v>628</v>
      </c>
      <c r="E149" s="65">
        <f>Source!AQ78</f>
        <v>0.59</v>
      </c>
      <c r="F149" s="66"/>
      <c r="G149" s="67" t="str">
        <f>Source!DI78</f>
        <v/>
      </c>
      <c r="H149" s="68"/>
      <c r="I149" s="67"/>
      <c r="J149" s="67"/>
      <c r="K149" s="68"/>
      <c r="L149" s="69">
        <f>Source!U78</f>
        <v>4.13</v>
      </c>
    </row>
    <row r="150" spans="1:26" ht="13.8">
      <c r="G150" s="70">
        <f>H146+H147+H148</f>
        <v>115.36</v>
      </c>
      <c r="H150" s="70"/>
      <c r="J150" s="70">
        <f>K146+K147+K148</f>
        <v>1673.27</v>
      </c>
      <c r="K150" s="70"/>
      <c r="L150" s="71">
        <f>Source!U78</f>
        <v>4.13</v>
      </c>
      <c r="O150" s="47">
        <f>G150</f>
        <v>115.36</v>
      </c>
      <c r="P150" s="47">
        <f>J150</f>
        <v>1673.27</v>
      </c>
      <c r="Q150" s="47">
        <f>L150</f>
        <v>4.13</v>
      </c>
      <c r="W150">
        <f>IF(Source!BI78&lt;=1,H146+H147+H148, 0)</f>
        <v>115.36</v>
      </c>
      <c r="X150">
        <f>IF(Source!BI78=2,H146+H147+H148, 0)</f>
        <v>0</v>
      </c>
      <c r="Y150">
        <f>IF(Source!BI78=3,H146+H147+H148, 0)</f>
        <v>0</v>
      </c>
      <c r="Z150">
        <f>IF(Source!BI78=4,H146+H147+H148, 0)</f>
        <v>0</v>
      </c>
    </row>
    <row r="151" spans="1:26" ht="80.400000000000006">
      <c r="A151" s="38" t="str">
        <f>Source!E79</f>
        <v>11</v>
      </c>
      <c r="B151" s="77" t="s">
        <v>636</v>
      </c>
      <c r="C151" s="77" t="str">
        <f>Source!G79</f>
        <v>Монтаж каркасов зданий рамных коробчатого сечения</v>
      </c>
      <c r="D151" s="57" t="str">
        <f>Source!H79</f>
        <v>1 т конструкций</v>
      </c>
      <c r="E151" s="10">
        <f>Source!I79</f>
        <v>0.02</v>
      </c>
      <c r="F151" s="58">
        <f>Source!AL79+Source!AM79+Source!AO79</f>
        <v>1188.9000000000001</v>
      </c>
      <c r="G151" s="59"/>
      <c r="H151" s="60"/>
      <c r="I151" s="59" t="str">
        <f>Source!BO79</f>
        <v>09-01-005-3</v>
      </c>
      <c r="J151" s="59"/>
      <c r="K151" s="60"/>
      <c r="L151" s="61"/>
      <c r="S151">
        <f>ROUND((Source!FX79/100)*((ROUND(Source!AF79*Source!I79, 2)+ROUND(Source!AE79*Source!I79, 2))), 2)</f>
        <v>5.57</v>
      </c>
      <c r="T151">
        <f>Source!X79</f>
        <v>185.01</v>
      </c>
      <c r="U151">
        <f>ROUND((Source!FY79/100)*((ROUND(Source!AF79*Source!I79, 2)+ROUND(Source!AE79*Source!I79, 2))), 2)</f>
        <v>4.97</v>
      </c>
      <c r="V151">
        <f>Source!Y79</f>
        <v>164.46</v>
      </c>
    </row>
    <row r="152" spans="1:26" ht="14.4">
      <c r="A152" s="38"/>
      <c r="B152" s="77"/>
      <c r="C152" s="77" t="s">
        <v>622</v>
      </c>
      <c r="D152" s="57"/>
      <c r="E152" s="10"/>
      <c r="F152" s="58">
        <f>Source!AO79</f>
        <v>246.61</v>
      </c>
      <c r="G152" s="59" t="str">
        <f>Source!DG79</f>
        <v>)*1,15</v>
      </c>
      <c r="H152" s="60">
        <f>ROUND(Source!AF79*Source!I79, 2)</f>
        <v>5.67</v>
      </c>
      <c r="I152" s="59"/>
      <c r="J152" s="59">
        <f>IF(Source!BA79&lt;&gt; 0, Source!BA79, 1)</f>
        <v>33.18</v>
      </c>
      <c r="K152" s="60">
        <f>Source!S79</f>
        <v>188.2</v>
      </c>
      <c r="L152" s="61"/>
      <c r="R152">
        <f>H152</f>
        <v>5.67</v>
      </c>
    </row>
    <row r="153" spans="1:26" ht="14.4">
      <c r="A153" s="38"/>
      <c r="B153" s="77"/>
      <c r="C153" s="77" t="s">
        <v>70</v>
      </c>
      <c r="D153" s="57"/>
      <c r="E153" s="10"/>
      <c r="F153" s="58">
        <f>Source!AM79</f>
        <v>521.49</v>
      </c>
      <c r="G153" s="59" t="str">
        <f>Source!DE79</f>
        <v>)*1,25</v>
      </c>
      <c r="H153" s="60">
        <f>ROUND(Source!AD79*Source!I79, 2)</f>
        <v>13.04</v>
      </c>
      <c r="I153" s="59"/>
      <c r="J153" s="59">
        <f>IF(Source!BB79&lt;&gt; 0, Source!BB79, 1)</f>
        <v>8.84</v>
      </c>
      <c r="K153" s="60">
        <f>Source!Q79</f>
        <v>115.25</v>
      </c>
      <c r="L153" s="61"/>
    </row>
    <row r="154" spans="1:26" ht="14.4">
      <c r="A154" s="38"/>
      <c r="B154" s="77"/>
      <c r="C154" s="77" t="s">
        <v>623</v>
      </c>
      <c r="D154" s="57"/>
      <c r="E154" s="10"/>
      <c r="F154" s="58">
        <f>Source!AN79</f>
        <v>48.47</v>
      </c>
      <c r="G154" s="59" t="str">
        <f>Source!DF79</f>
        <v>)*1,25</v>
      </c>
      <c r="H154" s="62">
        <f>ROUND(Source!AE79*Source!I79, 2)</f>
        <v>1.21</v>
      </c>
      <c r="I154" s="59"/>
      <c r="J154" s="59">
        <f>IF(Source!BS79&lt;&gt; 0, Source!BS79, 1)</f>
        <v>33.18</v>
      </c>
      <c r="K154" s="62">
        <f>Source!R79</f>
        <v>40.21</v>
      </c>
      <c r="L154" s="61"/>
      <c r="R154">
        <f>H154</f>
        <v>1.21</v>
      </c>
    </row>
    <row r="155" spans="1:26" ht="14.4">
      <c r="A155" s="38"/>
      <c r="B155" s="77"/>
      <c r="C155" s="77" t="s">
        <v>629</v>
      </c>
      <c r="D155" s="57"/>
      <c r="E155" s="10"/>
      <c r="F155" s="58">
        <f>Source!AL79</f>
        <v>420.8</v>
      </c>
      <c r="G155" s="59" t="str">
        <f>Source!DD79</f>
        <v/>
      </c>
      <c r="H155" s="60">
        <f>ROUND(Source!AC79*Source!I79, 2)</f>
        <v>8.42</v>
      </c>
      <c r="I155" s="59"/>
      <c r="J155" s="59">
        <f>IF(Source!BC79&lt;&gt; 0, Source!BC79, 1)</f>
        <v>7.57</v>
      </c>
      <c r="K155" s="60">
        <f>Source!P79</f>
        <v>63.71</v>
      </c>
      <c r="L155" s="61"/>
    </row>
    <row r="156" spans="1:26" ht="14.4">
      <c r="A156" s="38"/>
      <c r="B156" s="77"/>
      <c r="C156" s="77" t="s">
        <v>624</v>
      </c>
      <c r="D156" s="57" t="s">
        <v>625</v>
      </c>
      <c r="E156" s="10">
        <f>Source!BZ79</f>
        <v>90</v>
      </c>
      <c r="F156" s="14" t="str">
        <f>CONCATENATE(" )", Source!DL79, Source!FT79, "=", Source!FX79)</f>
        <v xml:space="preserve"> )*0,9=81</v>
      </c>
      <c r="G156" s="23"/>
      <c r="H156" s="60">
        <f>SUM(S151:S159)</f>
        <v>5.57</v>
      </c>
      <c r="I156" s="63"/>
      <c r="J156" s="55">
        <f>Source!AT79</f>
        <v>81</v>
      </c>
      <c r="K156" s="60">
        <f>SUM(T151:T159)</f>
        <v>185.01</v>
      </c>
      <c r="L156" s="61"/>
    </row>
    <row r="157" spans="1:26" ht="14.4">
      <c r="A157" s="38"/>
      <c r="B157" s="77"/>
      <c r="C157" s="77" t="s">
        <v>626</v>
      </c>
      <c r="D157" s="57" t="s">
        <v>625</v>
      </c>
      <c r="E157" s="10">
        <f>Source!CA79</f>
        <v>85</v>
      </c>
      <c r="F157" s="14" t="str">
        <f>CONCATENATE(" )", Source!DM79, Source!FU79, "=", Source!FY79)</f>
        <v xml:space="preserve"> )*0,85=72,25</v>
      </c>
      <c r="G157" s="23"/>
      <c r="H157" s="60">
        <f>SUM(U151:U159)</f>
        <v>4.97</v>
      </c>
      <c r="I157" s="63"/>
      <c r="J157" s="55">
        <f>Source!AU79</f>
        <v>72</v>
      </c>
      <c r="K157" s="60">
        <f>SUM(V151:V159)</f>
        <v>164.46</v>
      </c>
      <c r="L157" s="61"/>
    </row>
    <row r="158" spans="1:26" ht="14.4">
      <c r="A158" s="38"/>
      <c r="B158" s="77"/>
      <c r="C158" s="77" t="s">
        <v>627</v>
      </c>
      <c r="D158" s="57" t="s">
        <v>628</v>
      </c>
      <c r="E158" s="10">
        <f>Source!AQ79</f>
        <v>24.86</v>
      </c>
      <c r="F158" s="58"/>
      <c r="G158" s="59" t="str">
        <f>Source!DI79</f>
        <v>)*1,15</v>
      </c>
      <c r="H158" s="60"/>
      <c r="I158" s="59"/>
      <c r="J158" s="59"/>
      <c r="K158" s="60"/>
      <c r="L158" s="72">
        <f>Source!U79</f>
        <v>0.57177999999999995</v>
      </c>
    </row>
    <row r="159" spans="1:26" ht="41.4">
      <c r="A159" s="78" t="str">
        <f>Source!E80</f>
        <v>11,2</v>
      </c>
      <c r="B159" s="79" t="str">
        <f>Source!F80</f>
        <v>цена постовщика</v>
      </c>
      <c r="C159" s="79" t="str">
        <f>Source!G80</f>
        <v>труба профильная 25х25</v>
      </c>
      <c r="D159" s="64" t="str">
        <f>Source!H80</f>
        <v>1 м</v>
      </c>
      <c r="E159" s="65">
        <f>Source!I80</f>
        <v>12</v>
      </c>
      <c r="F159" s="66">
        <f>Source!AL80+Source!AM80+Source!AO80</f>
        <v>169</v>
      </c>
      <c r="G159" s="73" t="s">
        <v>3</v>
      </c>
      <c r="H159" s="68">
        <f>ROUND(Source!AC80*Source!I80, 2)+ROUND(Source!AD80*Source!I80, 2)+ROUND(Source!AF80*Source!I80, 2)</f>
        <v>2028</v>
      </c>
      <c r="I159" s="67"/>
      <c r="J159" s="67">
        <f>IF(Source!BC80&lt;&gt; 0, Source!BC80, 1)</f>
        <v>1</v>
      </c>
      <c r="K159" s="68">
        <f>Source!O80</f>
        <v>2028</v>
      </c>
      <c r="L159" s="74"/>
      <c r="S159">
        <f>ROUND((Source!FX80/100)*((ROUND(Source!AF80*Source!I80, 2)+ROUND(Source!AE80*Source!I80, 2))), 2)</f>
        <v>0</v>
      </c>
      <c r="T159">
        <f>Source!X80</f>
        <v>0</v>
      </c>
      <c r="U159">
        <f>ROUND((Source!FY80/100)*((ROUND(Source!AF80*Source!I80, 2)+ROUND(Source!AE80*Source!I80, 2))), 2)</f>
        <v>0</v>
      </c>
      <c r="V159">
        <f>Source!Y80</f>
        <v>0</v>
      </c>
      <c r="W159">
        <f>IF(Source!BI80&lt;=1,H159, 0)</f>
        <v>2028</v>
      </c>
      <c r="X159">
        <f>IF(Source!BI80=2,H159, 0)</f>
        <v>0</v>
      </c>
      <c r="Y159">
        <f>IF(Source!BI80=3,H159, 0)</f>
        <v>0</v>
      </c>
      <c r="Z159">
        <f>IF(Source!BI80=4,H159, 0)</f>
        <v>0</v>
      </c>
    </row>
    <row r="160" spans="1:26" ht="13.8">
      <c r="G160" s="70">
        <f>H152+H153+H155+H156+H157+SUM(H159:H159)</f>
        <v>2065.67</v>
      </c>
      <c r="H160" s="70"/>
      <c r="J160" s="70">
        <f>K152+K153+K155+K156+K157+SUM(K159:K159)</f>
        <v>2744.63</v>
      </c>
      <c r="K160" s="70"/>
      <c r="L160" s="71">
        <f>Source!U79</f>
        <v>0.57177999999999995</v>
      </c>
      <c r="O160" s="47">
        <f>G160</f>
        <v>2065.67</v>
      </c>
      <c r="P160" s="47">
        <f>J160</f>
        <v>2744.63</v>
      </c>
      <c r="Q160" s="47">
        <f>L160</f>
        <v>0.57177999999999995</v>
      </c>
      <c r="W160">
        <f>IF(Source!BI79&lt;=1,H152+H153+H155+H156+H157, 0)</f>
        <v>37.67</v>
      </c>
      <c r="X160">
        <f>IF(Source!BI79=2,H152+H153+H155+H156+H157, 0)</f>
        <v>0</v>
      </c>
      <c r="Y160">
        <f>IF(Source!BI79=3,H152+H153+H155+H156+H157, 0)</f>
        <v>0</v>
      </c>
      <c r="Z160">
        <f>IF(Source!BI79=4,H152+H153+H155+H156+H157, 0)</f>
        <v>0</v>
      </c>
    </row>
    <row r="161" spans="1:26" ht="55.2">
      <c r="A161" s="38" t="str">
        <f>Source!E81</f>
        <v>12</v>
      </c>
      <c r="B161" s="77" t="str">
        <f>Source!F81</f>
        <v>46-03-002-1</v>
      </c>
      <c r="C161" s="77" t="str">
        <f>Source!G81</f>
        <v>Сверление установками алмазного бурения в железобетонных конструкциях горизонтальных отверстий глубиной 200 мм диаметром 20 мм</v>
      </c>
      <c r="D161" s="57" t="str">
        <f>Source!H81</f>
        <v>100 отверстий</v>
      </c>
      <c r="E161" s="10">
        <f>Source!I81</f>
        <v>0.16</v>
      </c>
      <c r="F161" s="58">
        <f>Source!AL81+Source!AM81+Source!AO81</f>
        <v>2389.58</v>
      </c>
      <c r="G161" s="59"/>
      <c r="H161" s="60"/>
      <c r="I161" s="59" t="str">
        <f>Source!BO81</f>
        <v>46-03-002-1</v>
      </c>
      <c r="J161" s="59"/>
      <c r="K161" s="60"/>
      <c r="L161" s="61"/>
      <c r="S161">
        <f>ROUND((Source!FX81/100)*((ROUND(Source!AF81*Source!I81, 2)+ROUND(Source!AE81*Source!I81, 2))), 2)</f>
        <v>75.92</v>
      </c>
      <c r="T161">
        <f>Source!X81</f>
        <v>2519.33</v>
      </c>
      <c r="U161">
        <f>ROUND((Source!FY81/100)*((ROUND(Source!AF81*Source!I81, 2)+ROUND(Source!AE81*Source!I81, 2))), 2)</f>
        <v>45.63</v>
      </c>
      <c r="V161">
        <f>Source!Y81</f>
        <v>1526.87</v>
      </c>
    </row>
    <row r="162" spans="1:26">
      <c r="C162" s="49" t="str">
        <f>"Объем: "&amp;Source!I81&amp;"=16/"&amp;"100"</f>
        <v>Объем: 0,16=16/100</v>
      </c>
    </row>
    <row r="163" spans="1:26" ht="14.4">
      <c r="A163" s="38"/>
      <c r="B163" s="77"/>
      <c r="C163" s="77" t="s">
        <v>622</v>
      </c>
      <c r="D163" s="57"/>
      <c r="E163" s="10"/>
      <c r="F163" s="58">
        <f>Source!AO81</f>
        <v>224.15</v>
      </c>
      <c r="G163" s="59" t="str">
        <f>Source!DG81</f>
        <v/>
      </c>
      <c r="H163" s="60">
        <f>ROUND(Source!AF81*Source!I81, 2)</f>
        <v>35.86</v>
      </c>
      <c r="I163" s="59"/>
      <c r="J163" s="59">
        <f>IF(Source!BA81&lt;&gt; 0, Source!BA81, 1)</f>
        <v>33.18</v>
      </c>
      <c r="K163" s="60">
        <f>Source!S81</f>
        <v>1189.97</v>
      </c>
      <c r="L163" s="61"/>
      <c r="R163">
        <f>H163</f>
        <v>35.86</v>
      </c>
    </row>
    <row r="164" spans="1:26" ht="14.4">
      <c r="A164" s="38"/>
      <c r="B164" s="77"/>
      <c r="C164" s="77" t="s">
        <v>70</v>
      </c>
      <c r="D164" s="57"/>
      <c r="E164" s="10"/>
      <c r="F164" s="58">
        <f>Source!AM81</f>
        <v>1023.93</v>
      </c>
      <c r="G164" s="59" t="str">
        <f>Source!DE81</f>
        <v/>
      </c>
      <c r="H164" s="60">
        <f>ROUND(Source!AD81*Source!I81, 2)</f>
        <v>163.83000000000001</v>
      </c>
      <c r="I164" s="59"/>
      <c r="J164" s="59">
        <f>IF(Source!BB81&lt;&gt; 0, Source!BB81, 1)</f>
        <v>11.01</v>
      </c>
      <c r="K164" s="60">
        <f>Source!Q81</f>
        <v>1803.76</v>
      </c>
      <c r="L164" s="61"/>
    </row>
    <row r="165" spans="1:26" ht="14.4">
      <c r="A165" s="38"/>
      <c r="B165" s="77"/>
      <c r="C165" s="77" t="s">
        <v>623</v>
      </c>
      <c r="D165" s="57"/>
      <c r="E165" s="10"/>
      <c r="F165" s="58">
        <f>Source!AN81</f>
        <v>255.2</v>
      </c>
      <c r="G165" s="59" t="str">
        <f>Source!DF81</f>
        <v/>
      </c>
      <c r="H165" s="62">
        <f>ROUND(Source!AE81*Source!I81, 2)</f>
        <v>40.83</v>
      </c>
      <c r="I165" s="59"/>
      <c r="J165" s="59">
        <f>IF(Source!BS81&lt;&gt; 0, Source!BS81, 1)</f>
        <v>33.18</v>
      </c>
      <c r="K165" s="62">
        <f>Source!R81</f>
        <v>1354.81</v>
      </c>
      <c r="L165" s="61"/>
      <c r="R165">
        <f>H165</f>
        <v>40.83</v>
      </c>
    </row>
    <row r="166" spans="1:26" ht="14.4">
      <c r="A166" s="38"/>
      <c r="B166" s="77"/>
      <c r="C166" s="77" t="s">
        <v>629</v>
      </c>
      <c r="D166" s="57"/>
      <c r="E166" s="10"/>
      <c r="F166" s="58">
        <f>Source!AL81</f>
        <v>1141.5</v>
      </c>
      <c r="G166" s="59" t="str">
        <f>Source!DD81</f>
        <v/>
      </c>
      <c r="H166" s="60">
        <f>ROUND(Source!AC81*Source!I81, 2)</f>
        <v>182.64</v>
      </c>
      <c r="I166" s="59"/>
      <c r="J166" s="59">
        <f>IF(Source!BC81&lt;&gt; 0, Source!BC81, 1)</f>
        <v>2.85</v>
      </c>
      <c r="K166" s="60">
        <f>Source!P81</f>
        <v>520.52</v>
      </c>
      <c r="L166" s="61"/>
    </row>
    <row r="167" spans="1:26" ht="14.4">
      <c r="A167" s="38"/>
      <c r="B167" s="77"/>
      <c r="C167" s="77" t="s">
        <v>624</v>
      </c>
      <c r="D167" s="57" t="s">
        <v>625</v>
      </c>
      <c r="E167" s="10">
        <f>Source!BZ81</f>
        <v>110</v>
      </c>
      <c r="F167" s="14" t="str">
        <f>CONCATENATE(" )", Source!DL81, Source!FT81, "=", Source!FX81)</f>
        <v xml:space="preserve"> )*0,9=99</v>
      </c>
      <c r="G167" s="23"/>
      <c r="H167" s="60">
        <f>SUM(S161:S169)</f>
        <v>75.92</v>
      </c>
      <c r="I167" s="63"/>
      <c r="J167" s="55">
        <f>Source!AT81</f>
        <v>99</v>
      </c>
      <c r="K167" s="60">
        <f>SUM(T161:T169)</f>
        <v>2519.33</v>
      </c>
      <c r="L167" s="61"/>
    </row>
    <row r="168" spans="1:26" ht="14.4">
      <c r="A168" s="38"/>
      <c r="B168" s="77"/>
      <c r="C168" s="77" t="s">
        <v>626</v>
      </c>
      <c r="D168" s="57" t="s">
        <v>625</v>
      </c>
      <c r="E168" s="10">
        <f>Source!CA81</f>
        <v>70</v>
      </c>
      <c r="F168" s="14" t="str">
        <f>CONCATENATE(" )", Source!DM81, Source!FU81, "=", Source!FY81)</f>
        <v xml:space="preserve"> )*0,85=59,5</v>
      </c>
      <c r="G168" s="23"/>
      <c r="H168" s="60">
        <f>SUM(U161:U169)</f>
        <v>45.63</v>
      </c>
      <c r="I168" s="63"/>
      <c r="J168" s="55">
        <f>Source!AU81</f>
        <v>60</v>
      </c>
      <c r="K168" s="60">
        <f>SUM(V161:V169)</f>
        <v>1526.87</v>
      </c>
      <c r="L168" s="61"/>
    </row>
    <row r="169" spans="1:26" ht="14.4">
      <c r="A169" s="78"/>
      <c r="B169" s="79"/>
      <c r="C169" s="79" t="s">
        <v>627</v>
      </c>
      <c r="D169" s="64" t="s">
        <v>628</v>
      </c>
      <c r="E169" s="65">
        <f>Source!AQ81</f>
        <v>23.3</v>
      </c>
      <c r="F169" s="66"/>
      <c r="G169" s="67" t="str">
        <f>Source!DI81</f>
        <v/>
      </c>
      <c r="H169" s="68"/>
      <c r="I169" s="67"/>
      <c r="J169" s="67"/>
      <c r="K169" s="68"/>
      <c r="L169" s="69">
        <f>Source!U81</f>
        <v>3.7280000000000002</v>
      </c>
    </row>
    <row r="170" spans="1:26" ht="13.8">
      <c r="G170" s="70">
        <f>H163+H164+H166+H167+H168</f>
        <v>503.88</v>
      </c>
      <c r="H170" s="70"/>
      <c r="J170" s="70">
        <f>K163+K164+K166+K167+K168</f>
        <v>7560.45</v>
      </c>
      <c r="K170" s="70"/>
      <c r="L170" s="71">
        <f>Source!U81</f>
        <v>3.7280000000000002</v>
      </c>
      <c r="O170" s="47">
        <f>G170</f>
        <v>503.88</v>
      </c>
      <c r="P170" s="47">
        <f>J170</f>
        <v>7560.45</v>
      </c>
      <c r="Q170" s="47">
        <f>L170</f>
        <v>3.7280000000000002</v>
      </c>
      <c r="W170">
        <f>IF(Source!BI81&lt;=1,H163+H164+H166+H167+H168, 0)</f>
        <v>503.88</v>
      </c>
      <c r="X170">
        <f>IF(Source!BI81=2,H163+H164+H166+H167+H168, 0)</f>
        <v>0</v>
      </c>
      <c r="Y170">
        <f>IF(Source!BI81=3,H163+H164+H166+H167+H168, 0)</f>
        <v>0</v>
      </c>
      <c r="Z170">
        <f>IF(Source!BI81=4,H163+H164+H166+H167+H168, 0)</f>
        <v>0</v>
      </c>
    </row>
    <row r="171" spans="1:26" ht="80.400000000000006">
      <c r="A171" s="38" t="str">
        <f>Source!E82</f>
        <v>13</v>
      </c>
      <c r="B171" s="77" t="s">
        <v>637</v>
      </c>
      <c r="C171" s="77" t="str">
        <f>Source!G82</f>
        <v>Постановка болтов строительных с гайками и шайбами</v>
      </c>
      <c r="D171" s="57" t="str">
        <f>Source!H82</f>
        <v>100 шт. болтов</v>
      </c>
      <c r="E171" s="10">
        <f>Source!I82</f>
        <v>0.16</v>
      </c>
      <c r="F171" s="58">
        <f>Source!AL82+Source!AM82+Source!AO82</f>
        <v>110.55000000000001</v>
      </c>
      <c r="G171" s="59"/>
      <c r="H171" s="60"/>
      <c r="I171" s="59" t="str">
        <f>Source!BO82</f>
        <v>09-05-003-1</v>
      </c>
      <c r="J171" s="59"/>
      <c r="K171" s="60"/>
      <c r="L171" s="61"/>
      <c r="S171">
        <f>ROUND((Source!FX82/100)*((ROUND(Source!AF82*Source!I82, 2)+ROUND(Source!AE82*Source!I82, 2))), 2)</f>
        <v>16.09</v>
      </c>
      <c r="T171">
        <f>Source!X82</f>
        <v>533.73</v>
      </c>
      <c r="U171">
        <f>ROUND((Source!FY82/100)*((ROUND(Source!AF82*Source!I82, 2)+ROUND(Source!AE82*Source!I82, 2))), 2)</f>
        <v>14.35</v>
      </c>
      <c r="V171">
        <f>Source!Y82</f>
        <v>474.43</v>
      </c>
    </row>
    <row r="172" spans="1:26">
      <c r="C172" s="49" t="str">
        <f>"Объем: "&amp;Source!I82&amp;"=16/"&amp;"100"</f>
        <v>Объем: 0,16=16/100</v>
      </c>
    </row>
    <row r="173" spans="1:26" ht="14.4">
      <c r="A173" s="38"/>
      <c r="B173" s="77"/>
      <c r="C173" s="77" t="s">
        <v>622</v>
      </c>
      <c r="D173" s="57"/>
      <c r="E173" s="10"/>
      <c r="F173" s="58">
        <f>Source!AO82</f>
        <v>107.93</v>
      </c>
      <c r="G173" s="59" t="str">
        <f>Source!DG82</f>
        <v>)*1,15</v>
      </c>
      <c r="H173" s="60">
        <f>ROUND(Source!AF82*Source!I82, 2)</f>
        <v>19.86</v>
      </c>
      <c r="I173" s="59"/>
      <c r="J173" s="59">
        <f>IF(Source!BA82&lt;&gt; 0, Source!BA82, 1)</f>
        <v>33.18</v>
      </c>
      <c r="K173" s="60">
        <f>Source!S82</f>
        <v>658.93</v>
      </c>
      <c r="L173" s="61"/>
      <c r="R173">
        <f>H173</f>
        <v>19.86</v>
      </c>
    </row>
    <row r="174" spans="1:26" ht="14.4">
      <c r="A174" s="38"/>
      <c r="B174" s="77"/>
      <c r="C174" s="77" t="s">
        <v>70</v>
      </c>
      <c r="D174" s="57"/>
      <c r="E174" s="10"/>
      <c r="F174" s="58">
        <f>Source!AM82</f>
        <v>2.62</v>
      </c>
      <c r="G174" s="59" t="str">
        <f>Source!DE82</f>
        <v>)*1,25</v>
      </c>
      <c r="H174" s="60">
        <f>ROUND(Source!AD82*Source!I82, 2)</f>
        <v>0.52</v>
      </c>
      <c r="I174" s="59"/>
      <c r="J174" s="59">
        <f>IF(Source!BB82&lt;&gt; 0, Source!BB82, 1)</f>
        <v>10.68</v>
      </c>
      <c r="K174" s="60">
        <f>Source!Q82</f>
        <v>5.6</v>
      </c>
      <c r="L174" s="61"/>
    </row>
    <row r="175" spans="1:26" ht="14.4">
      <c r="A175" s="38"/>
      <c r="B175" s="77"/>
      <c r="C175" s="77" t="s">
        <v>624</v>
      </c>
      <c r="D175" s="57" t="s">
        <v>625</v>
      </c>
      <c r="E175" s="10">
        <f>Source!BZ82</f>
        <v>90</v>
      </c>
      <c r="F175" s="14" t="str">
        <f>CONCATENATE(" )", Source!DL82, Source!FT82, "=", Source!FX82)</f>
        <v xml:space="preserve"> )*0,9=81</v>
      </c>
      <c r="G175" s="23"/>
      <c r="H175" s="60">
        <f>SUM(S171:S178)</f>
        <v>16.09</v>
      </c>
      <c r="I175" s="63"/>
      <c r="J175" s="55">
        <f>Source!AT82</f>
        <v>81</v>
      </c>
      <c r="K175" s="60">
        <f>SUM(T171:T178)</f>
        <v>533.73</v>
      </c>
      <c r="L175" s="61"/>
    </row>
    <row r="176" spans="1:26" ht="14.4">
      <c r="A176" s="38"/>
      <c r="B176" s="77"/>
      <c r="C176" s="77" t="s">
        <v>626</v>
      </c>
      <c r="D176" s="57" t="s">
        <v>625</v>
      </c>
      <c r="E176" s="10">
        <f>Source!CA82</f>
        <v>85</v>
      </c>
      <c r="F176" s="14" t="str">
        <f>CONCATENATE(" )", Source!DM82, Source!FU82, "=", Source!FY82)</f>
        <v xml:space="preserve"> )*0,85=72,25</v>
      </c>
      <c r="G176" s="23"/>
      <c r="H176" s="60">
        <f>SUM(U171:U178)</f>
        <v>14.35</v>
      </c>
      <c r="I176" s="63"/>
      <c r="J176" s="55">
        <f>Source!AU82</f>
        <v>72</v>
      </c>
      <c r="K176" s="60">
        <f>SUM(V171:V178)</f>
        <v>474.43</v>
      </c>
      <c r="L176" s="61"/>
    </row>
    <row r="177" spans="1:26" ht="14.4">
      <c r="A177" s="38"/>
      <c r="B177" s="77"/>
      <c r="C177" s="77" t="s">
        <v>627</v>
      </c>
      <c r="D177" s="57" t="s">
        <v>628</v>
      </c>
      <c r="E177" s="10">
        <f>Source!AQ82</f>
        <v>11.9</v>
      </c>
      <c r="F177" s="58"/>
      <c r="G177" s="59" t="str">
        <f>Source!DI82</f>
        <v>)*1,15</v>
      </c>
      <c r="H177" s="60"/>
      <c r="I177" s="59"/>
      <c r="J177" s="59"/>
      <c r="K177" s="60"/>
      <c r="L177" s="72">
        <f>Source!U82</f>
        <v>2.1896</v>
      </c>
    </row>
    <row r="178" spans="1:26" ht="27.6">
      <c r="A178" s="78" t="str">
        <f>Source!E83</f>
        <v>13,1</v>
      </c>
      <c r="B178" s="79" t="str">
        <f>Source!F83</f>
        <v>101-3138</v>
      </c>
      <c r="C178" s="79" t="str">
        <f>Source!G83</f>
        <v>Болт анкерный с гайкой, размер 12,0x100 мм</v>
      </c>
      <c r="D178" s="64" t="str">
        <f>Source!H83</f>
        <v>100 шт.</v>
      </c>
      <c r="E178" s="65">
        <f>Source!I83</f>
        <v>0.16</v>
      </c>
      <c r="F178" s="66">
        <f>Source!AL83+Source!AM83+Source!AO83</f>
        <v>285</v>
      </c>
      <c r="G178" s="73" t="s">
        <v>3</v>
      </c>
      <c r="H178" s="68">
        <f>ROUND(Source!AC83*Source!I83, 2)+ROUND(Source!AD83*Source!I83, 2)+ROUND(Source!AF83*Source!I83, 2)</f>
        <v>45.6</v>
      </c>
      <c r="I178" s="67"/>
      <c r="J178" s="67">
        <f>IF(Source!BC83&lt;&gt; 0, Source!BC83, 1)</f>
        <v>3.29</v>
      </c>
      <c r="K178" s="68">
        <f>Source!O83</f>
        <v>150.02000000000001</v>
      </c>
      <c r="L178" s="74"/>
      <c r="S178">
        <f>ROUND((Source!FX83/100)*((ROUND(Source!AF83*Source!I83, 2)+ROUND(Source!AE83*Source!I83, 2))), 2)</f>
        <v>0</v>
      </c>
      <c r="T178">
        <f>Source!X83</f>
        <v>0</v>
      </c>
      <c r="U178">
        <f>ROUND((Source!FY83/100)*((ROUND(Source!AF83*Source!I83, 2)+ROUND(Source!AE83*Source!I83, 2))), 2)</f>
        <v>0</v>
      </c>
      <c r="V178">
        <f>Source!Y83</f>
        <v>0</v>
      </c>
      <c r="W178">
        <f>IF(Source!BI83&lt;=1,H178, 0)</f>
        <v>45.6</v>
      </c>
      <c r="X178">
        <f>IF(Source!BI83=2,H178, 0)</f>
        <v>0</v>
      </c>
      <c r="Y178">
        <f>IF(Source!BI83=3,H178, 0)</f>
        <v>0</v>
      </c>
      <c r="Z178">
        <f>IF(Source!BI83=4,H178, 0)</f>
        <v>0</v>
      </c>
    </row>
    <row r="179" spans="1:26" ht="13.8">
      <c r="G179" s="70">
        <f>H173+H174+H175+H176+SUM(H178:H178)</f>
        <v>96.42</v>
      </c>
      <c r="H179" s="70"/>
      <c r="J179" s="70">
        <f>K173+K174+K175+K176+SUM(K178:K178)</f>
        <v>1822.71</v>
      </c>
      <c r="K179" s="70"/>
      <c r="L179" s="71">
        <f>Source!U82</f>
        <v>2.1896</v>
      </c>
      <c r="O179" s="47">
        <f>G179</f>
        <v>96.42</v>
      </c>
      <c r="P179" s="47">
        <f>J179</f>
        <v>1822.71</v>
      </c>
      <c r="Q179" s="47">
        <f>L179</f>
        <v>2.1896</v>
      </c>
      <c r="W179">
        <f>IF(Source!BI82&lt;=1,H173+H174+H175+H176, 0)</f>
        <v>50.82</v>
      </c>
      <c r="X179">
        <f>IF(Source!BI82=2,H173+H174+H175+H176, 0)</f>
        <v>0</v>
      </c>
      <c r="Y179">
        <f>IF(Source!BI82=3,H173+H174+H175+H176, 0)</f>
        <v>0</v>
      </c>
      <c r="Z179">
        <f>IF(Source!BI82=4,H173+H174+H175+H176, 0)</f>
        <v>0</v>
      </c>
    </row>
    <row r="180" spans="1:26" ht="80.400000000000006">
      <c r="A180" s="38" t="str">
        <f>Source!E84</f>
        <v>14</v>
      </c>
      <c r="B180" s="77" t="s">
        <v>638</v>
      </c>
      <c r="C180" s="77" t="str">
        <f>Source!G84</f>
        <v>Установка монтажных изделий массой до 20 кг</v>
      </c>
      <c r="D180" s="57" t="str">
        <f>Source!H84</f>
        <v>1 т стальных элементов</v>
      </c>
      <c r="E180" s="10">
        <f>Source!I84</f>
        <v>0.02</v>
      </c>
      <c r="F180" s="58">
        <f>Source!AL84+Source!AM84+Source!AO84</f>
        <v>11119.839999999998</v>
      </c>
      <c r="G180" s="59"/>
      <c r="H180" s="60"/>
      <c r="I180" s="59" t="str">
        <f>Source!BO84</f>
        <v>07-01-044-3</v>
      </c>
      <c r="J180" s="59"/>
      <c r="K180" s="60"/>
      <c r="L180" s="61"/>
      <c r="S180">
        <f>ROUND((Source!FX84/100)*((ROUND(Source!AF84*Source!I84, 2)+ROUND(Source!AE84*Source!I84, 2))), 2)</f>
        <v>11.74</v>
      </c>
      <c r="T180">
        <f>Source!X84</f>
        <v>389.27</v>
      </c>
      <c r="U180">
        <f>ROUND((Source!FY84/100)*((ROUND(Source!AF84*Source!I84, 2)+ROUND(Source!AE84*Source!I84, 2))), 2)</f>
        <v>7.25</v>
      </c>
      <c r="V180">
        <f>Source!Y84</f>
        <v>239.55</v>
      </c>
    </row>
    <row r="181" spans="1:26" ht="14.4">
      <c r="A181" s="38"/>
      <c r="B181" s="77"/>
      <c r="C181" s="77" t="s">
        <v>622</v>
      </c>
      <c r="D181" s="57"/>
      <c r="E181" s="10"/>
      <c r="F181" s="58">
        <f>Source!AO84</f>
        <v>435.97</v>
      </c>
      <c r="G181" s="59" t="str">
        <f>Source!DG84</f>
        <v>)*1,15</v>
      </c>
      <c r="H181" s="60">
        <f>ROUND(Source!AF84*Source!I84, 2)</f>
        <v>10.029999999999999</v>
      </c>
      <c r="I181" s="59"/>
      <c r="J181" s="59">
        <f>IF(Source!BA84&lt;&gt; 0, Source!BA84, 1)</f>
        <v>33.18</v>
      </c>
      <c r="K181" s="60">
        <f>Source!S84</f>
        <v>332.71</v>
      </c>
      <c r="L181" s="61"/>
      <c r="R181">
        <f>H181</f>
        <v>10.029999999999999</v>
      </c>
    </row>
    <row r="182" spans="1:26" ht="14.4">
      <c r="A182" s="38"/>
      <c r="B182" s="77"/>
      <c r="C182" s="77" t="s">
        <v>70</v>
      </c>
      <c r="D182" s="57"/>
      <c r="E182" s="10"/>
      <c r="F182" s="58">
        <f>Source!AM84</f>
        <v>261.91000000000003</v>
      </c>
      <c r="G182" s="59" t="str">
        <f>Source!DE84</f>
        <v>)*1,25</v>
      </c>
      <c r="H182" s="60">
        <f>ROUND(Source!AD84*Source!I84, 2)</f>
        <v>6.55</v>
      </c>
      <c r="I182" s="59"/>
      <c r="J182" s="59">
        <f>IF(Source!BB84&lt;&gt; 0, Source!BB84, 1)</f>
        <v>8.56</v>
      </c>
      <c r="K182" s="60">
        <f>Source!Q84</f>
        <v>56.05</v>
      </c>
      <c r="L182" s="61"/>
    </row>
    <row r="183" spans="1:26" ht="14.4">
      <c r="A183" s="38"/>
      <c r="B183" s="77"/>
      <c r="C183" s="77" t="s">
        <v>629</v>
      </c>
      <c r="D183" s="57"/>
      <c r="E183" s="10"/>
      <c r="F183" s="58">
        <f>Source!AL84</f>
        <v>10421.959999999999</v>
      </c>
      <c r="G183" s="59" t="str">
        <f>Source!DD84</f>
        <v/>
      </c>
      <c r="H183" s="60">
        <f>ROUND(Source!AC84*Source!I84, 2)</f>
        <v>208.44</v>
      </c>
      <c r="I183" s="59"/>
      <c r="J183" s="59">
        <f>IF(Source!BC84&lt;&gt; 0, Source!BC84, 1)</f>
        <v>7.63</v>
      </c>
      <c r="K183" s="60">
        <f>Source!P84</f>
        <v>1590.39</v>
      </c>
      <c r="L183" s="61"/>
    </row>
    <row r="184" spans="1:26" ht="14.4">
      <c r="A184" s="38"/>
      <c r="B184" s="77"/>
      <c r="C184" s="77" t="s">
        <v>624</v>
      </c>
      <c r="D184" s="57" t="s">
        <v>625</v>
      </c>
      <c r="E184" s="10">
        <f>Source!BZ84</f>
        <v>130</v>
      </c>
      <c r="F184" s="14" t="str">
        <f>CONCATENATE(" )", Source!DL84, Source!FT84, "=", Source!FX84)</f>
        <v xml:space="preserve"> )*0,9=117</v>
      </c>
      <c r="G184" s="23"/>
      <c r="H184" s="60">
        <f>SUM(S180:S186)</f>
        <v>11.74</v>
      </c>
      <c r="I184" s="63"/>
      <c r="J184" s="55">
        <f>Source!AT84</f>
        <v>117</v>
      </c>
      <c r="K184" s="60">
        <f>SUM(T180:T186)</f>
        <v>389.27</v>
      </c>
      <c r="L184" s="61"/>
    </row>
    <row r="185" spans="1:26" ht="14.4">
      <c r="A185" s="38"/>
      <c r="B185" s="77"/>
      <c r="C185" s="77" t="s">
        <v>626</v>
      </c>
      <c r="D185" s="57" t="s">
        <v>625</v>
      </c>
      <c r="E185" s="10">
        <f>Source!CA84</f>
        <v>85</v>
      </c>
      <c r="F185" s="14" t="str">
        <f>CONCATENATE(" )", Source!DM84, Source!FU84, "=", Source!FY84)</f>
        <v xml:space="preserve"> )*0,85=72,25</v>
      </c>
      <c r="G185" s="23"/>
      <c r="H185" s="60">
        <f>SUM(U180:U186)</f>
        <v>7.25</v>
      </c>
      <c r="I185" s="63"/>
      <c r="J185" s="55">
        <f>Source!AU84</f>
        <v>72</v>
      </c>
      <c r="K185" s="60">
        <f>SUM(V180:V186)</f>
        <v>239.55</v>
      </c>
      <c r="L185" s="61"/>
    </row>
    <row r="186" spans="1:26" ht="14.4">
      <c r="A186" s="78"/>
      <c r="B186" s="79"/>
      <c r="C186" s="79" t="s">
        <v>627</v>
      </c>
      <c r="D186" s="64" t="s">
        <v>628</v>
      </c>
      <c r="E186" s="65">
        <f>Source!AQ84</f>
        <v>42.7</v>
      </c>
      <c r="F186" s="66"/>
      <c r="G186" s="67" t="str">
        <f>Source!DI84</f>
        <v>)*1,15</v>
      </c>
      <c r="H186" s="68"/>
      <c r="I186" s="67"/>
      <c r="J186" s="67"/>
      <c r="K186" s="68"/>
      <c r="L186" s="69">
        <f>Source!U84</f>
        <v>0.98209999999999997</v>
      </c>
    </row>
    <row r="187" spans="1:26" ht="13.8">
      <c r="G187" s="70">
        <f>H181+H182+H183+H184+H185</f>
        <v>244.01</v>
      </c>
      <c r="H187" s="70"/>
      <c r="J187" s="70">
        <f>K181+K182+K183+K184+K185</f>
        <v>2607.9700000000003</v>
      </c>
      <c r="K187" s="70"/>
      <c r="L187" s="71">
        <f>Source!U84</f>
        <v>0.98209999999999997</v>
      </c>
      <c r="O187" s="47">
        <f>G187</f>
        <v>244.01</v>
      </c>
      <c r="P187" s="47">
        <f>J187</f>
        <v>2607.9700000000003</v>
      </c>
      <c r="Q187" s="47">
        <f>L187</f>
        <v>0.98209999999999997</v>
      </c>
      <c r="W187">
        <f>IF(Source!BI84&lt;=1,H181+H182+H183+H184+H185, 0)</f>
        <v>244.01</v>
      </c>
      <c r="X187">
        <f>IF(Source!BI84=2,H181+H182+H183+H184+H185, 0)</f>
        <v>0</v>
      </c>
      <c r="Y187">
        <f>IF(Source!BI84=3,H181+H182+H183+H184+H185, 0)</f>
        <v>0</v>
      </c>
      <c r="Z187">
        <f>IF(Source!BI84=4,H181+H182+H183+H184+H185, 0)</f>
        <v>0</v>
      </c>
    </row>
    <row r="188" spans="1:26" ht="80.400000000000006">
      <c r="A188" s="38" t="str">
        <f>Source!E85</f>
        <v>15</v>
      </c>
      <c r="B188" s="77" t="s">
        <v>639</v>
      </c>
      <c r="C188" s="77" t="str">
        <f>Source!G85</f>
        <v>Монтаж связей и распорок из одиночных и парных уголков, гнутосварных профилей для пролетов до 24 м при высоте здания до 25 м</v>
      </c>
      <c r="D188" s="57" t="str">
        <f>Source!H85</f>
        <v>1 т конструкций</v>
      </c>
      <c r="E188" s="10">
        <f>Source!I85</f>
        <v>0.02</v>
      </c>
      <c r="F188" s="58">
        <f>Source!AL85+Source!AM85+Source!AO85</f>
        <v>1262.73</v>
      </c>
      <c r="G188" s="59"/>
      <c r="H188" s="60"/>
      <c r="I188" s="59" t="str">
        <f>Source!BO85</f>
        <v>09-03-014-1</v>
      </c>
      <c r="J188" s="59"/>
      <c r="K188" s="60"/>
      <c r="L188" s="61"/>
      <c r="S188">
        <f>ROUND((Source!FX85/100)*((ROUND(Source!AF85*Source!I85, 2)+ROUND(Source!AE85*Source!I85, 2))), 2)</f>
        <v>11.35</v>
      </c>
      <c r="T188">
        <f>Source!X85</f>
        <v>376.65</v>
      </c>
      <c r="U188">
        <f>ROUND((Source!FY85/100)*((ROUND(Source!AF85*Source!I85, 2)+ROUND(Source!AE85*Source!I85, 2))), 2)</f>
        <v>10.119999999999999</v>
      </c>
      <c r="V188">
        <f>Source!Y85</f>
        <v>334.8</v>
      </c>
    </row>
    <row r="189" spans="1:26" ht="14.4">
      <c r="A189" s="38"/>
      <c r="B189" s="77"/>
      <c r="C189" s="77" t="s">
        <v>622</v>
      </c>
      <c r="D189" s="57"/>
      <c r="E189" s="10"/>
      <c r="F189" s="58">
        <f>Source!AO85</f>
        <v>553.07000000000005</v>
      </c>
      <c r="G189" s="59" t="str">
        <f>Source!DG85</f>
        <v>)*1,15</v>
      </c>
      <c r="H189" s="60">
        <f>ROUND(Source!AF85*Source!I85, 2)</f>
        <v>12.72</v>
      </c>
      <c r="I189" s="59"/>
      <c r="J189" s="59">
        <f>IF(Source!BA85&lt;&gt; 0, Source!BA85, 1)</f>
        <v>33.18</v>
      </c>
      <c r="K189" s="60">
        <f>Source!S85</f>
        <v>422.07</v>
      </c>
      <c r="L189" s="61"/>
      <c r="R189">
        <f>H189</f>
        <v>12.72</v>
      </c>
    </row>
    <row r="190" spans="1:26" ht="14.4">
      <c r="A190" s="38"/>
      <c r="B190" s="77"/>
      <c r="C190" s="77" t="s">
        <v>70</v>
      </c>
      <c r="D190" s="57"/>
      <c r="E190" s="10"/>
      <c r="F190" s="58">
        <f>Source!AM85</f>
        <v>477.15</v>
      </c>
      <c r="G190" s="59" t="str">
        <f>Source!DE85</f>
        <v>)*1,25</v>
      </c>
      <c r="H190" s="60">
        <f>ROUND(Source!AD85*Source!I85, 2)</f>
        <v>11.93</v>
      </c>
      <c r="I190" s="59"/>
      <c r="J190" s="59">
        <f>IF(Source!BB85&lt;&gt; 0, Source!BB85, 1)</f>
        <v>10.09</v>
      </c>
      <c r="K190" s="60">
        <f>Source!Q85</f>
        <v>120.36</v>
      </c>
      <c r="L190" s="61"/>
    </row>
    <row r="191" spans="1:26" ht="14.4">
      <c r="A191" s="38"/>
      <c r="B191" s="77"/>
      <c r="C191" s="77" t="s">
        <v>623</v>
      </c>
      <c r="D191" s="57"/>
      <c r="E191" s="10"/>
      <c r="F191" s="58">
        <f>Source!AN85</f>
        <v>51.76</v>
      </c>
      <c r="G191" s="59" t="str">
        <f>Source!DF85</f>
        <v>)*1,25</v>
      </c>
      <c r="H191" s="62">
        <f>ROUND(Source!AE85*Source!I85, 2)</f>
        <v>1.29</v>
      </c>
      <c r="I191" s="59"/>
      <c r="J191" s="59">
        <f>IF(Source!BS85&lt;&gt; 0, Source!BS85, 1)</f>
        <v>33.18</v>
      </c>
      <c r="K191" s="62">
        <f>Source!R85</f>
        <v>42.93</v>
      </c>
      <c r="L191" s="61"/>
      <c r="R191">
        <f>H191</f>
        <v>1.29</v>
      </c>
    </row>
    <row r="192" spans="1:26" ht="14.4">
      <c r="A192" s="38"/>
      <c r="B192" s="77"/>
      <c r="C192" s="77" t="s">
        <v>629</v>
      </c>
      <c r="D192" s="57"/>
      <c r="E192" s="10"/>
      <c r="F192" s="58">
        <f>Source!AL85</f>
        <v>232.51</v>
      </c>
      <c r="G192" s="59" t="str">
        <f>Source!DD85</f>
        <v/>
      </c>
      <c r="H192" s="60">
        <f>ROUND(Source!AC85*Source!I85, 2)</f>
        <v>4.6500000000000004</v>
      </c>
      <c r="I192" s="59"/>
      <c r="J192" s="59">
        <f>IF(Source!BC85&lt;&gt; 0, Source!BC85, 1)</f>
        <v>9.48</v>
      </c>
      <c r="K192" s="60">
        <f>Source!P85</f>
        <v>44.08</v>
      </c>
      <c r="L192" s="61"/>
    </row>
    <row r="193" spans="1:26" ht="14.4">
      <c r="A193" s="38"/>
      <c r="B193" s="77"/>
      <c r="C193" s="77" t="s">
        <v>624</v>
      </c>
      <c r="D193" s="57" t="s">
        <v>625</v>
      </c>
      <c r="E193" s="10">
        <f>Source!BZ85</f>
        <v>90</v>
      </c>
      <c r="F193" s="14" t="str">
        <f>CONCATENATE(" )", Source!DL85, Source!FT85, "=", Source!FX85)</f>
        <v xml:space="preserve"> )*0,9=81</v>
      </c>
      <c r="G193" s="23"/>
      <c r="H193" s="60">
        <f>SUM(S188:S195)</f>
        <v>11.35</v>
      </c>
      <c r="I193" s="63"/>
      <c r="J193" s="55">
        <f>Source!AT85</f>
        <v>81</v>
      </c>
      <c r="K193" s="60">
        <f>SUM(T188:T195)</f>
        <v>376.65</v>
      </c>
      <c r="L193" s="61"/>
    </row>
    <row r="194" spans="1:26" ht="14.4">
      <c r="A194" s="38"/>
      <c r="B194" s="77"/>
      <c r="C194" s="77" t="s">
        <v>626</v>
      </c>
      <c r="D194" s="57" t="s">
        <v>625</v>
      </c>
      <c r="E194" s="10">
        <f>Source!CA85</f>
        <v>85</v>
      </c>
      <c r="F194" s="14" t="str">
        <f>CONCATENATE(" )", Source!DM85, Source!FU85, "=", Source!FY85)</f>
        <v xml:space="preserve"> )*0,85=72,25</v>
      </c>
      <c r="G194" s="23"/>
      <c r="H194" s="60">
        <f>SUM(U188:U195)</f>
        <v>10.119999999999999</v>
      </c>
      <c r="I194" s="63"/>
      <c r="J194" s="55">
        <f>Source!AU85</f>
        <v>72</v>
      </c>
      <c r="K194" s="60">
        <f>SUM(V188:V195)</f>
        <v>334.8</v>
      </c>
      <c r="L194" s="61"/>
    </row>
    <row r="195" spans="1:26" ht="14.4">
      <c r="A195" s="78"/>
      <c r="B195" s="79"/>
      <c r="C195" s="79" t="s">
        <v>627</v>
      </c>
      <c r="D195" s="64" t="s">
        <v>628</v>
      </c>
      <c r="E195" s="65">
        <f>Source!AQ85</f>
        <v>63.28</v>
      </c>
      <c r="F195" s="66"/>
      <c r="G195" s="67" t="str">
        <f>Source!DI85</f>
        <v>)*1,15</v>
      </c>
      <c r="H195" s="68"/>
      <c r="I195" s="67"/>
      <c r="J195" s="67"/>
      <c r="K195" s="68"/>
      <c r="L195" s="69">
        <f>Source!U85</f>
        <v>1.4554399999999998</v>
      </c>
    </row>
    <row r="196" spans="1:26" ht="13.8">
      <c r="G196" s="70">
        <f>H189+H190+H192+H193+H194</f>
        <v>50.769999999999996</v>
      </c>
      <c r="H196" s="70"/>
      <c r="J196" s="70">
        <f>K189+K190+K192+K193+K194</f>
        <v>1297.96</v>
      </c>
      <c r="K196" s="70"/>
      <c r="L196" s="71">
        <f>Source!U85</f>
        <v>1.4554399999999998</v>
      </c>
      <c r="O196" s="47">
        <f>G196</f>
        <v>50.769999999999996</v>
      </c>
      <c r="P196" s="47">
        <f>J196</f>
        <v>1297.96</v>
      </c>
      <c r="Q196" s="47">
        <f>L196</f>
        <v>1.4554399999999998</v>
      </c>
      <c r="W196">
        <f>IF(Source!BI85&lt;=1,H189+H190+H192+H193+H194, 0)</f>
        <v>50.769999999999996</v>
      </c>
      <c r="X196">
        <f>IF(Source!BI85=2,H189+H190+H192+H193+H194, 0)</f>
        <v>0</v>
      </c>
      <c r="Y196">
        <f>IF(Source!BI85=3,H189+H190+H192+H193+H194, 0)</f>
        <v>0</v>
      </c>
      <c r="Z196">
        <f>IF(Source!BI85=4,H189+H190+H192+H193+H194, 0)</f>
        <v>0</v>
      </c>
    </row>
    <row r="197" spans="1:26" ht="55.2">
      <c r="A197" s="78" t="str">
        <f>Source!E86</f>
        <v>16</v>
      </c>
      <c r="B197" s="79" t="str">
        <f>Source!F86</f>
        <v>201-0755</v>
      </c>
      <c r="C197" s="79" t="str">
        <f>Source!G86</f>
        <v>Отдельные конструктивные элементы зданий и сооружений с преобладанием горячекатаных профилей, средняя масса сборочной единицы до 0,1 т</v>
      </c>
      <c r="D197" s="64" t="str">
        <f>Source!H86</f>
        <v>т</v>
      </c>
      <c r="E197" s="65">
        <f>Source!I86</f>
        <v>0.02</v>
      </c>
      <c r="F197" s="66">
        <f>Source!AL86</f>
        <v>8060</v>
      </c>
      <c r="G197" s="67" t="str">
        <f>Source!DD86</f>
        <v/>
      </c>
      <c r="H197" s="68">
        <f>ROUND(Source!AC86*Source!I86, 2)</f>
        <v>161.19999999999999</v>
      </c>
      <c r="I197" s="67" t="str">
        <f>Source!BO86</f>
        <v>201-0755</v>
      </c>
      <c r="J197" s="67">
        <f>IF(Source!BC86&lt;&gt; 0, Source!BC86, 1)</f>
        <v>9.11</v>
      </c>
      <c r="K197" s="68">
        <f>Source!P86</f>
        <v>1468.53</v>
      </c>
      <c r="L197" s="74"/>
      <c r="S197">
        <f>ROUND((Source!FX86/100)*((ROUND(Source!AF86*Source!I86, 2)+ROUND(Source!AE86*Source!I86, 2))), 2)</f>
        <v>0</v>
      </c>
      <c r="T197">
        <f>Source!X86</f>
        <v>0</v>
      </c>
      <c r="U197">
        <f>ROUND((Source!FY86/100)*((ROUND(Source!AF86*Source!I86, 2)+ROUND(Source!AE86*Source!I86, 2))), 2)</f>
        <v>0</v>
      </c>
      <c r="V197">
        <f>Source!Y86</f>
        <v>0</v>
      </c>
    </row>
    <row r="198" spans="1:26" ht="13.8">
      <c r="G198" s="70">
        <f>H197</f>
        <v>161.19999999999999</v>
      </c>
      <c r="H198" s="70"/>
      <c r="J198" s="70">
        <f>K197</f>
        <v>1468.53</v>
      </c>
      <c r="K198" s="70"/>
      <c r="L198" s="71">
        <f>Source!U86</f>
        <v>0</v>
      </c>
      <c r="O198" s="47">
        <f>G198</f>
        <v>161.19999999999999</v>
      </c>
      <c r="P198" s="47">
        <f>J198</f>
        <v>1468.53</v>
      </c>
      <c r="Q198" s="47">
        <f>L198</f>
        <v>0</v>
      </c>
      <c r="W198">
        <f>IF(Source!BI86&lt;=1,H197, 0)</f>
        <v>161.19999999999999</v>
      </c>
      <c r="X198">
        <f>IF(Source!BI86=2,H197, 0)</f>
        <v>0</v>
      </c>
      <c r="Y198">
        <f>IF(Source!BI86=3,H197, 0)</f>
        <v>0</v>
      </c>
      <c r="Z198">
        <f>IF(Source!BI86=4,H197, 0)</f>
        <v>0</v>
      </c>
    </row>
    <row r="199" spans="1:26" ht="43.2">
      <c r="A199" s="38" t="str">
        <f>Source!E87</f>
        <v>17</v>
      </c>
      <c r="B199" s="77" t="str">
        <f>Source!F87</f>
        <v>09-04-002-1</v>
      </c>
      <c r="C199" s="77" t="str">
        <f>Source!G87</f>
        <v>Монтаж кровельного покрытия из профилированного листа при высоте здания до 25 м</v>
      </c>
      <c r="D199" s="57" t="str">
        <f>Source!H87</f>
        <v>100 м2 покрытия</v>
      </c>
      <c r="E199" s="10">
        <f>Source!I87</f>
        <v>0.06</v>
      </c>
      <c r="F199" s="58">
        <f>Source!AL87+Source!AM87+Source!AO87</f>
        <v>946.18</v>
      </c>
      <c r="G199" s="59"/>
      <c r="H199" s="60"/>
      <c r="I199" s="59" t="str">
        <f>Source!BO87</f>
        <v>09-04-002-1</v>
      </c>
      <c r="J199" s="59"/>
      <c r="K199" s="60"/>
      <c r="L199" s="61"/>
      <c r="S199">
        <f>ROUND((Source!FX87/100)*((ROUND(Source!AF87*Source!I87, 2)+ROUND(Source!AE87*Source!I87, 2))), 2)</f>
        <v>16.899999999999999</v>
      </c>
      <c r="T199">
        <f>Source!X87</f>
        <v>560.69000000000005</v>
      </c>
      <c r="U199">
        <f>ROUND((Source!FY87/100)*((ROUND(Source!AF87*Source!I87, 2)+ROUND(Source!AE87*Source!I87, 2))), 2)</f>
        <v>15.08</v>
      </c>
      <c r="V199">
        <f>Source!Y87</f>
        <v>498.39</v>
      </c>
    </row>
    <row r="200" spans="1:26">
      <c r="C200" s="49" t="str">
        <f>"Объем: "&amp;Source!I87&amp;"=6/"&amp;"100"</f>
        <v>Объем: 0,06=6/100</v>
      </c>
    </row>
    <row r="201" spans="1:26" ht="14.4">
      <c r="A201" s="38"/>
      <c r="B201" s="77"/>
      <c r="C201" s="77" t="s">
        <v>622</v>
      </c>
      <c r="D201" s="57"/>
      <c r="E201" s="10"/>
      <c r="F201" s="58">
        <f>Source!AO87</f>
        <v>310.27</v>
      </c>
      <c r="G201" s="59" t="str">
        <f>Source!DG87</f>
        <v/>
      </c>
      <c r="H201" s="60">
        <f>ROUND(Source!AF87*Source!I87, 2)</f>
        <v>18.62</v>
      </c>
      <c r="I201" s="59"/>
      <c r="J201" s="59">
        <f>IF(Source!BA87&lt;&gt; 0, Source!BA87, 1)</f>
        <v>33.18</v>
      </c>
      <c r="K201" s="60">
        <f>Source!S87</f>
        <v>617.69000000000005</v>
      </c>
      <c r="L201" s="61"/>
      <c r="R201">
        <f>H201</f>
        <v>18.62</v>
      </c>
    </row>
    <row r="202" spans="1:26" ht="14.4">
      <c r="A202" s="38"/>
      <c r="B202" s="77"/>
      <c r="C202" s="77" t="s">
        <v>70</v>
      </c>
      <c r="D202" s="57"/>
      <c r="E202" s="10"/>
      <c r="F202" s="58">
        <f>Source!AM87</f>
        <v>481.94</v>
      </c>
      <c r="G202" s="59" t="str">
        <f>Source!DE87</f>
        <v/>
      </c>
      <c r="H202" s="60">
        <f>ROUND(Source!AD87*Source!I87, 2)</f>
        <v>28.92</v>
      </c>
      <c r="I202" s="59"/>
      <c r="J202" s="59">
        <f>IF(Source!BB87&lt;&gt; 0, Source!BB87, 1)</f>
        <v>8.0399999999999991</v>
      </c>
      <c r="K202" s="60">
        <f>Source!Q87</f>
        <v>232.49</v>
      </c>
      <c r="L202" s="61"/>
    </row>
    <row r="203" spans="1:26" ht="14.4">
      <c r="A203" s="38"/>
      <c r="B203" s="77"/>
      <c r="C203" s="77" t="s">
        <v>623</v>
      </c>
      <c r="D203" s="57"/>
      <c r="E203" s="10"/>
      <c r="F203" s="58">
        <f>Source!AN87</f>
        <v>37.43</v>
      </c>
      <c r="G203" s="59" t="str">
        <f>Source!DF87</f>
        <v/>
      </c>
      <c r="H203" s="62">
        <f>ROUND(Source!AE87*Source!I87, 2)</f>
        <v>2.25</v>
      </c>
      <c r="I203" s="59"/>
      <c r="J203" s="59">
        <f>IF(Source!BS87&lt;&gt; 0, Source!BS87, 1)</f>
        <v>33.18</v>
      </c>
      <c r="K203" s="62">
        <f>Source!R87</f>
        <v>74.52</v>
      </c>
      <c r="L203" s="61"/>
      <c r="R203">
        <f>H203</f>
        <v>2.25</v>
      </c>
    </row>
    <row r="204" spans="1:26" ht="14.4">
      <c r="A204" s="38"/>
      <c r="B204" s="77"/>
      <c r="C204" s="77" t="s">
        <v>629</v>
      </c>
      <c r="D204" s="57"/>
      <c r="E204" s="10"/>
      <c r="F204" s="58">
        <f>Source!AL87</f>
        <v>153.97</v>
      </c>
      <c r="G204" s="59" t="str">
        <f>Source!DD87</f>
        <v/>
      </c>
      <c r="H204" s="60">
        <f>ROUND(Source!AC87*Source!I87, 2)</f>
        <v>9.24</v>
      </c>
      <c r="I204" s="59"/>
      <c r="J204" s="59">
        <f>IF(Source!BC87&lt;&gt; 0, Source!BC87, 1)</f>
        <v>10.029999999999999</v>
      </c>
      <c r="K204" s="60">
        <f>Source!P87</f>
        <v>92.66</v>
      </c>
      <c r="L204" s="61"/>
    </row>
    <row r="205" spans="1:26" ht="14.4">
      <c r="A205" s="38"/>
      <c r="B205" s="77"/>
      <c r="C205" s="77" t="s">
        <v>624</v>
      </c>
      <c r="D205" s="57" t="s">
        <v>625</v>
      </c>
      <c r="E205" s="10">
        <f>Source!BZ87</f>
        <v>90</v>
      </c>
      <c r="F205" s="14" t="str">
        <f>CONCATENATE(" )", Source!DL87, Source!FT87, "=", Source!FX87)</f>
        <v xml:space="preserve"> )*0,9=81</v>
      </c>
      <c r="G205" s="23"/>
      <c r="H205" s="60">
        <f>SUM(S199:S208)</f>
        <v>16.899999999999999</v>
      </c>
      <c r="I205" s="63"/>
      <c r="J205" s="55">
        <f>Source!AT87</f>
        <v>81</v>
      </c>
      <c r="K205" s="60">
        <f>SUM(T199:T208)</f>
        <v>560.69000000000005</v>
      </c>
      <c r="L205" s="61"/>
    </row>
    <row r="206" spans="1:26" ht="14.4">
      <c r="A206" s="38"/>
      <c r="B206" s="77"/>
      <c r="C206" s="77" t="s">
        <v>626</v>
      </c>
      <c r="D206" s="57" t="s">
        <v>625</v>
      </c>
      <c r="E206" s="10">
        <f>Source!CA87</f>
        <v>85</v>
      </c>
      <c r="F206" s="14" t="str">
        <f>CONCATENATE(" )", Source!DM87, Source!FU87, "=", Source!FY87)</f>
        <v xml:space="preserve"> )*0,85=72,25</v>
      </c>
      <c r="G206" s="23"/>
      <c r="H206" s="60">
        <f>SUM(U199:U208)</f>
        <v>15.08</v>
      </c>
      <c r="I206" s="63"/>
      <c r="J206" s="55">
        <f>Source!AU87</f>
        <v>72</v>
      </c>
      <c r="K206" s="60">
        <f>SUM(V199:V208)</f>
        <v>498.39</v>
      </c>
      <c r="L206" s="61"/>
    </row>
    <row r="207" spans="1:26" ht="14.4">
      <c r="A207" s="38"/>
      <c r="B207" s="77"/>
      <c r="C207" s="77" t="s">
        <v>627</v>
      </c>
      <c r="D207" s="57" t="s">
        <v>628</v>
      </c>
      <c r="E207" s="10">
        <f>Source!AQ87</f>
        <v>35.5</v>
      </c>
      <c r="F207" s="58"/>
      <c r="G207" s="59" t="str">
        <f>Source!DI87</f>
        <v/>
      </c>
      <c r="H207" s="60"/>
      <c r="I207" s="59"/>
      <c r="J207" s="59"/>
      <c r="K207" s="60"/>
      <c r="L207" s="72">
        <f>Source!U87</f>
        <v>2.13</v>
      </c>
    </row>
    <row r="208" spans="1:26" ht="27.6">
      <c r="A208" s="78" t="str">
        <f>Source!E88</f>
        <v>17,1</v>
      </c>
      <c r="B208" s="79" t="str">
        <f>Source!F88</f>
        <v>101-4537</v>
      </c>
      <c r="C208" s="79" t="str">
        <f>Source!G88</f>
        <v>Профнастил оцинкованный НС35-1000-0,9</v>
      </c>
      <c r="D208" s="64" t="str">
        <f>Source!H88</f>
        <v>м2</v>
      </c>
      <c r="E208" s="65">
        <f>Source!I88</f>
        <v>6</v>
      </c>
      <c r="F208" s="66">
        <f>Source!AL88+Source!AM88+Source!AO88</f>
        <v>83.19</v>
      </c>
      <c r="G208" s="73" t="s">
        <v>3</v>
      </c>
      <c r="H208" s="68">
        <f>ROUND(Source!AC88*Source!I88, 2)+ROUND(Source!AD88*Source!I88, 2)+ROUND(Source!AF88*Source!I88, 2)</f>
        <v>499.14</v>
      </c>
      <c r="I208" s="67"/>
      <c r="J208" s="67">
        <f>IF(Source!BC88&lt;&gt; 0, Source!BC88, 1)</f>
        <v>9.3699999999999992</v>
      </c>
      <c r="K208" s="68">
        <f>Source!O88</f>
        <v>4676.9399999999996</v>
      </c>
      <c r="L208" s="74"/>
      <c r="S208">
        <f>ROUND((Source!FX88/100)*((ROUND(Source!AF88*Source!I88, 2)+ROUND(Source!AE88*Source!I88, 2))), 2)</f>
        <v>0</v>
      </c>
      <c r="T208">
        <f>Source!X88</f>
        <v>0</v>
      </c>
      <c r="U208">
        <f>ROUND((Source!FY88/100)*((ROUND(Source!AF88*Source!I88, 2)+ROUND(Source!AE88*Source!I88, 2))), 2)</f>
        <v>0</v>
      </c>
      <c r="V208">
        <f>Source!Y88</f>
        <v>0</v>
      </c>
      <c r="W208">
        <f>IF(Source!BI88&lt;=1,H208, 0)</f>
        <v>499.14</v>
      </c>
      <c r="X208">
        <f>IF(Source!BI88=2,H208, 0)</f>
        <v>0</v>
      </c>
      <c r="Y208">
        <f>IF(Source!BI88=3,H208, 0)</f>
        <v>0</v>
      </c>
      <c r="Z208">
        <f>IF(Source!BI88=4,H208, 0)</f>
        <v>0</v>
      </c>
    </row>
    <row r="209" spans="1:26" ht="13.8">
      <c r="G209" s="70">
        <f>H201+H202+H204+H205+H206+SUM(H208:H208)</f>
        <v>587.9</v>
      </c>
      <c r="H209" s="70"/>
      <c r="J209" s="70">
        <f>K201+K202+K204+K205+K206+SUM(K208:K208)</f>
        <v>6678.86</v>
      </c>
      <c r="K209" s="70"/>
      <c r="L209" s="71">
        <f>Source!U87</f>
        <v>2.13</v>
      </c>
      <c r="O209" s="47">
        <f>G209</f>
        <v>587.9</v>
      </c>
      <c r="P209" s="47">
        <f>J209</f>
        <v>6678.86</v>
      </c>
      <c r="Q209" s="47">
        <f>L209</f>
        <v>2.13</v>
      </c>
      <c r="W209">
        <f>IF(Source!BI87&lt;=1,H201+H202+H204+H205+H206, 0)</f>
        <v>88.76</v>
      </c>
      <c r="X209">
        <f>IF(Source!BI87=2,H201+H202+H204+H205+H206, 0)</f>
        <v>0</v>
      </c>
      <c r="Y209">
        <f>IF(Source!BI87=3,H201+H202+H204+H205+H206, 0)</f>
        <v>0</v>
      </c>
      <c r="Z209">
        <f>IF(Source!BI87=4,H201+H202+H204+H205+H206, 0)</f>
        <v>0</v>
      </c>
    </row>
    <row r="210" spans="1:26" ht="80.400000000000006">
      <c r="A210" s="38" t="str">
        <f>Source!E89</f>
        <v>18</v>
      </c>
      <c r="B210" s="77" t="s">
        <v>640</v>
      </c>
      <c r="C210" s="77" t="str">
        <f>Source!G89</f>
        <v>Огрунтовка металлических поверхностей за один раз грунтовкой ГФ-021</v>
      </c>
      <c r="D210" s="57" t="str">
        <f>Source!H89</f>
        <v>100 м2 окрашиваемой поверхности</v>
      </c>
      <c r="E210" s="10">
        <f>Source!I89</f>
        <v>0.06</v>
      </c>
      <c r="F210" s="58">
        <f>Source!AL89+Source!AM89+Source!AO89</f>
        <v>268.8</v>
      </c>
      <c r="G210" s="59"/>
      <c r="H210" s="60"/>
      <c r="I210" s="59" t="str">
        <f>Source!BO89</f>
        <v>13-03-002-4</v>
      </c>
      <c r="J210" s="59"/>
      <c r="K210" s="60"/>
      <c r="L210" s="61"/>
      <c r="S210">
        <f>ROUND((Source!FX89/100)*((ROUND(Source!AF89*Source!I89, 2)+ROUND(Source!AE89*Source!I89, 2))), 2)</f>
        <v>3.17</v>
      </c>
      <c r="T210">
        <f>Source!X89</f>
        <v>105.07</v>
      </c>
      <c r="U210">
        <f>ROUND((Source!FY89/100)*((ROUND(Source!AF89*Source!I89, 2)+ROUND(Source!AE89*Source!I89, 2))), 2)</f>
        <v>2.33</v>
      </c>
      <c r="V210">
        <f>Source!Y89</f>
        <v>77.83</v>
      </c>
    </row>
    <row r="211" spans="1:26">
      <c r="C211" s="49" t="str">
        <f>"Объем: "&amp;Source!I89&amp;"=6/"&amp;"100"</f>
        <v>Объем: 0,06=6/100</v>
      </c>
    </row>
    <row r="212" spans="1:26" ht="14.4">
      <c r="A212" s="38"/>
      <c r="B212" s="77"/>
      <c r="C212" s="77" t="s">
        <v>622</v>
      </c>
      <c r="D212" s="57"/>
      <c r="E212" s="10"/>
      <c r="F212" s="58">
        <f>Source!AO89</f>
        <v>56.55</v>
      </c>
      <c r="G212" s="59" t="str">
        <f>Source!DG89</f>
        <v>)*1,15</v>
      </c>
      <c r="H212" s="60">
        <f>ROUND(Source!AF89*Source!I89, 2)</f>
        <v>3.9</v>
      </c>
      <c r="I212" s="59"/>
      <c r="J212" s="59">
        <f>IF(Source!BA89&lt;&gt; 0, Source!BA89, 1)</f>
        <v>33.18</v>
      </c>
      <c r="K212" s="60">
        <f>Source!S89</f>
        <v>129.47</v>
      </c>
      <c r="L212" s="61"/>
      <c r="R212">
        <f>H212</f>
        <v>3.9</v>
      </c>
    </row>
    <row r="213" spans="1:26" ht="14.4">
      <c r="A213" s="38"/>
      <c r="B213" s="77"/>
      <c r="C213" s="77" t="s">
        <v>70</v>
      </c>
      <c r="D213" s="57"/>
      <c r="E213" s="10"/>
      <c r="F213" s="58">
        <f>Source!AM89</f>
        <v>9.5299999999999994</v>
      </c>
      <c r="G213" s="59" t="str">
        <f>Source!DE89</f>
        <v>)*1,25</v>
      </c>
      <c r="H213" s="60">
        <f>ROUND(Source!AD89*Source!I89, 2)</f>
        <v>0.71</v>
      </c>
      <c r="I213" s="59"/>
      <c r="J213" s="59">
        <f>IF(Source!BB89&lt;&gt; 0, Source!BB89, 1)</f>
        <v>5.65</v>
      </c>
      <c r="K213" s="60">
        <f>Source!Q89</f>
        <v>4.04</v>
      </c>
      <c r="L213" s="61"/>
    </row>
    <row r="214" spans="1:26" ht="14.4">
      <c r="A214" s="38"/>
      <c r="B214" s="77"/>
      <c r="C214" s="77" t="s">
        <v>623</v>
      </c>
      <c r="D214" s="57"/>
      <c r="E214" s="10"/>
      <c r="F214" s="58">
        <f>Source!AN89</f>
        <v>0.1</v>
      </c>
      <c r="G214" s="59" t="str">
        <f>Source!DF89</f>
        <v>)*1,25</v>
      </c>
      <c r="H214" s="62">
        <f>ROUND(Source!AE89*Source!I89, 2)</f>
        <v>0.01</v>
      </c>
      <c r="I214" s="59"/>
      <c r="J214" s="59">
        <f>IF(Source!BS89&lt;&gt; 0, Source!BS89, 1)</f>
        <v>33.18</v>
      </c>
      <c r="K214" s="62">
        <f>Source!R89</f>
        <v>0.25</v>
      </c>
      <c r="L214" s="61"/>
      <c r="R214">
        <f>H214</f>
        <v>0.01</v>
      </c>
    </row>
    <row r="215" spans="1:26" ht="14.4">
      <c r="A215" s="38"/>
      <c r="B215" s="77"/>
      <c r="C215" s="77" t="s">
        <v>629</v>
      </c>
      <c r="D215" s="57"/>
      <c r="E215" s="10"/>
      <c r="F215" s="58">
        <f>Source!AL89</f>
        <v>202.72</v>
      </c>
      <c r="G215" s="59" t="str">
        <f>Source!DD89</f>
        <v/>
      </c>
      <c r="H215" s="60">
        <f>ROUND(Source!AC89*Source!I89, 2)</f>
        <v>12.16</v>
      </c>
      <c r="I215" s="59"/>
      <c r="J215" s="59">
        <f>IF(Source!BC89&lt;&gt; 0, Source!BC89, 1)</f>
        <v>3.53</v>
      </c>
      <c r="K215" s="60">
        <f>Source!P89</f>
        <v>42.94</v>
      </c>
      <c r="L215" s="61"/>
    </row>
    <row r="216" spans="1:26" ht="14.4">
      <c r="A216" s="38"/>
      <c r="B216" s="77"/>
      <c r="C216" s="77" t="s">
        <v>624</v>
      </c>
      <c r="D216" s="57" t="s">
        <v>625</v>
      </c>
      <c r="E216" s="10">
        <f>Source!BZ89</f>
        <v>90</v>
      </c>
      <c r="F216" s="14" t="str">
        <f>CONCATENATE(" )", Source!DL89, Source!FT89, "=", Source!FX89)</f>
        <v xml:space="preserve"> )*0,9=81</v>
      </c>
      <c r="G216" s="23"/>
      <c r="H216" s="60">
        <f>SUM(S210:S218)</f>
        <v>3.17</v>
      </c>
      <c r="I216" s="63"/>
      <c r="J216" s="55">
        <f>Source!AT89</f>
        <v>81</v>
      </c>
      <c r="K216" s="60">
        <f>SUM(T210:T218)</f>
        <v>105.07</v>
      </c>
      <c r="L216" s="61"/>
    </row>
    <row r="217" spans="1:26" ht="14.4">
      <c r="A217" s="38"/>
      <c r="B217" s="77"/>
      <c r="C217" s="77" t="s">
        <v>626</v>
      </c>
      <c r="D217" s="57" t="s">
        <v>625</v>
      </c>
      <c r="E217" s="10">
        <f>Source!CA89</f>
        <v>70</v>
      </c>
      <c r="F217" s="14" t="str">
        <f>CONCATENATE(" )", Source!DM89, Source!FU89, "=", Source!FY89)</f>
        <v xml:space="preserve"> )*0,85=59,5</v>
      </c>
      <c r="G217" s="23"/>
      <c r="H217" s="60">
        <f>SUM(U210:U218)</f>
        <v>2.33</v>
      </c>
      <c r="I217" s="63"/>
      <c r="J217" s="55">
        <f>Source!AU89</f>
        <v>60</v>
      </c>
      <c r="K217" s="60">
        <f>SUM(V210:V218)</f>
        <v>77.83</v>
      </c>
      <c r="L217" s="61"/>
    </row>
    <row r="218" spans="1:26" ht="14.4">
      <c r="A218" s="78"/>
      <c r="B218" s="79"/>
      <c r="C218" s="79" t="s">
        <v>627</v>
      </c>
      <c r="D218" s="64" t="s">
        <v>628</v>
      </c>
      <c r="E218" s="65">
        <f>Source!AQ89</f>
        <v>5.31</v>
      </c>
      <c r="F218" s="66"/>
      <c r="G218" s="67" t="str">
        <f>Source!DI89</f>
        <v>)*1,15</v>
      </c>
      <c r="H218" s="68"/>
      <c r="I218" s="67"/>
      <c r="J218" s="67"/>
      <c r="K218" s="68"/>
      <c r="L218" s="69">
        <f>Source!U89</f>
        <v>0.36638999999999988</v>
      </c>
    </row>
    <row r="219" spans="1:26" ht="13.8">
      <c r="G219" s="70">
        <f>H212+H213+H215+H216+H217</f>
        <v>22.269999999999996</v>
      </c>
      <c r="H219" s="70"/>
      <c r="J219" s="70">
        <f>K212+K213+K215+K216+K217</f>
        <v>359.34999999999997</v>
      </c>
      <c r="K219" s="70"/>
      <c r="L219" s="71">
        <f>Source!U89</f>
        <v>0.36638999999999988</v>
      </c>
      <c r="O219" s="47">
        <f>G219</f>
        <v>22.269999999999996</v>
      </c>
      <c r="P219" s="47">
        <f>J219</f>
        <v>359.34999999999997</v>
      </c>
      <c r="Q219" s="47">
        <f>L219</f>
        <v>0.36638999999999988</v>
      </c>
      <c r="W219">
        <f>IF(Source!BI89&lt;=1,H212+H213+H215+H216+H217, 0)</f>
        <v>22.269999999999996</v>
      </c>
      <c r="X219">
        <f>IF(Source!BI89=2,H212+H213+H215+H216+H217, 0)</f>
        <v>0</v>
      </c>
      <c r="Y219">
        <f>IF(Source!BI89=3,H212+H213+H215+H216+H217, 0)</f>
        <v>0</v>
      </c>
      <c r="Z219">
        <f>IF(Source!BI89=4,H212+H213+H215+H216+H217, 0)</f>
        <v>0</v>
      </c>
    </row>
    <row r="220" spans="1:26" ht="80.400000000000006">
      <c r="A220" s="38" t="str">
        <f>Source!E90</f>
        <v>19</v>
      </c>
      <c r="B220" s="77" t="s">
        <v>641</v>
      </c>
      <c r="C220" s="77" t="str">
        <f>Source!G90</f>
        <v>Окраска металлических огрунтованных поверхностей эмалью ПФ-115</v>
      </c>
      <c r="D220" s="57" t="str">
        <f>Source!H90</f>
        <v>100 м2 окрашиваемой поверхности</v>
      </c>
      <c r="E220" s="10">
        <f>Source!I90</f>
        <v>0.06</v>
      </c>
      <c r="F220" s="58">
        <f>Source!AL90+Source!AM90+Source!AO90</f>
        <v>335.12</v>
      </c>
      <c r="G220" s="59"/>
      <c r="H220" s="60"/>
      <c r="I220" s="59" t="str">
        <f>Source!BO90</f>
        <v>13-03-004-26</v>
      </c>
      <c r="J220" s="59"/>
      <c r="K220" s="60"/>
      <c r="L220" s="61"/>
      <c r="S220">
        <f>ROUND((Source!FX90/100)*((ROUND(Source!AF90*Source!I90, 2)+ROUND(Source!AE90*Source!I90, 2))), 2)</f>
        <v>1.95</v>
      </c>
      <c r="T220">
        <f>Source!X90</f>
        <v>64.62</v>
      </c>
      <c r="U220">
        <f>ROUND((Source!FY90/100)*((ROUND(Source!AF90*Source!I90, 2)+ROUND(Source!AE90*Source!I90, 2))), 2)</f>
        <v>1.43</v>
      </c>
      <c r="V220">
        <f>Source!Y90</f>
        <v>47.87</v>
      </c>
    </row>
    <row r="221" spans="1:26">
      <c r="C221" s="49" t="str">
        <f>"Объем: "&amp;Source!I90&amp;"=6/"&amp;"100"</f>
        <v>Объем: 0,06=6/100</v>
      </c>
    </row>
    <row r="222" spans="1:26" ht="14.4">
      <c r="A222" s="38"/>
      <c r="B222" s="77"/>
      <c r="C222" s="77" t="s">
        <v>622</v>
      </c>
      <c r="D222" s="57"/>
      <c r="E222" s="10"/>
      <c r="F222" s="58">
        <f>Source!AO90</f>
        <v>34.74</v>
      </c>
      <c r="G222" s="59" t="str">
        <f>Source!DG90</f>
        <v>)*1,15</v>
      </c>
      <c r="H222" s="60">
        <f>ROUND(Source!AF90*Source!I90, 2)</f>
        <v>2.4</v>
      </c>
      <c r="I222" s="59"/>
      <c r="J222" s="59">
        <f>IF(Source!BA90&lt;&gt; 0, Source!BA90, 1)</f>
        <v>33.18</v>
      </c>
      <c r="K222" s="60">
        <f>Source!S90</f>
        <v>79.53</v>
      </c>
      <c r="L222" s="61"/>
      <c r="R222">
        <f>H222</f>
        <v>2.4</v>
      </c>
    </row>
    <row r="223" spans="1:26" ht="14.4">
      <c r="A223" s="38"/>
      <c r="B223" s="77"/>
      <c r="C223" s="77" t="s">
        <v>70</v>
      </c>
      <c r="D223" s="57"/>
      <c r="E223" s="10"/>
      <c r="F223" s="58">
        <f>Source!AM90</f>
        <v>6.32</v>
      </c>
      <c r="G223" s="59" t="str">
        <f>Source!DE90</f>
        <v>)*1,25</v>
      </c>
      <c r="H223" s="60">
        <f>ROUND(Source!AD90*Source!I90, 2)</f>
        <v>0.47</v>
      </c>
      <c r="I223" s="59"/>
      <c r="J223" s="59">
        <f>IF(Source!BB90&lt;&gt; 0, Source!BB90, 1)</f>
        <v>6.17</v>
      </c>
      <c r="K223" s="60">
        <f>Source!Q90</f>
        <v>2.92</v>
      </c>
      <c r="L223" s="61"/>
    </row>
    <row r="224" spans="1:26" ht="14.4">
      <c r="A224" s="38"/>
      <c r="B224" s="77"/>
      <c r="C224" s="77" t="s">
        <v>623</v>
      </c>
      <c r="D224" s="57"/>
      <c r="E224" s="10"/>
      <c r="F224" s="58">
        <f>Source!AN90</f>
        <v>0.1</v>
      </c>
      <c r="G224" s="59" t="str">
        <f>Source!DF90</f>
        <v>)*1,25</v>
      </c>
      <c r="H224" s="62">
        <f>ROUND(Source!AE90*Source!I90, 2)</f>
        <v>0.01</v>
      </c>
      <c r="I224" s="59"/>
      <c r="J224" s="59">
        <f>IF(Source!BS90&lt;&gt; 0, Source!BS90, 1)</f>
        <v>33.18</v>
      </c>
      <c r="K224" s="62">
        <f>Source!R90</f>
        <v>0.25</v>
      </c>
      <c r="L224" s="61"/>
      <c r="R224">
        <f>H224</f>
        <v>0.01</v>
      </c>
    </row>
    <row r="225" spans="1:26" ht="14.4">
      <c r="A225" s="38"/>
      <c r="B225" s="77"/>
      <c r="C225" s="77" t="s">
        <v>629</v>
      </c>
      <c r="D225" s="57"/>
      <c r="E225" s="10"/>
      <c r="F225" s="58">
        <f>Source!AL90</f>
        <v>294.06</v>
      </c>
      <c r="G225" s="59" t="str">
        <f>Source!DD90</f>
        <v/>
      </c>
      <c r="H225" s="60">
        <f>ROUND(Source!AC90*Source!I90, 2)</f>
        <v>17.64</v>
      </c>
      <c r="I225" s="59"/>
      <c r="J225" s="59">
        <f>IF(Source!BC90&lt;&gt; 0, Source!BC90, 1)</f>
        <v>4.1900000000000004</v>
      </c>
      <c r="K225" s="60">
        <f>Source!P90</f>
        <v>73.930000000000007</v>
      </c>
      <c r="L225" s="61"/>
    </row>
    <row r="226" spans="1:26" ht="14.4">
      <c r="A226" s="38"/>
      <c r="B226" s="77"/>
      <c r="C226" s="77" t="s">
        <v>624</v>
      </c>
      <c r="D226" s="57" t="s">
        <v>625</v>
      </c>
      <c r="E226" s="10">
        <f>Source!BZ90</f>
        <v>90</v>
      </c>
      <c r="F226" s="14" t="str">
        <f>CONCATENATE(" )", Source!DL90, Source!FT90, "=", Source!FX90)</f>
        <v xml:space="preserve"> )*0,9=81</v>
      </c>
      <c r="G226" s="23"/>
      <c r="H226" s="60">
        <f>SUM(S220:S228)</f>
        <v>1.95</v>
      </c>
      <c r="I226" s="63"/>
      <c r="J226" s="55">
        <f>Source!AT90</f>
        <v>81</v>
      </c>
      <c r="K226" s="60">
        <f>SUM(T220:T228)</f>
        <v>64.62</v>
      </c>
      <c r="L226" s="61"/>
    </row>
    <row r="227" spans="1:26" ht="14.4">
      <c r="A227" s="38"/>
      <c r="B227" s="77"/>
      <c r="C227" s="77" t="s">
        <v>626</v>
      </c>
      <c r="D227" s="57" t="s">
        <v>625</v>
      </c>
      <c r="E227" s="10">
        <f>Source!CA90</f>
        <v>70</v>
      </c>
      <c r="F227" s="14" t="str">
        <f>CONCATENATE(" )", Source!DM90, Source!FU90, "=", Source!FY90)</f>
        <v xml:space="preserve"> )*0,85=59,5</v>
      </c>
      <c r="G227" s="23"/>
      <c r="H227" s="60">
        <f>SUM(U220:U228)</f>
        <v>1.43</v>
      </c>
      <c r="I227" s="63"/>
      <c r="J227" s="55">
        <f>Source!AU90</f>
        <v>60</v>
      </c>
      <c r="K227" s="60">
        <f>SUM(V220:V228)</f>
        <v>47.87</v>
      </c>
      <c r="L227" s="61"/>
    </row>
    <row r="228" spans="1:26" ht="14.4">
      <c r="A228" s="78"/>
      <c r="B228" s="79"/>
      <c r="C228" s="79" t="s">
        <v>627</v>
      </c>
      <c r="D228" s="64" t="s">
        <v>628</v>
      </c>
      <c r="E228" s="65">
        <f>Source!AQ90</f>
        <v>3.83</v>
      </c>
      <c r="F228" s="66"/>
      <c r="G228" s="67" t="str">
        <f>Source!DI90</f>
        <v>)*1,15</v>
      </c>
      <c r="H228" s="68"/>
      <c r="I228" s="67"/>
      <c r="J228" s="67"/>
      <c r="K228" s="68"/>
      <c r="L228" s="69">
        <f>Source!U90</f>
        <v>0.26426999999999995</v>
      </c>
    </row>
    <row r="229" spans="1:26" ht="13.8">
      <c r="G229" s="70">
        <f>H222+H223+H225+H226+H227</f>
        <v>23.89</v>
      </c>
      <c r="H229" s="70"/>
      <c r="J229" s="70">
        <f>K222+K223+K225+K226+K227</f>
        <v>268.87</v>
      </c>
      <c r="K229" s="70"/>
      <c r="L229" s="71">
        <f>Source!U90</f>
        <v>0.26426999999999995</v>
      </c>
      <c r="O229" s="47">
        <f>G229</f>
        <v>23.89</v>
      </c>
      <c r="P229" s="47">
        <f>J229</f>
        <v>268.87</v>
      </c>
      <c r="Q229" s="47">
        <f>L229</f>
        <v>0.26426999999999995</v>
      </c>
      <c r="W229">
        <f>IF(Source!BI90&lt;=1,H222+H223+H225+H226+H227, 0)</f>
        <v>23.89</v>
      </c>
      <c r="X229">
        <f>IF(Source!BI90=2,H222+H223+H225+H226+H227, 0)</f>
        <v>0</v>
      </c>
      <c r="Y229">
        <f>IF(Source!BI90=3,H222+H223+H225+H226+H227, 0)</f>
        <v>0</v>
      </c>
      <c r="Z229">
        <f>IF(Source!BI90=4,H222+H223+H225+H226+H227, 0)</f>
        <v>0</v>
      </c>
    </row>
    <row r="230" spans="1:26" ht="80.400000000000006">
      <c r="A230" s="38" t="str">
        <f>Source!E91</f>
        <v>20</v>
      </c>
      <c r="B230" s="77" t="s">
        <v>642</v>
      </c>
      <c r="C230" s="77" t="str">
        <f>Source!G91</f>
        <v>Установка противопожарных дверей однопольных глухих</v>
      </c>
      <c r="D230" s="57" t="str">
        <f>Source!H91</f>
        <v>1 м2 проема</v>
      </c>
      <c r="E230" s="10">
        <f>Source!I91</f>
        <v>3.7</v>
      </c>
      <c r="F230" s="58">
        <f>Source!AL91+Source!AM91+Source!AO91</f>
        <v>93.38</v>
      </c>
      <c r="G230" s="59"/>
      <c r="H230" s="60"/>
      <c r="I230" s="59" t="str">
        <f>Source!BO91</f>
        <v>09-04-013-1</v>
      </c>
      <c r="J230" s="59"/>
      <c r="K230" s="60"/>
      <c r="L230" s="61"/>
      <c r="S230">
        <f>ROUND((Source!FX91/100)*((ROUND(Source!AF91*Source!I91, 2)+ROUND(Source!AE91*Source!I91, 2))), 2)</f>
        <v>72.83</v>
      </c>
      <c r="T230">
        <f>Source!X91</f>
        <v>2416.35</v>
      </c>
      <c r="U230">
        <f>ROUND((Source!FY91/100)*((ROUND(Source!AF91*Source!I91, 2)+ROUND(Source!AE91*Source!I91, 2))), 2)</f>
        <v>64.959999999999994</v>
      </c>
      <c r="V230">
        <f>Source!Y91</f>
        <v>2147.87</v>
      </c>
    </row>
    <row r="231" spans="1:26" ht="14.4">
      <c r="A231" s="38"/>
      <c r="B231" s="77"/>
      <c r="C231" s="77" t="s">
        <v>622</v>
      </c>
      <c r="D231" s="57"/>
      <c r="E231" s="10"/>
      <c r="F231" s="58">
        <f>Source!AO91</f>
        <v>21.13</v>
      </c>
      <c r="G231" s="59" t="str">
        <f>Source!DG91</f>
        <v>)*1,15</v>
      </c>
      <c r="H231" s="60">
        <f>ROUND(Source!AF91*Source!I91, 2)</f>
        <v>89.91</v>
      </c>
      <c r="I231" s="59"/>
      <c r="J231" s="59">
        <f>IF(Source!BA91&lt;&gt; 0, Source!BA91, 1)</f>
        <v>33.18</v>
      </c>
      <c r="K231" s="60">
        <f>Source!S91</f>
        <v>2983.15</v>
      </c>
      <c r="L231" s="61"/>
      <c r="R231">
        <f>H231</f>
        <v>89.91</v>
      </c>
    </row>
    <row r="232" spans="1:26" ht="14.4">
      <c r="A232" s="38"/>
      <c r="B232" s="77"/>
      <c r="C232" s="77" t="s">
        <v>70</v>
      </c>
      <c r="D232" s="57"/>
      <c r="E232" s="10"/>
      <c r="F232" s="58">
        <f>Source!AM91</f>
        <v>10.199999999999999</v>
      </c>
      <c r="G232" s="59" t="str">
        <f>Source!DE91</f>
        <v>)*1,25</v>
      </c>
      <c r="H232" s="60">
        <f>ROUND(Source!AD91*Source!I91, 2)</f>
        <v>47.18</v>
      </c>
      <c r="I232" s="59"/>
      <c r="J232" s="59">
        <f>IF(Source!BB91&lt;&gt; 0, Source!BB91, 1)</f>
        <v>8.76</v>
      </c>
      <c r="K232" s="60">
        <f>Source!Q91</f>
        <v>413.25</v>
      </c>
      <c r="L232" s="61"/>
    </row>
    <row r="233" spans="1:26" ht="14.4">
      <c r="A233" s="38"/>
      <c r="B233" s="77"/>
      <c r="C233" s="77" t="s">
        <v>629</v>
      </c>
      <c r="D233" s="57"/>
      <c r="E233" s="10"/>
      <c r="F233" s="58">
        <f>Source!AL91</f>
        <v>62.05</v>
      </c>
      <c r="G233" s="59" t="str">
        <f>Source!DD91</f>
        <v/>
      </c>
      <c r="H233" s="60">
        <f>ROUND(Source!AC91*Source!I91, 2)</f>
        <v>229.59</v>
      </c>
      <c r="I233" s="59"/>
      <c r="J233" s="59">
        <f>IF(Source!BC91&lt;&gt; 0, Source!BC91, 1)</f>
        <v>9.2899999999999991</v>
      </c>
      <c r="K233" s="60">
        <f>Source!P91</f>
        <v>2132.84</v>
      </c>
      <c r="L233" s="61"/>
    </row>
    <row r="234" spans="1:26" ht="14.4">
      <c r="A234" s="38"/>
      <c r="B234" s="77"/>
      <c r="C234" s="77" t="s">
        <v>624</v>
      </c>
      <c r="D234" s="57" t="s">
        <v>625</v>
      </c>
      <c r="E234" s="10">
        <f>Source!BZ91</f>
        <v>90</v>
      </c>
      <c r="F234" s="14" t="str">
        <f>CONCATENATE(" )", Source!DL91, Source!FT91, "=", Source!FX91)</f>
        <v xml:space="preserve"> )*0,9=81</v>
      </c>
      <c r="G234" s="23"/>
      <c r="H234" s="60">
        <f>SUM(S230:S238)</f>
        <v>72.83</v>
      </c>
      <c r="I234" s="63"/>
      <c r="J234" s="55">
        <f>Source!AT91</f>
        <v>81</v>
      </c>
      <c r="K234" s="60">
        <f>SUM(T230:T238)</f>
        <v>2416.35</v>
      </c>
      <c r="L234" s="61"/>
    </row>
    <row r="235" spans="1:26" ht="14.4">
      <c r="A235" s="38"/>
      <c r="B235" s="77"/>
      <c r="C235" s="77" t="s">
        <v>626</v>
      </c>
      <c r="D235" s="57" t="s">
        <v>625</v>
      </c>
      <c r="E235" s="10">
        <f>Source!CA91</f>
        <v>85</v>
      </c>
      <c r="F235" s="14" t="str">
        <f>CONCATENATE(" )", Source!DM91, Source!FU91, "=", Source!FY91)</f>
        <v xml:space="preserve"> )*0,85=72,25</v>
      </c>
      <c r="G235" s="23"/>
      <c r="H235" s="60">
        <f>SUM(U230:U238)</f>
        <v>64.959999999999994</v>
      </c>
      <c r="I235" s="63"/>
      <c r="J235" s="55">
        <f>Source!AU91</f>
        <v>72</v>
      </c>
      <c r="K235" s="60">
        <f>SUM(V230:V238)</f>
        <v>2147.87</v>
      </c>
      <c r="L235" s="61"/>
    </row>
    <row r="236" spans="1:26" ht="14.4">
      <c r="A236" s="38"/>
      <c r="B236" s="77"/>
      <c r="C236" s="77" t="s">
        <v>627</v>
      </c>
      <c r="D236" s="57" t="s">
        <v>628</v>
      </c>
      <c r="E236" s="10">
        <f>Source!AQ91</f>
        <v>2.0699999999999998</v>
      </c>
      <c r="F236" s="58"/>
      <c r="G236" s="59" t="str">
        <f>Source!DI91</f>
        <v>)*1,15</v>
      </c>
      <c r="H236" s="60"/>
      <c r="I236" s="59"/>
      <c r="J236" s="59"/>
      <c r="K236" s="60"/>
      <c r="L236" s="72">
        <f>Source!U91</f>
        <v>8.8078499999999984</v>
      </c>
    </row>
    <row r="237" spans="1:26" ht="41.4">
      <c r="A237" s="38" t="str">
        <f>Source!E92</f>
        <v>20,1</v>
      </c>
      <c r="B237" s="77" t="str">
        <f>Source!F92</f>
        <v>203-8116</v>
      </c>
      <c r="C237" s="77" t="str">
        <f>Source!G92</f>
        <v>Дверь противопожарная металлическая однопольная ДПМ-01/30, размером 900х2100 мм</v>
      </c>
      <c r="D237" s="57" t="str">
        <f>Source!H92</f>
        <v>шт.</v>
      </c>
      <c r="E237" s="10">
        <f>Source!I92</f>
        <v>1.9999999999999998</v>
      </c>
      <c r="F237" s="58">
        <f>Source!AL92+Source!AM92+Source!AO92</f>
        <v>2755.24</v>
      </c>
      <c r="G237" s="76" t="s">
        <v>3</v>
      </c>
      <c r="H237" s="60">
        <f>ROUND(Source!AC92*Source!I92, 2)+ROUND(Source!AD92*Source!I92, 2)+ROUND(Source!AF92*Source!I92, 2)</f>
        <v>5510.48</v>
      </c>
      <c r="I237" s="59"/>
      <c r="J237" s="59">
        <f>IF(Source!BC92&lt;&gt; 0, Source!BC92, 1)</f>
        <v>3.97</v>
      </c>
      <c r="K237" s="60">
        <f>Source!O92</f>
        <v>21876.61</v>
      </c>
      <c r="L237" s="61"/>
      <c r="S237">
        <f>ROUND((Source!FX92/100)*((ROUND(Source!AF92*Source!I92, 2)+ROUND(Source!AE92*Source!I92, 2))), 2)</f>
        <v>0</v>
      </c>
      <c r="T237">
        <f>Source!X92</f>
        <v>0</v>
      </c>
      <c r="U237">
        <f>ROUND((Source!FY92/100)*((ROUND(Source!AF92*Source!I92, 2)+ROUND(Source!AE92*Source!I92, 2))), 2)</f>
        <v>0</v>
      </c>
      <c r="V237">
        <f>Source!Y92</f>
        <v>0</v>
      </c>
      <c r="W237">
        <f>IF(Source!BI92&lt;=1,H237, 0)</f>
        <v>5510.48</v>
      </c>
      <c r="X237">
        <f>IF(Source!BI92=2,H237, 0)</f>
        <v>0</v>
      </c>
      <c r="Y237">
        <f>IF(Source!BI92=3,H237, 0)</f>
        <v>0</v>
      </c>
      <c r="Z237">
        <f>IF(Source!BI92=4,H237, 0)</f>
        <v>0</v>
      </c>
    </row>
    <row r="238" spans="1:26" ht="27.6">
      <c r="A238" s="78" t="str">
        <f>Source!E93</f>
        <v>20,2</v>
      </c>
      <c r="B238" s="79" t="str">
        <f>Source!F93</f>
        <v>101-0887</v>
      </c>
      <c r="C238" s="79" t="str">
        <f>Source!G93</f>
        <v>Скобяные изделия для блоков входных однопольных</v>
      </c>
      <c r="D238" s="64" t="str">
        <f>Source!H93</f>
        <v>компл.</v>
      </c>
      <c r="E238" s="65">
        <f>Source!I93</f>
        <v>1.9999999999999998</v>
      </c>
      <c r="F238" s="66">
        <f>Source!AL93+Source!AM93+Source!AO93</f>
        <v>94.69</v>
      </c>
      <c r="G238" s="73" t="s">
        <v>3</v>
      </c>
      <c r="H238" s="68">
        <f>ROUND(Source!AC93*Source!I93, 2)+ROUND(Source!AD93*Source!I93, 2)+ROUND(Source!AF93*Source!I93, 2)</f>
        <v>189.38</v>
      </c>
      <c r="I238" s="67"/>
      <c r="J238" s="67">
        <f>IF(Source!BC93&lt;&gt; 0, Source!BC93, 1)</f>
        <v>4.28</v>
      </c>
      <c r="K238" s="68">
        <f>Source!O93</f>
        <v>810.55</v>
      </c>
      <c r="L238" s="74"/>
      <c r="S238">
        <f>ROUND((Source!FX93/100)*((ROUND(Source!AF93*Source!I93, 2)+ROUND(Source!AE93*Source!I93, 2))), 2)</f>
        <v>0</v>
      </c>
      <c r="T238">
        <f>Source!X93</f>
        <v>0</v>
      </c>
      <c r="U238">
        <f>ROUND((Source!FY93/100)*((ROUND(Source!AF93*Source!I93, 2)+ROUND(Source!AE93*Source!I93, 2))), 2)</f>
        <v>0</v>
      </c>
      <c r="V238">
        <f>Source!Y93</f>
        <v>0</v>
      </c>
      <c r="W238">
        <f>IF(Source!BI93&lt;=1,H238, 0)</f>
        <v>189.38</v>
      </c>
      <c r="X238">
        <f>IF(Source!BI93=2,H238, 0)</f>
        <v>0</v>
      </c>
      <c r="Y238">
        <f>IF(Source!BI93=3,H238, 0)</f>
        <v>0</v>
      </c>
      <c r="Z238">
        <f>IF(Source!BI93=4,H238, 0)</f>
        <v>0</v>
      </c>
    </row>
    <row r="239" spans="1:26" ht="13.8">
      <c r="G239" s="70">
        <f>H231+H232+H233+H234+H235+SUM(H237:H238)</f>
        <v>6204.33</v>
      </c>
      <c r="H239" s="70"/>
      <c r="J239" s="70">
        <f>K231+K232+K233+K234+K235+SUM(K237:K238)</f>
        <v>32780.619999999995</v>
      </c>
      <c r="K239" s="70"/>
      <c r="L239" s="71">
        <f>Source!U91</f>
        <v>8.8078499999999984</v>
      </c>
      <c r="O239" s="47">
        <f>G239</f>
        <v>6204.33</v>
      </c>
      <c r="P239" s="47">
        <f>J239</f>
        <v>32780.619999999995</v>
      </c>
      <c r="Q239" s="47">
        <f>L239</f>
        <v>8.8078499999999984</v>
      </c>
      <c r="W239">
        <f>IF(Source!BI91&lt;=1,H231+H232+H233+H234+H235, 0)</f>
        <v>504.46999999999997</v>
      </c>
      <c r="X239">
        <f>IF(Source!BI91=2,H231+H232+H233+H234+H235, 0)</f>
        <v>0</v>
      </c>
      <c r="Y239">
        <f>IF(Source!BI91=3,H231+H232+H233+H234+H235, 0)</f>
        <v>0</v>
      </c>
      <c r="Z239">
        <f>IF(Source!BI91=4,H231+H232+H233+H234+H235, 0)</f>
        <v>0</v>
      </c>
    </row>
    <row r="240" spans="1:26" ht="41.4">
      <c r="A240" s="38" t="str">
        <f>Source!E94</f>
        <v>21</v>
      </c>
      <c r="B240" s="77" t="str">
        <f>Source!F94</f>
        <v>т01-01-01-041</v>
      </c>
      <c r="C240" s="77" t="str">
        <f>Source!G94</f>
        <v>Погрузка при автомобильных перевозках мусора строительного с погрузкой вручную</v>
      </c>
      <c r="D240" s="57" t="str">
        <f>Source!H94</f>
        <v>1 Т ГРУЗА</v>
      </c>
      <c r="E240" s="10">
        <f>Source!I94</f>
        <v>4.4000000000000004</v>
      </c>
      <c r="F240" s="58">
        <f>Source!AL94+Source!AM94+Source!AO94</f>
        <v>36.339999999999996</v>
      </c>
      <c r="G240" s="59"/>
      <c r="H240" s="60"/>
      <c r="I240" s="59" t="str">
        <f>Source!BO94</f>
        <v/>
      </c>
      <c r="J240" s="59"/>
      <c r="K240" s="60"/>
      <c r="L240" s="61"/>
      <c r="S240">
        <f>ROUND((Source!FX94/100)*((ROUND(Source!AF94*Source!I94, 2)+ROUND(Source!AE94*Source!I94, 2))), 2)</f>
        <v>0</v>
      </c>
      <c r="T240">
        <f>Source!X94</f>
        <v>0</v>
      </c>
      <c r="U240">
        <f>ROUND((Source!FY94/100)*((ROUND(Source!AF94*Source!I94, 2)+ROUND(Source!AE94*Source!I94, 2))), 2)</f>
        <v>0</v>
      </c>
      <c r="V240">
        <f>Source!Y94</f>
        <v>0</v>
      </c>
    </row>
    <row r="241" spans="1:26" ht="14.4">
      <c r="A241" s="38"/>
      <c r="B241" s="77"/>
      <c r="C241" s="77" t="s">
        <v>622</v>
      </c>
      <c r="D241" s="57"/>
      <c r="E241" s="10"/>
      <c r="F241" s="58">
        <f>Source!AO94</f>
        <v>4.1500000000000004</v>
      </c>
      <c r="G241" s="59" t="str">
        <f>Source!DG94</f>
        <v/>
      </c>
      <c r="H241" s="60">
        <f>ROUND(Source!AF94*Source!I94, 2)</f>
        <v>47.48</v>
      </c>
      <c r="I241" s="59"/>
      <c r="J241" s="59">
        <f>IF(Source!BA94&lt;&gt; 0, Source!BA94, 1)</f>
        <v>14.47</v>
      </c>
      <c r="K241" s="60">
        <f>Source!S94</f>
        <v>686.98</v>
      </c>
      <c r="L241" s="61"/>
      <c r="R241">
        <f>H241</f>
        <v>47.48</v>
      </c>
    </row>
    <row r="242" spans="1:26" ht="14.4">
      <c r="A242" s="38"/>
      <c r="B242" s="77"/>
      <c r="C242" s="77" t="s">
        <v>70</v>
      </c>
      <c r="D242" s="57"/>
      <c r="E242" s="10"/>
      <c r="F242" s="58">
        <f>Source!AM94</f>
        <v>32.19</v>
      </c>
      <c r="G242" s="59" t="str">
        <f>Source!DE94</f>
        <v/>
      </c>
      <c r="H242" s="60">
        <f>ROUND(Source!AD94*Source!I94, 2)</f>
        <v>141.63999999999999</v>
      </c>
      <c r="I242" s="59"/>
      <c r="J242" s="59">
        <f>IF(Source!BB94&lt;&gt; 0, Source!BB94, 1)</f>
        <v>14.47</v>
      </c>
      <c r="K242" s="60">
        <f>Source!Q94</f>
        <v>2049.4699999999998</v>
      </c>
      <c r="L242" s="61"/>
    </row>
    <row r="243" spans="1:26" ht="14.4">
      <c r="A243" s="78"/>
      <c r="B243" s="79"/>
      <c r="C243" s="79" t="s">
        <v>627</v>
      </c>
      <c r="D243" s="64" t="s">
        <v>628</v>
      </c>
      <c r="E243" s="65">
        <f>Source!AQ94</f>
        <v>0.57769999999999999</v>
      </c>
      <c r="F243" s="66"/>
      <c r="G243" s="67" t="str">
        <f>Source!DI94</f>
        <v/>
      </c>
      <c r="H243" s="68"/>
      <c r="I243" s="67"/>
      <c r="J243" s="67"/>
      <c r="K243" s="68"/>
      <c r="L243" s="69">
        <f>Source!U94</f>
        <v>2.5418800000000004</v>
      </c>
    </row>
    <row r="244" spans="1:26" ht="13.8">
      <c r="G244" s="70">
        <f>H241+H242</f>
        <v>189.11999999999998</v>
      </c>
      <c r="H244" s="70"/>
      <c r="J244" s="70">
        <f>K241+K242</f>
        <v>2736.45</v>
      </c>
      <c r="K244" s="70"/>
      <c r="L244" s="71">
        <f>Source!U94</f>
        <v>2.5418800000000004</v>
      </c>
      <c r="O244" s="47">
        <f>G244</f>
        <v>189.11999999999998</v>
      </c>
      <c r="P244" s="47">
        <f>J244</f>
        <v>2736.45</v>
      </c>
      <c r="Q244" s="47">
        <f>L244</f>
        <v>2.5418800000000004</v>
      </c>
      <c r="W244">
        <f>IF(Source!BI94&lt;=1,H241+H242, 0)</f>
        <v>189.11999999999998</v>
      </c>
      <c r="X244">
        <f>IF(Source!BI94=2,H241+H242, 0)</f>
        <v>0</v>
      </c>
      <c r="Y244">
        <f>IF(Source!BI94=3,H241+H242, 0)</f>
        <v>0</v>
      </c>
      <c r="Z244">
        <f>IF(Source!BI94=4,H241+H242, 0)</f>
        <v>0</v>
      </c>
    </row>
    <row r="245" spans="1:26" ht="41.4">
      <c r="A245" s="38" t="str">
        <f>Source!E95</f>
        <v>22</v>
      </c>
      <c r="B245" s="77" t="str">
        <f>Source!F95</f>
        <v>т03-01-01-040</v>
      </c>
      <c r="C245" s="77" t="str">
        <f>Source!G95</f>
        <v>Перевозка грузов I класса автомобилями бортовыми грузоподъемностью до 15 т на расстояние до 40 км</v>
      </c>
      <c r="D245" s="57" t="str">
        <f>Source!H95</f>
        <v>1 Т ГРУЗА</v>
      </c>
      <c r="E245" s="10">
        <f>Source!I95</f>
        <v>4.4000000000000004</v>
      </c>
      <c r="F245" s="58">
        <f>Source!AL95+Source!AM95+Source!AO95</f>
        <v>20.91</v>
      </c>
      <c r="G245" s="59"/>
      <c r="H245" s="60"/>
      <c r="I245" s="59" t="str">
        <f>Source!BO95</f>
        <v/>
      </c>
      <c r="J245" s="59"/>
      <c r="K245" s="60"/>
      <c r="L245" s="61"/>
      <c r="S245">
        <f>ROUND((Source!FX95/100)*((ROUND(Source!AF95*Source!I95, 2)+ROUND(Source!AE95*Source!I95, 2))), 2)</f>
        <v>0</v>
      </c>
      <c r="T245">
        <f>Source!X95</f>
        <v>0</v>
      </c>
      <c r="U245">
        <f>ROUND((Source!FY95/100)*((ROUND(Source!AF95*Source!I95, 2)+ROUND(Source!AE95*Source!I95, 2))), 2)</f>
        <v>0</v>
      </c>
      <c r="V245">
        <f>Source!Y95</f>
        <v>0</v>
      </c>
    </row>
    <row r="246" spans="1:26" ht="14.4">
      <c r="A246" s="78"/>
      <c r="B246" s="79"/>
      <c r="C246" s="79" t="s">
        <v>70</v>
      </c>
      <c r="D246" s="64"/>
      <c r="E246" s="65"/>
      <c r="F246" s="66">
        <f>Source!AM95</f>
        <v>20.91</v>
      </c>
      <c r="G246" s="67" t="str">
        <f>Source!DE95</f>
        <v/>
      </c>
      <c r="H246" s="68">
        <f>ROUND(Source!AD95*Source!I95, 2)</f>
        <v>92</v>
      </c>
      <c r="I246" s="67"/>
      <c r="J246" s="67">
        <f>IF(Source!BB95&lt;&gt; 0, Source!BB95, 1)</f>
        <v>9.89</v>
      </c>
      <c r="K246" s="68">
        <f>Source!Q95</f>
        <v>909.92</v>
      </c>
      <c r="L246" s="74"/>
    </row>
    <row r="247" spans="1:26" ht="13.8">
      <c r="G247" s="70">
        <f>H246</f>
        <v>92</v>
      </c>
      <c r="H247" s="70"/>
      <c r="J247" s="70">
        <f>K246</f>
        <v>909.92</v>
      </c>
      <c r="K247" s="70"/>
      <c r="L247" s="71">
        <f>Source!U95</f>
        <v>0</v>
      </c>
      <c r="O247" s="47">
        <f>G247</f>
        <v>92</v>
      </c>
      <c r="P247" s="47">
        <f>J247</f>
        <v>909.92</v>
      </c>
      <c r="Q247" s="47">
        <f>L247</f>
        <v>0</v>
      </c>
      <c r="W247">
        <f>IF(Source!BI95&lt;=1,H246, 0)</f>
        <v>92</v>
      </c>
      <c r="X247">
        <f>IF(Source!BI95=2,H246, 0)</f>
        <v>0</v>
      </c>
      <c r="Y247">
        <f>IF(Source!BI95=3,H246, 0)</f>
        <v>0</v>
      </c>
      <c r="Z247">
        <f>IF(Source!BI95=4,H246, 0)</f>
        <v>0</v>
      </c>
    </row>
    <row r="249" spans="1:26" ht="13.8">
      <c r="A249" s="56" t="str">
        <f>CONCATENATE("Итого по разделу: ",IF(Source!G97&lt;&gt;"Новый раздел", Source!G97, ""))</f>
        <v>Итого по разделу: Пандус</v>
      </c>
      <c r="B249" s="56"/>
      <c r="C249" s="56"/>
      <c r="D249" s="56"/>
      <c r="E249" s="56"/>
      <c r="F249" s="56"/>
      <c r="G249" s="75">
        <f>SUM(O85:O248)</f>
        <v>15553.480000000001</v>
      </c>
      <c r="H249" s="75"/>
      <c r="I249" s="53"/>
      <c r="J249" s="75">
        <f>SUM(P85:P248)</f>
        <v>107003.96999999997</v>
      </c>
      <c r="K249" s="75"/>
      <c r="L249" s="71">
        <f>SUM(Q85:Q248)</f>
        <v>47.729080000000003</v>
      </c>
    </row>
    <row r="253" spans="1:26" ht="13.8">
      <c r="A253" s="56" t="str">
        <f>CONCATENATE("Итого по локальной смете: ",IF(Source!G127&lt;&gt;"Новая локальная смета", Source!G127, ""))</f>
        <v xml:space="preserve">Итого по локальной смете: </v>
      </c>
      <c r="B253" s="56"/>
      <c r="C253" s="56"/>
      <c r="D253" s="56"/>
      <c r="E253" s="56"/>
      <c r="F253" s="56"/>
      <c r="G253" s="75">
        <f>SUM(O42:O252)</f>
        <v>16469.43</v>
      </c>
      <c r="H253" s="75"/>
      <c r="I253" s="53"/>
      <c r="J253" s="75">
        <f>SUM(P42:P252)</f>
        <v>131084.50000000003</v>
      </c>
      <c r="K253" s="75"/>
      <c r="L253" s="71">
        <f>SUM(Q42:Q252)</f>
        <v>71.909560000000027</v>
      </c>
    </row>
    <row r="257" spans="1:32" ht="27.6">
      <c r="A257" s="56" t="str">
        <f>CONCATENATE("Итого по смете: ",IF(Source!G157&lt;&gt;"Новый объект", Source!G157, ""))</f>
        <v>Итого по смете: Столовая пандус для разгрузки продуктов и выхода Ильинский Погост</v>
      </c>
      <c r="B257" s="56"/>
      <c r="C257" s="56"/>
      <c r="D257" s="56"/>
      <c r="E257" s="56"/>
      <c r="F257" s="56"/>
      <c r="G257" s="75">
        <f>SUM(O1:O256)</f>
        <v>16469.43</v>
      </c>
      <c r="H257" s="75"/>
      <c r="I257" s="53"/>
      <c r="J257" s="75">
        <f>SUM(P1:P256)</f>
        <v>131084.50000000003</v>
      </c>
      <c r="K257" s="75"/>
      <c r="L257" s="71">
        <f>SUM(Q1:Q256)</f>
        <v>71.909560000000027</v>
      </c>
      <c r="AF257" s="81" t="str">
        <f>CONCATENATE("Итого по смете: ",IF(Source!G157&lt;&gt;"Новый объект", Source!G157, ""))</f>
        <v>Итого по смете: Столовая пандус для разгрузки продуктов и выхода Ильинский Погост</v>
      </c>
    </row>
    <row r="259" spans="1:32" ht="13.8">
      <c r="C259" s="24" t="str">
        <f>Source!H186</f>
        <v>НДС 20%</v>
      </c>
      <c r="D259" s="24"/>
      <c r="E259" s="24"/>
      <c r="F259" s="24"/>
      <c r="G259" s="24"/>
      <c r="H259" s="24"/>
      <c r="I259" s="24"/>
      <c r="J259" s="50">
        <f>IF(Source!F186=0, "", Source!F186)</f>
        <v>26216.9</v>
      </c>
      <c r="K259" s="50"/>
    </row>
    <row r="260" spans="1:32" ht="13.8">
      <c r="C260" s="24" t="str">
        <f>Source!H187</f>
        <v>всего с НДС</v>
      </c>
      <c r="D260" s="24"/>
      <c r="E260" s="24"/>
      <c r="F260" s="24"/>
      <c r="G260" s="24"/>
      <c r="H260" s="24"/>
      <c r="I260" s="24"/>
      <c r="J260" s="50">
        <f>IF(Source!F187=0, "", Source!F187)</f>
        <v>157301.4</v>
      </c>
      <c r="K260" s="50"/>
    </row>
    <row r="263" spans="1:32" ht="13.8">
      <c r="A263" s="51" t="s">
        <v>643</v>
      </c>
      <c r="B263" s="51"/>
      <c r="C263" s="10" t="s">
        <v>644</v>
      </c>
      <c r="D263" s="48" t="str">
        <f>IF(Source!CP12&lt;&gt;"", Source!CP12," ")</f>
        <v xml:space="preserve"> </v>
      </c>
      <c r="E263" s="48"/>
      <c r="F263" s="48"/>
      <c r="G263" s="48"/>
      <c r="H263" s="48"/>
      <c r="I263" s="11" t="str">
        <f>IF(Source!CO12&lt;&gt;"", Source!CO12," ")</f>
        <v xml:space="preserve"> </v>
      </c>
      <c r="J263" s="10"/>
      <c r="K263" s="11"/>
      <c r="L263" s="11"/>
    </row>
    <row r="264" spans="1:32" ht="13.8">
      <c r="A264" s="11"/>
      <c r="B264" s="11"/>
      <c r="C264" s="10"/>
      <c r="D264" s="52" t="s">
        <v>645</v>
      </c>
      <c r="E264" s="52"/>
      <c r="F264" s="52"/>
      <c r="G264" s="52"/>
      <c r="H264" s="52"/>
      <c r="I264" s="11"/>
      <c r="J264" s="10"/>
      <c r="K264" s="11"/>
      <c r="L264" s="11"/>
    </row>
    <row r="265" spans="1:32" ht="13.8">
      <c r="A265" s="11"/>
      <c r="B265" s="11"/>
      <c r="C265" s="10"/>
      <c r="D265" s="11"/>
      <c r="E265" s="11"/>
      <c r="F265" s="11"/>
      <c r="G265" s="11"/>
      <c r="H265" s="11"/>
      <c r="I265" s="11"/>
      <c r="J265" s="10"/>
      <c r="K265" s="11"/>
      <c r="L265" s="11"/>
    </row>
    <row r="266" spans="1:32" ht="13.8">
      <c r="A266" s="51" t="s">
        <v>643</v>
      </c>
      <c r="B266" s="51"/>
      <c r="C266" s="10" t="s">
        <v>646</v>
      </c>
      <c r="D266" s="48" t="str">
        <f>IF(Source!AC12&lt;&gt;"", Source!AC12," ")</f>
        <v xml:space="preserve"> </v>
      </c>
      <c r="E266" s="48"/>
      <c r="F266" s="48"/>
      <c r="G266" s="48"/>
      <c r="H266" s="48"/>
      <c r="I266" s="11" t="str">
        <f>IF(Source!AB12&lt;&gt;"", Source!AB12," ")</f>
        <v xml:space="preserve"> </v>
      </c>
      <c r="J266" s="10"/>
      <c r="K266" s="11"/>
      <c r="L266" s="11"/>
    </row>
    <row r="267" spans="1:32" ht="13.8">
      <c r="A267" s="11"/>
      <c r="B267" s="11"/>
      <c r="C267" s="11"/>
      <c r="D267" s="52" t="s">
        <v>645</v>
      </c>
      <c r="E267" s="52"/>
      <c r="F267" s="52"/>
      <c r="G267" s="52"/>
      <c r="H267" s="52"/>
      <c r="I267" s="11"/>
      <c r="J267" s="11"/>
      <c r="K267" s="11"/>
      <c r="L267" s="11"/>
    </row>
    <row r="268" spans="1:32" ht="13.8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</row>
    <row r="269" spans="1:32" ht="13.8">
      <c r="A269" s="11"/>
      <c r="B269" s="11"/>
      <c r="C269" s="10" t="s">
        <v>647</v>
      </c>
      <c r="D269" s="48" t="str">
        <f>IF(Source!AE12&lt;&gt;"", Source!AE12," ")</f>
        <v xml:space="preserve"> </v>
      </c>
      <c r="E269" s="48"/>
      <c r="F269" s="48"/>
      <c r="G269" s="48"/>
      <c r="H269" s="48"/>
      <c r="I269" s="11" t="str">
        <f>IF(Source!AD12&lt;&gt;"", Source!AD12," ")</f>
        <v xml:space="preserve"> </v>
      </c>
      <c r="J269" s="10"/>
      <c r="K269" s="11"/>
      <c r="L269" s="11"/>
    </row>
    <row r="270" spans="1:32" ht="13.8">
      <c r="A270" s="11"/>
      <c r="B270" s="11"/>
      <c r="C270" s="11"/>
      <c r="D270" s="52" t="s">
        <v>645</v>
      </c>
      <c r="E270" s="52"/>
      <c r="F270" s="52"/>
      <c r="G270" s="52"/>
      <c r="H270" s="52"/>
      <c r="I270" s="11"/>
      <c r="J270" s="11"/>
      <c r="K270" s="11"/>
      <c r="L270" s="11"/>
    </row>
  </sheetData>
  <mergeCells count="153">
    <mergeCell ref="J209:K209"/>
    <mergeCell ref="G209:H209"/>
    <mergeCell ref="G257:H257"/>
    <mergeCell ref="J257:K257"/>
    <mergeCell ref="A257:F257"/>
    <mergeCell ref="G253:H253"/>
    <mergeCell ref="J253:K253"/>
    <mergeCell ref="A253:F253"/>
    <mergeCell ref="F227:G227"/>
    <mergeCell ref="F226:G226"/>
    <mergeCell ref="J219:K219"/>
    <mergeCell ref="G219:H219"/>
    <mergeCell ref="F217:G217"/>
    <mergeCell ref="F216:G216"/>
    <mergeCell ref="J239:K239"/>
    <mergeCell ref="G239:H239"/>
    <mergeCell ref="F235:G235"/>
    <mergeCell ref="F234:G234"/>
    <mergeCell ref="J229:K229"/>
    <mergeCell ref="G229:H229"/>
    <mergeCell ref="F168:G168"/>
    <mergeCell ref="F167:G167"/>
    <mergeCell ref="J160:K160"/>
    <mergeCell ref="G249:H249"/>
    <mergeCell ref="J249:K249"/>
    <mergeCell ref="A249:F249"/>
    <mergeCell ref="J247:K247"/>
    <mergeCell ref="G247:H247"/>
    <mergeCell ref="J244:K244"/>
    <mergeCell ref="G244:H244"/>
    <mergeCell ref="J179:K179"/>
    <mergeCell ref="G179:H179"/>
    <mergeCell ref="F176:G176"/>
    <mergeCell ref="F175:G175"/>
    <mergeCell ref="J170:K170"/>
    <mergeCell ref="G170:H170"/>
    <mergeCell ref="F194:G194"/>
    <mergeCell ref="F193:G193"/>
    <mergeCell ref="J187:K187"/>
    <mergeCell ref="G187:H187"/>
    <mergeCell ref="F185:G185"/>
    <mergeCell ref="F184:G184"/>
    <mergeCell ref="J114:K114"/>
    <mergeCell ref="G114:H114"/>
    <mergeCell ref="F112:G112"/>
    <mergeCell ref="F111:G111"/>
    <mergeCell ref="F206:G206"/>
    <mergeCell ref="F205:G205"/>
    <mergeCell ref="J198:K198"/>
    <mergeCell ref="G198:H198"/>
    <mergeCell ref="J196:K196"/>
    <mergeCell ref="G196:H196"/>
    <mergeCell ref="F131:G131"/>
    <mergeCell ref="F130:G130"/>
    <mergeCell ref="J124:K124"/>
    <mergeCell ref="G124:H124"/>
    <mergeCell ref="F122:G122"/>
    <mergeCell ref="F121:G121"/>
    <mergeCell ref="G150:H150"/>
    <mergeCell ref="J144:K144"/>
    <mergeCell ref="G144:H144"/>
    <mergeCell ref="F141:G141"/>
    <mergeCell ref="F140:G140"/>
    <mergeCell ref="J133:K133"/>
    <mergeCell ref="G133:H133"/>
    <mergeCell ref="J52:K52"/>
    <mergeCell ref="G52:H52"/>
    <mergeCell ref="F50:G50"/>
    <mergeCell ref="F49:G49"/>
    <mergeCell ref="A44:L44"/>
    <mergeCell ref="A42:L42"/>
    <mergeCell ref="F77:G77"/>
    <mergeCell ref="F76:G76"/>
    <mergeCell ref="J70:K70"/>
    <mergeCell ref="G70:H70"/>
    <mergeCell ref="J62:K62"/>
    <mergeCell ref="G62:H62"/>
    <mergeCell ref="A85:L85"/>
    <mergeCell ref="G81:H81"/>
    <mergeCell ref="J81:K81"/>
    <mergeCell ref="A81:F81"/>
    <mergeCell ref="J79:K79"/>
    <mergeCell ref="G79:H79"/>
    <mergeCell ref="D267:H267"/>
    <mergeCell ref="D270:H270"/>
    <mergeCell ref="J107:K107"/>
    <mergeCell ref="G107:H107"/>
    <mergeCell ref="F104:G104"/>
    <mergeCell ref="F103:G103"/>
    <mergeCell ref="G160:H160"/>
    <mergeCell ref="F157:G157"/>
    <mergeCell ref="F156:G156"/>
    <mergeCell ref="J150:K150"/>
    <mergeCell ref="A38:L38"/>
    <mergeCell ref="C259:I259"/>
    <mergeCell ref="J259:K259"/>
    <mergeCell ref="C260:I260"/>
    <mergeCell ref="J260:K260"/>
    <mergeCell ref="D264:H264"/>
    <mergeCell ref="J96:K96"/>
    <mergeCell ref="G96:H96"/>
    <mergeCell ref="F93:G93"/>
    <mergeCell ref="F92:G92"/>
    <mergeCell ref="C32:F32"/>
    <mergeCell ref="G32:H32"/>
    <mergeCell ref="I32:J32"/>
    <mergeCell ref="K32:L32"/>
    <mergeCell ref="C33:F33"/>
    <mergeCell ref="G33:H33"/>
    <mergeCell ref="I33:J33"/>
    <mergeCell ref="C30:F30"/>
    <mergeCell ref="G30:H30"/>
    <mergeCell ref="I30:J30"/>
    <mergeCell ref="K30:L30"/>
    <mergeCell ref="C31:F31"/>
    <mergeCell ref="G31:H31"/>
    <mergeCell ref="I31:J31"/>
    <mergeCell ref="K31:L31"/>
    <mergeCell ref="C28:F28"/>
    <mergeCell ref="G28:H28"/>
    <mergeCell ref="I28:J28"/>
    <mergeCell ref="K28:L28"/>
    <mergeCell ref="C29:F29"/>
    <mergeCell ref="G29:H29"/>
    <mergeCell ref="I29:J29"/>
    <mergeCell ref="K29:L29"/>
    <mergeCell ref="C26:F26"/>
    <mergeCell ref="G26:H26"/>
    <mergeCell ref="I26:J26"/>
    <mergeCell ref="K26:L26"/>
    <mergeCell ref="C27:F27"/>
    <mergeCell ref="G27:H27"/>
    <mergeCell ref="I27:J27"/>
    <mergeCell ref="K27:L27"/>
    <mergeCell ref="B15:K15"/>
    <mergeCell ref="B17:K17"/>
    <mergeCell ref="B19:K19"/>
    <mergeCell ref="B20:K20"/>
    <mergeCell ref="A22:L22"/>
    <mergeCell ref="G25:H25"/>
    <mergeCell ref="I25:J25"/>
    <mergeCell ref="B7:E7"/>
    <mergeCell ref="H7:L7"/>
    <mergeCell ref="B10:K10"/>
    <mergeCell ref="B11:K11"/>
    <mergeCell ref="F13:G13"/>
    <mergeCell ref="H13:K13"/>
    <mergeCell ref="B3:E3"/>
    <mergeCell ref="H3:L3"/>
    <mergeCell ref="B4:E4"/>
    <mergeCell ref="H4:L4"/>
    <mergeCell ref="B6:E6"/>
    <mergeCell ref="H6:L6"/>
  </mergeCells>
  <pageMargins left="0.4" right="0.2" top="0.2" bottom="0.4" header="0.2" footer="0.2"/>
  <pageSetup paperSize="9" scale="58" fitToHeight="0" orientation="portrait" horizontalDpi="360" verticalDpi="360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48"/>
  <sheetViews>
    <sheetView tabSelected="1" zoomScaleNormal="100" workbookViewId="0"/>
  </sheetViews>
  <sheetFormatPr defaultRowHeight="13.2"/>
  <cols>
    <col min="1" max="1" width="6.77734375" customWidth="1"/>
    <col min="2" max="2" width="75.77734375" customWidth="1"/>
    <col min="3" max="5" width="15.77734375" customWidth="1"/>
    <col min="30" max="30" width="114.77734375" hidden="1" customWidth="1"/>
    <col min="31" max="31" width="0" hidden="1" customWidth="1"/>
  </cols>
  <sheetData>
    <row r="1" spans="1:30" ht="13.8">
      <c r="A1" s="11"/>
      <c r="B1" s="11"/>
      <c r="C1" s="11"/>
      <c r="D1" s="11"/>
      <c r="E1" s="11"/>
    </row>
    <row r="2" spans="1:30" ht="15.6">
      <c r="A2" s="82" t="str">
        <f>CONCATENATE("Дефектный акт ", IF(Source!AN15&lt;&gt;"", Source!AN15," "))</f>
        <v xml:space="preserve">Дефектный акт  </v>
      </c>
      <c r="B2" s="82"/>
      <c r="C2" s="82"/>
      <c r="D2" s="82"/>
      <c r="E2" s="11"/>
    </row>
    <row r="3" spans="1:30" ht="13.8">
      <c r="A3" s="83" t="str">
        <f>CONCATENATE("На капитальный ремонт ", Source!G12)</f>
        <v>На капитальный ремонт Столовая пандус для разгрузки продуктов и выхода Ильинский Погост</v>
      </c>
      <c r="B3" s="83"/>
      <c r="C3" s="83"/>
      <c r="D3" s="83"/>
      <c r="E3" s="11"/>
      <c r="AD3" s="86" t="str">
        <f>CONCATENATE("На капитальный ремонт ", Source!G12)</f>
        <v>На капитальный ремонт Столовая пандус для разгрузки продуктов и выхода Ильинский Погост</v>
      </c>
    </row>
    <row r="4" spans="1:30" ht="13.8">
      <c r="A4" s="11"/>
      <c r="B4" s="11"/>
      <c r="C4" s="11"/>
      <c r="D4" s="11"/>
      <c r="E4" s="11"/>
    </row>
    <row r="5" spans="1:30" ht="13.8">
      <c r="A5" s="11"/>
      <c r="B5" s="84" t="s">
        <v>648</v>
      </c>
      <c r="C5" s="11"/>
      <c r="D5" s="11"/>
      <c r="E5" s="11"/>
    </row>
    <row r="6" spans="1:30" ht="13.8">
      <c r="A6" s="11"/>
      <c r="B6" s="84" t="s">
        <v>649</v>
      </c>
      <c r="C6" s="11"/>
      <c r="D6" s="11"/>
      <c r="E6" s="11"/>
    </row>
    <row r="7" spans="1:30" ht="13.8">
      <c r="A7" s="11"/>
      <c r="B7" s="84" t="s">
        <v>650</v>
      </c>
      <c r="C7" s="11"/>
      <c r="D7" s="11"/>
      <c r="E7" s="11"/>
    </row>
    <row r="8" spans="1:30" ht="27.6">
      <c r="A8" s="44" t="s">
        <v>609</v>
      </c>
      <c r="B8" s="44" t="s">
        <v>611</v>
      </c>
      <c r="C8" s="44" t="s">
        <v>651</v>
      </c>
      <c r="D8" s="44" t="s">
        <v>652</v>
      </c>
      <c r="E8" s="85" t="s">
        <v>653</v>
      </c>
    </row>
    <row r="9" spans="1:30" ht="13.8">
      <c r="A9" s="87">
        <v>1</v>
      </c>
      <c r="B9" s="87">
        <v>2</v>
      </c>
      <c r="C9" s="87">
        <v>3</v>
      </c>
      <c r="D9" s="87">
        <v>4</v>
      </c>
      <c r="E9" s="88">
        <v>5</v>
      </c>
    </row>
    <row r="10" spans="1:30" ht="16.8">
      <c r="A10" s="89" t="str">
        <f>CONCATENATE("Локальная смета: ", Source!G20)</f>
        <v>Локальная смета: Новая локальная смета</v>
      </c>
      <c r="B10" s="89"/>
      <c r="C10" s="89"/>
      <c r="D10" s="89"/>
      <c r="E10" s="89"/>
    </row>
    <row r="11" spans="1:30" ht="16.8">
      <c r="A11" s="89" t="str">
        <f>CONCATENATE("Раздел: ", Source!G24)</f>
        <v>Раздел: Демонтаж</v>
      </c>
      <c r="B11" s="89"/>
      <c r="C11" s="89"/>
      <c r="D11" s="89"/>
      <c r="E11" s="89"/>
    </row>
    <row r="12" spans="1:30" ht="13.8">
      <c r="A12" s="94" t="str">
        <f>Source!E28</f>
        <v>1</v>
      </c>
      <c r="B12" s="95" t="str">
        <f>Source!G28</f>
        <v>Разборка бетонных фундаментов</v>
      </c>
      <c r="C12" s="96" t="str">
        <f>Source!H28</f>
        <v>1 м3</v>
      </c>
      <c r="D12" s="97">
        <f>Source!I28</f>
        <v>2</v>
      </c>
      <c r="E12" s="95"/>
    </row>
    <row r="13" spans="1:30" ht="27.6">
      <c r="A13" s="94" t="str">
        <f>Source!E29</f>
        <v>2</v>
      </c>
      <c r="B13" s="95" t="str">
        <f>Source!G29</f>
        <v>Демонтаж дверных коробок в каменных стенах с отбивкой штукатурки в откосах</v>
      </c>
      <c r="C13" s="96" t="str">
        <f>Source!H29</f>
        <v>100 коробок</v>
      </c>
      <c r="D13" s="97">
        <f>Source!I29</f>
        <v>0.02</v>
      </c>
      <c r="E13" s="95"/>
    </row>
    <row r="14" spans="1:30" ht="13.8">
      <c r="A14" s="94" t="str">
        <f>Source!E30</f>
        <v>2,1</v>
      </c>
      <c r="B14" s="95" t="str">
        <f>Source!G30</f>
        <v>Строительный мусор</v>
      </c>
      <c r="C14" s="96" t="str">
        <f>Source!H30</f>
        <v>т</v>
      </c>
      <c r="D14" s="97">
        <f>Source!I30</f>
        <v>0.21</v>
      </c>
      <c r="E14" s="95"/>
    </row>
    <row r="15" spans="1:30" ht="41.4">
      <c r="A15" s="94" t="str">
        <f>Source!E31</f>
        <v>3</v>
      </c>
      <c r="B15" s="95" t="str">
        <f>Source!G31</f>
        <v>Снятие дверных полотен</v>
      </c>
      <c r="C15" s="96" t="str">
        <f>Source!H31</f>
        <v>100 м2 дверных полотен</v>
      </c>
      <c r="D15" s="97">
        <f>Source!I31</f>
        <v>3.5999999999999997E-2</v>
      </c>
      <c r="E15" s="95"/>
    </row>
    <row r="16" spans="1:30" ht="13.8">
      <c r="A16" s="94" t="str">
        <f>Source!E32</f>
        <v>3,1</v>
      </c>
      <c r="B16" s="95" t="str">
        <f>Source!G32</f>
        <v>Строительный мусор</v>
      </c>
      <c r="C16" s="96" t="str">
        <f>Source!H32</f>
        <v>т</v>
      </c>
      <c r="D16" s="97">
        <f>Source!I32</f>
        <v>4.2479999999999997E-2</v>
      </c>
      <c r="E16" s="95"/>
    </row>
    <row r="17" spans="1:5" ht="41.4">
      <c r="A17" s="94" t="str">
        <f>Source!E33</f>
        <v>4</v>
      </c>
      <c r="B17" s="95" t="str">
        <f>Source!G33</f>
        <v>Демонтаж металлоконструкций покрытий</v>
      </c>
      <c r="C17" s="96" t="str">
        <f>Source!H33</f>
        <v>1 т демонтированных конструкций</v>
      </c>
      <c r="D17" s="97">
        <f>Source!I33</f>
        <v>0.01</v>
      </c>
      <c r="E17" s="95"/>
    </row>
    <row r="18" spans="1:5" ht="16.8">
      <c r="A18" s="89" t="str">
        <f>CONCATENATE("Раздел: ", Source!G65)</f>
        <v>Раздел: Пандус</v>
      </c>
      <c r="B18" s="89"/>
      <c r="C18" s="89"/>
      <c r="D18" s="89"/>
      <c r="E18" s="89"/>
    </row>
    <row r="19" spans="1:5" ht="55.2">
      <c r="A19" s="94" t="str">
        <f>Source!E69</f>
        <v>1</v>
      </c>
      <c r="B19" s="95" t="str">
        <f>Source!G69</f>
        <v>Устройство подстилающих и выравнивающих слоев оснований из песка</v>
      </c>
      <c r="C19" s="96" t="str">
        <f>Source!H69</f>
        <v>100 м3 материала основания (в плотном теле)</v>
      </c>
      <c r="D19" s="97">
        <f>Source!I69</f>
        <v>0.02</v>
      </c>
      <c r="E19" s="95"/>
    </row>
    <row r="20" spans="1:5" ht="13.8">
      <c r="A20" s="94" t="str">
        <f>Source!E70</f>
        <v>1,2</v>
      </c>
      <c r="B20" s="95" t="str">
        <f>Source!G70</f>
        <v>Песок природный для строительных растворов средний</v>
      </c>
      <c r="C20" s="96" t="str">
        <f>Source!H70</f>
        <v>м3</v>
      </c>
      <c r="D20" s="97">
        <f>Source!I70</f>
        <v>2</v>
      </c>
      <c r="E20" s="95"/>
    </row>
    <row r="21" spans="1:5" ht="55.2">
      <c r="A21" s="94" t="str">
        <f>Source!E71</f>
        <v>2</v>
      </c>
      <c r="B21" s="95" t="str">
        <f>Source!G71</f>
        <v>Устройство подстилающих и выравнивающих слоев оснований из щебня</v>
      </c>
      <c r="C21" s="96" t="str">
        <f>Source!H71</f>
        <v>100 м3 материала основания (в плотном теле)</v>
      </c>
      <c r="D21" s="97">
        <f>Source!I71</f>
        <v>0.02</v>
      </c>
      <c r="E21" s="95"/>
    </row>
    <row r="22" spans="1:5" ht="13.8">
      <c r="A22" s="94" t="str">
        <f>Source!E72</f>
        <v>2,1</v>
      </c>
      <c r="B22" s="95" t="str">
        <f>Source!G72</f>
        <v>Щебень андезитовый фракционный марки № 3 от 30 до 50 мм</v>
      </c>
      <c r="C22" s="96" t="str">
        <f>Source!H72</f>
        <v>м3</v>
      </c>
      <c r="D22" s="97">
        <f>Source!I72</f>
        <v>2</v>
      </c>
      <c r="E22" s="95"/>
    </row>
    <row r="23" spans="1:5" ht="27.6">
      <c r="A23" s="94" t="str">
        <f>Source!E73</f>
        <v>3</v>
      </c>
      <c r="B23" s="95" t="str">
        <f>Source!G73</f>
        <v>Разработка грунта вручную в траншеях глубиной до 2 м без креплений с откосами, группа грунтов 2</v>
      </c>
      <c r="C23" s="96" t="str">
        <f>Source!H73</f>
        <v>100 м3 грунта</v>
      </c>
      <c r="D23" s="97">
        <f>Source!I73</f>
        <v>0.02</v>
      </c>
      <c r="E23" s="95"/>
    </row>
    <row r="24" spans="1:5" ht="55.2">
      <c r="A24" s="94" t="str">
        <f>Source!E74</f>
        <v>4</v>
      </c>
      <c r="B24" s="95" t="str">
        <f>Source!G74</f>
        <v>Устройство бетонной подготовки</v>
      </c>
      <c r="C24" s="96" t="str">
        <f>Source!H74</f>
        <v>100 м3 бетона, бутобетона и железобетона в деле</v>
      </c>
      <c r="D24" s="97">
        <f>Source!I74</f>
        <v>0.05</v>
      </c>
      <c r="E24" s="95"/>
    </row>
    <row r="25" spans="1:5" ht="13.8">
      <c r="A25" s="94" t="str">
        <f>Source!E75</f>
        <v>5</v>
      </c>
      <c r="B25" s="95" t="str">
        <f>Source!G75</f>
        <v>Армирование подстилающих слоев и набетонок</v>
      </c>
      <c r="C25" s="96" t="str">
        <f>Source!H75</f>
        <v>1 Т</v>
      </c>
      <c r="D25" s="97">
        <f>Source!I75</f>
        <v>0.02</v>
      </c>
      <c r="E25" s="95"/>
    </row>
    <row r="26" spans="1:5" ht="27.6">
      <c r="A26" s="94" t="str">
        <f>Source!E76</f>
        <v>7</v>
      </c>
      <c r="B26" s="95" t="str">
        <f>Source!G76</f>
        <v>Устройство бетонных плитных тротуаров с заполнением швов песком</v>
      </c>
      <c r="C26" s="96" t="str">
        <f>Source!H76</f>
        <v>100 м2 тротуара</v>
      </c>
      <c r="D26" s="97">
        <f>Source!I76</f>
        <v>0.112</v>
      </c>
      <c r="E26" s="95"/>
    </row>
    <row r="27" spans="1:5" ht="13.8">
      <c r="A27" s="94" t="str">
        <f>Source!E77</f>
        <v>7,1</v>
      </c>
      <c r="B27" s="95" t="str">
        <f>Source!G77</f>
        <v>Смесь пескоцементная с содержанием цемента до 67 %</v>
      </c>
      <c r="C27" s="96" t="str">
        <f>Source!H77</f>
        <v>м3</v>
      </c>
      <c r="D27" s="97">
        <f>Source!I77</f>
        <v>0.56000000000000005</v>
      </c>
      <c r="E27" s="95"/>
    </row>
    <row r="28" spans="1:5" ht="13.8">
      <c r="A28" s="94" t="str">
        <f>Source!E78</f>
        <v>9</v>
      </c>
      <c r="B28" s="95" t="str">
        <f>Source!G78</f>
        <v>Резка тротуарной плитки толщиной 70 мм угловой шлифовальной машинкой</v>
      </c>
      <c r="C28" s="96" t="str">
        <f>Source!H78</f>
        <v>1 м реза</v>
      </c>
      <c r="D28" s="97">
        <f>Source!I78</f>
        <v>7</v>
      </c>
      <c r="E28" s="95"/>
    </row>
    <row r="29" spans="1:5" ht="13.8">
      <c r="A29" s="94" t="str">
        <f>Source!E79</f>
        <v>11</v>
      </c>
      <c r="B29" s="95" t="str">
        <f>Source!G79</f>
        <v>Монтаж каркасов зданий рамных коробчатого сечения</v>
      </c>
      <c r="C29" s="96" t="str">
        <f>Source!H79</f>
        <v>1 т конструкций</v>
      </c>
      <c r="D29" s="97">
        <f>Source!I79</f>
        <v>0.02</v>
      </c>
      <c r="E29" s="95"/>
    </row>
    <row r="30" spans="1:5" ht="13.8">
      <c r="A30" s="94" t="str">
        <f>Source!E80</f>
        <v>11,2</v>
      </c>
      <c r="B30" s="95" t="str">
        <f>Source!G80</f>
        <v>труба профильная 25х25</v>
      </c>
      <c r="C30" s="96" t="str">
        <f>Source!H80</f>
        <v>1 м</v>
      </c>
      <c r="D30" s="97">
        <f>Source!I80</f>
        <v>12</v>
      </c>
      <c r="E30" s="95"/>
    </row>
    <row r="31" spans="1:5" ht="27.6">
      <c r="A31" s="94" t="str">
        <f>Source!E81</f>
        <v>12</v>
      </c>
      <c r="B31" s="95" t="str">
        <f>Source!G81</f>
        <v>Сверление установками алмазного бурения в железобетонных конструкциях горизонтальных отверстий глубиной 200 мм диаметром 20 мм</v>
      </c>
      <c r="C31" s="96" t="str">
        <f>Source!H81</f>
        <v>100 отверстий</v>
      </c>
      <c r="D31" s="97">
        <f>Source!I81</f>
        <v>0.16</v>
      </c>
      <c r="E31" s="95"/>
    </row>
    <row r="32" spans="1:5" ht="13.8">
      <c r="A32" s="94" t="str">
        <f>Source!E82</f>
        <v>13</v>
      </c>
      <c r="B32" s="95" t="str">
        <f>Source!G82</f>
        <v>Постановка болтов строительных с гайками и шайбами</v>
      </c>
      <c r="C32" s="96" t="str">
        <f>Source!H82</f>
        <v>100 шт. болтов</v>
      </c>
      <c r="D32" s="97">
        <f>Source!I82</f>
        <v>0.16</v>
      </c>
      <c r="E32" s="95"/>
    </row>
    <row r="33" spans="1:5" ht="13.8">
      <c r="A33" s="94" t="str">
        <f>Source!E83</f>
        <v>13,1</v>
      </c>
      <c r="B33" s="95" t="str">
        <f>Source!G83</f>
        <v>Болт анкерный с гайкой, размер 12,0x100 мм</v>
      </c>
      <c r="C33" s="96" t="str">
        <f>Source!H83</f>
        <v>100 шт.</v>
      </c>
      <c r="D33" s="97">
        <f>Source!I83</f>
        <v>0.16</v>
      </c>
      <c r="E33" s="95"/>
    </row>
    <row r="34" spans="1:5" ht="27.6">
      <c r="A34" s="94" t="str">
        <f>Source!E84</f>
        <v>14</v>
      </c>
      <c r="B34" s="95" t="str">
        <f>Source!G84</f>
        <v>Установка монтажных изделий массой до 20 кг</v>
      </c>
      <c r="C34" s="96" t="str">
        <f>Source!H84</f>
        <v>1 т стальных элементов</v>
      </c>
      <c r="D34" s="97">
        <f>Source!I84</f>
        <v>0.02</v>
      </c>
      <c r="E34" s="95"/>
    </row>
    <row r="35" spans="1:5" ht="27.6">
      <c r="A35" s="94" t="str">
        <f>Source!E85</f>
        <v>15</v>
      </c>
      <c r="B35" s="95" t="str">
        <f>Source!G85</f>
        <v>Монтаж связей и распорок из одиночных и парных уголков, гнутосварных профилей для пролетов до 24 м при высоте здания до 25 м</v>
      </c>
      <c r="C35" s="96" t="str">
        <f>Source!H85</f>
        <v>1 т конструкций</v>
      </c>
      <c r="D35" s="97">
        <f>Source!I85</f>
        <v>0.02</v>
      </c>
      <c r="E35" s="95"/>
    </row>
    <row r="36" spans="1:5" ht="41.4">
      <c r="A36" s="94" t="str">
        <f>Source!E86</f>
        <v>16</v>
      </c>
      <c r="B36" s="95" t="str">
        <f>Source!G86</f>
        <v>Отдельные конструктивные элементы зданий и сооружений с преобладанием горячекатаных профилей, средняя масса сборочной единицы до 0,1 т</v>
      </c>
      <c r="C36" s="96" t="str">
        <f>Source!H86</f>
        <v>т</v>
      </c>
      <c r="D36" s="97">
        <f>Source!I86</f>
        <v>0.02</v>
      </c>
      <c r="E36" s="95"/>
    </row>
    <row r="37" spans="1:5" ht="27.6">
      <c r="A37" s="94" t="str">
        <f>Source!E87</f>
        <v>17</v>
      </c>
      <c r="B37" s="95" t="str">
        <f>Source!G87</f>
        <v>Монтаж кровельного покрытия из профилированного листа при высоте здания до 25 м</v>
      </c>
      <c r="C37" s="96" t="str">
        <f>Source!H87</f>
        <v>100 м2 покрытия</v>
      </c>
      <c r="D37" s="97">
        <f>Source!I87</f>
        <v>0.06</v>
      </c>
      <c r="E37" s="95"/>
    </row>
    <row r="38" spans="1:5" ht="13.8">
      <c r="A38" s="94" t="str">
        <f>Source!E88</f>
        <v>17,1</v>
      </c>
      <c r="B38" s="95" t="str">
        <f>Source!G88</f>
        <v>Профнастил оцинкованный НС35-1000-0,9</v>
      </c>
      <c r="C38" s="96" t="str">
        <f>Source!H88</f>
        <v>м2</v>
      </c>
      <c r="D38" s="97">
        <f>Source!I88</f>
        <v>6</v>
      </c>
      <c r="E38" s="95"/>
    </row>
    <row r="39" spans="1:5" ht="41.4">
      <c r="A39" s="94" t="str">
        <f>Source!E89</f>
        <v>18</v>
      </c>
      <c r="B39" s="95" t="str">
        <f>Source!G89</f>
        <v>Огрунтовка металлических поверхностей за один раз грунтовкой ГФ-021</v>
      </c>
      <c r="C39" s="96" t="str">
        <f>Source!H89</f>
        <v>100 м2 окрашиваемой поверхности</v>
      </c>
      <c r="D39" s="97">
        <f>Source!I89</f>
        <v>0.06</v>
      </c>
      <c r="E39" s="95"/>
    </row>
    <row r="40" spans="1:5" ht="41.4">
      <c r="A40" s="94" t="str">
        <f>Source!E90</f>
        <v>19</v>
      </c>
      <c r="B40" s="95" t="str">
        <f>Source!G90</f>
        <v>Окраска металлических огрунтованных поверхностей эмалью ПФ-115</v>
      </c>
      <c r="C40" s="96" t="str">
        <f>Source!H90</f>
        <v>100 м2 окрашиваемой поверхности</v>
      </c>
      <c r="D40" s="97">
        <f>Source!I90</f>
        <v>0.06</v>
      </c>
      <c r="E40" s="95"/>
    </row>
    <row r="41" spans="1:5" ht="13.8">
      <c r="A41" s="94" t="str">
        <f>Source!E91</f>
        <v>20</v>
      </c>
      <c r="B41" s="95" t="str">
        <f>Source!G91</f>
        <v>Установка противопожарных дверей однопольных глухих</v>
      </c>
      <c r="C41" s="96" t="str">
        <f>Source!H91</f>
        <v>1 м2 проема</v>
      </c>
      <c r="D41" s="97">
        <f>Source!I91</f>
        <v>3.7</v>
      </c>
      <c r="E41" s="95"/>
    </row>
    <row r="42" spans="1:5" ht="27.6">
      <c r="A42" s="94" t="str">
        <f>Source!E92</f>
        <v>20,1</v>
      </c>
      <c r="B42" s="95" t="str">
        <f>Source!G92</f>
        <v>Дверь противопожарная металлическая однопольная ДПМ-01/30, размером 900х2100 мм</v>
      </c>
      <c r="C42" s="96" t="str">
        <f>Source!H92</f>
        <v>шт.</v>
      </c>
      <c r="D42" s="97">
        <f>Source!I92</f>
        <v>1.9999999999999998</v>
      </c>
      <c r="E42" s="95"/>
    </row>
    <row r="43" spans="1:5" ht="13.8">
      <c r="A43" s="94" t="str">
        <f>Source!E93</f>
        <v>20,2</v>
      </c>
      <c r="B43" s="95" t="str">
        <f>Source!G93</f>
        <v>Скобяные изделия для блоков входных однопольных</v>
      </c>
      <c r="C43" s="96" t="str">
        <f>Source!H93</f>
        <v>компл.</v>
      </c>
      <c r="D43" s="97">
        <f>Source!I93</f>
        <v>1.9999999999999998</v>
      </c>
      <c r="E43" s="95"/>
    </row>
    <row r="44" spans="1:5" ht="27.6">
      <c r="A44" s="94" t="str">
        <f>Source!E94</f>
        <v>21</v>
      </c>
      <c r="B44" s="95" t="str">
        <f>Source!G94</f>
        <v>Погрузка при автомобильных перевозках мусора строительного с погрузкой вручную</v>
      </c>
      <c r="C44" s="96" t="str">
        <f>Source!H94</f>
        <v>1 Т ГРУЗА</v>
      </c>
      <c r="D44" s="97">
        <f>Source!I94</f>
        <v>4.4000000000000004</v>
      </c>
      <c r="E44" s="95"/>
    </row>
    <row r="45" spans="1:5" ht="27.6">
      <c r="A45" s="90" t="str">
        <f>Source!E95</f>
        <v>22</v>
      </c>
      <c r="B45" s="91" t="str">
        <f>Source!G95</f>
        <v>Перевозка грузов I класса автомобилями бортовыми грузоподъемностью до 15 т на расстояние до 40 км</v>
      </c>
      <c r="C45" s="92" t="str">
        <f>Source!H95</f>
        <v>1 Т ГРУЗА</v>
      </c>
      <c r="D45" s="93">
        <f>Source!I95</f>
        <v>4.4000000000000004</v>
      </c>
      <c r="E45" s="91"/>
    </row>
    <row r="48" spans="1:5" ht="13.8">
      <c r="A48" s="53" t="s">
        <v>654</v>
      </c>
      <c r="B48" s="53"/>
      <c r="C48" s="53" t="s">
        <v>655</v>
      </c>
      <c r="D48" s="53"/>
      <c r="E48" s="53"/>
    </row>
  </sheetData>
  <mergeCells count="5">
    <mergeCell ref="A2:D2"/>
    <mergeCell ref="A3:D3"/>
    <mergeCell ref="A10:E10"/>
    <mergeCell ref="A11:E11"/>
    <mergeCell ref="A18:E18"/>
  </mergeCells>
  <pageMargins left="0.4" right="0.2" top="0.2" bottom="0.4" header="0.2" footer="0.2"/>
  <pageSetup paperSize="9" scale="75" fitToHeight="0" orientation="portrait" horizontalDpi="360" verticalDpi="360" r:id="rId1"/>
  <headerFooter>
    <oddHeader>&amp;L&amp;8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K224"/>
  <sheetViews>
    <sheetView workbookViewId="0">
      <selection activeCell="A220" sqref="A220:AN220"/>
    </sheetView>
  </sheetViews>
  <sheetFormatPr defaultColWidth="9.109375" defaultRowHeight="13.2"/>
  <cols>
    <col min="1" max="256" width="9.109375" customWidth="1"/>
  </cols>
  <sheetData>
    <row r="1" spans="1:133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58436</v>
      </c>
      <c r="M1">
        <v>10</v>
      </c>
      <c r="N1">
        <v>11</v>
      </c>
      <c r="O1">
        <v>3</v>
      </c>
      <c r="P1">
        <v>1</v>
      </c>
      <c r="Q1">
        <v>0</v>
      </c>
    </row>
    <row r="12" spans="1:133">
      <c r="A12" s="1">
        <v>1</v>
      </c>
      <c r="B12" s="1">
        <v>218</v>
      </c>
      <c r="C12" s="1">
        <v>0</v>
      </c>
      <c r="D12" s="1">
        <f>ROW(A157)</f>
        <v>157</v>
      </c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8200</v>
      </c>
      <c r="CI12" s="1" t="s">
        <v>3</v>
      </c>
      <c r="CJ12" s="1" t="s">
        <v>3</v>
      </c>
      <c r="CK12" s="1">
        <v>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45">
      <c r="A18" s="2">
        <v>52</v>
      </c>
      <c r="B18" s="2">
        <f t="shared" ref="B18:G18" si="0">B157</f>
        <v>218</v>
      </c>
      <c r="C18" s="2">
        <f t="shared" si="0"/>
        <v>1</v>
      </c>
      <c r="D18" s="2">
        <f t="shared" si="0"/>
        <v>12</v>
      </c>
      <c r="E18" s="2">
        <f t="shared" si="0"/>
        <v>0</v>
      </c>
      <c r="F18" s="2" t="str">
        <f t="shared" si="0"/>
        <v>Новый объект</v>
      </c>
      <c r="G18" s="2" t="str">
        <f t="shared" si="0"/>
        <v>Столовая пандус для разгрузки продуктов и выхода Ильинский Погост</v>
      </c>
      <c r="H18" s="2"/>
      <c r="I18" s="2"/>
      <c r="J18" s="2"/>
      <c r="K18" s="2"/>
      <c r="L18" s="2"/>
      <c r="M18" s="2"/>
      <c r="N18" s="2"/>
      <c r="O18" s="2">
        <f t="shared" ref="O18:AT18" si="1">O157</f>
        <v>94117.95</v>
      </c>
      <c r="P18" s="2">
        <f t="shared" si="1"/>
        <v>61778.13</v>
      </c>
      <c r="Q18" s="2">
        <f t="shared" si="1"/>
        <v>11357.78</v>
      </c>
      <c r="R18" s="2">
        <f t="shared" si="1"/>
        <v>4346.8</v>
      </c>
      <c r="S18" s="2">
        <f t="shared" si="1"/>
        <v>20982.04</v>
      </c>
      <c r="T18" s="2">
        <f t="shared" si="1"/>
        <v>0</v>
      </c>
      <c r="U18" s="2">
        <f t="shared" si="1"/>
        <v>71.909559999999999</v>
      </c>
      <c r="V18" s="2">
        <f t="shared" si="1"/>
        <v>11.67475</v>
      </c>
      <c r="W18" s="2">
        <f t="shared" si="1"/>
        <v>164.1</v>
      </c>
      <c r="X18" s="2">
        <f t="shared" si="1"/>
        <v>22220.94</v>
      </c>
      <c r="Y18" s="2">
        <f t="shared" si="1"/>
        <v>14745.61</v>
      </c>
      <c r="Z18" s="2">
        <f t="shared" si="1"/>
        <v>0</v>
      </c>
      <c r="AA18" s="2">
        <f t="shared" si="1"/>
        <v>0</v>
      </c>
      <c r="AB18" s="2">
        <f t="shared" si="1"/>
        <v>0</v>
      </c>
      <c r="AC18" s="2">
        <f t="shared" si="1"/>
        <v>0</v>
      </c>
      <c r="AD18" s="2">
        <f t="shared" si="1"/>
        <v>0</v>
      </c>
      <c r="AE18" s="2">
        <f t="shared" si="1"/>
        <v>0</v>
      </c>
      <c r="AF18" s="2">
        <f t="shared" si="1"/>
        <v>0</v>
      </c>
      <c r="AG18" s="2">
        <f t="shared" si="1"/>
        <v>0</v>
      </c>
      <c r="AH18" s="2">
        <f t="shared" si="1"/>
        <v>0</v>
      </c>
      <c r="AI18" s="2">
        <f t="shared" si="1"/>
        <v>0</v>
      </c>
      <c r="AJ18" s="2">
        <f t="shared" si="1"/>
        <v>0</v>
      </c>
      <c r="AK18" s="2">
        <f t="shared" si="1"/>
        <v>0</v>
      </c>
      <c r="AL18" s="2">
        <f t="shared" si="1"/>
        <v>0</v>
      </c>
      <c r="AM18" s="2">
        <f t="shared" si="1"/>
        <v>0</v>
      </c>
      <c r="AN18" s="2">
        <f t="shared" si="1"/>
        <v>0</v>
      </c>
      <c r="AO18" s="2">
        <f t="shared" si="1"/>
        <v>0</v>
      </c>
      <c r="AP18" s="2">
        <f t="shared" si="1"/>
        <v>0</v>
      </c>
      <c r="AQ18" s="2">
        <f t="shared" si="1"/>
        <v>0</v>
      </c>
      <c r="AR18" s="2">
        <f t="shared" si="1"/>
        <v>131084.5</v>
      </c>
      <c r="AS18" s="2">
        <f t="shared" si="1"/>
        <v>131084.5</v>
      </c>
      <c r="AT18" s="2">
        <f t="shared" si="1"/>
        <v>0</v>
      </c>
      <c r="AU18" s="2">
        <f t="shared" ref="AU18:BZ18" si="2">AU157</f>
        <v>0</v>
      </c>
      <c r="AV18" s="2">
        <f t="shared" si="2"/>
        <v>61778.13</v>
      </c>
      <c r="AW18" s="2">
        <f t="shared" si="2"/>
        <v>61778.13</v>
      </c>
      <c r="AX18" s="2">
        <f t="shared" si="2"/>
        <v>0</v>
      </c>
      <c r="AY18" s="2">
        <f t="shared" si="2"/>
        <v>61778.13</v>
      </c>
      <c r="AZ18" s="2">
        <f t="shared" si="2"/>
        <v>0</v>
      </c>
      <c r="BA18" s="2">
        <f t="shared" si="2"/>
        <v>0</v>
      </c>
      <c r="BB18" s="2">
        <f t="shared" si="2"/>
        <v>0</v>
      </c>
      <c r="BC18" s="2">
        <f t="shared" si="2"/>
        <v>0</v>
      </c>
      <c r="BD18" s="2">
        <f t="shared" si="2"/>
        <v>3646.37</v>
      </c>
      <c r="BE18" s="2">
        <f t="shared" si="2"/>
        <v>0</v>
      </c>
      <c r="BF18" s="2">
        <f t="shared" si="2"/>
        <v>0</v>
      </c>
      <c r="BG18" s="2">
        <f t="shared" si="2"/>
        <v>0</v>
      </c>
      <c r="BH18" s="2">
        <f t="shared" si="2"/>
        <v>0</v>
      </c>
      <c r="BI18" s="2">
        <f t="shared" si="2"/>
        <v>0</v>
      </c>
      <c r="BJ18" s="2">
        <f t="shared" si="2"/>
        <v>0</v>
      </c>
      <c r="BK18" s="2">
        <f t="shared" si="2"/>
        <v>0</v>
      </c>
      <c r="BL18" s="2">
        <f t="shared" si="2"/>
        <v>0</v>
      </c>
      <c r="BM18" s="2">
        <f t="shared" si="2"/>
        <v>0</v>
      </c>
      <c r="BN18" s="2">
        <f t="shared" si="2"/>
        <v>0</v>
      </c>
      <c r="BO18" s="2">
        <f t="shared" si="2"/>
        <v>0</v>
      </c>
      <c r="BP18" s="2">
        <f t="shared" si="2"/>
        <v>0</v>
      </c>
      <c r="BQ18" s="2">
        <f t="shared" si="2"/>
        <v>0</v>
      </c>
      <c r="BR18" s="2">
        <f t="shared" si="2"/>
        <v>0</v>
      </c>
      <c r="BS18" s="2">
        <f t="shared" si="2"/>
        <v>0</v>
      </c>
      <c r="BT18" s="2">
        <f t="shared" si="2"/>
        <v>0</v>
      </c>
      <c r="BU18" s="2">
        <f t="shared" si="2"/>
        <v>0</v>
      </c>
      <c r="BV18" s="2">
        <f t="shared" si="2"/>
        <v>0</v>
      </c>
      <c r="BW18" s="2">
        <f t="shared" si="2"/>
        <v>0</v>
      </c>
      <c r="BX18" s="2">
        <f t="shared" si="2"/>
        <v>0</v>
      </c>
      <c r="BY18" s="2">
        <f t="shared" si="2"/>
        <v>0</v>
      </c>
      <c r="BZ18" s="2">
        <f t="shared" si="2"/>
        <v>0</v>
      </c>
      <c r="CA18" s="2">
        <f t="shared" ref="CA18:DF18" si="3">CA157</f>
        <v>0</v>
      </c>
      <c r="CB18" s="2">
        <f t="shared" si="3"/>
        <v>0</v>
      </c>
      <c r="CC18" s="2">
        <f t="shared" si="3"/>
        <v>0</v>
      </c>
      <c r="CD18" s="2">
        <f t="shared" si="3"/>
        <v>0</v>
      </c>
      <c r="CE18" s="2">
        <f t="shared" si="3"/>
        <v>0</v>
      </c>
      <c r="CF18" s="2">
        <f t="shared" si="3"/>
        <v>0</v>
      </c>
      <c r="CG18" s="2">
        <f t="shared" si="3"/>
        <v>0</v>
      </c>
      <c r="CH18" s="2">
        <f t="shared" si="3"/>
        <v>0</v>
      </c>
      <c r="CI18" s="2">
        <f t="shared" si="3"/>
        <v>0</v>
      </c>
      <c r="CJ18" s="2">
        <f t="shared" si="3"/>
        <v>0</v>
      </c>
      <c r="CK18" s="2">
        <f t="shared" si="3"/>
        <v>0</v>
      </c>
      <c r="CL18" s="2">
        <f t="shared" si="3"/>
        <v>0</v>
      </c>
      <c r="CM18" s="2">
        <f t="shared" si="3"/>
        <v>0</v>
      </c>
      <c r="CN18" s="2">
        <f t="shared" si="3"/>
        <v>0</v>
      </c>
      <c r="CO18" s="2">
        <f t="shared" si="3"/>
        <v>0</v>
      </c>
      <c r="CP18" s="2">
        <f t="shared" si="3"/>
        <v>0</v>
      </c>
      <c r="CQ18" s="2">
        <f t="shared" si="3"/>
        <v>0</v>
      </c>
      <c r="CR18" s="2">
        <f t="shared" si="3"/>
        <v>0</v>
      </c>
      <c r="CS18" s="2">
        <f t="shared" si="3"/>
        <v>0</v>
      </c>
      <c r="CT18" s="2">
        <f t="shared" si="3"/>
        <v>0</v>
      </c>
      <c r="CU18" s="2">
        <f t="shared" si="3"/>
        <v>0</v>
      </c>
      <c r="CV18" s="2">
        <f t="shared" si="3"/>
        <v>0</v>
      </c>
      <c r="CW18" s="2">
        <f t="shared" si="3"/>
        <v>0</v>
      </c>
      <c r="CX18" s="2">
        <f t="shared" si="3"/>
        <v>0</v>
      </c>
      <c r="CY18" s="2">
        <f t="shared" si="3"/>
        <v>0</v>
      </c>
      <c r="CZ18" s="2">
        <f t="shared" si="3"/>
        <v>0</v>
      </c>
      <c r="DA18" s="2">
        <f t="shared" si="3"/>
        <v>0</v>
      </c>
      <c r="DB18" s="2">
        <f t="shared" si="3"/>
        <v>0</v>
      </c>
      <c r="DC18" s="2">
        <f t="shared" si="3"/>
        <v>0</v>
      </c>
      <c r="DD18" s="2">
        <f t="shared" si="3"/>
        <v>0</v>
      </c>
      <c r="DE18" s="2">
        <f t="shared" si="3"/>
        <v>0</v>
      </c>
      <c r="DF18" s="2">
        <f t="shared" si="3"/>
        <v>0</v>
      </c>
      <c r="DG18" s="3">
        <f t="shared" ref="DG18:EL18" si="4">DG157</f>
        <v>0</v>
      </c>
      <c r="DH18" s="3">
        <f t="shared" si="4"/>
        <v>0</v>
      </c>
      <c r="DI18" s="3">
        <f t="shared" si="4"/>
        <v>0</v>
      </c>
      <c r="DJ18" s="3">
        <f t="shared" si="4"/>
        <v>0</v>
      </c>
      <c r="DK18" s="3">
        <f t="shared" si="4"/>
        <v>0</v>
      </c>
      <c r="DL18" s="3">
        <f t="shared" si="4"/>
        <v>0</v>
      </c>
      <c r="DM18" s="3">
        <f t="shared" si="4"/>
        <v>0</v>
      </c>
      <c r="DN18" s="3">
        <f t="shared" si="4"/>
        <v>0</v>
      </c>
      <c r="DO18" s="3">
        <f t="shared" si="4"/>
        <v>0</v>
      </c>
      <c r="DP18" s="3">
        <f t="shared" si="4"/>
        <v>0</v>
      </c>
      <c r="DQ18" s="3">
        <f t="shared" si="4"/>
        <v>0</v>
      </c>
      <c r="DR18" s="3">
        <f t="shared" si="4"/>
        <v>0</v>
      </c>
      <c r="DS18" s="3">
        <f t="shared" si="4"/>
        <v>0</v>
      </c>
      <c r="DT18" s="3">
        <f t="shared" si="4"/>
        <v>0</v>
      </c>
      <c r="DU18" s="3">
        <f t="shared" si="4"/>
        <v>0</v>
      </c>
      <c r="DV18" s="3">
        <f t="shared" si="4"/>
        <v>0</v>
      </c>
      <c r="DW18" s="3">
        <f t="shared" si="4"/>
        <v>0</v>
      </c>
      <c r="DX18" s="3">
        <f t="shared" si="4"/>
        <v>0</v>
      </c>
      <c r="DY18" s="3">
        <f t="shared" si="4"/>
        <v>0</v>
      </c>
      <c r="DZ18" s="3">
        <f t="shared" si="4"/>
        <v>0</v>
      </c>
      <c r="EA18" s="3">
        <f t="shared" si="4"/>
        <v>0</v>
      </c>
      <c r="EB18" s="3">
        <f t="shared" si="4"/>
        <v>0</v>
      </c>
      <c r="EC18" s="3">
        <f t="shared" si="4"/>
        <v>0</v>
      </c>
      <c r="ED18" s="3">
        <f t="shared" si="4"/>
        <v>0</v>
      </c>
      <c r="EE18" s="3">
        <f t="shared" si="4"/>
        <v>0</v>
      </c>
      <c r="EF18" s="3">
        <f t="shared" si="4"/>
        <v>0</v>
      </c>
      <c r="EG18" s="3">
        <f t="shared" si="4"/>
        <v>0</v>
      </c>
      <c r="EH18" s="3">
        <f t="shared" si="4"/>
        <v>0</v>
      </c>
      <c r="EI18" s="3">
        <f t="shared" si="4"/>
        <v>0</v>
      </c>
      <c r="EJ18" s="3">
        <f t="shared" si="4"/>
        <v>0</v>
      </c>
      <c r="EK18" s="3">
        <f t="shared" si="4"/>
        <v>0</v>
      </c>
      <c r="EL18" s="3">
        <f t="shared" si="4"/>
        <v>0</v>
      </c>
      <c r="EM18" s="3">
        <f t="shared" ref="EM18:FR18" si="5">EM157</f>
        <v>0</v>
      </c>
      <c r="EN18" s="3">
        <f t="shared" si="5"/>
        <v>0</v>
      </c>
      <c r="EO18" s="3">
        <f t="shared" si="5"/>
        <v>0</v>
      </c>
      <c r="EP18" s="3">
        <f t="shared" si="5"/>
        <v>0</v>
      </c>
      <c r="EQ18" s="3">
        <f t="shared" si="5"/>
        <v>0</v>
      </c>
      <c r="ER18" s="3">
        <f t="shared" si="5"/>
        <v>0</v>
      </c>
      <c r="ES18" s="3">
        <f t="shared" si="5"/>
        <v>0</v>
      </c>
      <c r="ET18" s="3">
        <f t="shared" si="5"/>
        <v>0</v>
      </c>
      <c r="EU18" s="3">
        <f t="shared" si="5"/>
        <v>0</v>
      </c>
      <c r="EV18" s="3">
        <f t="shared" si="5"/>
        <v>0</v>
      </c>
      <c r="EW18" s="3">
        <f t="shared" si="5"/>
        <v>0</v>
      </c>
      <c r="EX18" s="3">
        <f t="shared" si="5"/>
        <v>0</v>
      </c>
      <c r="EY18" s="3">
        <f t="shared" si="5"/>
        <v>0</v>
      </c>
      <c r="EZ18" s="3">
        <f t="shared" si="5"/>
        <v>0</v>
      </c>
      <c r="FA18" s="3">
        <f t="shared" si="5"/>
        <v>0</v>
      </c>
      <c r="FB18" s="3">
        <f t="shared" si="5"/>
        <v>0</v>
      </c>
      <c r="FC18" s="3">
        <f t="shared" si="5"/>
        <v>0</v>
      </c>
      <c r="FD18" s="3">
        <f t="shared" si="5"/>
        <v>0</v>
      </c>
      <c r="FE18" s="3">
        <f t="shared" si="5"/>
        <v>0</v>
      </c>
      <c r="FF18" s="3">
        <f t="shared" si="5"/>
        <v>0</v>
      </c>
      <c r="FG18" s="3">
        <f t="shared" si="5"/>
        <v>0</v>
      </c>
      <c r="FH18" s="3">
        <f t="shared" si="5"/>
        <v>0</v>
      </c>
      <c r="FI18" s="3">
        <f t="shared" si="5"/>
        <v>0</v>
      </c>
      <c r="FJ18" s="3">
        <f t="shared" si="5"/>
        <v>0</v>
      </c>
      <c r="FK18" s="3">
        <f t="shared" si="5"/>
        <v>0</v>
      </c>
      <c r="FL18" s="3">
        <f t="shared" si="5"/>
        <v>0</v>
      </c>
      <c r="FM18" s="3">
        <f t="shared" si="5"/>
        <v>0</v>
      </c>
      <c r="FN18" s="3">
        <f t="shared" si="5"/>
        <v>0</v>
      </c>
      <c r="FO18" s="3">
        <f t="shared" si="5"/>
        <v>0</v>
      </c>
      <c r="FP18" s="3">
        <f t="shared" si="5"/>
        <v>0</v>
      </c>
      <c r="FQ18" s="3">
        <f t="shared" si="5"/>
        <v>0</v>
      </c>
      <c r="FR18" s="3">
        <f t="shared" si="5"/>
        <v>0</v>
      </c>
      <c r="FS18" s="3">
        <f t="shared" ref="FS18:GX18" si="6">FS157</f>
        <v>0</v>
      </c>
      <c r="FT18" s="3">
        <f t="shared" si="6"/>
        <v>0</v>
      </c>
      <c r="FU18" s="3">
        <f t="shared" si="6"/>
        <v>0</v>
      </c>
      <c r="FV18" s="3">
        <f t="shared" si="6"/>
        <v>0</v>
      </c>
      <c r="FW18" s="3">
        <f t="shared" si="6"/>
        <v>0</v>
      </c>
      <c r="FX18" s="3">
        <f t="shared" si="6"/>
        <v>0</v>
      </c>
      <c r="FY18" s="3">
        <f t="shared" si="6"/>
        <v>0</v>
      </c>
      <c r="FZ18" s="3">
        <f t="shared" si="6"/>
        <v>0</v>
      </c>
      <c r="GA18" s="3">
        <f t="shared" si="6"/>
        <v>0</v>
      </c>
      <c r="GB18" s="3">
        <f t="shared" si="6"/>
        <v>0</v>
      </c>
      <c r="GC18" s="3">
        <f t="shared" si="6"/>
        <v>0</v>
      </c>
      <c r="GD18" s="3">
        <f t="shared" si="6"/>
        <v>0</v>
      </c>
      <c r="GE18" s="3">
        <f t="shared" si="6"/>
        <v>0</v>
      </c>
      <c r="GF18" s="3">
        <f t="shared" si="6"/>
        <v>0</v>
      </c>
      <c r="GG18" s="3">
        <f t="shared" si="6"/>
        <v>0</v>
      </c>
      <c r="GH18" s="3">
        <f t="shared" si="6"/>
        <v>0</v>
      </c>
      <c r="GI18" s="3">
        <f t="shared" si="6"/>
        <v>0</v>
      </c>
      <c r="GJ18" s="3">
        <f t="shared" si="6"/>
        <v>0</v>
      </c>
      <c r="GK18" s="3">
        <f t="shared" si="6"/>
        <v>0</v>
      </c>
      <c r="GL18" s="3">
        <f t="shared" si="6"/>
        <v>0</v>
      </c>
      <c r="GM18" s="3">
        <f t="shared" si="6"/>
        <v>0</v>
      </c>
      <c r="GN18" s="3">
        <f t="shared" si="6"/>
        <v>0</v>
      </c>
      <c r="GO18" s="3">
        <f t="shared" si="6"/>
        <v>0</v>
      </c>
      <c r="GP18" s="3">
        <f t="shared" si="6"/>
        <v>0</v>
      </c>
      <c r="GQ18" s="3">
        <f t="shared" si="6"/>
        <v>0</v>
      </c>
      <c r="GR18" s="3">
        <f t="shared" si="6"/>
        <v>0</v>
      </c>
      <c r="GS18" s="3">
        <f t="shared" si="6"/>
        <v>0</v>
      </c>
      <c r="GT18" s="3">
        <f t="shared" si="6"/>
        <v>0</v>
      </c>
      <c r="GU18" s="3">
        <f t="shared" si="6"/>
        <v>0</v>
      </c>
      <c r="GV18" s="3">
        <f t="shared" si="6"/>
        <v>0</v>
      </c>
      <c r="GW18" s="3">
        <f t="shared" si="6"/>
        <v>0</v>
      </c>
      <c r="GX18" s="3">
        <f t="shared" si="6"/>
        <v>0</v>
      </c>
    </row>
    <row r="20" spans="1:245">
      <c r="A20" s="1">
        <v>3</v>
      </c>
      <c r="B20" s="1">
        <v>1</v>
      </c>
      <c r="C20" s="1"/>
      <c r="D20" s="1">
        <f>ROW(A127)</f>
        <v>127</v>
      </c>
      <c r="E20" s="1"/>
      <c r="F20" s="1" t="s">
        <v>12</v>
      </c>
      <c r="G20" s="1" t="s">
        <v>12</v>
      </c>
      <c r="H20" s="1" t="s">
        <v>3</v>
      </c>
      <c r="I20" s="1">
        <v>0</v>
      </c>
      <c r="J20" s="1" t="s">
        <v>3</v>
      </c>
      <c r="K20" s="1">
        <v>0</v>
      </c>
      <c r="L20" s="1" t="s">
        <v>3</v>
      </c>
      <c r="M20" s="1" t="s">
        <v>3</v>
      </c>
      <c r="N20" s="1"/>
      <c r="O20" s="1"/>
      <c r="P20" s="1"/>
      <c r="Q20" s="1"/>
      <c r="R20" s="1"/>
      <c r="S20" s="1">
        <v>0</v>
      </c>
      <c r="T20" s="1"/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  <c r="CK20" t="s">
        <v>3</v>
      </c>
      <c r="CL20" t="s">
        <v>3</v>
      </c>
      <c r="CM20" t="s">
        <v>3</v>
      </c>
      <c r="CN20" t="s">
        <v>3</v>
      </c>
      <c r="CO20" t="s">
        <v>3</v>
      </c>
      <c r="CP20" t="s">
        <v>3</v>
      </c>
      <c r="CQ20" t="s">
        <v>3</v>
      </c>
    </row>
    <row r="22" spans="1:245">
      <c r="A22" s="2">
        <v>52</v>
      </c>
      <c r="B22" s="2">
        <f t="shared" ref="B22:G22" si="7">B127</f>
        <v>1</v>
      </c>
      <c r="C22" s="2">
        <f t="shared" si="7"/>
        <v>3</v>
      </c>
      <c r="D22" s="2">
        <f t="shared" si="7"/>
        <v>20</v>
      </c>
      <c r="E22" s="2">
        <f t="shared" si="7"/>
        <v>0</v>
      </c>
      <c r="F22" s="2" t="str">
        <f t="shared" si="7"/>
        <v>Новая локальная смета</v>
      </c>
      <c r="G22" s="2" t="str">
        <f t="shared" si="7"/>
        <v>Новая локальная смета</v>
      </c>
      <c r="H22" s="2"/>
      <c r="I22" s="2"/>
      <c r="J22" s="2"/>
      <c r="K22" s="2"/>
      <c r="L22" s="2"/>
      <c r="M22" s="2"/>
      <c r="N22" s="2"/>
      <c r="O22" s="2">
        <f t="shared" ref="O22:AT22" si="8">O127</f>
        <v>94117.95</v>
      </c>
      <c r="P22" s="2">
        <f t="shared" si="8"/>
        <v>61778.13</v>
      </c>
      <c r="Q22" s="2">
        <f t="shared" si="8"/>
        <v>11357.78</v>
      </c>
      <c r="R22" s="2">
        <f t="shared" si="8"/>
        <v>4346.8</v>
      </c>
      <c r="S22" s="2">
        <f t="shared" si="8"/>
        <v>20982.04</v>
      </c>
      <c r="T22" s="2">
        <f t="shared" si="8"/>
        <v>0</v>
      </c>
      <c r="U22" s="2">
        <f t="shared" si="8"/>
        <v>71.909559999999999</v>
      </c>
      <c r="V22" s="2">
        <f t="shared" si="8"/>
        <v>11.67475</v>
      </c>
      <c r="W22" s="2">
        <f t="shared" si="8"/>
        <v>164.1</v>
      </c>
      <c r="X22" s="2">
        <f t="shared" si="8"/>
        <v>22220.94</v>
      </c>
      <c r="Y22" s="2">
        <f t="shared" si="8"/>
        <v>14745.61</v>
      </c>
      <c r="Z22" s="2">
        <f t="shared" si="8"/>
        <v>0</v>
      </c>
      <c r="AA22" s="2">
        <f t="shared" si="8"/>
        <v>0</v>
      </c>
      <c r="AB22" s="2">
        <f t="shared" si="8"/>
        <v>0</v>
      </c>
      <c r="AC22" s="2">
        <f t="shared" si="8"/>
        <v>0</v>
      </c>
      <c r="AD22" s="2">
        <f t="shared" si="8"/>
        <v>0</v>
      </c>
      <c r="AE22" s="2">
        <f t="shared" si="8"/>
        <v>0</v>
      </c>
      <c r="AF22" s="2">
        <f t="shared" si="8"/>
        <v>0</v>
      </c>
      <c r="AG22" s="2">
        <f t="shared" si="8"/>
        <v>0</v>
      </c>
      <c r="AH22" s="2">
        <f t="shared" si="8"/>
        <v>0</v>
      </c>
      <c r="AI22" s="2">
        <f t="shared" si="8"/>
        <v>0</v>
      </c>
      <c r="AJ22" s="2">
        <f t="shared" si="8"/>
        <v>0</v>
      </c>
      <c r="AK22" s="2">
        <f t="shared" si="8"/>
        <v>0</v>
      </c>
      <c r="AL22" s="2">
        <f t="shared" si="8"/>
        <v>0</v>
      </c>
      <c r="AM22" s="2">
        <f t="shared" si="8"/>
        <v>0</v>
      </c>
      <c r="AN22" s="2">
        <f t="shared" si="8"/>
        <v>0</v>
      </c>
      <c r="AO22" s="2">
        <f t="shared" si="8"/>
        <v>0</v>
      </c>
      <c r="AP22" s="2">
        <f t="shared" si="8"/>
        <v>0</v>
      </c>
      <c r="AQ22" s="2">
        <f t="shared" si="8"/>
        <v>0</v>
      </c>
      <c r="AR22" s="2">
        <f t="shared" si="8"/>
        <v>131084.5</v>
      </c>
      <c r="AS22" s="2">
        <f t="shared" si="8"/>
        <v>131084.5</v>
      </c>
      <c r="AT22" s="2">
        <f t="shared" si="8"/>
        <v>0</v>
      </c>
      <c r="AU22" s="2">
        <f t="shared" ref="AU22:BZ22" si="9">AU127</f>
        <v>0</v>
      </c>
      <c r="AV22" s="2">
        <f t="shared" si="9"/>
        <v>61778.13</v>
      </c>
      <c r="AW22" s="2">
        <f t="shared" si="9"/>
        <v>61778.13</v>
      </c>
      <c r="AX22" s="2">
        <f t="shared" si="9"/>
        <v>0</v>
      </c>
      <c r="AY22" s="2">
        <f t="shared" si="9"/>
        <v>61778.13</v>
      </c>
      <c r="AZ22" s="2">
        <f t="shared" si="9"/>
        <v>0</v>
      </c>
      <c r="BA22" s="2">
        <f t="shared" si="9"/>
        <v>0</v>
      </c>
      <c r="BB22" s="2">
        <f t="shared" si="9"/>
        <v>0</v>
      </c>
      <c r="BC22" s="2">
        <f t="shared" si="9"/>
        <v>0</v>
      </c>
      <c r="BD22" s="2">
        <f t="shared" si="9"/>
        <v>3646.37</v>
      </c>
      <c r="BE22" s="2">
        <f t="shared" si="9"/>
        <v>0</v>
      </c>
      <c r="BF22" s="2">
        <f t="shared" si="9"/>
        <v>0</v>
      </c>
      <c r="BG22" s="2">
        <f t="shared" si="9"/>
        <v>0</v>
      </c>
      <c r="BH22" s="2">
        <f t="shared" si="9"/>
        <v>0</v>
      </c>
      <c r="BI22" s="2">
        <f t="shared" si="9"/>
        <v>0</v>
      </c>
      <c r="BJ22" s="2">
        <f t="shared" si="9"/>
        <v>0</v>
      </c>
      <c r="BK22" s="2">
        <f t="shared" si="9"/>
        <v>0</v>
      </c>
      <c r="BL22" s="2">
        <f t="shared" si="9"/>
        <v>0</v>
      </c>
      <c r="BM22" s="2">
        <f t="shared" si="9"/>
        <v>0</v>
      </c>
      <c r="BN22" s="2">
        <f t="shared" si="9"/>
        <v>0</v>
      </c>
      <c r="BO22" s="2">
        <f t="shared" si="9"/>
        <v>0</v>
      </c>
      <c r="BP22" s="2">
        <f t="shared" si="9"/>
        <v>0</v>
      </c>
      <c r="BQ22" s="2">
        <f t="shared" si="9"/>
        <v>0</v>
      </c>
      <c r="BR22" s="2">
        <f t="shared" si="9"/>
        <v>0</v>
      </c>
      <c r="BS22" s="2">
        <f t="shared" si="9"/>
        <v>0</v>
      </c>
      <c r="BT22" s="2">
        <f t="shared" si="9"/>
        <v>0</v>
      </c>
      <c r="BU22" s="2">
        <f t="shared" si="9"/>
        <v>0</v>
      </c>
      <c r="BV22" s="2">
        <f t="shared" si="9"/>
        <v>0</v>
      </c>
      <c r="BW22" s="2">
        <f t="shared" si="9"/>
        <v>0</v>
      </c>
      <c r="BX22" s="2">
        <f t="shared" si="9"/>
        <v>0</v>
      </c>
      <c r="BY22" s="2">
        <f t="shared" si="9"/>
        <v>0</v>
      </c>
      <c r="BZ22" s="2">
        <f t="shared" si="9"/>
        <v>0</v>
      </c>
      <c r="CA22" s="2">
        <f t="shared" ref="CA22:DF22" si="10">CA127</f>
        <v>0</v>
      </c>
      <c r="CB22" s="2">
        <f t="shared" si="10"/>
        <v>0</v>
      </c>
      <c r="CC22" s="2">
        <f t="shared" si="10"/>
        <v>0</v>
      </c>
      <c r="CD22" s="2">
        <f t="shared" si="10"/>
        <v>0</v>
      </c>
      <c r="CE22" s="2">
        <f t="shared" si="10"/>
        <v>0</v>
      </c>
      <c r="CF22" s="2">
        <f t="shared" si="10"/>
        <v>0</v>
      </c>
      <c r="CG22" s="2">
        <f t="shared" si="10"/>
        <v>0</v>
      </c>
      <c r="CH22" s="2">
        <f t="shared" si="10"/>
        <v>0</v>
      </c>
      <c r="CI22" s="2">
        <f t="shared" si="10"/>
        <v>0</v>
      </c>
      <c r="CJ22" s="2">
        <f t="shared" si="10"/>
        <v>0</v>
      </c>
      <c r="CK22" s="2">
        <f t="shared" si="10"/>
        <v>0</v>
      </c>
      <c r="CL22" s="2">
        <f t="shared" si="10"/>
        <v>0</v>
      </c>
      <c r="CM22" s="2">
        <f t="shared" si="10"/>
        <v>0</v>
      </c>
      <c r="CN22" s="2">
        <f t="shared" si="10"/>
        <v>0</v>
      </c>
      <c r="CO22" s="2">
        <f t="shared" si="10"/>
        <v>0</v>
      </c>
      <c r="CP22" s="2">
        <f t="shared" si="10"/>
        <v>0</v>
      </c>
      <c r="CQ22" s="2">
        <f t="shared" si="10"/>
        <v>0</v>
      </c>
      <c r="CR22" s="2">
        <f t="shared" si="10"/>
        <v>0</v>
      </c>
      <c r="CS22" s="2">
        <f t="shared" si="10"/>
        <v>0</v>
      </c>
      <c r="CT22" s="2">
        <f t="shared" si="10"/>
        <v>0</v>
      </c>
      <c r="CU22" s="2">
        <f t="shared" si="10"/>
        <v>0</v>
      </c>
      <c r="CV22" s="2">
        <f t="shared" si="10"/>
        <v>0</v>
      </c>
      <c r="CW22" s="2">
        <f t="shared" si="10"/>
        <v>0</v>
      </c>
      <c r="CX22" s="2">
        <f t="shared" si="10"/>
        <v>0</v>
      </c>
      <c r="CY22" s="2">
        <f t="shared" si="10"/>
        <v>0</v>
      </c>
      <c r="CZ22" s="2">
        <f t="shared" si="10"/>
        <v>0</v>
      </c>
      <c r="DA22" s="2">
        <f t="shared" si="10"/>
        <v>0</v>
      </c>
      <c r="DB22" s="2">
        <f t="shared" si="10"/>
        <v>0</v>
      </c>
      <c r="DC22" s="2">
        <f t="shared" si="10"/>
        <v>0</v>
      </c>
      <c r="DD22" s="2">
        <f t="shared" si="10"/>
        <v>0</v>
      </c>
      <c r="DE22" s="2">
        <f t="shared" si="10"/>
        <v>0</v>
      </c>
      <c r="DF22" s="2">
        <f t="shared" si="10"/>
        <v>0</v>
      </c>
      <c r="DG22" s="3">
        <f t="shared" ref="DG22:EL22" si="11">DG127</f>
        <v>0</v>
      </c>
      <c r="DH22" s="3">
        <f t="shared" si="11"/>
        <v>0</v>
      </c>
      <c r="DI22" s="3">
        <f t="shared" si="11"/>
        <v>0</v>
      </c>
      <c r="DJ22" s="3">
        <f t="shared" si="11"/>
        <v>0</v>
      </c>
      <c r="DK22" s="3">
        <f t="shared" si="11"/>
        <v>0</v>
      </c>
      <c r="DL22" s="3">
        <f t="shared" si="11"/>
        <v>0</v>
      </c>
      <c r="DM22" s="3">
        <f t="shared" si="11"/>
        <v>0</v>
      </c>
      <c r="DN22" s="3">
        <f t="shared" si="11"/>
        <v>0</v>
      </c>
      <c r="DO22" s="3">
        <f t="shared" si="11"/>
        <v>0</v>
      </c>
      <c r="DP22" s="3">
        <f t="shared" si="11"/>
        <v>0</v>
      </c>
      <c r="DQ22" s="3">
        <f t="shared" si="11"/>
        <v>0</v>
      </c>
      <c r="DR22" s="3">
        <f t="shared" si="11"/>
        <v>0</v>
      </c>
      <c r="DS22" s="3">
        <f t="shared" si="11"/>
        <v>0</v>
      </c>
      <c r="DT22" s="3">
        <f t="shared" si="11"/>
        <v>0</v>
      </c>
      <c r="DU22" s="3">
        <f t="shared" si="11"/>
        <v>0</v>
      </c>
      <c r="DV22" s="3">
        <f t="shared" si="11"/>
        <v>0</v>
      </c>
      <c r="DW22" s="3">
        <f t="shared" si="11"/>
        <v>0</v>
      </c>
      <c r="DX22" s="3">
        <f t="shared" si="11"/>
        <v>0</v>
      </c>
      <c r="DY22" s="3">
        <f t="shared" si="11"/>
        <v>0</v>
      </c>
      <c r="DZ22" s="3">
        <f t="shared" si="11"/>
        <v>0</v>
      </c>
      <c r="EA22" s="3">
        <f t="shared" si="11"/>
        <v>0</v>
      </c>
      <c r="EB22" s="3">
        <f t="shared" si="11"/>
        <v>0</v>
      </c>
      <c r="EC22" s="3">
        <f t="shared" si="11"/>
        <v>0</v>
      </c>
      <c r="ED22" s="3">
        <f t="shared" si="11"/>
        <v>0</v>
      </c>
      <c r="EE22" s="3">
        <f t="shared" si="11"/>
        <v>0</v>
      </c>
      <c r="EF22" s="3">
        <f t="shared" si="11"/>
        <v>0</v>
      </c>
      <c r="EG22" s="3">
        <f t="shared" si="11"/>
        <v>0</v>
      </c>
      <c r="EH22" s="3">
        <f t="shared" si="11"/>
        <v>0</v>
      </c>
      <c r="EI22" s="3">
        <f t="shared" si="11"/>
        <v>0</v>
      </c>
      <c r="EJ22" s="3">
        <f t="shared" si="11"/>
        <v>0</v>
      </c>
      <c r="EK22" s="3">
        <f t="shared" si="11"/>
        <v>0</v>
      </c>
      <c r="EL22" s="3">
        <f t="shared" si="11"/>
        <v>0</v>
      </c>
      <c r="EM22" s="3">
        <f t="shared" ref="EM22:FR22" si="12">EM127</f>
        <v>0</v>
      </c>
      <c r="EN22" s="3">
        <f t="shared" si="12"/>
        <v>0</v>
      </c>
      <c r="EO22" s="3">
        <f t="shared" si="12"/>
        <v>0</v>
      </c>
      <c r="EP22" s="3">
        <f t="shared" si="12"/>
        <v>0</v>
      </c>
      <c r="EQ22" s="3">
        <f t="shared" si="12"/>
        <v>0</v>
      </c>
      <c r="ER22" s="3">
        <f t="shared" si="12"/>
        <v>0</v>
      </c>
      <c r="ES22" s="3">
        <f t="shared" si="12"/>
        <v>0</v>
      </c>
      <c r="ET22" s="3">
        <f t="shared" si="12"/>
        <v>0</v>
      </c>
      <c r="EU22" s="3">
        <f t="shared" si="12"/>
        <v>0</v>
      </c>
      <c r="EV22" s="3">
        <f t="shared" si="12"/>
        <v>0</v>
      </c>
      <c r="EW22" s="3">
        <f t="shared" si="12"/>
        <v>0</v>
      </c>
      <c r="EX22" s="3">
        <f t="shared" si="12"/>
        <v>0</v>
      </c>
      <c r="EY22" s="3">
        <f t="shared" si="12"/>
        <v>0</v>
      </c>
      <c r="EZ22" s="3">
        <f t="shared" si="12"/>
        <v>0</v>
      </c>
      <c r="FA22" s="3">
        <f t="shared" si="12"/>
        <v>0</v>
      </c>
      <c r="FB22" s="3">
        <f t="shared" si="12"/>
        <v>0</v>
      </c>
      <c r="FC22" s="3">
        <f t="shared" si="12"/>
        <v>0</v>
      </c>
      <c r="FD22" s="3">
        <f t="shared" si="12"/>
        <v>0</v>
      </c>
      <c r="FE22" s="3">
        <f t="shared" si="12"/>
        <v>0</v>
      </c>
      <c r="FF22" s="3">
        <f t="shared" si="12"/>
        <v>0</v>
      </c>
      <c r="FG22" s="3">
        <f t="shared" si="12"/>
        <v>0</v>
      </c>
      <c r="FH22" s="3">
        <f t="shared" si="12"/>
        <v>0</v>
      </c>
      <c r="FI22" s="3">
        <f t="shared" si="12"/>
        <v>0</v>
      </c>
      <c r="FJ22" s="3">
        <f t="shared" si="12"/>
        <v>0</v>
      </c>
      <c r="FK22" s="3">
        <f t="shared" si="12"/>
        <v>0</v>
      </c>
      <c r="FL22" s="3">
        <f t="shared" si="12"/>
        <v>0</v>
      </c>
      <c r="FM22" s="3">
        <f t="shared" si="12"/>
        <v>0</v>
      </c>
      <c r="FN22" s="3">
        <f t="shared" si="12"/>
        <v>0</v>
      </c>
      <c r="FO22" s="3">
        <f t="shared" si="12"/>
        <v>0</v>
      </c>
      <c r="FP22" s="3">
        <f t="shared" si="12"/>
        <v>0</v>
      </c>
      <c r="FQ22" s="3">
        <f t="shared" si="12"/>
        <v>0</v>
      </c>
      <c r="FR22" s="3">
        <f t="shared" si="12"/>
        <v>0</v>
      </c>
      <c r="FS22" s="3">
        <f t="shared" ref="FS22:GX22" si="13">FS127</f>
        <v>0</v>
      </c>
      <c r="FT22" s="3">
        <f t="shared" si="13"/>
        <v>0</v>
      </c>
      <c r="FU22" s="3">
        <f t="shared" si="13"/>
        <v>0</v>
      </c>
      <c r="FV22" s="3">
        <f t="shared" si="13"/>
        <v>0</v>
      </c>
      <c r="FW22" s="3">
        <f t="shared" si="13"/>
        <v>0</v>
      </c>
      <c r="FX22" s="3">
        <f t="shared" si="13"/>
        <v>0</v>
      </c>
      <c r="FY22" s="3">
        <f t="shared" si="13"/>
        <v>0</v>
      </c>
      <c r="FZ22" s="3">
        <f t="shared" si="13"/>
        <v>0</v>
      </c>
      <c r="GA22" s="3">
        <f t="shared" si="13"/>
        <v>0</v>
      </c>
      <c r="GB22" s="3">
        <f t="shared" si="13"/>
        <v>0</v>
      </c>
      <c r="GC22" s="3">
        <f t="shared" si="13"/>
        <v>0</v>
      </c>
      <c r="GD22" s="3">
        <f t="shared" si="13"/>
        <v>0</v>
      </c>
      <c r="GE22" s="3">
        <f t="shared" si="13"/>
        <v>0</v>
      </c>
      <c r="GF22" s="3">
        <f t="shared" si="13"/>
        <v>0</v>
      </c>
      <c r="GG22" s="3">
        <f t="shared" si="13"/>
        <v>0</v>
      </c>
      <c r="GH22" s="3">
        <f t="shared" si="13"/>
        <v>0</v>
      </c>
      <c r="GI22" s="3">
        <f t="shared" si="13"/>
        <v>0</v>
      </c>
      <c r="GJ22" s="3">
        <f t="shared" si="13"/>
        <v>0</v>
      </c>
      <c r="GK22" s="3">
        <f t="shared" si="13"/>
        <v>0</v>
      </c>
      <c r="GL22" s="3">
        <f t="shared" si="13"/>
        <v>0</v>
      </c>
      <c r="GM22" s="3">
        <f t="shared" si="13"/>
        <v>0</v>
      </c>
      <c r="GN22" s="3">
        <f t="shared" si="13"/>
        <v>0</v>
      </c>
      <c r="GO22" s="3">
        <f t="shared" si="13"/>
        <v>0</v>
      </c>
      <c r="GP22" s="3">
        <f t="shared" si="13"/>
        <v>0</v>
      </c>
      <c r="GQ22" s="3">
        <f t="shared" si="13"/>
        <v>0</v>
      </c>
      <c r="GR22" s="3">
        <f t="shared" si="13"/>
        <v>0</v>
      </c>
      <c r="GS22" s="3">
        <f t="shared" si="13"/>
        <v>0</v>
      </c>
      <c r="GT22" s="3">
        <f t="shared" si="13"/>
        <v>0</v>
      </c>
      <c r="GU22" s="3">
        <f t="shared" si="13"/>
        <v>0</v>
      </c>
      <c r="GV22" s="3">
        <f t="shared" si="13"/>
        <v>0</v>
      </c>
      <c r="GW22" s="3">
        <f t="shared" si="13"/>
        <v>0</v>
      </c>
      <c r="GX22" s="3">
        <f t="shared" si="13"/>
        <v>0</v>
      </c>
    </row>
    <row r="24" spans="1:245">
      <c r="A24" s="1">
        <v>4</v>
      </c>
      <c r="B24" s="1">
        <v>1</v>
      </c>
      <c r="C24" s="1"/>
      <c r="D24" s="1">
        <f>ROW(A35)</f>
        <v>35</v>
      </c>
      <c r="E24" s="1"/>
      <c r="F24" s="1" t="s">
        <v>13</v>
      </c>
      <c r="G24" s="1" t="s">
        <v>14</v>
      </c>
      <c r="H24" s="1" t="s">
        <v>3</v>
      </c>
      <c r="I24" s="1">
        <v>0</v>
      </c>
      <c r="J24" s="1"/>
      <c r="K24" s="1">
        <v>0</v>
      </c>
      <c r="L24" s="1"/>
      <c r="M24" s="1" t="s">
        <v>3</v>
      </c>
      <c r="N24" s="1"/>
      <c r="O24" s="1"/>
      <c r="P24" s="1"/>
      <c r="Q24" s="1"/>
      <c r="R24" s="1"/>
      <c r="S24" s="1">
        <v>0</v>
      </c>
      <c r="T24" s="1"/>
      <c r="U24" s="1" t="s">
        <v>3</v>
      </c>
      <c r="V24" s="1">
        <v>0</v>
      </c>
      <c r="W24" s="1"/>
      <c r="X24" s="1"/>
      <c r="Y24" s="1"/>
      <c r="Z24" s="1"/>
      <c r="AA24" s="1"/>
      <c r="AB24" s="1" t="s">
        <v>3</v>
      </c>
      <c r="AC24" s="1" t="s">
        <v>3</v>
      </c>
      <c r="AD24" s="1" t="s">
        <v>3</v>
      </c>
      <c r="AE24" s="1" t="s">
        <v>3</v>
      </c>
      <c r="AF24" s="1" t="s">
        <v>3</v>
      </c>
      <c r="AG24" s="1" t="s">
        <v>3</v>
      </c>
      <c r="AH24" s="1"/>
      <c r="AI24" s="1"/>
      <c r="AJ24" s="1"/>
      <c r="AK24" s="1"/>
      <c r="AL24" s="1"/>
      <c r="AM24" s="1"/>
      <c r="AN24" s="1"/>
      <c r="AO24" s="1"/>
      <c r="AP24" s="1" t="s">
        <v>3</v>
      </c>
      <c r="AQ24" s="1" t="s">
        <v>3</v>
      </c>
      <c r="AR24" s="1" t="s">
        <v>3</v>
      </c>
      <c r="AS24" s="1"/>
      <c r="AT24" s="1"/>
      <c r="AU24" s="1"/>
      <c r="AV24" s="1"/>
      <c r="AW24" s="1"/>
      <c r="AX24" s="1"/>
      <c r="AY24" s="1"/>
      <c r="AZ24" s="1" t="s">
        <v>3</v>
      </c>
      <c r="BA24" s="1"/>
      <c r="BB24" s="1" t="s">
        <v>3</v>
      </c>
      <c r="BC24" s="1" t="s">
        <v>3</v>
      </c>
      <c r="BD24" s="1" t="s">
        <v>3</v>
      </c>
      <c r="BE24" s="1" t="s">
        <v>3</v>
      </c>
      <c r="BF24" s="1" t="s">
        <v>3</v>
      </c>
      <c r="BG24" s="1" t="s">
        <v>3</v>
      </c>
      <c r="BH24" s="1" t="s">
        <v>3</v>
      </c>
      <c r="BI24" s="1" t="s">
        <v>3</v>
      </c>
      <c r="BJ24" s="1" t="s">
        <v>3</v>
      </c>
      <c r="BK24" s="1" t="s">
        <v>3</v>
      </c>
      <c r="BL24" s="1" t="s">
        <v>3</v>
      </c>
      <c r="BM24" s="1" t="s">
        <v>3</v>
      </c>
      <c r="BN24" s="1" t="s">
        <v>3</v>
      </c>
      <c r="BO24" s="1" t="s">
        <v>3</v>
      </c>
      <c r="BP24" s="1" t="s">
        <v>3</v>
      </c>
      <c r="BQ24" s="1"/>
      <c r="BR24" s="1"/>
      <c r="BS24" s="1"/>
      <c r="BT24" s="1"/>
      <c r="BU24" s="1"/>
      <c r="BV24" s="1"/>
      <c r="BW24" s="1"/>
      <c r="BX24" s="1">
        <v>0</v>
      </c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>
        <v>0</v>
      </c>
    </row>
    <row r="26" spans="1:245">
      <c r="A26" s="2">
        <v>52</v>
      </c>
      <c r="B26" s="2">
        <f t="shared" ref="B26:G26" si="14">B35</f>
        <v>1</v>
      </c>
      <c r="C26" s="2">
        <f t="shared" si="14"/>
        <v>4</v>
      </c>
      <c r="D26" s="2">
        <f t="shared" si="14"/>
        <v>24</v>
      </c>
      <c r="E26" s="2">
        <f t="shared" si="14"/>
        <v>0</v>
      </c>
      <c r="F26" s="2" t="str">
        <f t="shared" si="14"/>
        <v>Новый раздел</v>
      </c>
      <c r="G26" s="2" t="str">
        <f t="shared" si="14"/>
        <v>Демонтаж</v>
      </c>
      <c r="H26" s="2"/>
      <c r="I26" s="2"/>
      <c r="J26" s="2"/>
      <c r="K26" s="2"/>
      <c r="L26" s="2"/>
      <c r="M26" s="2"/>
      <c r="N26" s="2"/>
      <c r="O26" s="2">
        <f t="shared" ref="O26:AT26" si="15">O35</f>
        <v>10142.82</v>
      </c>
      <c r="P26" s="2">
        <f t="shared" si="15"/>
        <v>3.2</v>
      </c>
      <c r="Q26" s="2">
        <f t="shared" si="15"/>
        <v>3172.25</v>
      </c>
      <c r="R26" s="2">
        <f t="shared" si="15"/>
        <v>1923.46</v>
      </c>
      <c r="S26" s="2">
        <f t="shared" si="15"/>
        <v>6967.37</v>
      </c>
      <c r="T26" s="2">
        <f t="shared" si="15"/>
        <v>0</v>
      </c>
      <c r="U26" s="2">
        <f t="shared" si="15"/>
        <v>24.180479999999999</v>
      </c>
      <c r="V26" s="2">
        <f t="shared" si="15"/>
        <v>5.7615999999999996</v>
      </c>
      <c r="W26" s="2">
        <f t="shared" si="15"/>
        <v>0</v>
      </c>
      <c r="X26" s="2">
        <f t="shared" si="15"/>
        <v>8576.7099999999991</v>
      </c>
      <c r="Y26" s="2">
        <f t="shared" si="15"/>
        <v>5361</v>
      </c>
      <c r="Z26" s="2">
        <f t="shared" si="15"/>
        <v>0</v>
      </c>
      <c r="AA26" s="2">
        <f t="shared" si="15"/>
        <v>0</v>
      </c>
      <c r="AB26" s="2">
        <f t="shared" si="15"/>
        <v>10142.82</v>
      </c>
      <c r="AC26" s="2">
        <f t="shared" si="15"/>
        <v>3.2</v>
      </c>
      <c r="AD26" s="2">
        <f t="shared" si="15"/>
        <v>3172.25</v>
      </c>
      <c r="AE26" s="2">
        <f t="shared" si="15"/>
        <v>1923.46</v>
      </c>
      <c r="AF26" s="2">
        <f t="shared" si="15"/>
        <v>6967.37</v>
      </c>
      <c r="AG26" s="2">
        <f t="shared" si="15"/>
        <v>0</v>
      </c>
      <c r="AH26" s="2">
        <f t="shared" si="15"/>
        <v>24.180479999999999</v>
      </c>
      <c r="AI26" s="2">
        <f t="shared" si="15"/>
        <v>5.7615999999999996</v>
      </c>
      <c r="AJ26" s="2">
        <f t="shared" si="15"/>
        <v>0</v>
      </c>
      <c r="AK26" s="2">
        <f t="shared" si="15"/>
        <v>8576.7099999999991</v>
      </c>
      <c r="AL26" s="2">
        <f t="shared" si="15"/>
        <v>5361</v>
      </c>
      <c r="AM26" s="2">
        <f t="shared" si="15"/>
        <v>0</v>
      </c>
      <c r="AN26" s="2">
        <f t="shared" si="15"/>
        <v>0</v>
      </c>
      <c r="AO26" s="2">
        <f t="shared" si="15"/>
        <v>0</v>
      </c>
      <c r="AP26" s="2">
        <f t="shared" si="15"/>
        <v>0</v>
      </c>
      <c r="AQ26" s="2">
        <f t="shared" si="15"/>
        <v>0</v>
      </c>
      <c r="AR26" s="2">
        <f t="shared" si="15"/>
        <v>24080.53</v>
      </c>
      <c r="AS26" s="2">
        <f t="shared" si="15"/>
        <v>24080.53</v>
      </c>
      <c r="AT26" s="2">
        <f t="shared" si="15"/>
        <v>0</v>
      </c>
      <c r="AU26" s="2">
        <f t="shared" ref="AU26:BZ26" si="16">AU35</f>
        <v>0</v>
      </c>
      <c r="AV26" s="2">
        <f t="shared" si="16"/>
        <v>3.2</v>
      </c>
      <c r="AW26" s="2">
        <f t="shared" si="16"/>
        <v>3.2</v>
      </c>
      <c r="AX26" s="2">
        <f t="shared" si="16"/>
        <v>0</v>
      </c>
      <c r="AY26" s="2">
        <f t="shared" si="16"/>
        <v>3.2</v>
      </c>
      <c r="AZ26" s="2">
        <f t="shared" si="16"/>
        <v>0</v>
      </c>
      <c r="BA26" s="2">
        <f t="shared" si="16"/>
        <v>0</v>
      </c>
      <c r="BB26" s="2">
        <f t="shared" si="16"/>
        <v>0</v>
      </c>
      <c r="BC26" s="2">
        <f t="shared" si="16"/>
        <v>0</v>
      </c>
      <c r="BD26" s="2">
        <f t="shared" si="16"/>
        <v>0</v>
      </c>
      <c r="BE26" s="2">
        <f t="shared" si="16"/>
        <v>0</v>
      </c>
      <c r="BF26" s="2">
        <f t="shared" si="16"/>
        <v>0</v>
      </c>
      <c r="BG26" s="2">
        <f t="shared" si="16"/>
        <v>0</v>
      </c>
      <c r="BH26" s="2">
        <f t="shared" si="16"/>
        <v>0</v>
      </c>
      <c r="BI26" s="2">
        <f t="shared" si="16"/>
        <v>0</v>
      </c>
      <c r="BJ26" s="2">
        <f t="shared" si="16"/>
        <v>0</v>
      </c>
      <c r="BK26" s="2">
        <f t="shared" si="16"/>
        <v>0</v>
      </c>
      <c r="BL26" s="2">
        <f t="shared" si="16"/>
        <v>0</v>
      </c>
      <c r="BM26" s="2">
        <f t="shared" si="16"/>
        <v>0</v>
      </c>
      <c r="BN26" s="2">
        <f t="shared" si="16"/>
        <v>0</v>
      </c>
      <c r="BO26" s="2">
        <f t="shared" si="16"/>
        <v>0</v>
      </c>
      <c r="BP26" s="2">
        <f t="shared" si="16"/>
        <v>0</v>
      </c>
      <c r="BQ26" s="2">
        <f t="shared" si="16"/>
        <v>0</v>
      </c>
      <c r="BR26" s="2">
        <f t="shared" si="16"/>
        <v>0</v>
      </c>
      <c r="BS26" s="2">
        <f t="shared" si="16"/>
        <v>0</v>
      </c>
      <c r="BT26" s="2">
        <f t="shared" si="16"/>
        <v>0</v>
      </c>
      <c r="BU26" s="2">
        <f t="shared" si="16"/>
        <v>0</v>
      </c>
      <c r="BV26" s="2">
        <f t="shared" si="16"/>
        <v>0</v>
      </c>
      <c r="BW26" s="2">
        <f t="shared" si="16"/>
        <v>0</v>
      </c>
      <c r="BX26" s="2">
        <f t="shared" si="16"/>
        <v>0</v>
      </c>
      <c r="BY26" s="2">
        <f t="shared" si="16"/>
        <v>0</v>
      </c>
      <c r="BZ26" s="2">
        <f t="shared" si="16"/>
        <v>0</v>
      </c>
      <c r="CA26" s="2">
        <f t="shared" ref="CA26:DF26" si="17">CA35</f>
        <v>24080.53</v>
      </c>
      <c r="CB26" s="2">
        <f t="shared" si="17"/>
        <v>24080.53</v>
      </c>
      <c r="CC26" s="2">
        <f t="shared" si="17"/>
        <v>0</v>
      </c>
      <c r="CD26" s="2">
        <f t="shared" si="17"/>
        <v>0</v>
      </c>
      <c r="CE26" s="2">
        <f t="shared" si="17"/>
        <v>3.2</v>
      </c>
      <c r="CF26" s="2">
        <f t="shared" si="17"/>
        <v>3.2</v>
      </c>
      <c r="CG26" s="2">
        <f t="shared" si="17"/>
        <v>0</v>
      </c>
      <c r="CH26" s="2">
        <f t="shared" si="17"/>
        <v>3.2</v>
      </c>
      <c r="CI26" s="2">
        <f t="shared" si="17"/>
        <v>0</v>
      </c>
      <c r="CJ26" s="2">
        <f t="shared" si="17"/>
        <v>0</v>
      </c>
      <c r="CK26" s="2">
        <f t="shared" si="17"/>
        <v>0</v>
      </c>
      <c r="CL26" s="2">
        <f t="shared" si="17"/>
        <v>0</v>
      </c>
      <c r="CM26" s="2">
        <f t="shared" si="17"/>
        <v>0</v>
      </c>
      <c r="CN26" s="2">
        <f t="shared" si="17"/>
        <v>0</v>
      </c>
      <c r="CO26" s="2">
        <f t="shared" si="17"/>
        <v>0</v>
      </c>
      <c r="CP26" s="2">
        <f t="shared" si="17"/>
        <v>0</v>
      </c>
      <c r="CQ26" s="2">
        <f t="shared" si="17"/>
        <v>0</v>
      </c>
      <c r="CR26" s="2">
        <f t="shared" si="17"/>
        <v>0</v>
      </c>
      <c r="CS26" s="2">
        <f t="shared" si="17"/>
        <v>0</v>
      </c>
      <c r="CT26" s="2">
        <f t="shared" si="17"/>
        <v>0</v>
      </c>
      <c r="CU26" s="2">
        <f t="shared" si="17"/>
        <v>0</v>
      </c>
      <c r="CV26" s="2">
        <f t="shared" si="17"/>
        <v>0</v>
      </c>
      <c r="CW26" s="2">
        <f t="shared" si="17"/>
        <v>0</v>
      </c>
      <c r="CX26" s="2">
        <f t="shared" si="17"/>
        <v>0</v>
      </c>
      <c r="CY26" s="2">
        <f t="shared" si="17"/>
        <v>0</v>
      </c>
      <c r="CZ26" s="2">
        <f t="shared" si="17"/>
        <v>0</v>
      </c>
      <c r="DA26" s="2">
        <f t="shared" si="17"/>
        <v>0</v>
      </c>
      <c r="DB26" s="2">
        <f t="shared" si="17"/>
        <v>0</v>
      </c>
      <c r="DC26" s="2">
        <f t="shared" si="17"/>
        <v>0</v>
      </c>
      <c r="DD26" s="2">
        <f t="shared" si="17"/>
        <v>0</v>
      </c>
      <c r="DE26" s="2">
        <f t="shared" si="17"/>
        <v>0</v>
      </c>
      <c r="DF26" s="2">
        <f t="shared" si="17"/>
        <v>0</v>
      </c>
      <c r="DG26" s="3">
        <f t="shared" ref="DG26:EL26" si="18">DG35</f>
        <v>0</v>
      </c>
      <c r="DH26" s="3">
        <f t="shared" si="18"/>
        <v>0</v>
      </c>
      <c r="DI26" s="3">
        <f t="shared" si="18"/>
        <v>0</v>
      </c>
      <c r="DJ26" s="3">
        <f t="shared" si="18"/>
        <v>0</v>
      </c>
      <c r="DK26" s="3">
        <f t="shared" si="18"/>
        <v>0</v>
      </c>
      <c r="DL26" s="3">
        <f t="shared" si="18"/>
        <v>0</v>
      </c>
      <c r="DM26" s="3">
        <f t="shared" si="18"/>
        <v>0</v>
      </c>
      <c r="DN26" s="3">
        <f t="shared" si="18"/>
        <v>0</v>
      </c>
      <c r="DO26" s="3">
        <f t="shared" si="18"/>
        <v>0</v>
      </c>
      <c r="DP26" s="3">
        <f t="shared" si="18"/>
        <v>0</v>
      </c>
      <c r="DQ26" s="3">
        <f t="shared" si="18"/>
        <v>0</v>
      </c>
      <c r="DR26" s="3">
        <f t="shared" si="18"/>
        <v>0</v>
      </c>
      <c r="DS26" s="3">
        <f t="shared" si="18"/>
        <v>0</v>
      </c>
      <c r="DT26" s="3">
        <f t="shared" si="18"/>
        <v>0</v>
      </c>
      <c r="DU26" s="3">
        <f t="shared" si="18"/>
        <v>0</v>
      </c>
      <c r="DV26" s="3">
        <f t="shared" si="18"/>
        <v>0</v>
      </c>
      <c r="DW26" s="3">
        <f t="shared" si="18"/>
        <v>0</v>
      </c>
      <c r="DX26" s="3">
        <f t="shared" si="18"/>
        <v>0</v>
      </c>
      <c r="DY26" s="3">
        <f t="shared" si="18"/>
        <v>0</v>
      </c>
      <c r="DZ26" s="3">
        <f t="shared" si="18"/>
        <v>0</v>
      </c>
      <c r="EA26" s="3">
        <f t="shared" si="18"/>
        <v>0</v>
      </c>
      <c r="EB26" s="3">
        <f t="shared" si="18"/>
        <v>0</v>
      </c>
      <c r="EC26" s="3">
        <f t="shared" si="18"/>
        <v>0</v>
      </c>
      <c r="ED26" s="3">
        <f t="shared" si="18"/>
        <v>0</v>
      </c>
      <c r="EE26" s="3">
        <f t="shared" si="18"/>
        <v>0</v>
      </c>
      <c r="EF26" s="3">
        <f t="shared" si="18"/>
        <v>0</v>
      </c>
      <c r="EG26" s="3">
        <f t="shared" si="18"/>
        <v>0</v>
      </c>
      <c r="EH26" s="3">
        <f t="shared" si="18"/>
        <v>0</v>
      </c>
      <c r="EI26" s="3">
        <f t="shared" si="18"/>
        <v>0</v>
      </c>
      <c r="EJ26" s="3">
        <f t="shared" si="18"/>
        <v>0</v>
      </c>
      <c r="EK26" s="3">
        <f t="shared" si="18"/>
        <v>0</v>
      </c>
      <c r="EL26" s="3">
        <f t="shared" si="18"/>
        <v>0</v>
      </c>
      <c r="EM26" s="3">
        <f t="shared" ref="EM26:FR26" si="19">EM35</f>
        <v>0</v>
      </c>
      <c r="EN26" s="3">
        <f t="shared" si="19"/>
        <v>0</v>
      </c>
      <c r="EO26" s="3">
        <f t="shared" si="19"/>
        <v>0</v>
      </c>
      <c r="EP26" s="3">
        <f t="shared" si="19"/>
        <v>0</v>
      </c>
      <c r="EQ26" s="3">
        <f t="shared" si="19"/>
        <v>0</v>
      </c>
      <c r="ER26" s="3">
        <f t="shared" si="19"/>
        <v>0</v>
      </c>
      <c r="ES26" s="3">
        <f t="shared" si="19"/>
        <v>0</v>
      </c>
      <c r="ET26" s="3">
        <f t="shared" si="19"/>
        <v>0</v>
      </c>
      <c r="EU26" s="3">
        <f t="shared" si="19"/>
        <v>0</v>
      </c>
      <c r="EV26" s="3">
        <f t="shared" si="19"/>
        <v>0</v>
      </c>
      <c r="EW26" s="3">
        <f t="shared" si="19"/>
        <v>0</v>
      </c>
      <c r="EX26" s="3">
        <f t="shared" si="19"/>
        <v>0</v>
      </c>
      <c r="EY26" s="3">
        <f t="shared" si="19"/>
        <v>0</v>
      </c>
      <c r="EZ26" s="3">
        <f t="shared" si="19"/>
        <v>0</v>
      </c>
      <c r="FA26" s="3">
        <f t="shared" si="19"/>
        <v>0</v>
      </c>
      <c r="FB26" s="3">
        <f t="shared" si="19"/>
        <v>0</v>
      </c>
      <c r="FC26" s="3">
        <f t="shared" si="19"/>
        <v>0</v>
      </c>
      <c r="FD26" s="3">
        <f t="shared" si="19"/>
        <v>0</v>
      </c>
      <c r="FE26" s="3">
        <f t="shared" si="19"/>
        <v>0</v>
      </c>
      <c r="FF26" s="3">
        <f t="shared" si="19"/>
        <v>0</v>
      </c>
      <c r="FG26" s="3">
        <f t="shared" si="19"/>
        <v>0</v>
      </c>
      <c r="FH26" s="3">
        <f t="shared" si="19"/>
        <v>0</v>
      </c>
      <c r="FI26" s="3">
        <f t="shared" si="19"/>
        <v>0</v>
      </c>
      <c r="FJ26" s="3">
        <f t="shared" si="19"/>
        <v>0</v>
      </c>
      <c r="FK26" s="3">
        <f t="shared" si="19"/>
        <v>0</v>
      </c>
      <c r="FL26" s="3">
        <f t="shared" si="19"/>
        <v>0</v>
      </c>
      <c r="FM26" s="3">
        <f t="shared" si="19"/>
        <v>0</v>
      </c>
      <c r="FN26" s="3">
        <f t="shared" si="19"/>
        <v>0</v>
      </c>
      <c r="FO26" s="3">
        <f t="shared" si="19"/>
        <v>0</v>
      </c>
      <c r="FP26" s="3">
        <f t="shared" si="19"/>
        <v>0</v>
      </c>
      <c r="FQ26" s="3">
        <f t="shared" si="19"/>
        <v>0</v>
      </c>
      <c r="FR26" s="3">
        <f t="shared" si="19"/>
        <v>0</v>
      </c>
      <c r="FS26" s="3">
        <f t="shared" ref="FS26:GX26" si="20">FS35</f>
        <v>0</v>
      </c>
      <c r="FT26" s="3">
        <f t="shared" si="20"/>
        <v>0</v>
      </c>
      <c r="FU26" s="3">
        <f t="shared" si="20"/>
        <v>0</v>
      </c>
      <c r="FV26" s="3">
        <f t="shared" si="20"/>
        <v>0</v>
      </c>
      <c r="FW26" s="3">
        <f t="shared" si="20"/>
        <v>0</v>
      </c>
      <c r="FX26" s="3">
        <f t="shared" si="20"/>
        <v>0</v>
      </c>
      <c r="FY26" s="3">
        <f t="shared" si="20"/>
        <v>0</v>
      </c>
      <c r="FZ26" s="3">
        <f t="shared" si="20"/>
        <v>0</v>
      </c>
      <c r="GA26" s="3">
        <f t="shared" si="20"/>
        <v>0</v>
      </c>
      <c r="GB26" s="3">
        <f t="shared" si="20"/>
        <v>0</v>
      </c>
      <c r="GC26" s="3">
        <f t="shared" si="20"/>
        <v>0</v>
      </c>
      <c r="GD26" s="3">
        <f t="shared" si="20"/>
        <v>0</v>
      </c>
      <c r="GE26" s="3">
        <f t="shared" si="20"/>
        <v>0</v>
      </c>
      <c r="GF26" s="3">
        <f t="shared" si="20"/>
        <v>0</v>
      </c>
      <c r="GG26" s="3">
        <f t="shared" si="20"/>
        <v>0</v>
      </c>
      <c r="GH26" s="3">
        <f t="shared" si="20"/>
        <v>0</v>
      </c>
      <c r="GI26" s="3">
        <f t="shared" si="20"/>
        <v>0</v>
      </c>
      <c r="GJ26" s="3">
        <f t="shared" si="20"/>
        <v>0</v>
      </c>
      <c r="GK26" s="3">
        <f t="shared" si="20"/>
        <v>0</v>
      </c>
      <c r="GL26" s="3">
        <f t="shared" si="20"/>
        <v>0</v>
      </c>
      <c r="GM26" s="3">
        <f t="shared" si="20"/>
        <v>0</v>
      </c>
      <c r="GN26" s="3">
        <f t="shared" si="20"/>
        <v>0</v>
      </c>
      <c r="GO26" s="3">
        <f t="shared" si="20"/>
        <v>0</v>
      </c>
      <c r="GP26" s="3">
        <f t="shared" si="20"/>
        <v>0</v>
      </c>
      <c r="GQ26" s="3">
        <f t="shared" si="20"/>
        <v>0</v>
      </c>
      <c r="GR26" s="3">
        <f t="shared" si="20"/>
        <v>0</v>
      </c>
      <c r="GS26" s="3">
        <f t="shared" si="20"/>
        <v>0</v>
      </c>
      <c r="GT26" s="3">
        <f t="shared" si="20"/>
        <v>0</v>
      </c>
      <c r="GU26" s="3">
        <f t="shared" si="20"/>
        <v>0</v>
      </c>
      <c r="GV26" s="3">
        <f t="shared" si="20"/>
        <v>0</v>
      </c>
      <c r="GW26" s="3">
        <f t="shared" si="20"/>
        <v>0</v>
      </c>
      <c r="GX26" s="3">
        <f t="shared" si="20"/>
        <v>0</v>
      </c>
    </row>
    <row r="28" spans="1:245">
      <c r="A28">
        <v>17</v>
      </c>
      <c r="B28">
        <v>1</v>
      </c>
      <c r="C28">
        <f>ROW(SmtRes!A4)</f>
        <v>4</v>
      </c>
      <c r="D28">
        <f>ROW(EtalonRes!A4)</f>
        <v>4</v>
      </c>
      <c r="E28" t="s">
        <v>15</v>
      </c>
      <c r="F28" t="s">
        <v>16</v>
      </c>
      <c r="G28" t="s">
        <v>17</v>
      </c>
      <c r="H28" t="s">
        <v>18</v>
      </c>
      <c r="I28">
        <v>2</v>
      </c>
      <c r="J28">
        <v>0</v>
      </c>
      <c r="K28">
        <v>2</v>
      </c>
      <c r="O28">
        <f t="shared" ref="O28:O33" si="21">ROUND(CP28,2)</f>
        <v>8758.58</v>
      </c>
      <c r="P28">
        <f t="shared" ref="P28:P33" si="22">ROUND(CQ28*I28,2)</f>
        <v>0</v>
      </c>
      <c r="Q28">
        <f t="shared" ref="Q28:Q33" si="23">ROUND(CR28*I28,2)</f>
        <v>3119.97</v>
      </c>
      <c r="R28">
        <f t="shared" ref="R28:R33" si="24">ROUND(CS28*I28,2)</f>
        <v>1895.91</v>
      </c>
      <c r="S28">
        <f t="shared" ref="S28:S33" si="25">ROUND(CT28*I28,2)</f>
        <v>5638.61</v>
      </c>
      <c r="T28">
        <f t="shared" ref="T28:T33" si="26">ROUND(CU28*I28,2)</f>
        <v>0</v>
      </c>
      <c r="U28">
        <f t="shared" ref="U28:U33" si="27">CV28*I28</f>
        <v>19.18</v>
      </c>
      <c r="V28">
        <f t="shared" ref="V28:V33" si="28">CW28*I28</f>
        <v>5.68</v>
      </c>
      <c r="W28">
        <f t="shared" ref="W28:W33" si="29">ROUND(CX28*I28,2)</f>
        <v>0</v>
      </c>
      <c r="X28">
        <f t="shared" ref="X28:Y33" si="30">ROUND(CY28,2)</f>
        <v>7459.17</v>
      </c>
      <c r="Y28">
        <f t="shared" si="30"/>
        <v>4520.71</v>
      </c>
      <c r="AA28">
        <v>36160589</v>
      </c>
      <c r="AB28">
        <f t="shared" ref="AB28:AB33" si="31">ROUND((AC28+AD28+AF28),6)</f>
        <v>225.89</v>
      </c>
      <c r="AC28">
        <f t="shared" ref="AC28:AC33" si="32">ROUND((ES28),6)</f>
        <v>0</v>
      </c>
      <c r="AD28">
        <f t="shared" ref="AD28:AD33" si="33">ROUND((((ET28)-(EU28))+AE28),6)</f>
        <v>140.91999999999999</v>
      </c>
      <c r="AE28">
        <f t="shared" ref="AE28:AF33" si="34">ROUND((EU28),6)</f>
        <v>28.57</v>
      </c>
      <c r="AF28">
        <f t="shared" si="34"/>
        <v>84.97</v>
      </c>
      <c r="AG28">
        <f t="shared" ref="AG28:AG33" si="35">ROUND((AP28),6)</f>
        <v>0</v>
      </c>
      <c r="AH28">
        <f t="shared" ref="AH28:AI33" si="36">(EW28)</f>
        <v>9.59</v>
      </c>
      <c r="AI28">
        <f t="shared" si="36"/>
        <v>2.84</v>
      </c>
      <c r="AJ28">
        <f t="shared" ref="AJ28:AJ33" si="37">(AS28)</f>
        <v>0</v>
      </c>
      <c r="AK28">
        <v>225.89</v>
      </c>
      <c r="AL28">
        <v>0</v>
      </c>
      <c r="AM28">
        <v>140.91999999999999</v>
      </c>
      <c r="AN28">
        <v>28.57</v>
      </c>
      <c r="AO28">
        <v>84.97</v>
      </c>
      <c r="AP28">
        <v>0</v>
      </c>
      <c r="AQ28">
        <v>9.59</v>
      </c>
      <c r="AR28">
        <v>2.84</v>
      </c>
      <c r="AS28">
        <v>0</v>
      </c>
      <c r="AT28">
        <v>99</v>
      </c>
      <c r="AU28">
        <v>60</v>
      </c>
      <c r="AV28">
        <v>1</v>
      </c>
      <c r="AW28">
        <v>1</v>
      </c>
      <c r="AZ28">
        <v>1</v>
      </c>
      <c r="BA28">
        <v>33.18</v>
      </c>
      <c r="BB28">
        <v>11.07</v>
      </c>
      <c r="BC28">
        <v>1</v>
      </c>
      <c r="BD28" t="s">
        <v>3</v>
      </c>
      <c r="BE28" t="s">
        <v>3</v>
      </c>
      <c r="BF28" t="s">
        <v>3</v>
      </c>
      <c r="BG28" t="s">
        <v>3</v>
      </c>
      <c r="BH28">
        <v>0</v>
      </c>
      <c r="BI28">
        <v>1</v>
      </c>
      <c r="BJ28" t="s">
        <v>19</v>
      </c>
      <c r="BM28">
        <v>46001</v>
      </c>
      <c r="BN28">
        <v>0</v>
      </c>
      <c r="BO28" t="s">
        <v>16</v>
      </c>
      <c r="BP28">
        <v>1</v>
      </c>
      <c r="BQ28">
        <v>2</v>
      </c>
      <c r="BR28">
        <v>0</v>
      </c>
      <c r="BS28">
        <v>33.18</v>
      </c>
      <c r="BT28">
        <v>1</v>
      </c>
      <c r="BU28">
        <v>1</v>
      </c>
      <c r="BV28">
        <v>1</v>
      </c>
      <c r="BW28">
        <v>1</v>
      </c>
      <c r="BX28">
        <v>1</v>
      </c>
      <c r="BY28" t="s">
        <v>3</v>
      </c>
      <c r="BZ28">
        <v>110</v>
      </c>
      <c r="CA28">
        <v>70</v>
      </c>
      <c r="CB28" t="s">
        <v>3</v>
      </c>
      <c r="CE28">
        <v>0</v>
      </c>
      <c r="CF28">
        <v>0</v>
      </c>
      <c r="CG28">
        <v>0</v>
      </c>
      <c r="CM28">
        <v>0</v>
      </c>
      <c r="CN28" t="s">
        <v>3</v>
      </c>
      <c r="CO28">
        <v>0</v>
      </c>
      <c r="CP28">
        <f t="shared" ref="CP28:CP33" si="38">(P28+Q28+S28)</f>
        <v>8758.58</v>
      </c>
      <c r="CQ28">
        <f t="shared" ref="CQ28:CQ33" si="39">AC28*BC28</f>
        <v>0</v>
      </c>
      <c r="CR28">
        <f t="shared" ref="CR28:CR33" si="40">AD28*BB28</f>
        <v>1559.9843999999998</v>
      </c>
      <c r="CS28">
        <f t="shared" ref="CS28:CS33" si="41">AE28*BS28</f>
        <v>947.95259999999996</v>
      </c>
      <c r="CT28">
        <f t="shared" ref="CT28:CT33" si="42">AF28*BA28</f>
        <v>2819.3045999999999</v>
      </c>
      <c r="CU28">
        <f t="shared" ref="CU28:CX33" si="43">AG28</f>
        <v>0</v>
      </c>
      <c r="CV28">
        <f t="shared" si="43"/>
        <v>9.59</v>
      </c>
      <c r="CW28">
        <f t="shared" si="43"/>
        <v>2.84</v>
      </c>
      <c r="CX28">
        <f t="shared" si="43"/>
        <v>0</v>
      </c>
      <c r="CY28">
        <f t="shared" ref="CY28:CY33" si="44">(((S28+R28)*AT28)/100)</f>
        <v>7459.1747999999998</v>
      </c>
      <c r="CZ28">
        <f t="shared" ref="CZ28:CZ33" si="45">(((S28+R28)*AU28)/100)</f>
        <v>4520.7119999999995</v>
      </c>
      <c r="DC28" t="s">
        <v>3</v>
      </c>
      <c r="DD28" t="s">
        <v>3</v>
      </c>
      <c r="DE28" t="s">
        <v>3</v>
      </c>
      <c r="DF28" t="s">
        <v>3</v>
      </c>
      <c r="DG28" t="s">
        <v>3</v>
      </c>
      <c r="DH28" t="s">
        <v>3</v>
      </c>
      <c r="DI28" t="s">
        <v>3</v>
      </c>
      <c r="DJ28" t="s">
        <v>3</v>
      </c>
      <c r="DK28" t="s">
        <v>3</v>
      </c>
      <c r="DL28" t="s">
        <v>3</v>
      </c>
      <c r="DM28" t="s">
        <v>3</v>
      </c>
      <c r="DN28">
        <v>0</v>
      </c>
      <c r="DO28">
        <v>0</v>
      </c>
      <c r="DP28">
        <v>1</v>
      </c>
      <c r="DQ28">
        <v>1</v>
      </c>
      <c r="DU28">
        <v>1013</v>
      </c>
      <c r="DV28" t="s">
        <v>18</v>
      </c>
      <c r="DW28" t="s">
        <v>18</v>
      </c>
      <c r="DX28">
        <v>1</v>
      </c>
      <c r="DZ28" t="s">
        <v>3</v>
      </c>
      <c r="EA28" t="s">
        <v>3</v>
      </c>
      <c r="EB28" t="s">
        <v>3</v>
      </c>
      <c r="EC28" t="s">
        <v>3</v>
      </c>
      <c r="EE28">
        <v>36260494</v>
      </c>
      <c r="EF28">
        <v>2</v>
      </c>
      <c r="EG28" t="s">
        <v>20</v>
      </c>
      <c r="EH28">
        <v>0</v>
      </c>
      <c r="EI28" t="s">
        <v>3</v>
      </c>
      <c r="EJ28">
        <v>1</v>
      </c>
      <c r="EK28">
        <v>46001</v>
      </c>
      <c r="EL28" t="s">
        <v>21</v>
      </c>
      <c r="EM28" t="s">
        <v>22</v>
      </c>
      <c r="EO28" t="s">
        <v>3</v>
      </c>
      <c r="EQ28">
        <v>0</v>
      </c>
      <c r="ER28">
        <v>225.89</v>
      </c>
      <c r="ES28">
        <v>0</v>
      </c>
      <c r="ET28">
        <v>140.91999999999999</v>
      </c>
      <c r="EU28">
        <v>28.57</v>
      </c>
      <c r="EV28">
        <v>84.97</v>
      </c>
      <c r="EW28">
        <v>9.59</v>
      </c>
      <c r="EX28">
        <v>2.84</v>
      </c>
      <c r="EY28">
        <v>0</v>
      </c>
      <c r="FQ28">
        <v>0</v>
      </c>
      <c r="FR28">
        <f t="shared" ref="FR28:FR33" si="46">ROUND(IF(AND(BH28=3,BI28=3),P28,0),2)</f>
        <v>0</v>
      </c>
      <c r="FS28">
        <v>0</v>
      </c>
      <c r="FT28" t="s">
        <v>23</v>
      </c>
      <c r="FU28" t="s">
        <v>24</v>
      </c>
      <c r="FX28">
        <v>99</v>
      </c>
      <c r="FY28">
        <v>59.5</v>
      </c>
      <c r="GA28" t="s">
        <v>3</v>
      </c>
      <c r="GD28">
        <v>1</v>
      </c>
      <c r="GF28">
        <v>-693333404</v>
      </c>
      <c r="GG28">
        <v>2</v>
      </c>
      <c r="GH28">
        <v>1</v>
      </c>
      <c r="GI28">
        <v>2</v>
      </c>
      <c r="GJ28">
        <v>0</v>
      </c>
      <c r="GK28">
        <v>0</v>
      </c>
      <c r="GL28">
        <f t="shared" ref="GL28:GL33" si="47">ROUND(IF(AND(BH28=3,BI28=3,FS28&lt;&gt;0),P28,0),2)</f>
        <v>0</v>
      </c>
      <c r="GM28">
        <f t="shared" ref="GM28:GM33" si="48">ROUND(O28+X28+Y28,2)+GX28</f>
        <v>20738.46</v>
      </c>
      <c r="GN28">
        <f t="shared" ref="GN28:GN33" si="49">IF(OR(BI28=0,BI28=1),ROUND(O28+X28+Y28,2),0)</f>
        <v>20738.46</v>
      </c>
      <c r="GO28">
        <f t="shared" ref="GO28:GO33" si="50">IF(BI28=2,ROUND(O28+X28+Y28,2),0)</f>
        <v>0</v>
      </c>
      <c r="GP28">
        <f t="shared" ref="GP28:GP33" si="51">IF(BI28=4,ROUND(O28+X28+Y28,2)+GX28,0)</f>
        <v>0</v>
      </c>
      <c r="GR28">
        <v>0</v>
      </c>
      <c r="GS28">
        <v>3</v>
      </c>
      <c r="GT28">
        <v>0</v>
      </c>
      <c r="GU28" t="s">
        <v>3</v>
      </c>
      <c r="GV28">
        <f t="shared" ref="GV28:GV33" si="52">ROUND((GT28),6)</f>
        <v>0</v>
      </c>
      <c r="GW28">
        <v>1</v>
      </c>
      <c r="GX28">
        <f t="shared" ref="GX28:GX33" si="53">ROUND(HC28*I28,2)</f>
        <v>0</v>
      </c>
      <c r="HA28">
        <v>0</v>
      </c>
      <c r="HB28">
        <v>0</v>
      </c>
      <c r="HC28">
        <f t="shared" ref="HC28:HC33" si="54">GV28*GW28</f>
        <v>0</v>
      </c>
      <c r="HE28" t="s">
        <v>3</v>
      </c>
      <c r="HF28" t="s">
        <v>3</v>
      </c>
      <c r="HM28" t="s">
        <v>3</v>
      </c>
      <c r="IK28">
        <v>0</v>
      </c>
    </row>
    <row r="29" spans="1:245">
      <c r="A29">
        <v>17</v>
      </c>
      <c r="B29">
        <v>1</v>
      </c>
      <c r="C29">
        <f>ROW(SmtRes!A9)</f>
        <v>9</v>
      </c>
      <c r="D29">
        <f>ROW(EtalonRes!A9)</f>
        <v>9</v>
      </c>
      <c r="E29" t="s">
        <v>25</v>
      </c>
      <c r="F29" t="s">
        <v>26</v>
      </c>
      <c r="G29" t="s">
        <v>27</v>
      </c>
      <c r="H29" t="s">
        <v>28</v>
      </c>
      <c r="I29">
        <f>ROUND(2/100,9)</f>
        <v>0.02</v>
      </c>
      <c r="J29">
        <v>0</v>
      </c>
      <c r="K29">
        <f>ROUND(2/100,9)</f>
        <v>0.02</v>
      </c>
      <c r="O29">
        <f t="shared" si="21"/>
        <v>997.86</v>
      </c>
      <c r="P29">
        <f t="shared" si="22"/>
        <v>0</v>
      </c>
      <c r="Q29">
        <f t="shared" si="23"/>
        <v>43.61</v>
      </c>
      <c r="R29">
        <f t="shared" si="24"/>
        <v>26.5</v>
      </c>
      <c r="S29">
        <f t="shared" si="25"/>
        <v>954.25</v>
      </c>
      <c r="T29">
        <f t="shared" si="26"/>
        <v>0</v>
      </c>
      <c r="U29">
        <f t="shared" si="27"/>
        <v>3.5860000000000003</v>
      </c>
      <c r="V29">
        <f t="shared" si="28"/>
        <v>7.9400000000000012E-2</v>
      </c>
      <c r="W29">
        <f t="shared" si="29"/>
        <v>0</v>
      </c>
      <c r="X29">
        <f t="shared" si="30"/>
        <v>804.22</v>
      </c>
      <c r="Y29">
        <f t="shared" si="30"/>
        <v>608.07000000000005</v>
      </c>
      <c r="AA29">
        <v>36160589</v>
      </c>
      <c r="AB29">
        <f t="shared" si="31"/>
        <v>1634.97</v>
      </c>
      <c r="AC29">
        <f t="shared" si="32"/>
        <v>0</v>
      </c>
      <c r="AD29">
        <f t="shared" si="33"/>
        <v>196.98</v>
      </c>
      <c r="AE29">
        <f t="shared" si="34"/>
        <v>39.94</v>
      </c>
      <c r="AF29">
        <f t="shared" si="34"/>
        <v>1437.99</v>
      </c>
      <c r="AG29">
        <f t="shared" si="35"/>
        <v>0</v>
      </c>
      <c r="AH29">
        <f t="shared" si="36"/>
        <v>179.3</v>
      </c>
      <c r="AI29">
        <f t="shared" si="36"/>
        <v>3.97</v>
      </c>
      <c r="AJ29">
        <f t="shared" si="37"/>
        <v>0</v>
      </c>
      <c r="AK29">
        <v>1634.97</v>
      </c>
      <c r="AL29">
        <v>0</v>
      </c>
      <c r="AM29">
        <v>196.98</v>
      </c>
      <c r="AN29">
        <v>39.94</v>
      </c>
      <c r="AO29">
        <v>1437.99</v>
      </c>
      <c r="AP29">
        <v>0</v>
      </c>
      <c r="AQ29">
        <v>179.3</v>
      </c>
      <c r="AR29">
        <v>3.97</v>
      </c>
      <c r="AS29">
        <v>0</v>
      </c>
      <c r="AT29">
        <v>82</v>
      </c>
      <c r="AU29">
        <v>62</v>
      </c>
      <c r="AV29">
        <v>1</v>
      </c>
      <c r="AW29">
        <v>1</v>
      </c>
      <c r="AZ29">
        <v>1</v>
      </c>
      <c r="BA29">
        <v>33.18</v>
      </c>
      <c r="BB29">
        <v>11.07</v>
      </c>
      <c r="BC29">
        <v>1</v>
      </c>
      <c r="BD29" t="s">
        <v>3</v>
      </c>
      <c r="BE29" t="s">
        <v>3</v>
      </c>
      <c r="BF29" t="s">
        <v>3</v>
      </c>
      <c r="BG29" t="s">
        <v>3</v>
      </c>
      <c r="BH29">
        <v>0</v>
      </c>
      <c r="BI29">
        <v>1</v>
      </c>
      <c r="BJ29" t="s">
        <v>29</v>
      </c>
      <c r="BM29">
        <v>56001</v>
      </c>
      <c r="BN29">
        <v>0</v>
      </c>
      <c r="BO29" t="s">
        <v>26</v>
      </c>
      <c r="BP29">
        <v>1</v>
      </c>
      <c r="BQ29">
        <v>6</v>
      </c>
      <c r="BR29">
        <v>0</v>
      </c>
      <c r="BS29">
        <v>33.18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3</v>
      </c>
      <c r="BZ29">
        <v>82</v>
      </c>
      <c r="CA29">
        <v>62</v>
      </c>
      <c r="CB29" t="s">
        <v>3</v>
      </c>
      <c r="CE29">
        <v>0</v>
      </c>
      <c r="CF29">
        <v>0</v>
      </c>
      <c r="CG29">
        <v>0</v>
      </c>
      <c r="CM29">
        <v>0</v>
      </c>
      <c r="CN29" t="s">
        <v>3</v>
      </c>
      <c r="CO29">
        <v>0</v>
      </c>
      <c r="CP29">
        <f t="shared" si="38"/>
        <v>997.86</v>
      </c>
      <c r="CQ29">
        <f t="shared" si="39"/>
        <v>0</v>
      </c>
      <c r="CR29">
        <f t="shared" si="40"/>
        <v>2180.5686000000001</v>
      </c>
      <c r="CS29">
        <f t="shared" si="41"/>
        <v>1325.2092</v>
      </c>
      <c r="CT29">
        <f t="shared" si="42"/>
        <v>47712.508199999997</v>
      </c>
      <c r="CU29">
        <f t="shared" si="43"/>
        <v>0</v>
      </c>
      <c r="CV29">
        <f t="shared" si="43"/>
        <v>179.3</v>
      </c>
      <c r="CW29">
        <f t="shared" si="43"/>
        <v>3.97</v>
      </c>
      <c r="CX29">
        <f t="shared" si="43"/>
        <v>0</v>
      </c>
      <c r="CY29">
        <f t="shared" si="44"/>
        <v>804.21500000000003</v>
      </c>
      <c r="CZ29">
        <f t="shared" si="45"/>
        <v>608.06500000000005</v>
      </c>
      <c r="DC29" t="s">
        <v>3</v>
      </c>
      <c r="DD29" t="s">
        <v>3</v>
      </c>
      <c r="DE29" t="s">
        <v>3</v>
      </c>
      <c r="DF29" t="s">
        <v>3</v>
      </c>
      <c r="DG29" t="s">
        <v>3</v>
      </c>
      <c r="DH29" t="s">
        <v>3</v>
      </c>
      <c r="DI29" t="s">
        <v>3</v>
      </c>
      <c r="DJ29" t="s">
        <v>3</v>
      </c>
      <c r="DK29" t="s">
        <v>3</v>
      </c>
      <c r="DL29" t="s">
        <v>3</v>
      </c>
      <c r="DM29" t="s">
        <v>3</v>
      </c>
      <c r="DN29">
        <v>0</v>
      </c>
      <c r="DO29">
        <v>0</v>
      </c>
      <c r="DP29">
        <v>1</v>
      </c>
      <c r="DQ29">
        <v>1</v>
      </c>
      <c r="DU29">
        <v>1013</v>
      </c>
      <c r="DV29" t="s">
        <v>28</v>
      </c>
      <c r="DW29" t="s">
        <v>28</v>
      </c>
      <c r="DX29">
        <v>1</v>
      </c>
      <c r="DZ29" t="s">
        <v>3</v>
      </c>
      <c r="EA29" t="s">
        <v>3</v>
      </c>
      <c r="EB29" t="s">
        <v>3</v>
      </c>
      <c r="EC29" t="s">
        <v>3</v>
      </c>
      <c r="EE29">
        <v>36260504</v>
      </c>
      <c r="EF29">
        <v>6</v>
      </c>
      <c r="EG29" t="s">
        <v>30</v>
      </c>
      <c r="EH29">
        <v>0</v>
      </c>
      <c r="EI29" t="s">
        <v>3</v>
      </c>
      <c r="EJ29">
        <v>1</v>
      </c>
      <c r="EK29">
        <v>56001</v>
      </c>
      <c r="EL29" t="s">
        <v>31</v>
      </c>
      <c r="EM29" t="s">
        <v>32</v>
      </c>
      <c r="EO29" t="s">
        <v>3</v>
      </c>
      <c r="EQ29">
        <v>0</v>
      </c>
      <c r="ER29">
        <v>1634.97</v>
      </c>
      <c r="ES29">
        <v>0</v>
      </c>
      <c r="ET29">
        <v>196.98</v>
      </c>
      <c r="EU29">
        <v>39.94</v>
      </c>
      <c r="EV29">
        <v>1437.99</v>
      </c>
      <c r="EW29">
        <v>179.3</v>
      </c>
      <c r="EX29">
        <v>3.97</v>
      </c>
      <c r="EY29">
        <v>0</v>
      </c>
      <c r="FQ29">
        <v>0</v>
      </c>
      <c r="FR29">
        <f t="shared" si="46"/>
        <v>0</v>
      </c>
      <c r="FS29">
        <v>0</v>
      </c>
      <c r="FX29">
        <v>82</v>
      </c>
      <c r="FY29">
        <v>62</v>
      </c>
      <c r="GA29" t="s">
        <v>3</v>
      </c>
      <c r="GD29">
        <v>1</v>
      </c>
      <c r="GF29">
        <v>395004222</v>
      </c>
      <c r="GG29">
        <v>2</v>
      </c>
      <c r="GH29">
        <v>1</v>
      </c>
      <c r="GI29">
        <v>2</v>
      </c>
      <c r="GJ29">
        <v>0</v>
      </c>
      <c r="GK29">
        <v>0</v>
      </c>
      <c r="GL29">
        <f t="shared" si="47"/>
        <v>0</v>
      </c>
      <c r="GM29">
        <f t="shared" si="48"/>
        <v>2410.15</v>
      </c>
      <c r="GN29">
        <f t="shared" si="49"/>
        <v>2410.15</v>
      </c>
      <c r="GO29">
        <f t="shared" si="50"/>
        <v>0</v>
      </c>
      <c r="GP29">
        <f t="shared" si="51"/>
        <v>0</v>
      </c>
      <c r="GR29">
        <v>0</v>
      </c>
      <c r="GS29">
        <v>3</v>
      </c>
      <c r="GT29">
        <v>0</v>
      </c>
      <c r="GU29" t="s">
        <v>3</v>
      </c>
      <c r="GV29">
        <f t="shared" si="52"/>
        <v>0</v>
      </c>
      <c r="GW29">
        <v>1</v>
      </c>
      <c r="GX29">
        <f t="shared" si="53"/>
        <v>0</v>
      </c>
      <c r="HA29">
        <v>0</v>
      </c>
      <c r="HB29">
        <v>0</v>
      </c>
      <c r="HC29">
        <f t="shared" si="54"/>
        <v>0</v>
      </c>
      <c r="HE29" t="s">
        <v>3</v>
      </c>
      <c r="HF29" t="s">
        <v>3</v>
      </c>
      <c r="HM29" t="s">
        <v>3</v>
      </c>
      <c r="IK29">
        <v>0</v>
      </c>
    </row>
    <row r="30" spans="1:245">
      <c r="A30">
        <v>18</v>
      </c>
      <c r="B30">
        <v>1</v>
      </c>
      <c r="C30">
        <v>9</v>
      </c>
      <c r="E30" t="s">
        <v>33</v>
      </c>
      <c r="F30" t="s">
        <v>34</v>
      </c>
      <c r="G30" t="s">
        <v>35</v>
      </c>
      <c r="H30" t="s">
        <v>36</v>
      </c>
      <c r="I30">
        <f>I29*J30</f>
        <v>0.21</v>
      </c>
      <c r="J30">
        <v>10.5</v>
      </c>
      <c r="K30">
        <v>10.5</v>
      </c>
      <c r="O30">
        <f t="shared" si="21"/>
        <v>0</v>
      </c>
      <c r="P30">
        <f t="shared" si="22"/>
        <v>0</v>
      </c>
      <c r="Q30">
        <f t="shared" si="23"/>
        <v>0</v>
      </c>
      <c r="R30">
        <f t="shared" si="24"/>
        <v>0</v>
      </c>
      <c r="S30">
        <f t="shared" si="25"/>
        <v>0</v>
      </c>
      <c r="T30">
        <f t="shared" si="26"/>
        <v>0</v>
      </c>
      <c r="U30">
        <f t="shared" si="27"/>
        <v>0</v>
      </c>
      <c r="V30">
        <f t="shared" si="28"/>
        <v>0</v>
      </c>
      <c r="W30">
        <f t="shared" si="29"/>
        <v>0</v>
      </c>
      <c r="X30">
        <f t="shared" si="30"/>
        <v>0</v>
      </c>
      <c r="Y30">
        <f t="shared" si="30"/>
        <v>0</v>
      </c>
      <c r="AA30">
        <v>36160589</v>
      </c>
      <c r="AB30">
        <f t="shared" si="31"/>
        <v>0</v>
      </c>
      <c r="AC30">
        <f t="shared" si="32"/>
        <v>0</v>
      </c>
      <c r="AD30">
        <f t="shared" si="33"/>
        <v>0</v>
      </c>
      <c r="AE30">
        <f t="shared" si="34"/>
        <v>0</v>
      </c>
      <c r="AF30">
        <f t="shared" si="34"/>
        <v>0</v>
      </c>
      <c r="AG30">
        <f t="shared" si="35"/>
        <v>0</v>
      </c>
      <c r="AH30">
        <f t="shared" si="36"/>
        <v>0</v>
      </c>
      <c r="AI30">
        <f t="shared" si="36"/>
        <v>0</v>
      </c>
      <c r="AJ30">
        <f t="shared" si="37"/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82</v>
      </c>
      <c r="AU30">
        <v>62</v>
      </c>
      <c r="AV30">
        <v>1</v>
      </c>
      <c r="AW30">
        <v>1</v>
      </c>
      <c r="AZ30">
        <v>1</v>
      </c>
      <c r="BA30">
        <v>1</v>
      </c>
      <c r="BB30">
        <v>1</v>
      </c>
      <c r="BC30">
        <v>1</v>
      </c>
      <c r="BD30" t="s">
        <v>3</v>
      </c>
      <c r="BE30" t="s">
        <v>3</v>
      </c>
      <c r="BF30" t="s">
        <v>3</v>
      </c>
      <c r="BG30" t="s">
        <v>3</v>
      </c>
      <c r="BH30">
        <v>3</v>
      </c>
      <c r="BI30">
        <v>1</v>
      </c>
      <c r="BJ30" t="s">
        <v>37</v>
      </c>
      <c r="BM30">
        <v>56001</v>
      </c>
      <c r="BN30">
        <v>0</v>
      </c>
      <c r="BO30" t="s">
        <v>3</v>
      </c>
      <c r="BP30">
        <v>0</v>
      </c>
      <c r="BQ30">
        <v>6</v>
      </c>
      <c r="BR30">
        <v>0</v>
      </c>
      <c r="BS30">
        <v>1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3</v>
      </c>
      <c r="BZ30">
        <v>82</v>
      </c>
      <c r="CA30">
        <v>62</v>
      </c>
      <c r="CB30" t="s">
        <v>3</v>
      </c>
      <c r="CE30">
        <v>0</v>
      </c>
      <c r="CF30">
        <v>0</v>
      </c>
      <c r="CG30">
        <v>0</v>
      </c>
      <c r="CM30">
        <v>0</v>
      </c>
      <c r="CN30" t="s">
        <v>3</v>
      </c>
      <c r="CO30">
        <v>0</v>
      </c>
      <c r="CP30">
        <f t="shared" si="38"/>
        <v>0</v>
      </c>
      <c r="CQ30">
        <f t="shared" si="39"/>
        <v>0</v>
      </c>
      <c r="CR30">
        <f t="shared" si="40"/>
        <v>0</v>
      </c>
      <c r="CS30">
        <f t="shared" si="41"/>
        <v>0</v>
      </c>
      <c r="CT30">
        <f t="shared" si="42"/>
        <v>0</v>
      </c>
      <c r="CU30">
        <f t="shared" si="43"/>
        <v>0</v>
      </c>
      <c r="CV30">
        <f t="shared" si="43"/>
        <v>0</v>
      </c>
      <c r="CW30">
        <f t="shared" si="43"/>
        <v>0</v>
      </c>
      <c r="CX30">
        <f t="shared" si="43"/>
        <v>0</v>
      </c>
      <c r="CY30">
        <f t="shared" si="44"/>
        <v>0</v>
      </c>
      <c r="CZ30">
        <f t="shared" si="45"/>
        <v>0</v>
      </c>
      <c r="DC30" t="s">
        <v>3</v>
      </c>
      <c r="DD30" t="s">
        <v>3</v>
      </c>
      <c r="DE30" t="s">
        <v>3</v>
      </c>
      <c r="DF30" t="s">
        <v>3</v>
      </c>
      <c r="DG30" t="s">
        <v>3</v>
      </c>
      <c r="DH30" t="s">
        <v>3</v>
      </c>
      <c r="DI30" t="s">
        <v>3</v>
      </c>
      <c r="DJ30" t="s">
        <v>3</v>
      </c>
      <c r="DK30" t="s">
        <v>3</v>
      </c>
      <c r="DL30" t="s">
        <v>3</v>
      </c>
      <c r="DM30" t="s">
        <v>3</v>
      </c>
      <c r="DN30">
        <v>0</v>
      </c>
      <c r="DO30">
        <v>0</v>
      </c>
      <c r="DP30">
        <v>1</v>
      </c>
      <c r="DQ30">
        <v>1</v>
      </c>
      <c r="DU30">
        <v>1009</v>
      </c>
      <c r="DV30" t="s">
        <v>36</v>
      </c>
      <c r="DW30" t="s">
        <v>36</v>
      </c>
      <c r="DX30">
        <v>1000</v>
      </c>
      <c r="DZ30" t="s">
        <v>3</v>
      </c>
      <c r="EA30" t="s">
        <v>3</v>
      </c>
      <c r="EB30" t="s">
        <v>3</v>
      </c>
      <c r="EC30" t="s">
        <v>3</v>
      </c>
      <c r="EE30">
        <v>36260504</v>
      </c>
      <c r="EF30">
        <v>6</v>
      </c>
      <c r="EG30" t="s">
        <v>30</v>
      </c>
      <c r="EH30">
        <v>0</v>
      </c>
      <c r="EI30" t="s">
        <v>3</v>
      </c>
      <c r="EJ30">
        <v>1</v>
      </c>
      <c r="EK30">
        <v>56001</v>
      </c>
      <c r="EL30" t="s">
        <v>31</v>
      </c>
      <c r="EM30" t="s">
        <v>32</v>
      </c>
      <c r="EO30" t="s">
        <v>3</v>
      </c>
      <c r="EQ30">
        <v>0</v>
      </c>
      <c r="ER30">
        <v>0</v>
      </c>
      <c r="ES30">
        <v>0</v>
      </c>
      <c r="ET30">
        <v>0</v>
      </c>
      <c r="EU30">
        <v>0</v>
      </c>
      <c r="EV30">
        <v>0</v>
      </c>
      <c r="EW30">
        <v>0</v>
      </c>
      <c r="EX30">
        <v>0</v>
      </c>
      <c r="FQ30">
        <v>0</v>
      </c>
      <c r="FR30">
        <f t="shared" si="46"/>
        <v>0</v>
      </c>
      <c r="FS30">
        <v>0</v>
      </c>
      <c r="FX30">
        <v>82</v>
      </c>
      <c r="FY30">
        <v>62</v>
      </c>
      <c r="GA30" t="s">
        <v>3</v>
      </c>
      <c r="GD30">
        <v>1</v>
      </c>
      <c r="GF30">
        <v>-304821490</v>
      </c>
      <c r="GG30">
        <v>2</v>
      </c>
      <c r="GH30">
        <v>1</v>
      </c>
      <c r="GI30">
        <v>-2</v>
      </c>
      <c r="GJ30">
        <v>0</v>
      </c>
      <c r="GK30">
        <v>0</v>
      </c>
      <c r="GL30">
        <f t="shared" si="47"/>
        <v>0</v>
      </c>
      <c r="GM30">
        <f t="shared" si="48"/>
        <v>0</v>
      </c>
      <c r="GN30">
        <f t="shared" si="49"/>
        <v>0</v>
      </c>
      <c r="GO30">
        <f t="shared" si="50"/>
        <v>0</v>
      </c>
      <c r="GP30">
        <f t="shared" si="51"/>
        <v>0</v>
      </c>
      <c r="GR30">
        <v>0</v>
      </c>
      <c r="GS30">
        <v>3</v>
      </c>
      <c r="GT30">
        <v>0</v>
      </c>
      <c r="GU30" t="s">
        <v>3</v>
      </c>
      <c r="GV30">
        <f t="shared" si="52"/>
        <v>0</v>
      </c>
      <c r="GW30">
        <v>1</v>
      </c>
      <c r="GX30">
        <f t="shared" si="53"/>
        <v>0</v>
      </c>
      <c r="HA30">
        <v>0</v>
      </c>
      <c r="HB30">
        <v>0</v>
      </c>
      <c r="HC30">
        <f t="shared" si="54"/>
        <v>0</v>
      </c>
      <c r="HE30" t="s">
        <v>3</v>
      </c>
      <c r="HF30" t="s">
        <v>3</v>
      </c>
      <c r="HM30" t="s">
        <v>3</v>
      </c>
      <c r="IK30">
        <v>0</v>
      </c>
    </row>
    <row r="31" spans="1:245">
      <c r="A31">
        <v>17</v>
      </c>
      <c r="B31">
        <v>1</v>
      </c>
      <c r="C31">
        <f>ROW(SmtRes!A11)</f>
        <v>11</v>
      </c>
      <c r="D31">
        <f>ROW(EtalonRes!A11)</f>
        <v>11</v>
      </c>
      <c r="E31" t="s">
        <v>38</v>
      </c>
      <c r="F31" t="s">
        <v>39</v>
      </c>
      <c r="G31" t="s">
        <v>40</v>
      </c>
      <c r="H31" t="s">
        <v>41</v>
      </c>
      <c r="I31">
        <f>ROUND(3.6/100,9)</f>
        <v>3.5999999999999997E-2</v>
      </c>
      <c r="J31">
        <v>0</v>
      </c>
      <c r="K31">
        <f>ROUND(3.6/100,9)</f>
        <v>3.5999999999999997E-2</v>
      </c>
      <c r="O31">
        <f t="shared" si="21"/>
        <v>344.08</v>
      </c>
      <c r="P31">
        <f t="shared" si="22"/>
        <v>0</v>
      </c>
      <c r="Q31">
        <f t="shared" si="23"/>
        <v>0</v>
      </c>
      <c r="R31">
        <f t="shared" si="24"/>
        <v>0</v>
      </c>
      <c r="S31">
        <f t="shared" si="25"/>
        <v>344.08</v>
      </c>
      <c r="T31">
        <f t="shared" si="26"/>
        <v>0</v>
      </c>
      <c r="U31">
        <f t="shared" si="27"/>
        <v>1.3060799999999999</v>
      </c>
      <c r="V31">
        <f t="shared" si="28"/>
        <v>0</v>
      </c>
      <c r="W31">
        <f t="shared" si="29"/>
        <v>0</v>
      </c>
      <c r="X31">
        <f t="shared" si="30"/>
        <v>282.14999999999998</v>
      </c>
      <c r="Y31">
        <f t="shared" si="30"/>
        <v>213.33</v>
      </c>
      <c r="AA31">
        <v>36160589</v>
      </c>
      <c r="AB31">
        <f t="shared" si="31"/>
        <v>288.06</v>
      </c>
      <c r="AC31">
        <f t="shared" si="32"/>
        <v>0</v>
      </c>
      <c r="AD31">
        <f t="shared" si="33"/>
        <v>0</v>
      </c>
      <c r="AE31">
        <f t="shared" si="34"/>
        <v>0</v>
      </c>
      <c r="AF31">
        <f t="shared" si="34"/>
        <v>288.06</v>
      </c>
      <c r="AG31">
        <f t="shared" si="35"/>
        <v>0</v>
      </c>
      <c r="AH31">
        <f t="shared" si="36"/>
        <v>36.28</v>
      </c>
      <c r="AI31">
        <f t="shared" si="36"/>
        <v>0</v>
      </c>
      <c r="AJ31">
        <f t="shared" si="37"/>
        <v>0</v>
      </c>
      <c r="AK31">
        <v>288.06</v>
      </c>
      <c r="AL31">
        <v>0</v>
      </c>
      <c r="AM31">
        <v>0</v>
      </c>
      <c r="AN31">
        <v>0</v>
      </c>
      <c r="AO31">
        <v>288.06</v>
      </c>
      <c r="AP31">
        <v>0</v>
      </c>
      <c r="AQ31">
        <v>36.28</v>
      </c>
      <c r="AR31">
        <v>0</v>
      </c>
      <c r="AS31">
        <v>0</v>
      </c>
      <c r="AT31">
        <v>82</v>
      </c>
      <c r="AU31">
        <v>62</v>
      </c>
      <c r="AV31">
        <v>1</v>
      </c>
      <c r="AW31">
        <v>1</v>
      </c>
      <c r="AZ31">
        <v>1</v>
      </c>
      <c r="BA31">
        <v>33.18</v>
      </c>
      <c r="BB31">
        <v>1</v>
      </c>
      <c r="BC31">
        <v>1</v>
      </c>
      <c r="BD31" t="s">
        <v>3</v>
      </c>
      <c r="BE31" t="s">
        <v>3</v>
      </c>
      <c r="BF31" t="s">
        <v>3</v>
      </c>
      <c r="BG31" t="s">
        <v>3</v>
      </c>
      <c r="BH31">
        <v>0</v>
      </c>
      <c r="BI31">
        <v>1</v>
      </c>
      <c r="BJ31" t="s">
        <v>42</v>
      </c>
      <c r="BM31">
        <v>56001</v>
      </c>
      <c r="BN31">
        <v>0</v>
      </c>
      <c r="BO31" t="s">
        <v>39</v>
      </c>
      <c r="BP31">
        <v>1</v>
      </c>
      <c r="BQ31">
        <v>6</v>
      </c>
      <c r="BR31">
        <v>0</v>
      </c>
      <c r="BS31">
        <v>33.18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3</v>
      </c>
      <c r="BZ31">
        <v>82</v>
      </c>
      <c r="CA31">
        <v>62</v>
      </c>
      <c r="CB31" t="s">
        <v>3</v>
      </c>
      <c r="CE31">
        <v>0</v>
      </c>
      <c r="CF31">
        <v>0</v>
      </c>
      <c r="CG31">
        <v>0</v>
      </c>
      <c r="CM31">
        <v>0</v>
      </c>
      <c r="CN31" t="s">
        <v>3</v>
      </c>
      <c r="CO31">
        <v>0</v>
      </c>
      <c r="CP31">
        <f t="shared" si="38"/>
        <v>344.08</v>
      </c>
      <c r="CQ31">
        <f t="shared" si="39"/>
        <v>0</v>
      </c>
      <c r="CR31">
        <f t="shared" si="40"/>
        <v>0</v>
      </c>
      <c r="CS31">
        <f t="shared" si="41"/>
        <v>0</v>
      </c>
      <c r="CT31">
        <f t="shared" si="42"/>
        <v>9557.8307999999997</v>
      </c>
      <c r="CU31">
        <f t="shared" si="43"/>
        <v>0</v>
      </c>
      <c r="CV31">
        <f t="shared" si="43"/>
        <v>36.28</v>
      </c>
      <c r="CW31">
        <f t="shared" si="43"/>
        <v>0</v>
      </c>
      <c r="CX31">
        <f t="shared" si="43"/>
        <v>0</v>
      </c>
      <c r="CY31">
        <f t="shared" si="44"/>
        <v>282.1456</v>
      </c>
      <c r="CZ31">
        <f t="shared" si="45"/>
        <v>213.3296</v>
      </c>
      <c r="DC31" t="s">
        <v>3</v>
      </c>
      <c r="DD31" t="s">
        <v>3</v>
      </c>
      <c r="DE31" t="s">
        <v>3</v>
      </c>
      <c r="DF31" t="s">
        <v>3</v>
      </c>
      <c r="DG31" t="s">
        <v>3</v>
      </c>
      <c r="DH31" t="s">
        <v>3</v>
      </c>
      <c r="DI31" t="s">
        <v>3</v>
      </c>
      <c r="DJ31" t="s">
        <v>3</v>
      </c>
      <c r="DK31" t="s">
        <v>3</v>
      </c>
      <c r="DL31" t="s">
        <v>3</v>
      </c>
      <c r="DM31" t="s">
        <v>3</v>
      </c>
      <c r="DN31">
        <v>0</v>
      </c>
      <c r="DO31">
        <v>0</v>
      </c>
      <c r="DP31">
        <v>1</v>
      </c>
      <c r="DQ31">
        <v>1</v>
      </c>
      <c r="DU31">
        <v>1013</v>
      </c>
      <c r="DV31" t="s">
        <v>41</v>
      </c>
      <c r="DW31" t="s">
        <v>41</v>
      </c>
      <c r="DX31">
        <v>1</v>
      </c>
      <c r="DZ31" t="s">
        <v>3</v>
      </c>
      <c r="EA31" t="s">
        <v>3</v>
      </c>
      <c r="EB31" t="s">
        <v>3</v>
      </c>
      <c r="EC31" t="s">
        <v>3</v>
      </c>
      <c r="EE31">
        <v>36260504</v>
      </c>
      <c r="EF31">
        <v>6</v>
      </c>
      <c r="EG31" t="s">
        <v>30</v>
      </c>
      <c r="EH31">
        <v>0</v>
      </c>
      <c r="EI31" t="s">
        <v>3</v>
      </c>
      <c r="EJ31">
        <v>1</v>
      </c>
      <c r="EK31">
        <v>56001</v>
      </c>
      <c r="EL31" t="s">
        <v>31</v>
      </c>
      <c r="EM31" t="s">
        <v>32</v>
      </c>
      <c r="EO31" t="s">
        <v>3</v>
      </c>
      <c r="EQ31">
        <v>0</v>
      </c>
      <c r="ER31">
        <v>288.06</v>
      </c>
      <c r="ES31">
        <v>0</v>
      </c>
      <c r="ET31">
        <v>0</v>
      </c>
      <c r="EU31">
        <v>0</v>
      </c>
      <c r="EV31">
        <v>288.06</v>
      </c>
      <c r="EW31">
        <v>36.28</v>
      </c>
      <c r="EX31">
        <v>0</v>
      </c>
      <c r="EY31">
        <v>0</v>
      </c>
      <c r="FQ31">
        <v>0</v>
      </c>
      <c r="FR31">
        <f t="shared" si="46"/>
        <v>0</v>
      </c>
      <c r="FS31">
        <v>0</v>
      </c>
      <c r="FX31">
        <v>82</v>
      </c>
      <c r="FY31">
        <v>62</v>
      </c>
      <c r="GA31" t="s">
        <v>3</v>
      </c>
      <c r="GD31">
        <v>1</v>
      </c>
      <c r="GF31">
        <v>30344308</v>
      </c>
      <c r="GG31">
        <v>2</v>
      </c>
      <c r="GH31">
        <v>1</v>
      </c>
      <c r="GI31">
        <v>2</v>
      </c>
      <c r="GJ31">
        <v>0</v>
      </c>
      <c r="GK31">
        <v>0</v>
      </c>
      <c r="GL31">
        <f t="shared" si="47"/>
        <v>0</v>
      </c>
      <c r="GM31">
        <f t="shared" si="48"/>
        <v>839.56</v>
      </c>
      <c r="GN31">
        <f t="shared" si="49"/>
        <v>839.56</v>
      </c>
      <c r="GO31">
        <f t="shared" si="50"/>
        <v>0</v>
      </c>
      <c r="GP31">
        <f t="shared" si="51"/>
        <v>0</v>
      </c>
      <c r="GR31">
        <v>0</v>
      </c>
      <c r="GS31">
        <v>3</v>
      </c>
      <c r="GT31">
        <v>0</v>
      </c>
      <c r="GU31" t="s">
        <v>3</v>
      </c>
      <c r="GV31">
        <f t="shared" si="52"/>
        <v>0</v>
      </c>
      <c r="GW31">
        <v>1</v>
      </c>
      <c r="GX31">
        <f t="shared" si="53"/>
        <v>0</v>
      </c>
      <c r="HA31">
        <v>0</v>
      </c>
      <c r="HB31">
        <v>0</v>
      </c>
      <c r="HC31">
        <f t="shared" si="54"/>
        <v>0</v>
      </c>
      <c r="HE31" t="s">
        <v>3</v>
      </c>
      <c r="HF31" t="s">
        <v>3</v>
      </c>
      <c r="HM31" t="s">
        <v>3</v>
      </c>
      <c r="IK31">
        <v>0</v>
      </c>
    </row>
    <row r="32" spans="1:245">
      <c r="A32">
        <v>18</v>
      </c>
      <c r="B32">
        <v>1</v>
      </c>
      <c r="C32">
        <v>11</v>
      </c>
      <c r="E32" t="s">
        <v>43</v>
      </c>
      <c r="F32" t="s">
        <v>34</v>
      </c>
      <c r="G32" t="s">
        <v>35</v>
      </c>
      <c r="H32" t="s">
        <v>36</v>
      </c>
      <c r="I32">
        <f>I31*J32</f>
        <v>4.2479999999999997E-2</v>
      </c>
      <c r="J32">
        <v>1.18</v>
      </c>
      <c r="K32">
        <v>1.18</v>
      </c>
      <c r="O32">
        <f t="shared" si="21"/>
        <v>0</v>
      </c>
      <c r="P32">
        <f t="shared" si="22"/>
        <v>0</v>
      </c>
      <c r="Q32">
        <f t="shared" si="23"/>
        <v>0</v>
      </c>
      <c r="R32">
        <f t="shared" si="24"/>
        <v>0</v>
      </c>
      <c r="S32">
        <f t="shared" si="25"/>
        <v>0</v>
      </c>
      <c r="T32">
        <f t="shared" si="26"/>
        <v>0</v>
      </c>
      <c r="U32">
        <f t="shared" si="27"/>
        <v>0</v>
      </c>
      <c r="V32">
        <f t="shared" si="28"/>
        <v>0</v>
      </c>
      <c r="W32">
        <f t="shared" si="29"/>
        <v>0</v>
      </c>
      <c r="X32">
        <f t="shared" si="30"/>
        <v>0</v>
      </c>
      <c r="Y32">
        <f t="shared" si="30"/>
        <v>0</v>
      </c>
      <c r="AA32">
        <v>36160589</v>
      </c>
      <c r="AB32">
        <f t="shared" si="31"/>
        <v>0</v>
      </c>
      <c r="AC32">
        <f t="shared" si="32"/>
        <v>0</v>
      </c>
      <c r="AD32">
        <f t="shared" si="33"/>
        <v>0</v>
      </c>
      <c r="AE32">
        <f t="shared" si="34"/>
        <v>0</v>
      </c>
      <c r="AF32">
        <f t="shared" si="34"/>
        <v>0</v>
      </c>
      <c r="AG32">
        <f t="shared" si="35"/>
        <v>0</v>
      </c>
      <c r="AH32">
        <f t="shared" si="36"/>
        <v>0</v>
      </c>
      <c r="AI32">
        <f t="shared" si="36"/>
        <v>0</v>
      </c>
      <c r="AJ32">
        <f t="shared" si="37"/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82</v>
      </c>
      <c r="AU32">
        <v>62</v>
      </c>
      <c r="AV32">
        <v>1</v>
      </c>
      <c r="AW32">
        <v>1</v>
      </c>
      <c r="AZ32">
        <v>1</v>
      </c>
      <c r="BA32">
        <v>1</v>
      </c>
      <c r="BB32">
        <v>1</v>
      </c>
      <c r="BC32">
        <v>1</v>
      </c>
      <c r="BD32" t="s">
        <v>3</v>
      </c>
      <c r="BE32" t="s">
        <v>3</v>
      </c>
      <c r="BF32" t="s">
        <v>3</v>
      </c>
      <c r="BG32" t="s">
        <v>3</v>
      </c>
      <c r="BH32">
        <v>3</v>
      </c>
      <c r="BI32">
        <v>1</v>
      </c>
      <c r="BJ32" t="s">
        <v>37</v>
      </c>
      <c r="BM32">
        <v>56001</v>
      </c>
      <c r="BN32">
        <v>0</v>
      </c>
      <c r="BO32" t="s">
        <v>3</v>
      </c>
      <c r="BP32">
        <v>0</v>
      </c>
      <c r="BQ32">
        <v>6</v>
      </c>
      <c r="BR32">
        <v>0</v>
      </c>
      <c r="BS32">
        <v>1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3</v>
      </c>
      <c r="BZ32">
        <v>82</v>
      </c>
      <c r="CA32">
        <v>62</v>
      </c>
      <c r="CB32" t="s">
        <v>3</v>
      </c>
      <c r="CE32">
        <v>0</v>
      </c>
      <c r="CF32">
        <v>0</v>
      </c>
      <c r="CG32">
        <v>0</v>
      </c>
      <c r="CM32">
        <v>0</v>
      </c>
      <c r="CN32" t="s">
        <v>3</v>
      </c>
      <c r="CO32">
        <v>0</v>
      </c>
      <c r="CP32">
        <f t="shared" si="38"/>
        <v>0</v>
      </c>
      <c r="CQ32">
        <f t="shared" si="39"/>
        <v>0</v>
      </c>
      <c r="CR32">
        <f t="shared" si="40"/>
        <v>0</v>
      </c>
      <c r="CS32">
        <f t="shared" si="41"/>
        <v>0</v>
      </c>
      <c r="CT32">
        <f t="shared" si="42"/>
        <v>0</v>
      </c>
      <c r="CU32">
        <f t="shared" si="43"/>
        <v>0</v>
      </c>
      <c r="CV32">
        <f t="shared" si="43"/>
        <v>0</v>
      </c>
      <c r="CW32">
        <f t="shared" si="43"/>
        <v>0</v>
      </c>
      <c r="CX32">
        <f t="shared" si="43"/>
        <v>0</v>
      </c>
      <c r="CY32">
        <f t="shared" si="44"/>
        <v>0</v>
      </c>
      <c r="CZ32">
        <f t="shared" si="45"/>
        <v>0</v>
      </c>
      <c r="DC32" t="s">
        <v>3</v>
      </c>
      <c r="DD32" t="s">
        <v>3</v>
      </c>
      <c r="DE32" t="s">
        <v>3</v>
      </c>
      <c r="DF32" t="s">
        <v>3</v>
      </c>
      <c r="DG32" t="s">
        <v>3</v>
      </c>
      <c r="DH32" t="s">
        <v>3</v>
      </c>
      <c r="DI32" t="s">
        <v>3</v>
      </c>
      <c r="DJ32" t="s">
        <v>3</v>
      </c>
      <c r="DK32" t="s">
        <v>3</v>
      </c>
      <c r="DL32" t="s">
        <v>3</v>
      </c>
      <c r="DM32" t="s">
        <v>3</v>
      </c>
      <c r="DN32">
        <v>0</v>
      </c>
      <c r="DO32">
        <v>0</v>
      </c>
      <c r="DP32">
        <v>1</v>
      </c>
      <c r="DQ32">
        <v>1</v>
      </c>
      <c r="DU32">
        <v>1009</v>
      </c>
      <c r="DV32" t="s">
        <v>36</v>
      </c>
      <c r="DW32" t="s">
        <v>36</v>
      </c>
      <c r="DX32">
        <v>1000</v>
      </c>
      <c r="DZ32" t="s">
        <v>3</v>
      </c>
      <c r="EA32" t="s">
        <v>3</v>
      </c>
      <c r="EB32" t="s">
        <v>3</v>
      </c>
      <c r="EC32" t="s">
        <v>3</v>
      </c>
      <c r="EE32">
        <v>36260504</v>
      </c>
      <c r="EF32">
        <v>6</v>
      </c>
      <c r="EG32" t="s">
        <v>30</v>
      </c>
      <c r="EH32">
        <v>0</v>
      </c>
      <c r="EI32" t="s">
        <v>3</v>
      </c>
      <c r="EJ32">
        <v>1</v>
      </c>
      <c r="EK32">
        <v>56001</v>
      </c>
      <c r="EL32" t="s">
        <v>31</v>
      </c>
      <c r="EM32" t="s">
        <v>32</v>
      </c>
      <c r="EO32" t="s">
        <v>3</v>
      </c>
      <c r="EQ32">
        <v>0</v>
      </c>
      <c r="ER32">
        <v>0</v>
      </c>
      <c r="ES32">
        <v>0</v>
      </c>
      <c r="ET32">
        <v>0</v>
      </c>
      <c r="EU32">
        <v>0</v>
      </c>
      <c r="EV32">
        <v>0</v>
      </c>
      <c r="EW32">
        <v>0</v>
      </c>
      <c r="EX32">
        <v>0</v>
      </c>
      <c r="FQ32">
        <v>0</v>
      </c>
      <c r="FR32">
        <f t="shared" si="46"/>
        <v>0</v>
      </c>
      <c r="FS32">
        <v>0</v>
      </c>
      <c r="FX32">
        <v>82</v>
      </c>
      <c r="FY32">
        <v>62</v>
      </c>
      <c r="GA32" t="s">
        <v>3</v>
      </c>
      <c r="GD32">
        <v>1</v>
      </c>
      <c r="GF32">
        <v>-304821490</v>
      </c>
      <c r="GG32">
        <v>2</v>
      </c>
      <c r="GH32">
        <v>1</v>
      </c>
      <c r="GI32">
        <v>-2</v>
      </c>
      <c r="GJ32">
        <v>0</v>
      </c>
      <c r="GK32">
        <v>0</v>
      </c>
      <c r="GL32">
        <f t="shared" si="47"/>
        <v>0</v>
      </c>
      <c r="GM32">
        <f t="shared" si="48"/>
        <v>0</v>
      </c>
      <c r="GN32">
        <f t="shared" si="49"/>
        <v>0</v>
      </c>
      <c r="GO32">
        <f t="shared" si="50"/>
        <v>0</v>
      </c>
      <c r="GP32">
        <f t="shared" si="51"/>
        <v>0</v>
      </c>
      <c r="GR32">
        <v>0</v>
      </c>
      <c r="GS32">
        <v>3</v>
      </c>
      <c r="GT32">
        <v>0</v>
      </c>
      <c r="GU32" t="s">
        <v>3</v>
      </c>
      <c r="GV32">
        <f t="shared" si="52"/>
        <v>0</v>
      </c>
      <c r="GW32">
        <v>1</v>
      </c>
      <c r="GX32">
        <f t="shared" si="53"/>
        <v>0</v>
      </c>
      <c r="HA32">
        <v>0</v>
      </c>
      <c r="HB32">
        <v>0</v>
      </c>
      <c r="HC32">
        <f t="shared" si="54"/>
        <v>0</v>
      </c>
      <c r="HE32" t="s">
        <v>3</v>
      </c>
      <c r="HF32" t="s">
        <v>3</v>
      </c>
      <c r="HM32" t="s">
        <v>3</v>
      </c>
      <c r="IK32">
        <v>0</v>
      </c>
    </row>
    <row r="33" spans="1:245">
      <c r="A33">
        <v>17</v>
      </c>
      <c r="B33">
        <v>1</v>
      </c>
      <c r="C33">
        <f>ROW(SmtRes!A20)</f>
        <v>20</v>
      </c>
      <c r="D33">
        <f>ROW(EtalonRes!A20)</f>
        <v>20</v>
      </c>
      <c r="E33" t="s">
        <v>44</v>
      </c>
      <c r="F33" t="s">
        <v>45</v>
      </c>
      <c r="G33" t="s">
        <v>46</v>
      </c>
      <c r="H33" t="s">
        <v>47</v>
      </c>
      <c r="I33">
        <v>0.01</v>
      </c>
      <c r="J33">
        <v>0</v>
      </c>
      <c r="K33">
        <v>0.01</v>
      </c>
      <c r="O33">
        <f t="shared" si="21"/>
        <v>42.3</v>
      </c>
      <c r="P33">
        <f t="shared" si="22"/>
        <v>3.2</v>
      </c>
      <c r="Q33">
        <f t="shared" si="23"/>
        <v>8.67</v>
      </c>
      <c r="R33">
        <f t="shared" si="24"/>
        <v>1.05</v>
      </c>
      <c r="S33">
        <f t="shared" si="25"/>
        <v>30.43</v>
      </c>
      <c r="T33">
        <f t="shared" si="26"/>
        <v>0</v>
      </c>
      <c r="U33">
        <f t="shared" si="27"/>
        <v>0.1084</v>
      </c>
      <c r="V33">
        <f t="shared" si="28"/>
        <v>2.2000000000000001E-3</v>
      </c>
      <c r="W33">
        <f t="shared" si="29"/>
        <v>0</v>
      </c>
      <c r="X33">
        <f t="shared" si="30"/>
        <v>31.17</v>
      </c>
      <c r="Y33">
        <f t="shared" si="30"/>
        <v>18.89</v>
      </c>
      <c r="AA33">
        <v>36160589</v>
      </c>
      <c r="AB33">
        <f t="shared" si="31"/>
        <v>216.99</v>
      </c>
      <c r="AC33">
        <f t="shared" si="32"/>
        <v>28.28</v>
      </c>
      <c r="AD33">
        <f t="shared" si="33"/>
        <v>97</v>
      </c>
      <c r="AE33">
        <f t="shared" si="34"/>
        <v>3.17</v>
      </c>
      <c r="AF33">
        <f t="shared" si="34"/>
        <v>91.71</v>
      </c>
      <c r="AG33">
        <f t="shared" si="35"/>
        <v>0</v>
      </c>
      <c r="AH33">
        <f t="shared" si="36"/>
        <v>10.84</v>
      </c>
      <c r="AI33">
        <f t="shared" si="36"/>
        <v>0.22</v>
      </c>
      <c r="AJ33">
        <f t="shared" si="37"/>
        <v>0</v>
      </c>
      <c r="AK33">
        <v>216.99</v>
      </c>
      <c r="AL33">
        <v>28.28</v>
      </c>
      <c r="AM33">
        <v>97</v>
      </c>
      <c r="AN33">
        <v>3.17</v>
      </c>
      <c r="AO33">
        <v>91.71</v>
      </c>
      <c r="AP33">
        <v>0</v>
      </c>
      <c r="AQ33">
        <v>10.84</v>
      </c>
      <c r="AR33">
        <v>0.22</v>
      </c>
      <c r="AS33">
        <v>0</v>
      </c>
      <c r="AT33">
        <v>99</v>
      </c>
      <c r="AU33">
        <v>60</v>
      </c>
      <c r="AV33">
        <v>1</v>
      </c>
      <c r="AW33">
        <v>1</v>
      </c>
      <c r="AZ33">
        <v>1</v>
      </c>
      <c r="BA33">
        <v>33.18</v>
      </c>
      <c r="BB33">
        <v>8.94</v>
      </c>
      <c r="BC33">
        <v>11.32</v>
      </c>
      <c r="BD33" t="s">
        <v>3</v>
      </c>
      <c r="BE33" t="s">
        <v>3</v>
      </c>
      <c r="BF33" t="s">
        <v>3</v>
      </c>
      <c r="BG33" t="s">
        <v>3</v>
      </c>
      <c r="BH33">
        <v>0</v>
      </c>
      <c r="BI33">
        <v>1</v>
      </c>
      <c r="BJ33" t="s">
        <v>48</v>
      </c>
      <c r="BM33">
        <v>46001</v>
      </c>
      <c r="BN33">
        <v>0</v>
      </c>
      <c r="BO33" t="s">
        <v>45</v>
      </c>
      <c r="BP33">
        <v>1</v>
      </c>
      <c r="BQ33">
        <v>2</v>
      </c>
      <c r="BR33">
        <v>0</v>
      </c>
      <c r="BS33">
        <v>33.18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3</v>
      </c>
      <c r="BZ33">
        <v>110</v>
      </c>
      <c r="CA33">
        <v>70</v>
      </c>
      <c r="CB33" t="s">
        <v>3</v>
      </c>
      <c r="CE33">
        <v>0</v>
      </c>
      <c r="CF33">
        <v>0</v>
      </c>
      <c r="CG33">
        <v>0</v>
      </c>
      <c r="CM33">
        <v>0</v>
      </c>
      <c r="CN33" t="s">
        <v>3</v>
      </c>
      <c r="CO33">
        <v>0</v>
      </c>
      <c r="CP33">
        <f t="shared" si="38"/>
        <v>42.3</v>
      </c>
      <c r="CQ33">
        <f t="shared" si="39"/>
        <v>320.12960000000004</v>
      </c>
      <c r="CR33">
        <f t="shared" si="40"/>
        <v>867.18</v>
      </c>
      <c r="CS33">
        <f t="shared" si="41"/>
        <v>105.1806</v>
      </c>
      <c r="CT33">
        <f t="shared" si="42"/>
        <v>3042.9377999999997</v>
      </c>
      <c r="CU33">
        <f t="shared" si="43"/>
        <v>0</v>
      </c>
      <c r="CV33">
        <f t="shared" si="43"/>
        <v>10.84</v>
      </c>
      <c r="CW33">
        <f t="shared" si="43"/>
        <v>0.22</v>
      </c>
      <c r="CX33">
        <f t="shared" si="43"/>
        <v>0</v>
      </c>
      <c r="CY33">
        <f t="shared" si="44"/>
        <v>31.165199999999999</v>
      </c>
      <c r="CZ33">
        <f t="shared" si="45"/>
        <v>18.887999999999998</v>
      </c>
      <c r="DC33" t="s">
        <v>3</v>
      </c>
      <c r="DD33" t="s">
        <v>3</v>
      </c>
      <c r="DE33" t="s">
        <v>3</v>
      </c>
      <c r="DF33" t="s">
        <v>3</v>
      </c>
      <c r="DG33" t="s">
        <v>3</v>
      </c>
      <c r="DH33" t="s">
        <v>3</v>
      </c>
      <c r="DI33" t="s">
        <v>3</v>
      </c>
      <c r="DJ33" t="s">
        <v>3</v>
      </c>
      <c r="DK33" t="s">
        <v>3</v>
      </c>
      <c r="DL33" t="s">
        <v>3</v>
      </c>
      <c r="DM33" t="s">
        <v>3</v>
      </c>
      <c r="DN33">
        <v>0</v>
      </c>
      <c r="DO33">
        <v>0</v>
      </c>
      <c r="DP33">
        <v>1</v>
      </c>
      <c r="DQ33">
        <v>1</v>
      </c>
      <c r="DU33">
        <v>1013</v>
      </c>
      <c r="DV33" t="s">
        <v>47</v>
      </c>
      <c r="DW33" t="s">
        <v>47</v>
      </c>
      <c r="DX33">
        <v>1</v>
      </c>
      <c r="DZ33" t="s">
        <v>3</v>
      </c>
      <c r="EA33" t="s">
        <v>3</v>
      </c>
      <c r="EB33" t="s">
        <v>3</v>
      </c>
      <c r="EC33" t="s">
        <v>3</v>
      </c>
      <c r="EE33">
        <v>36260494</v>
      </c>
      <c r="EF33">
        <v>2</v>
      </c>
      <c r="EG33" t="s">
        <v>20</v>
      </c>
      <c r="EH33">
        <v>0</v>
      </c>
      <c r="EI33" t="s">
        <v>3</v>
      </c>
      <c r="EJ33">
        <v>1</v>
      </c>
      <c r="EK33">
        <v>46001</v>
      </c>
      <c r="EL33" t="s">
        <v>21</v>
      </c>
      <c r="EM33" t="s">
        <v>22</v>
      </c>
      <c r="EO33" t="s">
        <v>3</v>
      </c>
      <c r="EQ33">
        <v>0</v>
      </c>
      <c r="ER33">
        <v>216.99</v>
      </c>
      <c r="ES33">
        <v>28.28</v>
      </c>
      <c r="ET33">
        <v>97</v>
      </c>
      <c r="EU33">
        <v>3.17</v>
      </c>
      <c r="EV33">
        <v>91.71</v>
      </c>
      <c r="EW33">
        <v>10.84</v>
      </c>
      <c r="EX33">
        <v>0.22</v>
      </c>
      <c r="EY33">
        <v>0</v>
      </c>
      <c r="FQ33">
        <v>0</v>
      </c>
      <c r="FR33">
        <f t="shared" si="46"/>
        <v>0</v>
      </c>
      <c r="FS33">
        <v>0</v>
      </c>
      <c r="FT33" t="s">
        <v>23</v>
      </c>
      <c r="FU33" t="s">
        <v>24</v>
      </c>
      <c r="FX33">
        <v>99</v>
      </c>
      <c r="FY33">
        <v>59.5</v>
      </c>
      <c r="GA33" t="s">
        <v>3</v>
      </c>
      <c r="GD33">
        <v>1</v>
      </c>
      <c r="GF33">
        <v>-1480916642</v>
      </c>
      <c r="GG33">
        <v>2</v>
      </c>
      <c r="GH33">
        <v>1</v>
      </c>
      <c r="GI33">
        <v>2</v>
      </c>
      <c r="GJ33">
        <v>0</v>
      </c>
      <c r="GK33">
        <v>0</v>
      </c>
      <c r="GL33">
        <f t="shared" si="47"/>
        <v>0</v>
      </c>
      <c r="GM33">
        <f t="shared" si="48"/>
        <v>92.36</v>
      </c>
      <c r="GN33">
        <f t="shared" si="49"/>
        <v>92.36</v>
      </c>
      <c r="GO33">
        <f t="shared" si="50"/>
        <v>0</v>
      </c>
      <c r="GP33">
        <f t="shared" si="51"/>
        <v>0</v>
      </c>
      <c r="GR33">
        <v>0</v>
      </c>
      <c r="GS33">
        <v>3</v>
      </c>
      <c r="GT33">
        <v>0</v>
      </c>
      <c r="GU33" t="s">
        <v>3</v>
      </c>
      <c r="GV33">
        <f t="shared" si="52"/>
        <v>0</v>
      </c>
      <c r="GW33">
        <v>1</v>
      </c>
      <c r="GX33">
        <f t="shared" si="53"/>
        <v>0</v>
      </c>
      <c r="HA33">
        <v>0</v>
      </c>
      <c r="HB33">
        <v>0</v>
      </c>
      <c r="HC33">
        <f t="shared" si="54"/>
        <v>0</v>
      </c>
      <c r="HE33" t="s">
        <v>3</v>
      </c>
      <c r="HF33" t="s">
        <v>3</v>
      </c>
      <c r="HM33" t="s">
        <v>3</v>
      </c>
      <c r="IK33">
        <v>0</v>
      </c>
    </row>
    <row r="35" spans="1:245">
      <c r="A35" s="2">
        <v>51</v>
      </c>
      <c r="B35" s="2">
        <f>B24</f>
        <v>1</v>
      </c>
      <c r="C35" s="2">
        <f>A24</f>
        <v>4</v>
      </c>
      <c r="D35" s="2">
        <f>ROW(A24)</f>
        <v>24</v>
      </c>
      <c r="E35" s="2"/>
      <c r="F35" s="2" t="str">
        <f>IF(F24&lt;&gt;"",F24,"")</f>
        <v>Новый раздел</v>
      </c>
      <c r="G35" s="2" t="str">
        <f>IF(G24&lt;&gt;"",G24,"")</f>
        <v>Демонтаж</v>
      </c>
      <c r="H35" s="2">
        <v>0</v>
      </c>
      <c r="I35" s="2"/>
      <c r="J35" s="2"/>
      <c r="K35" s="2"/>
      <c r="L35" s="2"/>
      <c r="M35" s="2"/>
      <c r="N35" s="2"/>
      <c r="O35" s="2">
        <f t="shared" ref="O35:T35" si="55">ROUND(AB35,2)</f>
        <v>10142.82</v>
      </c>
      <c r="P35" s="2">
        <f t="shared" si="55"/>
        <v>3.2</v>
      </c>
      <c r="Q35" s="2">
        <f t="shared" si="55"/>
        <v>3172.25</v>
      </c>
      <c r="R35" s="2">
        <f t="shared" si="55"/>
        <v>1923.46</v>
      </c>
      <c r="S35" s="2">
        <f t="shared" si="55"/>
        <v>6967.37</v>
      </c>
      <c r="T35" s="2">
        <f t="shared" si="55"/>
        <v>0</v>
      </c>
      <c r="U35" s="2">
        <f>AH35</f>
        <v>24.180479999999999</v>
      </c>
      <c r="V35" s="2">
        <f>AI35</f>
        <v>5.7615999999999996</v>
      </c>
      <c r="W35" s="2">
        <f>ROUND(AJ35,2)</f>
        <v>0</v>
      </c>
      <c r="X35" s="2">
        <f>ROUND(AK35,2)</f>
        <v>8576.7099999999991</v>
      </c>
      <c r="Y35" s="2">
        <f>ROUND(AL35,2)</f>
        <v>5361</v>
      </c>
      <c r="Z35" s="2"/>
      <c r="AA35" s="2"/>
      <c r="AB35" s="2">
        <f>ROUND(SUMIF(AA28:AA33,"=36160589",O28:O33),2)</f>
        <v>10142.82</v>
      </c>
      <c r="AC35" s="2">
        <f>ROUND(SUMIF(AA28:AA33,"=36160589",P28:P33),2)</f>
        <v>3.2</v>
      </c>
      <c r="AD35" s="2">
        <f>ROUND(SUMIF(AA28:AA33,"=36160589",Q28:Q33),2)</f>
        <v>3172.25</v>
      </c>
      <c r="AE35" s="2">
        <f>ROUND(SUMIF(AA28:AA33,"=36160589",R28:R33),2)</f>
        <v>1923.46</v>
      </c>
      <c r="AF35" s="2">
        <f>ROUND(SUMIF(AA28:AA33,"=36160589",S28:S33),2)</f>
        <v>6967.37</v>
      </c>
      <c r="AG35" s="2">
        <f>ROUND(SUMIF(AA28:AA33,"=36160589",T28:T33),2)</f>
        <v>0</v>
      </c>
      <c r="AH35" s="2">
        <f>SUMIF(AA28:AA33,"=36160589",U28:U33)</f>
        <v>24.180479999999999</v>
      </c>
      <c r="AI35" s="2">
        <f>SUMIF(AA28:AA33,"=36160589",V28:V33)</f>
        <v>5.7615999999999996</v>
      </c>
      <c r="AJ35" s="2">
        <f>ROUND(SUMIF(AA28:AA33,"=36160589",W28:W33),2)</f>
        <v>0</v>
      </c>
      <c r="AK35" s="2">
        <f>ROUND(SUMIF(AA28:AA33,"=36160589",X28:X33),2)</f>
        <v>8576.7099999999991</v>
      </c>
      <c r="AL35" s="2">
        <f>ROUND(SUMIF(AA28:AA33,"=36160589",Y28:Y33),2)</f>
        <v>5361</v>
      </c>
      <c r="AM35" s="2"/>
      <c r="AN35" s="2"/>
      <c r="AO35" s="2">
        <f t="shared" ref="AO35:BD35" si="56">ROUND(BX35,2)</f>
        <v>0</v>
      </c>
      <c r="AP35" s="2">
        <f t="shared" si="56"/>
        <v>0</v>
      </c>
      <c r="AQ35" s="2">
        <f t="shared" si="56"/>
        <v>0</v>
      </c>
      <c r="AR35" s="2">
        <f t="shared" si="56"/>
        <v>24080.53</v>
      </c>
      <c r="AS35" s="2">
        <f t="shared" si="56"/>
        <v>24080.53</v>
      </c>
      <c r="AT35" s="2">
        <f t="shared" si="56"/>
        <v>0</v>
      </c>
      <c r="AU35" s="2">
        <f t="shared" si="56"/>
        <v>0</v>
      </c>
      <c r="AV35" s="2">
        <f t="shared" si="56"/>
        <v>3.2</v>
      </c>
      <c r="AW35" s="2">
        <f t="shared" si="56"/>
        <v>3.2</v>
      </c>
      <c r="AX35" s="2">
        <f t="shared" si="56"/>
        <v>0</v>
      </c>
      <c r="AY35" s="2">
        <f t="shared" si="56"/>
        <v>3.2</v>
      </c>
      <c r="AZ35" s="2">
        <f t="shared" si="56"/>
        <v>0</v>
      </c>
      <c r="BA35" s="2">
        <f t="shared" si="56"/>
        <v>0</v>
      </c>
      <c r="BB35" s="2">
        <f t="shared" si="56"/>
        <v>0</v>
      </c>
      <c r="BC35" s="2">
        <f t="shared" si="56"/>
        <v>0</v>
      </c>
      <c r="BD35" s="2">
        <f t="shared" si="56"/>
        <v>0</v>
      </c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>
        <f>ROUND(SUMIF(AA28:AA33,"=36160589",FQ28:FQ33),2)</f>
        <v>0</v>
      </c>
      <c r="BY35" s="2">
        <f>ROUND(SUMIF(AA28:AA33,"=36160589",FR28:FR33),2)</f>
        <v>0</v>
      </c>
      <c r="BZ35" s="2">
        <f>ROUND(SUMIF(AA28:AA33,"=36160589",GL28:GL33),2)</f>
        <v>0</v>
      </c>
      <c r="CA35" s="2">
        <f>ROUND(SUMIF(AA28:AA33,"=36160589",GM28:GM33),2)</f>
        <v>24080.53</v>
      </c>
      <c r="CB35" s="2">
        <f>ROUND(SUMIF(AA28:AA33,"=36160589",GN28:GN33),2)</f>
        <v>24080.53</v>
      </c>
      <c r="CC35" s="2">
        <f>ROUND(SUMIF(AA28:AA33,"=36160589",GO28:GO33),2)</f>
        <v>0</v>
      </c>
      <c r="CD35" s="2">
        <f>ROUND(SUMIF(AA28:AA33,"=36160589",GP28:GP33),2)</f>
        <v>0</v>
      </c>
      <c r="CE35" s="2">
        <f>AC35-BX35</f>
        <v>3.2</v>
      </c>
      <c r="CF35" s="2">
        <f>AC35-BY35</f>
        <v>3.2</v>
      </c>
      <c r="CG35" s="2">
        <f>BX35-BZ35</f>
        <v>0</v>
      </c>
      <c r="CH35" s="2">
        <f>AC35-BX35-BY35+BZ35</f>
        <v>3.2</v>
      </c>
      <c r="CI35" s="2">
        <f>BY35-BZ35</f>
        <v>0</v>
      </c>
      <c r="CJ35" s="2">
        <f>ROUND(SUMIF(AA28:AA33,"=36160589",GX28:GX33),2)</f>
        <v>0</v>
      </c>
      <c r="CK35" s="2">
        <f>ROUND(SUMIF(AA28:AA33,"=36160589",GY28:GY33),2)</f>
        <v>0</v>
      </c>
      <c r="CL35" s="2">
        <f>ROUND(SUMIF(AA28:AA33,"=36160589",GZ28:GZ33),2)</f>
        <v>0</v>
      </c>
      <c r="CM35" s="2">
        <f>ROUND(SUMIF(AA28:AA33,"=36160589",HD28:HD33),2)</f>
        <v>0</v>
      </c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>
        <v>0</v>
      </c>
    </row>
    <row r="37" spans="1:245">
      <c r="A37" s="4">
        <v>50</v>
      </c>
      <c r="B37" s="4">
        <v>0</v>
      </c>
      <c r="C37" s="4">
        <v>0</v>
      </c>
      <c r="D37" s="4">
        <v>1</v>
      </c>
      <c r="E37" s="4">
        <v>201</v>
      </c>
      <c r="F37" s="4">
        <f>ROUND(Source!O35,O37)</f>
        <v>10142.82</v>
      </c>
      <c r="G37" s="4" t="s">
        <v>49</v>
      </c>
      <c r="H37" s="4" t="s">
        <v>50</v>
      </c>
      <c r="I37" s="4"/>
      <c r="J37" s="4"/>
      <c r="K37" s="4">
        <v>201</v>
      </c>
      <c r="L37" s="4">
        <v>1</v>
      </c>
      <c r="M37" s="4">
        <v>3</v>
      </c>
      <c r="N37" s="4" t="s">
        <v>3</v>
      </c>
      <c r="O37" s="4">
        <v>2</v>
      </c>
      <c r="P37" s="4"/>
      <c r="Q37" s="4"/>
      <c r="R37" s="4"/>
      <c r="S37" s="4"/>
      <c r="T37" s="4"/>
      <c r="U37" s="4"/>
      <c r="V37" s="4"/>
      <c r="W37" s="4"/>
    </row>
    <row r="38" spans="1:245">
      <c r="A38" s="4">
        <v>50</v>
      </c>
      <c r="B38" s="4">
        <v>0</v>
      </c>
      <c r="C38" s="4">
        <v>0</v>
      </c>
      <c r="D38" s="4">
        <v>1</v>
      </c>
      <c r="E38" s="4">
        <v>202</v>
      </c>
      <c r="F38" s="4">
        <f>ROUND(Source!P35,O38)</f>
        <v>3.2</v>
      </c>
      <c r="G38" s="4" t="s">
        <v>51</v>
      </c>
      <c r="H38" s="4" t="s">
        <v>52</v>
      </c>
      <c r="I38" s="4"/>
      <c r="J38" s="4"/>
      <c r="K38" s="4">
        <v>202</v>
      </c>
      <c r="L38" s="4">
        <v>2</v>
      </c>
      <c r="M38" s="4">
        <v>3</v>
      </c>
      <c r="N38" s="4" t="s">
        <v>3</v>
      </c>
      <c r="O38" s="4">
        <v>2</v>
      </c>
      <c r="P38" s="4"/>
      <c r="Q38" s="4"/>
      <c r="R38" s="4"/>
      <c r="S38" s="4"/>
      <c r="T38" s="4"/>
      <c r="U38" s="4"/>
      <c r="V38" s="4"/>
      <c r="W38" s="4"/>
    </row>
    <row r="39" spans="1:245">
      <c r="A39" s="4">
        <v>50</v>
      </c>
      <c r="B39" s="4">
        <v>0</v>
      </c>
      <c r="C39" s="4">
        <v>0</v>
      </c>
      <c r="D39" s="4">
        <v>1</v>
      </c>
      <c r="E39" s="4">
        <v>222</v>
      </c>
      <c r="F39" s="4">
        <f>ROUND(Source!AO35,O39)</f>
        <v>0</v>
      </c>
      <c r="G39" s="4" t="s">
        <v>53</v>
      </c>
      <c r="H39" s="4" t="s">
        <v>54</v>
      </c>
      <c r="I39" s="4"/>
      <c r="J39" s="4"/>
      <c r="K39" s="4">
        <v>222</v>
      </c>
      <c r="L39" s="4">
        <v>3</v>
      </c>
      <c r="M39" s="4">
        <v>3</v>
      </c>
      <c r="N39" s="4" t="s">
        <v>3</v>
      </c>
      <c r="O39" s="4">
        <v>2</v>
      </c>
      <c r="P39" s="4"/>
      <c r="Q39" s="4"/>
      <c r="R39" s="4"/>
      <c r="S39" s="4"/>
      <c r="T39" s="4"/>
      <c r="U39" s="4"/>
      <c r="V39" s="4"/>
      <c r="W39" s="4"/>
    </row>
    <row r="40" spans="1:245">
      <c r="A40" s="4">
        <v>50</v>
      </c>
      <c r="B40" s="4">
        <v>0</v>
      </c>
      <c r="C40" s="4">
        <v>0</v>
      </c>
      <c r="D40" s="4">
        <v>1</v>
      </c>
      <c r="E40" s="4">
        <v>225</v>
      </c>
      <c r="F40" s="4">
        <f>ROUND(Source!AV35,O40)</f>
        <v>3.2</v>
      </c>
      <c r="G40" s="4" t="s">
        <v>55</v>
      </c>
      <c r="H40" s="4" t="s">
        <v>56</v>
      </c>
      <c r="I40" s="4"/>
      <c r="J40" s="4"/>
      <c r="K40" s="4">
        <v>225</v>
      </c>
      <c r="L40" s="4">
        <v>4</v>
      </c>
      <c r="M40" s="4">
        <v>3</v>
      </c>
      <c r="N40" s="4" t="s">
        <v>3</v>
      </c>
      <c r="O40" s="4">
        <v>2</v>
      </c>
      <c r="P40" s="4"/>
      <c r="Q40" s="4"/>
      <c r="R40" s="4"/>
      <c r="S40" s="4"/>
      <c r="T40" s="4"/>
      <c r="U40" s="4"/>
      <c r="V40" s="4"/>
      <c r="W40" s="4"/>
    </row>
    <row r="41" spans="1:245">
      <c r="A41" s="4">
        <v>50</v>
      </c>
      <c r="B41" s="4">
        <v>0</v>
      </c>
      <c r="C41" s="4">
        <v>0</v>
      </c>
      <c r="D41" s="4">
        <v>1</v>
      </c>
      <c r="E41" s="4">
        <v>226</v>
      </c>
      <c r="F41" s="4">
        <f>ROUND(Source!AW35,O41)</f>
        <v>3.2</v>
      </c>
      <c r="G41" s="4" t="s">
        <v>57</v>
      </c>
      <c r="H41" s="4" t="s">
        <v>58</v>
      </c>
      <c r="I41" s="4"/>
      <c r="J41" s="4"/>
      <c r="K41" s="4">
        <v>226</v>
      </c>
      <c r="L41" s="4">
        <v>5</v>
      </c>
      <c r="M41" s="4">
        <v>3</v>
      </c>
      <c r="N41" s="4" t="s">
        <v>3</v>
      </c>
      <c r="O41" s="4">
        <v>2</v>
      </c>
      <c r="P41" s="4"/>
      <c r="Q41" s="4"/>
      <c r="R41" s="4"/>
      <c r="S41" s="4"/>
      <c r="T41" s="4"/>
      <c r="U41" s="4"/>
      <c r="V41" s="4"/>
      <c r="W41" s="4"/>
    </row>
    <row r="42" spans="1:245">
      <c r="A42" s="4">
        <v>50</v>
      </c>
      <c r="B42" s="4">
        <v>0</v>
      </c>
      <c r="C42" s="4">
        <v>0</v>
      </c>
      <c r="D42" s="4">
        <v>1</v>
      </c>
      <c r="E42" s="4">
        <v>227</v>
      </c>
      <c r="F42" s="4">
        <f>ROUND(Source!AX35,O42)</f>
        <v>0</v>
      </c>
      <c r="G42" s="4" t="s">
        <v>59</v>
      </c>
      <c r="H42" s="4" t="s">
        <v>60</v>
      </c>
      <c r="I42" s="4"/>
      <c r="J42" s="4"/>
      <c r="K42" s="4">
        <v>227</v>
      </c>
      <c r="L42" s="4">
        <v>6</v>
      </c>
      <c r="M42" s="4">
        <v>3</v>
      </c>
      <c r="N42" s="4" t="s">
        <v>3</v>
      </c>
      <c r="O42" s="4">
        <v>2</v>
      </c>
      <c r="P42" s="4"/>
      <c r="Q42" s="4"/>
      <c r="R42" s="4"/>
      <c r="S42" s="4"/>
      <c r="T42" s="4"/>
      <c r="U42" s="4"/>
      <c r="V42" s="4"/>
      <c r="W42" s="4"/>
    </row>
    <row r="43" spans="1:245">
      <c r="A43" s="4">
        <v>50</v>
      </c>
      <c r="B43" s="4">
        <v>0</v>
      </c>
      <c r="C43" s="4">
        <v>0</v>
      </c>
      <c r="D43" s="4">
        <v>1</v>
      </c>
      <c r="E43" s="4">
        <v>228</v>
      </c>
      <c r="F43" s="4">
        <f>ROUND(Source!AY35,O43)</f>
        <v>3.2</v>
      </c>
      <c r="G43" s="4" t="s">
        <v>61</v>
      </c>
      <c r="H43" s="4" t="s">
        <v>62</v>
      </c>
      <c r="I43" s="4"/>
      <c r="J43" s="4"/>
      <c r="K43" s="4">
        <v>228</v>
      </c>
      <c r="L43" s="4">
        <v>7</v>
      </c>
      <c r="M43" s="4">
        <v>3</v>
      </c>
      <c r="N43" s="4" t="s">
        <v>3</v>
      </c>
      <c r="O43" s="4">
        <v>2</v>
      </c>
      <c r="P43" s="4"/>
      <c r="Q43" s="4"/>
      <c r="R43" s="4"/>
      <c r="S43" s="4"/>
      <c r="T43" s="4"/>
      <c r="U43" s="4"/>
      <c r="V43" s="4"/>
      <c r="W43" s="4"/>
    </row>
    <row r="44" spans="1:245">
      <c r="A44" s="4">
        <v>50</v>
      </c>
      <c r="B44" s="4">
        <v>0</v>
      </c>
      <c r="C44" s="4">
        <v>0</v>
      </c>
      <c r="D44" s="4">
        <v>1</v>
      </c>
      <c r="E44" s="4">
        <v>216</v>
      </c>
      <c r="F44" s="4">
        <f>ROUND(Source!AP35,O44)</f>
        <v>0</v>
      </c>
      <c r="G44" s="4" t="s">
        <v>63</v>
      </c>
      <c r="H44" s="4" t="s">
        <v>64</v>
      </c>
      <c r="I44" s="4"/>
      <c r="J44" s="4"/>
      <c r="K44" s="4">
        <v>216</v>
      </c>
      <c r="L44" s="4">
        <v>8</v>
      </c>
      <c r="M44" s="4">
        <v>3</v>
      </c>
      <c r="N44" s="4" t="s">
        <v>3</v>
      </c>
      <c r="O44" s="4">
        <v>2</v>
      </c>
      <c r="P44" s="4"/>
      <c r="Q44" s="4"/>
      <c r="R44" s="4"/>
      <c r="S44" s="4"/>
      <c r="T44" s="4"/>
      <c r="U44" s="4"/>
      <c r="V44" s="4"/>
      <c r="W44" s="4"/>
    </row>
    <row r="45" spans="1:245">
      <c r="A45" s="4">
        <v>50</v>
      </c>
      <c r="B45" s="4">
        <v>0</v>
      </c>
      <c r="C45" s="4">
        <v>0</v>
      </c>
      <c r="D45" s="4">
        <v>1</v>
      </c>
      <c r="E45" s="4">
        <v>223</v>
      </c>
      <c r="F45" s="4">
        <f>ROUND(Source!AQ35,O45)</f>
        <v>0</v>
      </c>
      <c r="G45" s="4" t="s">
        <v>65</v>
      </c>
      <c r="H45" s="4" t="s">
        <v>66</v>
      </c>
      <c r="I45" s="4"/>
      <c r="J45" s="4"/>
      <c r="K45" s="4">
        <v>223</v>
      </c>
      <c r="L45" s="4">
        <v>9</v>
      </c>
      <c r="M45" s="4">
        <v>3</v>
      </c>
      <c r="N45" s="4" t="s">
        <v>3</v>
      </c>
      <c r="O45" s="4">
        <v>2</v>
      </c>
      <c r="P45" s="4"/>
      <c r="Q45" s="4"/>
      <c r="R45" s="4"/>
      <c r="S45" s="4"/>
      <c r="T45" s="4"/>
      <c r="U45" s="4"/>
      <c r="V45" s="4"/>
      <c r="W45" s="4"/>
    </row>
    <row r="46" spans="1:245">
      <c r="A46" s="4">
        <v>50</v>
      </c>
      <c r="B46" s="4">
        <v>0</v>
      </c>
      <c r="C46" s="4">
        <v>0</v>
      </c>
      <c r="D46" s="4">
        <v>1</v>
      </c>
      <c r="E46" s="4">
        <v>229</v>
      </c>
      <c r="F46" s="4">
        <f>ROUND(Source!AZ35,O46)</f>
        <v>0</v>
      </c>
      <c r="G46" s="4" t="s">
        <v>67</v>
      </c>
      <c r="H46" s="4" t="s">
        <v>68</v>
      </c>
      <c r="I46" s="4"/>
      <c r="J46" s="4"/>
      <c r="K46" s="4">
        <v>229</v>
      </c>
      <c r="L46" s="4">
        <v>10</v>
      </c>
      <c r="M46" s="4">
        <v>3</v>
      </c>
      <c r="N46" s="4" t="s">
        <v>3</v>
      </c>
      <c r="O46" s="4">
        <v>2</v>
      </c>
      <c r="P46" s="4"/>
      <c r="Q46" s="4"/>
      <c r="R46" s="4"/>
      <c r="S46" s="4"/>
      <c r="T46" s="4"/>
      <c r="U46" s="4"/>
      <c r="V46" s="4"/>
      <c r="W46" s="4"/>
    </row>
    <row r="47" spans="1:245">
      <c r="A47" s="4">
        <v>50</v>
      </c>
      <c r="B47" s="4">
        <v>0</v>
      </c>
      <c r="C47" s="4">
        <v>0</v>
      </c>
      <c r="D47" s="4">
        <v>1</v>
      </c>
      <c r="E47" s="4">
        <v>203</v>
      </c>
      <c r="F47" s="4">
        <f>ROUND(Source!Q35,O47)</f>
        <v>3172.25</v>
      </c>
      <c r="G47" s="4" t="s">
        <v>69</v>
      </c>
      <c r="H47" s="4" t="s">
        <v>70</v>
      </c>
      <c r="I47" s="4"/>
      <c r="J47" s="4"/>
      <c r="K47" s="4">
        <v>203</v>
      </c>
      <c r="L47" s="4">
        <v>11</v>
      </c>
      <c r="M47" s="4">
        <v>3</v>
      </c>
      <c r="N47" s="4" t="s">
        <v>3</v>
      </c>
      <c r="O47" s="4">
        <v>2</v>
      </c>
      <c r="P47" s="4"/>
      <c r="Q47" s="4"/>
      <c r="R47" s="4"/>
      <c r="S47" s="4"/>
      <c r="T47" s="4"/>
      <c r="U47" s="4"/>
      <c r="V47" s="4"/>
      <c r="W47" s="4"/>
    </row>
    <row r="48" spans="1:245">
      <c r="A48" s="4">
        <v>50</v>
      </c>
      <c r="B48" s="4">
        <v>0</v>
      </c>
      <c r="C48" s="4">
        <v>0</v>
      </c>
      <c r="D48" s="4">
        <v>1</v>
      </c>
      <c r="E48" s="4">
        <v>231</v>
      </c>
      <c r="F48" s="4">
        <f>ROUND(Source!BB35,O48)</f>
        <v>0</v>
      </c>
      <c r="G48" s="4" t="s">
        <v>71</v>
      </c>
      <c r="H48" s="4" t="s">
        <v>72</v>
      </c>
      <c r="I48" s="4"/>
      <c r="J48" s="4"/>
      <c r="K48" s="4">
        <v>231</v>
      </c>
      <c r="L48" s="4">
        <v>12</v>
      </c>
      <c r="M48" s="4">
        <v>3</v>
      </c>
      <c r="N48" s="4" t="s">
        <v>3</v>
      </c>
      <c r="O48" s="4">
        <v>2</v>
      </c>
      <c r="P48" s="4"/>
      <c r="Q48" s="4"/>
      <c r="R48" s="4"/>
      <c r="S48" s="4"/>
      <c r="T48" s="4"/>
      <c r="U48" s="4"/>
      <c r="V48" s="4"/>
      <c r="W48" s="4"/>
    </row>
    <row r="49" spans="1:23">
      <c r="A49" s="4">
        <v>50</v>
      </c>
      <c r="B49" s="4">
        <v>0</v>
      </c>
      <c r="C49" s="4">
        <v>0</v>
      </c>
      <c r="D49" s="4">
        <v>1</v>
      </c>
      <c r="E49" s="4">
        <v>204</v>
      </c>
      <c r="F49" s="4">
        <f>ROUND(Source!R35,O49)</f>
        <v>1923.46</v>
      </c>
      <c r="G49" s="4" t="s">
        <v>73</v>
      </c>
      <c r="H49" s="4" t="s">
        <v>74</v>
      </c>
      <c r="I49" s="4"/>
      <c r="J49" s="4"/>
      <c r="K49" s="4">
        <v>204</v>
      </c>
      <c r="L49" s="4">
        <v>13</v>
      </c>
      <c r="M49" s="4">
        <v>3</v>
      </c>
      <c r="N49" s="4" t="s">
        <v>3</v>
      </c>
      <c r="O49" s="4">
        <v>2</v>
      </c>
      <c r="P49" s="4"/>
      <c r="Q49" s="4"/>
      <c r="R49" s="4"/>
      <c r="S49" s="4"/>
      <c r="T49" s="4"/>
      <c r="U49" s="4"/>
      <c r="V49" s="4"/>
      <c r="W49" s="4"/>
    </row>
    <row r="50" spans="1:23">
      <c r="A50" s="4">
        <v>50</v>
      </c>
      <c r="B50" s="4">
        <v>0</v>
      </c>
      <c r="C50" s="4">
        <v>0</v>
      </c>
      <c r="D50" s="4">
        <v>1</v>
      </c>
      <c r="E50" s="4">
        <v>205</v>
      </c>
      <c r="F50" s="4">
        <f>ROUND(Source!S35,O50)</f>
        <v>6967.37</v>
      </c>
      <c r="G50" s="4" t="s">
        <v>75</v>
      </c>
      <c r="H50" s="4" t="s">
        <v>76</v>
      </c>
      <c r="I50" s="4"/>
      <c r="J50" s="4"/>
      <c r="K50" s="4">
        <v>205</v>
      </c>
      <c r="L50" s="4">
        <v>14</v>
      </c>
      <c r="M50" s="4">
        <v>3</v>
      </c>
      <c r="N50" s="4" t="s">
        <v>3</v>
      </c>
      <c r="O50" s="4">
        <v>2</v>
      </c>
      <c r="P50" s="4"/>
      <c r="Q50" s="4"/>
      <c r="R50" s="4"/>
      <c r="S50" s="4"/>
      <c r="T50" s="4"/>
      <c r="U50" s="4"/>
      <c r="V50" s="4"/>
      <c r="W50" s="4"/>
    </row>
    <row r="51" spans="1:23">
      <c r="A51" s="4">
        <v>50</v>
      </c>
      <c r="B51" s="4">
        <v>0</v>
      </c>
      <c r="C51" s="4">
        <v>0</v>
      </c>
      <c r="D51" s="4">
        <v>1</v>
      </c>
      <c r="E51" s="4">
        <v>232</v>
      </c>
      <c r="F51" s="4">
        <f>ROUND(Source!BC35,O51)</f>
        <v>0</v>
      </c>
      <c r="G51" s="4" t="s">
        <v>77</v>
      </c>
      <c r="H51" s="4" t="s">
        <v>78</v>
      </c>
      <c r="I51" s="4"/>
      <c r="J51" s="4"/>
      <c r="K51" s="4">
        <v>232</v>
      </c>
      <c r="L51" s="4">
        <v>15</v>
      </c>
      <c r="M51" s="4">
        <v>3</v>
      </c>
      <c r="N51" s="4" t="s">
        <v>3</v>
      </c>
      <c r="O51" s="4">
        <v>2</v>
      </c>
      <c r="P51" s="4"/>
      <c r="Q51" s="4"/>
      <c r="R51" s="4"/>
      <c r="S51" s="4"/>
      <c r="T51" s="4"/>
      <c r="U51" s="4"/>
      <c r="V51" s="4"/>
      <c r="W51" s="4"/>
    </row>
    <row r="52" spans="1:23">
      <c r="A52" s="4">
        <v>50</v>
      </c>
      <c r="B52" s="4">
        <v>0</v>
      </c>
      <c r="C52" s="4">
        <v>0</v>
      </c>
      <c r="D52" s="4">
        <v>1</v>
      </c>
      <c r="E52" s="4">
        <v>214</v>
      </c>
      <c r="F52" s="4">
        <f>ROUND(Source!AS35,O52)</f>
        <v>24080.53</v>
      </c>
      <c r="G52" s="4" t="s">
        <v>79</v>
      </c>
      <c r="H52" s="4" t="s">
        <v>80</v>
      </c>
      <c r="I52" s="4"/>
      <c r="J52" s="4"/>
      <c r="K52" s="4">
        <v>214</v>
      </c>
      <c r="L52" s="4">
        <v>16</v>
      </c>
      <c r="M52" s="4">
        <v>3</v>
      </c>
      <c r="N52" s="4" t="s">
        <v>3</v>
      </c>
      <c r="O52" s="4">
        <v>2</v>
      </c>
      <c r="P52" s="4"/>
      <c r="Q52" s="4"/>
      <c r="R52" s="4"/>
      <c r="S52" s="4"/>
      <c r="T52" s="4"/>
      <c r="U52" s="4"/>
      <c r="V52" s="4"/>
      <c r="W52" s="4"/>
    </row>
    <row r="53" spans="1:23">
      <c r="A53" s="4">
        <v>50</v>
      </c>
      <c r="B53" s="4">
        <v>0</v>
      </c>
      <c r="C53" s="4">
        <v>0</v>
      </c>
      <c r="D53" s="4">
        <v>1</v>
      </c>
      <c r="E53" s="4">
        <v>215</v>
      </c>
      <c r="F53" s="4">
        <f>ROUND(Source!AT35,O53)</f>
        <v>0</v>
      </c>
      <c r="G53" s="4" t="s">
        <v>81</v>
      </c>
      <c r="H53" s="4" t="s">
        <v>82</v>
      </c>
      <c r="I53" s="4"/>
      <c r="J53" s="4"/>
      <c r="K53" s="4">
        <v>215</v>
      </c>
      <c r="L53" s="4">
        <v>17</v>
      </c>
      <c r="M53" s="4">
        <v>3</v>
      </c>
      <c r="N53" s="4" t="s">
        <v>3</v>
      </c>
      <c r="O53" s="4">
        <v>2</v>
      </c>
      <c r="P53" s="4"/>
      <c r="Q53" s="4"/>
      <c r="R53" s="4"/>
      <c r="S53" s="4"/>
      <c r="T53" s="4"/>
      <c r="U53" s="4"/>
      <c r="V53" s="4"/>
      <c r="W53" s="4"/>
    </row>
    <row r="54" spans="1:23">
      <c r="A54" s="4">
        <v>50</v>
      </c>
      <c r="B54" s="4">
        <v>0</v>
      </c>
      <c r="C54" s="4">
        <v>0</v>
      </c>
      <c r="D54" s="4">
        <v>1</v>
      </c>
      <c r="E54" s="4">
        <v>217</v>
      </c>
      <c r="F54" s="4">
        <f>ROUND(Source!AU35,O54)</f>
        <v>0</v>
      </c>
      <c r="G54" s="4" t="s">
        <v>83</v>
      </c>
      <c r="H54" s="4" t="s">
        <v>84</v>
      </c>
      <c r="I54" s="4"/>
      <c r="J54" s="4"/>
      <c r="K54" s="4">
        <v>217</v>
      </c>
      <c r="L54" s="4">
        <v>18</v>
      </c>
      <c r="M54" s="4">
        <v>3</v>
      </c>
      <c r="N54" s="4" t="s">
        <v>3</v>
      </c>
      <c r="O54" s="4">
        <v>2</v>
      </c>
      <c r="P54" s="4"/>
      <c r="Q54" s="4"/>
      <c r="R54" s="4"/>
      <c r="S54" s="4"/>
      <c r="T54" s="4"/>
      <c r="U54" s="4"/>
      <c r="V54" s="4"/>
      <c r="W54" s="4"/>
    </row>
    <row r="55" spans="1:23">
      <c r="A55" s="4">
        <v>50</v>
      </c>
      <c r="B55" s="4">
        <v>0</v>
      </c>
      <c r="C55" s="4">
        <v>0</v>
      </c>
      <c r="D55" s="4">
        <v>1</v>
      </c>
      <c r="E55" s="4">
        <v>230</v>
      </c>
      <c r="F55" s="4">
        <f>ROUND(Source!BA35,O55)</f>
        <v>0</v>
      </c>
      <c r="G55" s="4" t="s">
        <v>85</v>
      </c>
      <c r="H55" s="4" t="s">
        <v>86</v>
      </c>
      <c r="I55" s="4"/>
      <c r="J55" s="4"/>
      <c r="K55" s="4">
        <v>230</v>
      </c>
      <c r="L55" s="4">
        <v>19</v>
      </c>
      <c r="M55" s="4">
        <v>3</v>
      </c>
      <c r="N55" s="4" t="s">
        <v>3</v>
      </c>
      <c r="O55" s="4">
        <v>2</v>
      </c>
      <c r="P55" s="4"/>
      <c r="Q55" s="4"/>
      <c r="R55" s="4"/>
      <c r="S55" s="4"/>
      <c r="T55" s="4"/>
      <c r="U55" s="4"/>
      <c r="V55" s="4"/>
      <c r="W55" s="4"/>
    </row>
    <row r="56" spans="1:23">
      <c r="A56" s="4">
        <v>50</v>
      </c>
      <c r="B56" s="4">
        <v>0</v>
      </c>
      <c r="C56" s="4">
        <v>0</v>
      </c>
      <c r="D56" s="4">
        <v>1</v>
      </c>
      <c r="E56" s="4">
        <v>206</v>
      </c>
      <c r="F56" s="4">
        <f>ROUND(Source!T35,O56)</f>
        <v>0</v>
      </c>
      <c r="G56" s="4" t="s">
        <v>87</v>
      </c>
      <c r="H56" s="4" t="s">
        <v>88</v>
      </c>
      <c r="I56" s="4"/>
      <c r="J56" s="4"/>
      <c r="K56" s="4">
        <v>206</v>
      </c>
      <c r="L56" s="4">
        <v>20</v>
      </c>
      <c r="M56" s="4">
        <v>3</v>
      </c>
      <c r="N56" s="4" t="s">
        <v>3</v>
      </c>
      <c r="O56" s="4">
        <v>2</v>
      </c>
      <c r="P56" s="4"/>
      <c r="Q56" s="4"/>
      <c r="R56" s="4"/>
      <c r="S56" s="4"/>
      <c r="T56" s="4"/>
      <c r="U56" s="4"/>
      <c r="V56" s="4"/>
      <c r="W56" s="4"/>
    </row>
    <row r="57" spans="1:23">
      <c r="A57" s="4">
        <v>50</v>
      </c>
      <c r="B57" s="4">
        <v>0</v>
      </c>
      <c r="C57" s="4">
        <v>0</v>
      </c>
      <c r="D57" s="4">
        <v>1</v>
      </c>
      <c r="E57" s="4">
        <v>207</v>
      </c>
      <c r="F57" s="4">
        <f>Source!U35</f>
        <v>24.180479999999999</v>
      </c>
      <c r="G57" s="4" t="s">
        <v>89</v>
      </c>
      <c r="H57" s="4" t="s">
        <v>90</v>
      </c>
      <c r="I57" s="4"/>
      <c r="J57" s="4"/>
      <c r="K57" s="4">
        <v>207</v>
      </c>
      <c r="L57" s="4">
        <v>21</v>
      </c>
      <c r="M57" s="4">
        <v>3</v>
      </c>
      <c r="N57" s="4" t="s">
        <v>3</v>
      </c>
      <c r="O57" s="4">
        <v>-1</v>
      </c>
      <c r="P57" s="4"/>
      <c r="Q57" s="4"/>
      <c r="R57" s="4"/>
      <c r="S57" s="4"/>
      <c r="T57" s="4"/>
      <c r="U57" s="4"/>
      <c r="V57" s="4"/>
      <c r="W57" s="4"/>
    </row>
    <row r="58" spans="1:23">
      <c r="A58" s="4">
        <v>50</v>
      </c>
      <c r="B58" s="4">
        <v>0</v>
      </c>
      <c r="C58" s="4">
        <v>0</v>
      </c>
      <c r="D58" s="4">
        <v>1</v>
      </c>
      <c r="E58" s="4">
        <v>208</v>
      </c>
      <c r="F58" s="4">
        <f>Source!V35</f>
        <v>5.7615999999999996</v>
      </c>
      <c r="G58" s="4" t="s">
        <v>91</v>
      </c>
      <c r="H58" s="4" t="s">
        <v>92</v>
      </c>
      <c r="I58" s="4"/>
      <c r="J58" s="4"/>
      <c r="K58" s="4">
        <v>208</v>
      </c>
      <c r="L58" s="4">
        <v>22</v>
      </c>
      <c r="M58" s="4">
        <v>3</v>
      </c>
      <c r="N58" s="4" t="s">
        <v>3</v>
      </c>
      <c r="O58" s="4">
        <v>-1</v>
      </c>
      <c r="P58" s="4"/>
      <c r="Q58" s="4"/>
      <c r="R58" s="4"/>
      <c r="S58" s="4"/>
      <c r="T58" s="4"/>
      <c r="U58" s="4"/>
      <c r="V58" s="4"/>
      <c r="W58" s="4"/>
    </row>
    <row r="59" spans="1:23">
      <c r="A59" s="4">
        <v>50</v>
      </c>
      <c r="B59" s="4">
        <v>0</v>
      </c>
      <c r="C59" s="4">
        <v>0</v>
      </c>
      <c r="D59" s="4">
        <v>1</v>
      </c>
      <c r="E59" s="4">
        <v>209</v>
      </c>
      <c r="F59" s="4">
        <f>ROUND(Source!W35,O59)</f>
        <v>0</v>
      </c>
      <c r="G59" s="4" t="s">
        <v>93</v>
      </c>
      <c r="H59" s="4" t="s">
        <v>94</v>
      </c>
      <c r="I59" s="4"/>
      <c r="J59" s="4"/>
      <c r="K59" s="4">
        <v>209</v>
      </c>
      <c r="L59" s="4">
        <v>23</v>
      </c>
      <c r="M59" s="4">
        <v>3</v>
      </c>
      <c r="N59" s="4" t="s">
        <v>3</v>
      </c>
      <c r="O59" s="4">
        <v>2</v>
      </c>
      <c r="P59" s="4"/>
      <c r="Q59" s="4"/>
      <c r="R59" s="4"/>
      <c r="S59" s="4"/>
      <c r="T59" s="4"/>
      <c r="U59" s="4"/>
      <c r="V59" s="4"/>
      <c r="W59" s="4"/>
    </row>
    <row r="60" spans="1:23">
      <c r="A60" s="4">
        <v>50</v>
      </c>
      <c r="B60" s="4">
        <v>0</v>
      </c>
      <c r="C60" s="4">
        <v>0</v>
      </c>
      <c r="D60" s="4">
        <v>1</v>
      </c>
      <c r="E60" s="4">
        <v>233</v>
      </c>
      <c r="F60" s="4">
        <f>ROUND(Source!BD35,O60)</f>
        <v>0</v>
      </c>
      <c r="G60" s="4" t="s">
        <v>95</v>
      </c>
      <c r="H60" s="4" t="s">
        <v>96</v>
      </c>
      <c r="I60" s="4"/>
      <c r="J60" s="4"/>
      <c r="K60" s="4">
        <v>233</v>
      </c>
      <c r="L60" s="4">
        <v>24</v>
      </c>
      <c r="M60" s="4">
        <v>3</v>
      </c>
      <c r="N60" s="4" t="s">
        <v>3</v>
      </c>
      <c r="O60" s="4">
        <v>2</v>
      </c>
      <c r="P60" s="4"/>
      <c r="Q60" s="4"/>
      <c r="R60" s="4"/>
      <c r="S60" s="4"/>
      <c r="T60" s="4"/>
      <c r="U60" s="4"/>
      <c r="V60" s="4"/>
      <c r="W60" s="4"/>
    </row>
    <row r="61" spans="1:23">
      <c r="A61" s="4">
        <v>50</v>
      </c>
      <c r="B61" s="4">
        <v>0</v>
      </c>
      <c r="C61" s="4">
        <v>0</v>
      </c>
      <c r="D61" s="4">
        <v>1</v>
      </c>
      <c r="E61" s="4">
        <v>210</v>
      </c>
      <c r="F61" s="4">
        <f>ROUND(Source!X35,O61)</f>
        <v>8576.7099999999991</v>
      </c>
      <c r="G61" s="4" t="s">
        <v>97</v>
      </c>
      <c r="H61" s="4" t="s">
        <v>98</v>
      </c>
      <c r="I61" s="4"/>
      <c r="J61" s="4"/>
      <c r="K61" s="4">
        <v>210</v>
      </c>
      <c r="L61" s="4">
        <v>25</v>
      </c>
      <c r="M61" s="4">
        <v>3</v>
      </c>
      <c r="N61" s="4" t="s">
        <v>3</v>
      </c>
      <c r="O61" s="4">
        <v>2</v>
      </c>
      <c r="P61" s="4"/>
      <c r="Q61" s="4"/>
      <c r="R61" s="4"/>
      <c r="S61" s="4"/>
      <c r="T61" s="4"/>
      <c r="U61" s="4"/>
      <c r="V61" s="4"/>
      <c r="W61" s="4"/>
    </row>
    <row r="62" spans="1:23">
      <c r="A62" s="4">
        <v>50</v>
      </c>
      <c r="B62" s="4">
        <v>0</v>
      </c>
      <c r="C62" s="4">
        <v>0</v>
      </c>
      <c r="D62" s="4">
        <v>1</v>
      </c>
      <c r="E62" s="4">
        <v>211</v>
      </c>
      <c r="F62" s="4">
        <f>ROUND(Source!Y35,O62)</f>
        <v>5361</v>
      </c>
      <c r="G62" s="4" t="s">
        <v>99</v>
      </c>
      <c r="H62" s="4" t="s">
        <v>100</v>
      </c>
      <c r="I62" s="4"/>
      <c r="J62" s="4"/>
      <c r="K62" s="4">
        <v>211</v>
      </c>
      <c r="L62" s="4">
        <v>26</v>
      </c>
      <c r="M62" s="4">
        <v>3</v>
      </c>
      <c r="N62" s="4" t="s">
        <v>3</v>
      </c>
      <c r="O62" s="4">
        <v>2</v>
      </c>
      <c r="P62" s="4"/>
      <c r="Q62" s="4"/>
      <c r="R62" s="4"/>
      <c r="S62" s="4"/>
      <c r="T62" s="4"/>
      <c r="U62" s="4"/>
      <c r="V62" s="4"/>
      <c r="W62" s="4"/>
    </row>
    <row r="63" spans="1:23">
      <c r="A63" s="4">
        <v>50</v>
      </c>
      <c r="B63" s="4">
        <v>0</v>
      </c>
      <c r="C63" s="4">
        <v>0</v>
      </c>
      <c r="D63" s="4">
        <v>1</v>
      </c>
      <c r="E63" s="4">
        <v>224</v>
      </c>
      <c r="F63" s="4">
        <f>ROUND(Source!AR35,O63)</f>
        <v>24080.53</v>
      </c>
      <c r="G63" s="4" t="s">
        <v>101</v>
      </c>
      <c r="H63" s="4" t="s">
        <v>102</v>
      </c>
      <c r="I63" s="4"/>
      <c r="J63" s="4"/>
      <c r="K63" s="4">
        <v>224</v>
      </c>
      <c r="L63" s="4">
        <v>27</v>
      </c>
      <c r="M63" s="4">
        <v>3</v>
      </c>
      <c r="N63" s="4" t="s">
        <v>3</v>
      </c>
      <c r="O63" s="4">
        <v>2</v>
      </c>
      <c r="P63" s="4"/>
      <c r="Q63" s="4"/>
      <c r="R63" s="4"/>
      <c r="S63" s="4"/>
      <c r="T63" s="4"/>
      <c r="U63" s="4"/>
      <c r="V63" s="4"/>
      <c r="W63" s="4"/>
    </row>
    <row r="65" spans="1:245">
      <c r="A65" s="1">
        <v>4</v>
      </c>
      <c r="B65" s="1">
        <v>1</v>
      </c>
      <c r="C65" s="1"/>
      <c r="D65" s="1">
        <f>ROW(A97)</f>
        <v>97</v>
      </c>
      <c r="E65" s="1"/>
      <c r="F65" s="1" t="s">
        <v>13</v>
      </c>
      <c r="G65" s="1" t="s">
        <v>103</v>
      </c>
      <c r="H65" s="1" t="s">
        <v>3</v>
      </c>
      <c r="I65" s="1">
        <v>0</v>
      </c>
      <c r="J65" s="1"/>
      <c r="K65" s="1">
        <v>0</v>
      </c>
      <c r="L65" s="1"/>
      <c r="M65" s="1" t="s">
        <v>3</v>
      </c>
      <c r="N65" s="1"/>
      <c r="O65" s="1"/>
      <c r="P65" s="1"/>
      <c r="Q65" s="1"/>
      <c r="R65" s="1"/>
      <c r="S65" s="1">
        <v>0</v>
      </c>
      <c r="T65" s="1"/>
      <c r="U65" s="1" t="s">
        <v>3</v>
      </c>
      <c r="V65" s="1">
        <v>0</v>
      </c>
      <c r="W65" s="1"/>
      <c r="X65" s="1"/>
      <c r="Y65" s="1"/>
      <c r="Z65" s="1"/>
      <c r="AA65" s="1"/>
      <c r="AB65" s="1" t="s">
        <v>3</v>
      </c>
      <c r="AC65" s="1" t="s">
        <v>3</v>
      </c>
      <c r="AD65" s="1" t="s">
        <v>3</v>
      </c>
      <c r="AE65" s="1" t="s">
        <v>3</v>
      </c>
      <c r="AF65" s="1" t="s">
        <v>3</v>
      </c>
      <c r="AG65" s="1" t="s">
        <v>3</v>
      </c>
      <c r="AH65" s="1"/>
      <c r="AI65" s="1"/>
      <c r="AJ65" s="1"/>
      <c r="AK65" s="1"/>
      <c r="AL65" s="1"/>
      <c r="AM65" s="1"/>
      <c r="AN65" s="1"/>
      <c r="AO65" s="1"/>
      <c r="AP65" s="1" t="s">
        <v>3</v>
      </c>
      <c r="AQ65" s="1" t="s">
        <v>3</v>
      </c>
      <c r="AR65" s="1" t="s">
        <v>3</v>
      </c>
      <c r="AS65" s="1"/>
      <c r="AT65" s="1"/>
      <c r="AU65" s="1"/>
      <c r="AV65" s="1"/>
      <c r="AW65" s="1"/>
      <c r="AX65" s="1"/>
      <c r="AY65" s="1"/>
      <c r="AZ65" s="1" t="s">
        <v>3</v>
      </c>
      <c r="BA65" s="1"/>
      <c r="BB65" s="1" t="s">
        <v>3</v>
      </c>
      <c r="BC65" s="1" t="s">
        <v>3</v>
      </c>
      <c r="BD65" s="1" t="s">
        <v>3</v>
      </c>
      <c r="BE65" s="1" t="s">
        <v>3</v>
      </c>
      <c r="BF65" s="1" t="s">
        <v>3</v>
      </c>
      <c r="BG65" s="1" t="s">
        <v>3</v>
      </c>
      <c r="BH65" s="1" t="s">
        <v>3</v>
      </c>
      <c r="BI65" s="1" t="s">
        <v>3</v>
      </c>
      <c r="BJ65" s="1" t="s">
        <v>3</v>
      </c>
      <c r="BK65" s="1" t="s">
        <v>3</v>
      </c>
      <c r="BL65" s="1" t="s">
        <v>3</v>
      </c>
      <c r="BM65" s="1" t="s">
        <v>3</v>
      </c>
      <c r="BN65" s="1" t="s">
        <v>3</v>
      </c>
      <c r="BO65" s="1" t="s">
        <v>3</v>
      </c>
      <c r="BP65" s="1" t="s">
        <v>3</v>
      </c>
      <c r="BQ65" s="1"/>
      <c r="BR65" s="1"/>
      <c r="BS65" s="1"/>
      <c r="BT65" s="1"/>
      <c r="BU65" s="1"/>
      <c r="BV65" s="1"/>
      <c r="BW65" s="1"/>
      <c r="BX65" s="1">
        <v>0</v>
      </c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>
        <v>0</v>
      </c>
    </row>
    <row r="67" spans="1:245">
      <c r="A67" s="2">
        <v>52</v>
      </c>
      <c r="B67" s="2">
        <f t="shared" ref="B67:G67" si="57">B97</f>
        <v>1</v>
      </c>
      <c r="C67" s="2">
        <f t="shared" si="57"/>
        <v>4</v>
      </c>
      <c r="D67" s="2">
        <f t="shared" si="57"/>
        <v>65</v>
      </c>
      <c r="E67" s="2">
        <f t="shared" si="57"/>
        <v>0</v>
      </c>
      <c r="F67" s="2" t="str">
        <f t="shared" si="57"/>
        <v>Новый раздел</v>
      </c>
      <c r="G67" s="2" t="str">
        <f t="shared" si="57"/>
        <v>Пандус</v>
      </c>
      <c r="H67" s="2"/>
      <c r="I67" s="2"/>
      <c r="J67" s="2"/>
      <c r="K67" s="2"/>
      <c r="L67" s="2"/>
      <c r="M67" s="2"/>
      <c r="N67" s="2"/>
      <c r="O67" s="2">
        <f t="shared" ref="O67:AT67" si="58">O97</f>
        <v>83975.13</v>
      </c>
      <c r="P67" s="2">
        <f t="shared" si="58"/>
        <v>61774.93</v>
      </c>
      <c r="Q67" s="2">
        <f t="shared" si="58"/>
        <v>8185.53</v>
      </c>
      <c r="R67" s="2">
        <f t="shared" si="58"/>
        <v>2423.34</v>
      </c>
      <c r="S67" s="2">
        <f t="shared" si="58"/>
        <v>14014.67</v>
      </c>
      <c r="T67" s="2">
        <f t="shared" si="58"/>
        <v>0</v>
      </c>
      <c r="U67" s="2">
        <f t="shared" si="58"/>
        <v>47.729080000000003</v>
      </c>
      <c r="V67" s="2">
        <f t="shared" si="58"/>
        <v>5.9131500000000008</v>
      </c>
      <c r="W67" s="2">
        <f t="shared" si="58"/>
        <v>164.1</v>
      </c>
      <c r="X67" s="2">
        <f t="shared" si="58"/>
        <v>13644.23</v>
      </c>
      <c r="Y67" s="2">
        <f t="shared" si="58"/>
        <v>9384.61</v>
      </c>
      <c r="Z67" s="2">
        <f t="shared" si="58"/>
        <v>0</v>
      </c>
      <c r="AA67" s="2">
        <f t="shared" si="58"/>
        <v>0</v>
      </c>
      <c r="AB67" s="2">
        <f t="shared" si="58"/>
        <v>83975.13</v>
      </c>
      <c r="AC67" s="2">
        <f t="shared" si="58"/>
        <v>61774.93</v>
      </c>
      <c r="AD67" s="2">
        <f t="shared" si="58"/>
        <v>8185.53</v>
      </c>
      <c r="AE67" s="2">
        <f t="shared" si="58"/>
        <v>2423.34</v>
      </c>
      <c r="AF67" s="2">
        <f t="shared" si="58"/>
        <v>14014.67</v>
      </c>
      <c r="AG67" s="2">
        <f t="shared" si="58"/>
        <v>0</v>
      </c>
      <c r="AH67" s="2">
        <f t="shared" si="58"/>
        <v>47.729080000000003</v>
      </c>
      <c r="AI67" s="2">
        <f t="shared" si="58"/>
        <v>5.9131500000000008</v>
      </c>
      <c r="AJ67" s="2">
        <f t="shared" si="58"/>
        <v>164.1</v>
      </c>
      <c r="AK67" s="2">
        <f t="shared" si="58"/>
        <v>13644.23</v>
      </c>
      <c r="AL67" s="2">
        <f t="shared" si="58"/>
        <v>9384.61</v>
      </c>
      <c r="AM67" s="2">
        <f t="shared" si="58"/>
        <v>0</v>
      </c>
      <c r="AN67" s="2">
        <f t="shared" si="58"/>
        <v>0</v>
      </c>
      <c r="AO67" s="2">
        <f t="shared" si="58"/>
        <v>0</v>
      </c>
      <c r="AP67" s="2">
        <f t="shared" si="58"/>
        <v>0</v>
      </c>
      <c r="AQ67" s="2">
        <f t="shared" si="58"/>
        <v>0</v>
      </c>
      <c r="AR67" s="2">
        <f t="shared" si="58"/>
        <v>107003.97</v>
      </c>
      <c r="AS67" s="2">
        <f t="shared" si="58"/>
        <v>107003.97</v>
      </c>
      <c r="AT67" s="2">
        <f t="shared" si="58"/>
        <v>0</v>
      </c>
      <c r="AU67" s="2">
        <f t="shared" ref="AU67:BZ67" si="59">AU97</f>
        <v>0</v>
      </c>
      <c r="AV67" s="2">
        <f t="shared" si="59"/>
        <v>61774.93</v>
      </c>
      <c r="AW67" s="2">
        <f t="shared" si="59"/>
        <v>61774.93</v>
      </c>
      <c r="AX67" s="2">
        <f t="shared" si="59"/>
        <v>0</v>
      </c>
      <c r="AY67" s="2">
        <f t="shared" si="59"/>
        <v>61774.93</v>
      </c>
      <c r="AZ67" s="2">
        <f t="shared" si="59"/>
        <v>0</v>
      </c>
      <c r="BA67" s="2">
        <f t="shared" si="59"/>
        <v>0</v>
      </c>
      <c r="BB67" s="2">
        <f t="shared" si="59"/>
        <v>0</v>
      </c>
      <c r="BC67" s="2">
        <f t="shared" si="59"/>
        <v>0</v>
      </c>
      <c r="BD67" s="2">
        <f t="shared" si="59"/>
        <v>3646.37</v>
      </c>
      <c r="BE67" s="2">
        <f t="shared" si="59"/>
        <v>0</v>
      </c>
      <c r="BF67" s="2">
        <f t="shared" si="59"/>
        <v>0</v>
      </c>
      <c r="BG67" s="2">
        <f t="shared" si="59"/>
        <v>0</v>
      </c>
      <c r="BH67" s="2">
        <f t="shared" si="59"/>
        <v>0</v>
      </c>
      <c r="BI67" s="2">
        <f t="shared" si="59"/>
        <v>0</v>
      </c>
      <c r="BJ67" s="2">
        <f t="shared" si="59"/>
        <v>0</v>
      </c>
      <c r="BK67" s="2">
        <f t="shared" si="59"/>
        <v>0</v>
      </c>
      <c r="BL67" s="2">
        <f t="shared" si="59"/>
        <v>0</v>
      </c>
      <c r="BM67" s="2">
        <f t="shared" si="59"/>
        <v>0</v>
      </c>
      <c r="BN67" s="2">
        <f t="shared" si="59"/>
        <v>0</v>
      </c>
      <c r="BO67" s="2">
        <f t="shared" si="59"/>
        <v>0</v>
      </c>
      <c r="BP67" s="2">
        <f t="shared" si="59"/>
        <v>0</v>
      </c>
      <c r="BQ67" s="2">
        <f t="shared" si="59"/>
        <v>0</v>
      </c>
      <c r="BR67" s="2">
        <f t="shared" si="59"/>
        <v>0</v>
      </c>
      <c r="BS67" s="2">
        <f t="shared" si="59"/>
        <v>0</v>
      </c>
      <c r="BT67" s="2">
        <f t="shared" si="59"/>
        <v>0</v>
      </c>
      <c r="BU67" s="2">
        <f t="shared" si="59"/>
        <v>0</v>
      </c>
      <c r="BV67" s="2">
        <f t="shared" si="59"/>
        <v>0</v>
      </c>
      <c r="BW67" s="2">
        <f t="shared" si="59"/>
        <v>0</v>
      </c>
      <c r="BX67" s="2">
        <f t="shared" si="59"/>
        <v>0</v>
      </c>
      <c r="BY67" s="2">
        <f t="shared" si="59"/>
        <v>0</v>
      </c>
      <c r="BZ67" s="2">
        <f t="shared" si="59"/>
        <v>0</v>
      </c>
      <c r="CA67" s="2">
        <f t="shared" ref="CA67:DF67" si="60">CA97</f>
        <v>107003.97</v>
      </c>
      <c r="CB67" s="2">
        <f t="shared" si="60"/>
        <v>107003.97</v>
      </c>
      <c r="CC67" s="2">
        <f t="shared" si="60"/>
        <v>0</v>
      </c>
      <c r="CD67" s="2">
        <f t="shared" si="60"/>
        <v>0</v>
      </c>
      <c r="CE67" s="2">
        <f t="shared" si="60"/>
        <v>61774.93</v>
      </c>
      <c r="CF67" s="2">
        <f t="shared" si="60"/>
        <v>61774.93</v>
      </c>
      <c r="CG67" s="2">
        <f t="shared" si="60"/>
        <v>0</v>
      </c>
      <c r="CH67" s="2">
        <f t="shared" si="60"/>
        <v>61774.93</v>
      </c>
      <c r="CI67" s="2">
        <f t="shared" si="60"/>
        <v>0</v>
      </c>
      <c r="CJ67" s="2">
        <f t="shared" si="60"/>
        <v>0</v>
      </c>
      <c r="CK67" s="2">
        <f t="shared" si="60"/>
        <v>0</v>
      </c>
      <c r="CL67" s="2">
        <f t="shared" si="60"/>
        <v>0</v>
      </c>
      <c r="CM67" s="2">
        <f t="shared" si="60"/>
        <v>3646.37</v>
      </c>
      <c r="CN67" s="2">
        <f t="shared" si="60"/>
        <v>0</v>
      </c>
      <c r="CO67" s="2">
        <f t="shared" si="60"/>
        <v>0</v>
      </c>
      <c r="CP67" s="2">
        <f t="shared" si="60"/>
        <v>0</v>
      </c>
      <c r="CQ67" s="2">
        <f t="shared" si="60"/>
        <v>0</v>
      </c>
      <c r="CR67" s="2">
        <f t="shared" si="60"/>
        <v>0</v>
      </c>
      <c r="CS67" s="2">
        <f t="shared" si="60"/>
        <v>0</v>
      </c>
      <c r="CT67" s="2">
        <f t="shared" si="60"/>
        <v>0</v>
      </c>
      <c r="CU67" s="2">
        <f t="shared" si="60"/>
        <v>0</v>
      </c>
      <c r="CV67" s="2">
        <f t="shared" si="60"/>
        <v>0</v>
      </c>
      <c r="CW67" s="2">
        <f t="shared" si="60"/>
        <v>0</v>
      </c>
      <c r="CX67" s="2">
        <f t="shared" si="60"/>
        <v>0</v>
      </c>
      <c r="CY67" s="2">
        <f t="shared" si="60"/>
        <v>0</v>
      </c>
      <c r="CZ67" s="2">
        <f t="shared" si="60"/>
        <v>0</v>
      </c>
      <c r="DA67" s="2">
        <f t="shared" si="60"/>
        <v>0</v>
      </c>
      <c r="DB67" s="2">
        <f t="shared" si="60"/>
        <v>0</v>
      </c>
      <c r="DC67" s="2">
        <f t="shared" si="60"/>
        <v>0</v>
      </c>
      <c r="DD67" s="2">
        <f t="shared" si="60"/>
        <v>0</v>
      </c>
      <c r="DE67" s="2">
        <f t="shared" si="60"/>
        <v>0</v>
      </c>
      <c r="DF67" s="2">
        <f t="shared" si="60"/>
        <v>0</v>
      </c>
      <c r="DG67" s="3">
        <f t="shared" ref="DG67:EL67" si="61">DG97</f>
        <v>0</v>
      </c>
      <c r="DH67" s="3">
        <f t="shared" si="61"/>
        <v>0</v>
      </c>
      <c r="DI67" s="3">
        <f t="shared" si="61"/>
        <v>0</v>
      </c>
      <c r="DJ67" s="3">
        <f t="shared" si="61"/>
        <v>0</v>
      </c>
      <c r="DK67" s="3">
        <f t="shared" si="61"/>
        <v>0</v>
      </c>
      <c r="DL67" s="3">
        <f t="shared" si="61"/>
        <v>0</v>
      </c>
      <c r="DM67" s="3">
        <f t="shared" si="61"/>
        <v>0</v>
      </c>
      <c r="DN67" s="3">
        <f t="shared" si="61"/>
        <v>0</v>
      </c>
      <c r="DO67" s="3">
        <f t="shared" si="61"/>
        <v>0</v>
      </c>
      <c r="DP67" s="3">
        <f t="shared" si="61"/>
        <v>0</v>
      </c>
      <c r="DQ67" s="3">
        <f t="shared" si="61"/>
        <v>0</v>
      </c>
      <c r="DR67" s="3">
        <f t="shared" si="61"/>
        <v>0</v>
      </c>
      <c r="DS67" s="3">
        <f t="shared" si="61"/>
        <v>0</v>
      </c>
      <c r="DT67" s="3">
        <f t="shared" si="61"/>
        <v>0</v>
      </c>
      <c r="DU67" s="3">
        <f t="shared" si="61"/>
        <v>0</v>
      </c>
      <c r="DV67" s="3">
        <f t="shared" si="61"/>
        <v>0</v>
      </c>
      <c r="DW67" s="3">
        <f t="shared" si="61"/>
        <v>0</v>
      </c>
      <c r="DX67" s="3">
        <f t="shared" si="61"/>
        <v>0</v>
      </c>
      <c r="DY67" s="3">
        <f t="shared" si="61"/>
        <v>0</v>
      </c>
      <c r="DZ67" s="3">
        <f t="shared" si="61"/>
        <v>0</v>
      </c>
      <c r="EA67" s="3">
        <f t="shared" si="61"/>
        <v>0</v>
      </c>
      <c r="EB67" s="3">
        <f t="shared" si="61"/>
        <v>0</v>
      </c>
      <c r="EC67" s="3">
        <f t="shared" si="61"/>
        <v>0</v>
      </c>
      <c r="ED67" s="3">
        <f t="shared" si="61"/>
        <v>0</v>
      </c>
      <c r="EE67" s="3">
        <f t="shared" si="61"/>
        <v>0</v>
      </c>
      <c r="EF67" s="3">
        <f t="shared" si="61"/>
        <v>0</v>
      </c>
      <c r="EG67" s="3">
        <f t="shared" si="61"/>
        <v>0</v>
      </c>
      <c r="EH67" s="3">
        <f t="shared" si="61"/>
        <v>0</v>
      </c>
      <c r="EI67" s="3">
        <f t="shared" si="61"/>
        <v>0</v>
      </c>
      <c r="EJ67" s="3">
        <f t="shared" si="61"/>
        <v>0</v>
      </c>
      <c r="EK67" s="3">
        <f t="shared" si="61"/>
        <v>0</v>
      </c>
      <c r="EL67" s="3">
        <f t="shared" si="61"/>
        <v>0</v>
      </c>
      <c r="EM67" s="3">
        <f t="shared" ref="EM67:FR67" si="62">EM97</f>
        <v>0</v>
      </c>
      <c r="EN67" s="3">
        <f t="shared" si="62"/>
        <v>0</v>
      </c>
      <c r="EO67" s="3">
        <f t="shared" si="62"/>
        <v>0</v>
      </c>
      <c r="EP67" s="3">
        <f t="shared" si="62"/>
        <v>0</v>
      </c>
      <c r="EQ67" s="3">
        <f t="shared" si="62"/>
        <v>0</v>
      </c>
      <c r="ER67" s="3">
        <f t="shared" si="62"/>
        <v>0</v>
      </c>
      <c r="ES67" s="3">
        <f t="shared" si="62"/>
        <v>0</v>
      </c>
      <c r="ET67" s="3">
        <f t="shared" si="62"/>
        <v>0</v>
      </c>
      <c r="EU67" s="3">
        <f t="shared" si="62"/>
        <v>0</v>
      </c>
      <c r="EV67" s="3">
        <f t="shared" si="62"/>
        <v>0</v>
      </c>
      <c r="EW67" s="3">
        <f t="shared" si="62"/>
        <v>0</v>
      </c>
      <c r="EX67" s="3">
        <f t="shared" si="62"/>
        <v>0</v>
      </c>
      <c r="EY67" s="3">
        <f t="shared" si="62"/>
        <v>0</v>
      </c>
      <c r="EZ67" s="3">
        <f t="shared" si="62"/>
        <v>0</v>
      </c>
      <c r="FA67" s="3">
        <f t="shared" si="62"/>
        <v>0</v>
      </c>
      <c r="FB67" s="3">
        <f t="shared" si="62"/>
        <v>0</v>
      </c>
      <c r="FC67" s="3">
        <f t="shared" si="62"/>
        <v>0</v>
      </c>
      <c r="FD67" s="3">
        <f t="shared" si="62"/>
        <v>0</v>
      </c>
      <c r="FE67" s="3">
        <f t="shared" si="62"/>
        <v>0</v>
      </c>
      <c r="FF67" s="3">
        <f t="shared" si="62"/>
        <v>0</v>
      </c>
      <c r="FG67" s="3">
        <f t="shared" si="62"/>
        <v>0</v>
      </c>
      <c r="FH67" s="3">
        <f t="shared" si="62"/>
        <v>0</v>
      </c>
      <c r="FI67" s="3">
        <f t="shared" si="62"/>
        <v>0</v>
      </c>
      <c r="FJ67" s="3">
        <f t="shared" si="62"/>
        <v>0</v>
      </c>
      <c r="FK67" s="3">
        <f t="shared" si="62"/>
        <v>0</v>
      </c>
      <c r="FL67" s="3">
        <f t="shared" si="62"/>
        <v>0</v>
      </c>
      <c r="FM67" s="3">
        <f t="shared" si="62"/>
        <v>0</v>
      </c>
      <c r="FN67" s="3">
        <f t="shared" si="62"/>
        <v>0</v>
      </c>
      <c r="FO67" s="3">
        <f t="shared" si="62"/>
        <v>0</v>
      </c>
      <c r="FP67" s="3">
        <f t="shared" si="62"/>
        <v>0</v>
      </c>
      <c r="FQ67" s="3">
        <f t="shared" si="62"/>
        <v>0</v>
      </c>
      <c r="FR67" s="3">
        <f t="shared" si="62"/>
        <v>0</v>
      </c>
      <c r="FS67" s="3">
        <f t="shared" ref="FS67:GX67" si="63">FS97</f>
        <v>0</v>
      </c>
      <c r="FT67" s="3">
        <f t="shared" si="63"/>
        <v>0</v>
      </c>
      <c r="FU67" s="3">
        <f t="shared" si="63"/>
        <v>0</v>
      </c>
      <c r="FV67" s="3">
        <f t="shared" si="63"/>
        <v>0</v>
      </c>
      <c r="FW67" s="3">
        <f t="shared" si="63"/>
        <v>0</v>
      </c>
      <c r="FX67" s="3">
        <f t="shared" si="63"/>
        <v>0</v>
      </c>
      <c r="FY67" s="3">
        <f t="shared" si="63"/>
        <v>0</v>
      </c>
      <c r="FZ67" s="3">
        <f t="shared" si="63"/>
        <v>0</v>
      </c>
      <c r="GA67" s="3">
        <f t="shared" si="63"/>
        <v>0</v>
      </c>
      <c r="GB67" s="3">
        <f t="shared" si="63"/>
        <v>0</v>
      </c>
      <c r="GC67" s="3">
        <f t="shared" si="63"/>
        <v>0</v>
      </c>
      <c r="GD67" s="3">
        <f t="shared" si="63"/>
        <v>0</v>
      </c>
      <c r="GE67" s="3">
        <f t="shared" si="63"/>
        <v>0</v>
      </c>
      <c r="GF67" s="3">
        <f t="shared" si="63"/>
        <v>0</v>
      </c>
      <c r="GG67" s="3">
        <f t="shared" si="63"/>
        <v>0</v>
      </c>
      <c r="GH67" s="3">
        <f t="shared" si="63"/>
        <v>0</v>
      </c>
      <c r="GI67" s="3">
        <f t="shared" si="63"/>
        <v>0</v>
      </c>
      <c r="GJ67" s="3">
        <f t="shared" si="63"/>
        <v>0</v>
      </c>
      <c r="GK67" s="3">
        <f t="shared" si="63"/>
        <v>0</v>
      </c>
      <c r="GL67" s="3">
        <f t="shared" si="63"/>
        <v>0</v>
      </c>
      <c r="GM67" s="3">
        <f t="shared" si="63"/>
        <v>0</v>
      </c>
      <c r="GN67" s="3">
        <f t="shared" si="63"/>
        <v>0</v>
      </c>
      <c r="GO67" s="3">
        <f t="shared" si="63"/>
        <v>0</v>
      </c>
      <c r="GP67" s="3">
        <f t="shared" si="63"/>
        <v>0</v>
      </c>
      <c r="GQ67" s="3">
        <f t="shared" si="63"/>
        <v>0</v>
      </c>
      <c r="GR67" s="3">
        <f t="shared" si="63"/>
        <v>0</v>
      </c>
      <c r="GS67" s="3">
        <f t="shared" si="63"/>
        <v>0</v>
      </c>
      <c r="GT67" s="3">
        <f t="shared" si="63"/>
        <v>0</v>
      </c>
      <c r="GU67" s="3">
        <f t="shared" si="63"/>
        <v>0</v>
      </c>
      <c r="GV67" s="3">
        <f t="shared" si="63"/>
        <v>0</v>
      </c>
      <c r="GW67" s="3">
        <f t="shared" si="63"/>
        <v>0</v>
      </c>
      <c r="GX67" s="3">
        <f t="shared" si="63"/>
        <v>0</v>
      </c>
    </row>
    <row r="69" spans="1:245">
      <c r="A69">
        <v>17</v>
      </c>
      <c r="B69">
        <v>1</v>
      </c>
      <c r="C69">
        <f>ROW(SmtRes!A28)</f>
        <v>28</v>
      </c>
      <c r="D69">
        <f>ROW(EtalonRes!A28)</f>
        <v>28</v>
      </c>
      <c r="E69" t="s">
        <v>15</v>
      </c>
      <c r="F69" t="s">
        <v>104</v>
      </c>
      <c r="G69" t="s">
        <v>105</v>
      </c>
      <c r="H69" t="s">
        <v>106</v>
      </c>
      <c r="I69">
        <f>ROUND(2/100,9)</f>
        <v>0.02</v>
      </c>
      <c r="J69">
        <v>0</v>
      </c>
      <c r="K69">
        <f>ROUND(2/100,9)</f>
        <v>0.02</v>
      </c>
      <c r="O69">
        <f t="shared" ref="O69:O95" si="64">ROUND(CP69,2)</f>
        <v>497.41</v>
      </c>
      <c r="P69">
        <f t="shared" ref="P69:P95" si="65">ROUND(CQ69*I69,2)</f>
        <v>2.2200000000000002</v>
      </c>
      <c r="Q69">
        <f t="shared" ref="Q69:Q95" si="66">ROUND(CR69*I69,2)</f>
        <v>398.98</v>
      </c>
      <c r="R69">
        <f t="shared" ref="R69:R95" si="67">ROUND(CS69*I69,2)</f>
        <v>147.26</v>
      </c>
      <c r="S69">
        <f t="shared" ref="S69:S95" si="68">ROUND(CT69*I69,2)</f>
        <v>96.21</v>
      </c>
      <c r="T69">
        <f t="shared" ref="T69:T95" si="69">ROUND(CU69*I69,2)</f>
        <v>0</v>
      </c>
      <c r="U69">
        <f t="shared" ref="U69:U95" si="70">CV69*I69</f>
        <v>0.36155999999999999</v>
      </c>
      <c r="V69">
        <f t="shared" ref="V69:V95" si="71">CW69*I69</f>
        <v>0.34700000000000003</v>
      </c>
      <c r="W69">
        <f t="shared" ref="W69:W95" si="72">ROUND(CX69*I69,2)</f>
        <v>0</v>
      </c>
      <c r="X69">
        <f t="shared" ref="X69:X95" si="73">ROUND(CY69,2)</f>
        <v>311.64</v>
      </c>
      <c r="Y69">
        <f t="shared" ref="Y69:Y95" si="74">ROUND(CZ69,2)</f>
        <v>197.21</v>
      </c>
      <c r="AA69">
        <v>36160589</v>
      </c>
      <c r="AB69">
        <f t="shared" ref="AB69:AB95" si="75">ROUND((AC69+AD69+AF69),6)</f>
        <v>2889.9180000000001</v>
      </c>
      <c r="AC69">
        <f t="shared" ref="AC69:AC95" si="76">ROUND((ES69),6)</f>
        <v>12.2</v>
      </c>
      <c r="AD69">
        <f>ROUND(((((ET69*1.25))-((EU69*1.25)))+AE69),6)</f>
        <v>2732.7375000000002</v>
      </c>
      <c r="AE69">
        <f>ROUND(((EU69*1.25)),6)</f>
        <v>221.91249999999999</v>
      </c>
      <c r="AF69">
        <f>ROUND(((EV69*1.15)),6)</f>
        <v>144.98050000000001</v>
      </c>
      <c r="AG69">
        <f t="shared" ref="AG69:AG95" si="77">ROUND((AP69),6)</f>
        <v>0</v>
      </c>
      <c r="AH69">
        <f>((EW69*1.15))</f>
        <v>18.077999999999999</v>
      </c>
      <c r="AI69">
        <f>((EX69*1.25))</f>
        <v>17.350000000000001</v>
      </c>
      <c r="AJ69">
        <f t="shared" ref="AJ69:AJ95" si="78">(AS69)</f>
        <v>0</v>
      </c>
      <c r="AK69">
        <v>2324.46</v>
      </c>
      <c r="AL69">
        <v>12.2</v>
      </c>
      <c r="AM69">
        <v>2186.19</v>
      </c>
      <c r="AN69">
        <v>177.53</v>
      </c>
      <c r="AO69">
        <v>126.07</v>
      </c>
      <c r="AP69">
        <v>0</v>
      </c>
      <c r="AQ69">
        <v>15.72</v>
      </c>
      <c r="AR69">
        <v>13.88</v>
      </c>
      <c r="AS69">
        <v>0</v>
      </c>
      <c r="AT69">
        <v>128</v>
      </c>
      <c r="AU69">
        <v>81</v>
      </c>
      <c r="AV69">
        <v>1</v>
      </c>
      <c r="AW69">
        <v>1</v>
      </c>
      <c r="AZ69">
        <v>1</v>
      </c>
      <c r="BA69">
        <v>33.18</v>
      </c>
      <c r="BB69">
        <v>7.3</v>
      </c>
      <c r="BC69">
        <v>9.1</v>
      </c>
      <c r="BD69" t="s">
        <v>3</v>
      </c>
      <c r="BE69" t="s">
        <v>3</v>
      </c>
      <c r="BF69" t="s">
        <v>3</v>
      </c>
      <c r="BG69" t="s">
        <v>3</v>
      </c>
      <c r="BH69">
        <v>0</v>
      </c>
      <c r="BI69">
        <v>1</v>
      </c>
      <c r="BJ69" t="s">
        <v>107</v>
      </c>
      <c r="BM69">
        <v>27001</v>
      </c>
      <c r="BN69">
        <v>0</v>
      </c>
      <c r="BO69" t="s">
        <v>104</v>
      </c>
      <c r="BP69">
        <v>1</v>
      </c>
      <c r="BQ69">
        <v>2</v>
      </c>
      <c r="BR69">
        <v>0</v>
      </c>
      <c r="BS69">
        <v>33.18</v>
      </c>
      <c r="BT69">
        <v>1</v>
      </c>
      <c r="BU69">
        <v>1</v>
      </c>
      <c r="BV69">
        <v>1</v>
      </c>
      <c r="BW69">
        <v>1</v>
      </c>
      <c r="BX69">
        <v>1</v>
      </c>
      <c r="BY69" t="s">
        <v>3</v>
      </c>
      <c r="BZ69">
        <v>142</v>
      </c>
      <c r="CA69">
        <v>95</v>
      </c>
      <c r="CB69" t="s">
        <v>3</v>
      </c>
      <c r="CE69">
        <v>0</v>
      </c>
      <c r="CF69">
        <v>0</v>
      </c>
      <c r="CG69">
        <v>0</v>
      </c>
      <c r="CM69">
        <v>0</v>
      </c>
      <c r="CN69" t="s">
        <v>589</v>
      </c>
      <c r="CO69">
        <v>0</v>
      </c>
      <c r="CP69">
        <f t="shared" ref="CP69:CP95" si="79">(P69+Q69+S69)</f>
        <v>497.41</v>
      </c>
      <c r="CQ69">
        <f t="shared" ref="CQ69:CQ95" si="80">AC69*BC69</f>
        <v>111.02</v>
      </c>
      <c r="CR69">
        <f t="shared" ref="CR69:CR95" si="81">AD69*BB69</f>
        <v>19948.983749999999</v>
      </c>
      <c r="CS69">
        <f t="shared" ref="CS69:CS95" si="82">AE69*BS69</f>
        <v>7363.0567499999997</v>
      </c>
      <c r="CT69">
        <f t="shared" ref="CT69:CT95" si="83">AF69*BA69</f>
        <v>4810.4529899999998</v>
      </c>
      <c r="CU69">
        <f t="shared" ref="CU69:CU95" si="84">AG69</f>
        <v>0</v>
      </c>
      <c r="CV69">
        <f t="shared" ref="CV69:CV95" si="85">AH69</f>
        <v>18.077999999999999</v>
      </c>
      <c r="CW69">
        <f t="shared" ref="CW69:CW95" si="86">AI69</f>
        <v>17.350000000000001</v>
      </c>
      <c r="CX69">
        <f t="shared" ref="CX69:CX95" si="87">AJ69</f>
        <v>0</v>
      </c>
      <c r="CY69">
        <f t="shared" ref="CY69:CY77" si="88">(((S69+R69)*AT69)/100)</f>
        <v>311.64159999999998</v>
      </c>
      <c r="CZ69">
        <f t="shared" ref="CZ69:CZ77" si="89">(((S69+R69)*AU69)/100)</f>
        <v>197.21069999999997</v>
      </c>
      <c r="DC69" t="s">
        <v>3</v>
      </c>
      <c r="DD69" t="s">
        <v>3</v>
      </c>
      <c r="DE69" t="s">
        <v>108</v>
      </c>
      <c r="DF69" t="s">
        <v>108</v>
      </c>
      <c r="DG69" t="s">
        <v>109</v>
      </c>
      <c r="DH69" t="s">
        <v>3</v>
      </c>
      <c r="DI69" t="s">
        <v>109</v>
      </c>
      <c r="DJ69" t="s">
        <v>108</v>
      </c>
      <c r="DK69" t="s">
        <v>3</v>
      </c>
      <c r="DL69" t="s">
        <v>3</v>
      </c>
      <c r="DM69" t="s">
        <v>3</v>
      </c>
      <c r="DN69">
        <v>0</v>
      </c>
      <c r="DO69">
        <v>0</v>
      </c>
      <c r="DP69">
        <v>1</v>
      </c>
      <c r="DQ69">
        <v>1</v>
      </c>
      <c r="DU69">
        <v>1013</v>
      </c>
      <c r="DV69" t="s">
        <v>106</v>
      </c>
      <c r="DW69" t="s">
        <v>106</v>
      </c>
      <c r="DX69">
        <v>1</v>
      </c>
      <c r="DZ69" t="s">
        <v>3</v>
      </c>
      <c r="EA69" t="s">
        <v>3</v>
      </c>
      <c r="EB69" t="s">
        <v>3</v>
      </c>
      <c r="EC69" t="s">
        <v>3</v>
      </c>
      <c r="EE69">
        <v>36260467</v>
      </c>
      <c r="EF69">
        <v>2</v>
      </c>
      <c r="EG69" t="s">
        <v>20</v>
      </c>
      <c r="EH69">
        <v>0</v>
      </c>
      <c r="EI69" t="s">
        <v>3</v>
      </c>
      <c r="EJ69">
        <v>1</v>
      </c>
      <c r="EK69">
        <v>27001</v>
      </c>
      <c r="EL69" t="s">
        <v>110</v>
      </c>
      <c r="EM69" t="s">
        <v>111</v>
      </c>
      <c r="EO69" t="s">
        <v>112</v>
      </c>
      <c r="EQ69">
        <v>0</v>
      </c>
      <c r="ER69">
        <v>2324.46</v>
      </c>
      <c r="ES69">
        <v>12.2</v>
      </c>
      <c r="ET69">
        <v>2186.19</v>
      </c>
      <c r="EU69">
        <v>177.53</v>
      </c>
      <c r="EV69">
        <v>126.07</v>
      </c>
      <c r="EW69">
        <v>15.72</v>
      </c>
      <c r="EX69">
        <v>13.88</v>
      </c>
      <c r="EY69">
        <v>0</v>
      </c>
      <c r="FQ69">
        <v>0</v>
      </c>
      <c r="FR69">
        <f t="shared" ref="FR69:FR95" si="90">ROUND(IF(AND(BH69=3,BI69=3),P69,0),2)</f>
        <v>0</v>
      </c>
      <c r="FS69">
        <v>0</v>
      </c>
      <c r="FT69" t="s">
        <v>23</v>
      </c>
      <c r="FU69" t="s">
        <v>24</v>
      </c>
      <c r="FX69">
        <v>127.8</v>
      </c>
      <c r="FY69">
        <v>80.75</v>
      </c>
      <c r="GA69" t="s">
        <v>3</v>
      </c>
      <c r="GD69">
        <v>1</v>
      </c>
      <c r="GF69">
        <v>1000761219</v>
      </c>
      <c r="GG69">
        <v>2</v>
      </c>
      <c r="GH69">
        <v>1</v>
      </c>
      <c r="GI69">
        <v>2</v>
      </c>
      <c r="GJ69">
        <v>0</v>
      </c>
      <c r="GK69">
        <v>0</v>
      </c>
      <c r="GL69">
        <f t="shared" ref="GL69:GL95" si="91">ROUND(IF(AND(BH69=3,BI69=3,FS69&lt;&gt;0),P69,0),2)</f>
        <v>0</v>
      </c>
      <c r="GM69">
        <f t="shared" ref="GM69:GM95" si="92">ROUND(O69+X69+Y69,2)+GX69</f>
        <v>1006.26</v>
      </c>
      <c r="GN69">
        <f t="shared" ref="GN69:GN95" si="93">IF(OR(BI69=0,BI69=1),ROUND(O69+X69+Y69,2),0)</f>
        <v>1006.26</v>
      </c>
      <c r="GO69">
        <f t="shared" ref="GO69:GO95" si="94">IF(BI69=2,ROUND(O69+X69+Y69,2),0)</f>
        <v>0</v>
      </c>
      <c r="GP69">
        <f t="shared" ref="GP69:GP95" si="95">IF(BI69=4,ROUND(O69+X69+Y69,2)+GX69,0)</f>
        <v>0</v>
      </c>
      <c r="GR69">
        <v>0</v>
      </c>
      <c r="GS69">
        <v>3</v>
      </c>
      <c r="GT69">
        <v>0</v>
      </c>
      <c r="GU69" t="s">
        <v>3</v>
      </c>
      <c r="GV69">
        <f t="shared" ref="GV69:GV95" si="96">ROUND((GT69),6)</f>
        <v>0</v>
      </c>
      <c r="GW69">
        <v>1</v>
      </c>
      <c r="GX69">
        <f t="shared" ref="GX69:GX95" si="97">ROUND(HC69*I69,2)</f>
        <v>0</v>
      </c>
      <c r="HA69">
        <v>0</v>
      </c>
      <c r="HB69">
        <v>0</v>
      </c>
      <c r="HC69">
        <f t="shared" ref="HC69:HC95" si="98">GV69*GW69</f>
        <v>0</v>
      </c>
      <c r="HE69" t="s">
        <v>3</v>
      </c>
      <c r="HF69" t="s">
        <v>3</v>
      </c>
      <c r="HM69" t="s">
        <v>3</v>
      </c>
      <c r="IK69">
        <v>0</v>
      </c>
    </row>
    <row r="70" spans="1:245">
      <c r="A70">
        <v>18</v>
      </c>
      <c r="B70">
        <v>1</v>
      </c>
      <c r="C70">
        <v>27</v>
      </c>
      <c r="E70" t="s">
        <v>113</v>
      </c>
      <c r="F70" t="s">
        <v>114</v>
      </c>
      <c r="G70" t="s">
        <v>115</v>
      </c>
      <c r="H70" t="s">
        <v>116</v>
      </c>
      <c r="I70">
        <f>I69*J70</f>
        <v>2</v>
      </c>
      <c r="J70">
        <v>100</v>
      </c>
      <c r="K70">
        <v>100</v>
      </c>
      <c r="O70">
        <f t="shared" si="64"/>
        <v>1240.8</v>
      </c>
      <c r="P70">
        <f t="shared" si="65"/>
        <v>1240.8</v>
      </c>
      <c r="Q70">
        <f t="shared" si="66"/>
        <v>0</v>
      </c>
      <c r="R70">
        <f t="shared" si="67"/>
        <v>0</v>
      </c>
      <c r="S70">
        <f t="shared" si="68"/>
        <v>0</v>
      </c>
      <c r="T70">
        <f t="shared" si="69"/>
        <v>0</v>
      </c>
      <c r="U70">
        <f t="shared" si="70"/>
        <v>0</v>
      </c>
      <c r="V70">
        <f t="shared" si="71"/>
        <v>0</v>
      </c>
      <c r="W70">
        <f t="shared" si="72"/>
        <v>65.36</v>
      </c>
      <c r="X70">
        <f t="shared" si="73"/>
        <v>0</v>
      </c>
      <c r="Y70">
        <f t="shared" si="74"/>
        <v>0</v>
      </c>
      <c r="AA70">
        <v>36160589</v>
      </c>
      <c r="AB70">
        <f t="shared" si="75"/>
        <v>60</v>
      </c>
      <c r="AC70">
        <f t="shared" si="76"/>
        <v>60</v>
      </c>
      <c r="AD70">
        <f>ROUND((((ET70)-(EU70))+AE70),6)</f>
        <v>0</v>
      </c>
      <c r="AE70">
        <f>ROUND((EU70),6)</f>
        <v>0</v>
      </c>
      <c r="AF70">
        <f>ROUND((EV70),6)</f>
        <v>0</v>
      </c>
      <c r="AG70">
        <f t="shared" si="77"/>
        <v>0</v>
      </c>
      <c r="AH70">
        <f>(EW70)</f>
        <v>0</v>
      </c>
      <c r="AI70">
        <f>(EX70)</f>
        <v>0</v>
      </c>
      <c r="AJ70">
        <f t="shared" si="78"/>
        <v>32.68</v>
      </c>
      <c r="AK70">
        <v>60</v>
      </c>
      <c r="AL70">
        <v>60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32.68</v>
      </c>
      <c r="AT70">
        <v>128</v>
      </c>
      <c r="AU70">
        <v>81</v>
      </c>
      <c r="AV70">
        <v>1</v>
      </c>
      <c r="AW70">
        <v>1</v>
      </c>
      <c r="AZ70">
        <v>1</v>
      </c>
      <c r="BA70">
        <v>1</v>
      </c>
      <c r="BB70">
        <v>1</v>
      </c>
      <c r="BC70">
        <v>10.34</v>
      </c>
      <c r="BD70" t="s">
        <v>3</v>
      </c>
      <c r="BE70" t="s">
        <v>3</v>
      </c>
      <c r="BF70" t="s">
        <v>3</v>
      </c>
      <c r="BG70" t="s">
        <v>3</v>
      </c>
      <c r="BH70">
        <v>3</v>
      </c>
      <c r="BI70">
        <v>1</v>
      </c>
      <c r="BJ70" t="s">
        <v>117</v>
      </c>
      <c r="BM70">
        <v>27001</v>
      </c>
      <c r="BN70">
        <v>0</v>
      </c>
      <c r="BO70" t="s">
        <v>114</v>
      </c>
      <c r="BP70">
        <v>1</v>
      </c>
      <c r="BQ70">
        <v>2</v>
      </c>
      <c r="BR70">
        <v>0</v>
      </c>
      <c r="BS70">
        <v>1</v>
      </c>
      <c r="BT70">
        <v>1</v>
      </c>
      <c r="BU70">
        <v>1</v>
      </c>
      <c r="BV70">
        <v>1</v>
      </c>
      <c r="BW70">
        <v>1</v>
      </c>
      <c r="BX70">
        <v>1</v>
      </c>
      <c r="BY70" t="s">
        <v>3</v>
      </c>
      <c r="BZ70">
        <v>142</v>
      </c>
      <c r="CA70">
        <v>95</v>
      </c>
      <c r="CB70" t="s">
        <v>3</v>
      </c>
      <c r="CE70">
        <v>0</v>
      </c>
      <c r="CF70">
        <v>0</v>
      </c>
      <c r="CG70">
        <v>0</v>
      </c>
      <c r="CM70">
        <v>0</v>
      </c>
      <c r="CN70" t="s">
        <v>3</v>
      </c>
      <c r="CO70">
        <v>0</v>
      </c>
      <c r="CP70">
        <f t="shared" si="79"/>
        <v>1240.8</v>
      </c>
      <c r="CQ70">
        <f t="shared" si="80"/>
        <v>620.4</v>
      </c>
      <c r="CR70">
        <f t="shared" si="81"/>
        <v>0</v>
      </c>
      <c r="CS70">
        <f t="shared" si="82"/>
        <v>0</v>
      </c>
      <c r="CT70">
        <f t="shared" si="83"/>
        <v>0</v>
      </c>
      <c r="CU70">
        <f t="shared" si="84"/>
        <v>0</v>
      </c>
      <c r="CV70">
        <f t="shared" si="85"/>
        <v>0</v>
      </c>
      <c r="CW70">
        <f t="shared" si="86"/>
        <v>0</v>
      </c>
      <c r="CX70">
        <f t="shared" si="87"/>
        <v>32.68</v>
      </c>
      <c r="CY70">
        <f t="shared" si="88"/>
        <v>0</v>
      </c>
      <c r="CZ70">
        <f t="shared" si="89"/>
        <v>0</v>
      </c>
      <c r="DC70" t="s">
        <v>3</v>
      </c>
      <c r="DD70" t="s">
        <v>3</v>
      </c>
      <c r="DE70" t="s">
        <v>3</v>
      </c>
      <c r="DF70" t="s">
        <v>3</v>
      </c>
      <c r="DG70" t="s">
        <v>3</v>
      </c>
      <c r="DH70" t="s">
        <v>3</v>
      </c>
      <c r="DI70" t="s">
        <v>3</v>
      </c>
      <c r="DJ70" t="s">
        <v>3</v>
      </c>
      <c r="DK70" t="s">
        <v>3</v>
      </c>
      <c r="DL70" t="s">
        <v>3</v>
      </c>
      <c r="DM70" t="s">
        <v>3</v>
      </c>
      <c r="DN70">
        <v>0</v>
      </c>
      <c r="DO70">
        <v>0</v>
      </c>
      <c r="DP70">
        <v>1</v>
      </c>
      <c r="DQ70">
        <v>1</v>
      </c>
      <c r="DU70">
        <v>1007</v>
      </c>
      <c r="DV70" t="s">
        <v>116</v>
      </c>
      <c r="DW70" t="s">
        <v>116</v>
      </c>
      <c r="DX70">
        <v>1</v>
      </c>
      <c r="DZ70" t="s">
        <v>3</v>
      </c>
      <c r="EA70" t="s">
        <v>3</v>
      </c>
      <c r="EB70" t="s">
        <v>3</v>
      </c>
      <c r="EC70" t="s">
        <v>3</v>
      </c>
      <c r="EE70">
        <v>36260467</v>
      </c>
      <c r="EF70">
        <v>2</v>
      </c>
      <c r="EG70" t="s">
        <v>20</v>
      </c>
      <c r="EH70">
        <v>0</v>
      </c>
      <c r="EI70" t="s">
        <v>3</v>
      </c>
      <c r="EJ70">
        <v>1</v>
      </c>
      <c r="EK70">
        <v>27001</v>
      </c>
      <c r="EL70" t="s">
        <v>110</v>
      </c>
      <c r="EM70" t="s">
        <v>111</v>
      </c>
      <c r="EO70" t="s">
        <v>3</v>
      </c>
      <c r="EQ70">
        <v>0</v>
      </c>
      <c r="ER70">
        <v>60</v>
      </c>
      <c r="ES70">
        <v>60</v>
      </c>
      <c r="ET70">
        <v>0</v>
      </c>
      <c r="EU70">
        <v>0</v>
      </c>
      <c r="EV70">
        <v>0</v>
      </c>
      <c r="EW70">
        <v>0</v>
      </c>
      <c r="EX70">
        <v>0</v>
      </c>
      <c r="FQ70">
        <v>0</v>
      </c>
      <c r="FR70">
        <f t="shared" si="90"/>
        <v>0</v>
      </c>
      <c r="FS70">
        <v>0</v>
      </c>
      <c r="FT70" t="s">
        <v>23</v>
      </c>
      <c r="FU70" t="s">
        <v>24</v>
      </c>
      <c r="FX70">
        <v>127.8</v>
      </c>
      <c r="FY70">
        <v>80.75</v>
      </c>
      <c r="GA70" t="s">
        <v>3</v>
      </c>
      <c r="GD70">
        <v>1</v>
      </c>
      <c r="GF70">
        <v>23147846</v>
      </c>
      <c r="GG70">
        <v>2</v>
      </c>
      <c r="GH70">
        <v>1</v>
      </c>
      <c r="GI70">
        <v>2</v>
      </c>
      <c r="GJ70">
        <v>0</v>
      </c>
      <c r="GK70">
        <v>0</v>
      </c>
      <c r="GL70">
        <f t="shared" si="91"/>
        <v>0</v>
      </c>
      <c r="GM70">
        <f t="shared" si="92"/>
        <v>1240.8</v>
      </c>
      <c r="GN70">
        <f t="shared" si="93"/>
        <v>1240.8</v>
      </c>
      <c r="GO70">
        <f t="shared" si="94"/>
        <v>0</v>
      </c>
      <c r="GP70">
        <f t="shared" si="95"/>
        <v>0</v>
      </c>
      <c r="GR70">
        <v>0</v>
      </c>
      <c r="GS70">
        <v>3</v>
      </c>
      <c r="GT70">
        <v>0</v>
      </c>
      <c r="GU70" t="s">
        <v>3</v>
      </c>
      <c r="GV70">
        <f t="shared" si="96"/>
        <v>0</v>
      </c>
      <c r="GW70">
        <v>1</v>
      </c>
      <c r="GX70">
        <f t="shared" si="97"/>
        <v>0</v>
      </c>
      <c r="HA70">
        <v>0</v>
      </c>
      <c r="HB70">
        <v>0</v>
      </c>
      <c r="HC70">
        <f t="shared" si="98"/>
        <v>0</v>
      </c>
      <c r="HE70" t="s">
        <v>3</v>
      </c>
      <c r="HF70" t="s">
        <v>3</v>
      </c>
      <c r="HM70" t="s">
        <v>3</v>
      </c>
      <c r="IK70">
        <v>0</v>
      </c>
    </row>
    <row r="71" spans="1:245">
      <c r="A71">
        <v>17</v>
      </c>
      <c r="B71">
        <v>1</v>
      </c>
      <c r="C71">
        <f>ROW(SmtRes!A37)</f>
        <v>37</v>
      </c>
      <c r="D71">
        <f>ROW(EtalonRes!A37)</f>
        <v>37</v>
      </c>
      <c r="E71" t="s">
        <v>25</v>
      </c>
      <c r="F71" t="s">
        <v>118</v>
      </c>
      <c r="G71" t="s">
        <v>119</v>
      </c>
      <c r="H71" t="s">
        <v>106</v>
      </c>
      <c r="I71">
        <f>ROUND(2/100,9)</f>
        <v>0.02</v>
      </c>
      <c r="J71">
        <v>0</v>
      </c>
      <c r="K71">
        <f>ROUND(2/100,9)</f>
        <v>0.02</v>
      </c>
      <c r="O71">
        <f t="shared" si="64"/>
        <v>765.85</v>
      </c>
      <c r="P71">
        <f t="shared" si="65"/>
        <v>3.11</v>
      </c>
      <c r="Q71">
        <f t="shared" si="66"/>
        <v>613.39</v>
      </c>
      <c r="R71">
        <f t="shared" si="67"/>
        <v>231.2</v>
      </c>
      <c r="S71">
        <f t="shared" si="68"/>
        <v>149.35</v>
      </c>
      <c r="T71">
        <f t="shared" si="69"/>
        <v>0</v>
      </c>
      <c r="U71">
        <f t="shared" si="70"/>
        <v>0.55637000000000003</v>
      </c>
      <c r="V71">
        <f t="shared" si="71"/>
        <v>0.51500000000000001</v>
      </c>
      <c r="W71">
        <f t="shared" si="72"/>
        <v>0</v>
      </c>
      <c r="X71">
        <f t="shared" si="73"/>
        <v>487.1</v>
      </c>
      <c r="Y71">
        <f t="shared" si="74"/>
        <v>308.25</v>
      </c>
      <c r="AA71">
        <v>36160589</v>
      </c>
      <c r="AB71">
        <f t="shared" si="75"/>
        <v>4449.1850000000004</v>
      </c>
      <c r="AC71">
        <f t="shared" si="76"/>
        <v>17.079999999999998</v>
      </c>
      <c r="AD71">
        <f>ROUND(((((ET71*1.25))-((EU71*1.25)))+AE71),6)</f>
        <v>4207.05</v>
      </c>
      <c r="AE71">
        <f>ROUND(((EU71*1.25)),6)</f>
        <v>348.4</v>
      </c>
      <c r="AF71">
        <f>ROUND(((EV71*1.15)),6)</f>
        <v>225.05500000000001</v>
      </c>
      <c r="AG71">
        <f t="shared" si="77"/>
        <v>0</v>
      </c>
      <c r="AH71">
        <f>((EW71*1.15))</f>
        <v>27.8185</v>
      </c>
      <c r="AI71">
        <f>((EX71*1.25))</f>
        <v>25.75</v>
      </c>
      <c r="AJ71">
        <f t="shared" si="78"/>
        <v>0</v>
      </c>
      <c r="AK71">
        <v>3578.42</v>
      </c>
      <c r="AL71">
        <v>17.079999999999998</v>
      </c>
      <c r="AM71">
        <v>3365.64</v>
      </c>
      <c r="AN71">
        <v>278.72000000000003</v>
      </c>
      <c r="AO71">
        <v>195.7</v>
      </c>
      <c r="AP71">
        <v>0</v>
      </c>
      <c r="AQ71">
        <v>24.19</v>
      </c>
      <c r="AR71">
        <v>20.6</v>
      </c>
      <c r="AS71">
        <v>0</v>
      </c>
      <c r="AT71">
        <v>128</v>
      </c>
      <c r="AU71">
        <v>81</v>
      </c>
      <c r="AV71">
        <v>1</v>
      </c>
      <c r="AW71">
        <v>1</v>
      </c>
      <c r="AZ71">
        <v>1</v>
      </c>
      <c r="BA71">
        <v>33.18</v>
      </c>
      <c r="BB71">
        <v>7.29</v>
      </c>
      <c r="BC71">
        <v>9.1</v>
      </c>
      <c r="BD71" t="s">
        <v>3</v>
      </c>
      <c r="BE71" t="s">
        <v>3</v>
      </c>
      <c r="BF71" t="s">
        <v>3</v>
      </c>
      <c r="BG71" t="s">
        <v>3</v>
      </c>
      <c r="BH71">
        <v>0</v>
      </c>
      <c r="BI71">
        <v>1</v>
      </c>
      <c r="BJ71" t="s">
        <v>120</v>
      </c>
      <c r="BM71">
        <v>27001</v>
      </c>
      <c r="BN71">
        <v>0</v>
      </c>
      <c r="BO71" t="s">
        <v>118</v>
      </c>
      <c r="BP71">
        <v>1</v>
      </c>
      <c r="BQ71">
        <v>2</v>
      </c>
      <c r="BR71">
        <v>0</v>
      </c>
      <c r="BS71">
        <v>33.18</v>
      </c>
      <c r="BT71">
        <v>1</v>
      </c>
      <c r="BU71">
        <v>1</v>
      </c>
      <c r="BV71">
        <v>1</v>
      </c>
      <c r="BW71">
        <v>1</v>
      </c>
      <c r="BX71">
        <v>1</v>
      </c>
      <c r="BY71" t="s">
        <v>3</v>
      </c>
      <c r="BZ71">
        <v>142</v>
      </c>
      <c r="CA71">
        <v>95</v>
      </c>
      <c r="CB71" t="s">
        <v>3</v>
      </c>
      <c r="CE71">
        <v>0</v>
      </c>
      <c r="CF71">
        <v>0</v>
      </c>
      <c r="CG71">
        <v>0</v>
      </c>
      <c r="CM71">
        <v>0</v>
      </c>
      <c r="CN71" t="s">
        <v>589</v>
      </c>
      <c r="CO71">
        <v>0</v>
      </c>
      <c r="CP71">
        <f t="shared" si="79"/>
        <v>765.85</v>
      </c>
      <c r="CQ71">
        <f t="shared" si="80"/>
        <v>155.42799999999997</v>
      </c>
      <c r="CR71">
        <f t="shared" si="81"/>
        <v>30669.394500000002</v>
      </c>
      <c r="CS71">
        <f t="shared" si="82"/>
        <v>11559.911999999998</v>
      </c>
      <c r="CT71">
        <f t="shared" si="83"/>
        <v>7467.3249000000005</v>
      </c>
      <c r="CU71">
        <f t="shared" si="84"/>
        <v>0</v>
      </c>
      <c r="CV71">
        <f t="shared" si="85"/>
        <v>27.8185</v>
      </c>
      <c r="CW71">
        <f t="shared" si="86"/>
        <v>25.75</v>
      </c>
      <c r="CX71">
        <f t="shared" si="87"/>
        <v>0</v>
      </c>
      <c r="CY71">
        <f t="shared" si="88"/>
        <v>487.10399999999993</v>
      </c>
      <c r="CZ71">
        <f t="shared" si="89"/>
        <v>308.24549999999994</v>
      </c>
      <c r="DC71" t="s">
        <v>3</v>
      </c>
      <c r="DD71" t="s">
        <v>3</v>
      </c>
      <c r="DE71" t="s">
        <v>108</v>
      </c>
      <c r="DF71" t="s">
        <v>108</v>
      </c>
      <c r="DG71" t="s">
        <v>109</v>
      </c>
      <c r="DH71" t="s">
        <v>3</v>
      </c>
      <c r="DI71" t="s">
        <v>109</v>
      </c>
      <c r="DJ71" t="s">
        <v>108</v>
      </c>
      <c r="DK71" t="s">
        <v>3</v>
      </c>
      <c r="DL71" t="s">
        <v>3</v>
      </c>
      <c r="DM71" t="s">
        <v>3</v>
      </c>
      <c r="DN71">
        <v>0</v>
      </c>
      <c r="DO71">
        <v>0</v>
      </c>
      <c r="DP71">
        <v>1</v>
      </c>
      <c r="DQ71">
        <v>1</v>
      </c>
      <c r="DU71">
        <v>1013</v>
      </c>
      <c r="DV71" t="s">
        <v>106</v>
      </c>
      <c r="DW71" t="s">
        <v>106</v>
      </c>
      <c r="DX71">
        <v>1</v>
      </c>
      <c r="DZ71" t="s">
        <v>3</v>
      </c>
      <c r="EA71" t="s">
        <v>3</v>
      </c>
      <c r="EB71" t="s">
        <v>3</v>
      </c>
      <c r="EC71" t="s">
        <v>3</v>
      </c>
      <c r="EE71">
        <v>36260467</v>
      </c>
      <c r="EF71">
        <v>2</v>
      </c>
      <c r="EG71" t="s">
        <v>20</v>
      </c>
      <c r="EH71">
        <v>0</v>
      </c>
      <c r="EI71" t="s">
        <v>3</v>
      </c>
      <c r="EJ71">
        <v>1</v>
      </c>
      <c r="EK71">
        <v>27001</v>
      </c>
      <c r="EL71" t="s">
        <v>110</v>
      </c>
      <c r="EM71" t="s">
        <v>111</v>
      </c>
      <c r="EO71" t="s">
        <v>112</v>
      </c>
      <c r="EQ71">
        <v>0</v>
      </c>
      <c r="ER71">
        <v>3578.42</v>
      </c>
      <c r="ES71">
        <v>17.079999999999998</v>
      </c>
      <c r="ET71">
        <v>3365.64</v>
      </c>
      <c r="EU71">
        <v>278.72000000000003</v>
      </c>
      <c r="EV71">
        <v>195.7</v>
      </c>
      <c r="EW71">
        <v>24.19</v>
      </c>
      <c r="EX71">
        <v>20.6</v>
      </c>
      <c r="EY71">
        <v>0</v>
      </c>
      <c r="FQ71">
        <v>0</v>
      </c>
      <c r="FR71">
        <f t="shared" si="90"/>
        <v>0</v>
      </c>
      <c r="FS71">
        <v>0</v>
      </c>
      <c r="FT71" t="s">
        <v>23</v>
      </c>
      <c r="FU71" t="s">
        <v>24</v>
      </c>
      <c r="FX71">
        <v>127.8</v>
      </c>
      <c r="FY71">
        <v>80.75</v>
      </c>
      <c r="GA71" t="s">
        <v>3</v>
      </c>
      <c r="GD71">
        <v>1</v>
      </c>
      <c r="GF71">
        <v>1346862878</v>
      </c>
      <c r="GG71">
        <v>2</v>
      </c>
      <c r="GH71">
        <v>1</v>
      </c>
      <c r="GI71">
        <v>2</v>
      </c>
      <c r="GJ71">
        <v>0</v>
      </c>
      <c r="GK71">
        <v>0</v>
      </c>
      <c r="GL71">
        <f t="shared" si="91"/>
        <v>0</v>
      </c>
      <c r="GM71">
        <f t="shared" si="92"/>
        <v>1561.2</v>
      </c>
      <c r="GN71">
        <f t="shared" si="93"/>
        <v>1561.2</v>
      </c>
      <c r="GO71">
        <f t="shared" si="94"/>
        <v>0</v>
      </c>
      <c r="GP71">
        <f t="shared" si="95"/>
        <v>0</v>
      </c>
      <c r="GR71">
        <v>0</v>
      </c>
      <c r="GS71">
        <v>3</v>
      </c>
      <c r="GT71">
        <v>0</v>
      </c>
      <c r="GU71" t="s">
        <v>3</v>
      </c>
      <c r="GV71">
        <f t="shared" si="96"/>
        <v>0</v>
      </c>
      <c r="GW71">
        <v>1</v>
      </c>
      <c r="GX71">
        <f t="shared" si="97"/>
        <v>0</v>
      </c>
      <c r="HA71">
        <v>0</v>
      </c>
      <c r="HB71">
        <v>0</v>
      </c>
      <c r="HC71">
        <f t="shared" si="98"/>
        <v>0</v>
      </c>
      <c r="HE71" t="s">
        <v>3</v>
      </c>
      <c r="HF71" t="s">
        <v>3</v>
      </c>
      <c r="HM71" t="s">
        <v>3</v>
      </c>
      <c r="IK71">
        <v>0</v>
      </c>
    </row>
    <row r="72" spans="1:245">
      <c r="A72">
        <v>18</v>
      </c>
      <c r="B72">
        <v>1</v>
      </c>
      <c r="C72">
        <v>36</v>
      </c>
      <c r="E72" t="s">
        <v>33</v>
      </c>
      <c r="F72" t="s">
        <v>121</v>
      </c>
      <c r="G72" t="s">
        <v>122</v>
      </c>
      <c r="H72" t="s">
        <v>116</v>
      </c>
      <c r="I72">
        <f>I71*J72</f>
        <v>2</v>
      </c>
      <c r="J72">
        <v>100</v>
      </c>
      <c r="K72">
        <v>100</v>
      </c>
      <c r="O72">
        <f t="shared" si="64"/>
        <v>456.22</v>
      </c>
      <c r="P72">
        <f t="shared" si="65"/>
        <v>456.22</v>
      </c>
      <c r="Q72">
        <f t="shared" si="66"/>
        <v>0</v>
      </c>
      <c r="R72">
        <f t="shared" si="67"/>
        <v>0</v>
      </c>
      <c r="S72">
        <f t="shared" si="68"/>
        <v>0</v>
      </c>
      <c r="T72">
        <f t="shared" si="69"/>
        <v>0</v>
      </c>
      <c r="U72">
        <f t="shared" si="70"/>
        <v>0</v>
      </c>
      <c r="V72">
        <f t="shared" si="71"/>
        <v>0</v>
      </c>
      <c r="W72">
        <f t="shared" si="72"/>
        <v>65.58</v>
      </c>
      <c r="X72">
        <f t="shared" si="73"/>
        <v>0</v>
      </c>
      <c r="Y72">
        <f t="shared" si="74"/>
        <v>0</v>
      </c>
      <c r="AA72">
        <v>36160589</v>
      </c>
      <c r="AB72">
        <f t="shared" si="75"/>
        <v>228.11</v>
      </c>
      <c r="AC72">
        <f t="shared" si="76"/>
        <v>228.11</v>
      </c>
      <c r="AD72">
        <f>ROUND((((ET72)-(EU72))+AE72),6)</f>
        <v>0</v>
      </c>
      <c r="AE72">
        <f>ROUND((EU72),6)</f>
        <v>0</v>
      </c>
      <c r="AF72">
        <f>ROUND((EV72),6)</f>
        <v>0</v>
      </c>
      <c r="AG72">
        <f t="shared" si="77"/>
        <v>0</v>
      </c>
      <c r="AH72">
        <f>(EW72)</f>
        <v>0</v>
      </c>
      <c r="AI72">
        <f>(EX72)</f>
        <v>0</v>
      </c>
      <c r="AJ72">
        <f t="shared" si="78"/>
        <v>32.79</v>
      </c>
      <c r="AK72">
        <v>228.11</v>
      </c>
      <c r="AL72">
        <v>228.11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32.79</v>
      </c>
      <c r="AT72">
        <v>128</v>
      </c>
      <c r="AU72">
        <v>81</v>
      </c>
      <c r="AV72">
        <v>1</v>
      </c>
      <c r="AW72">
        <v>1</v>
      </c>
      <c r="AZ72">
        <v>1</v>
      </c>
      <c r="BA72">
        <v>1</v>
      </c>
      <c r="BB72">
        <v>1</v>
      </c>
      <c r="BC72">
        <v>1</v>
      </c>
      <c r="BD72" t="s">
        <v>3</v>
      </c>
      <c r="BE72" t="s">
        <v>3</v>
      </c>
      <c r="BF72" t="s">
        <v>3</v>
      </c>
      <c r="BG72" t="s">
        <v>3</v>
      </c>
      <c r="BH72">
        <v>3</v>
      </c>
      <c r="BI72">
        <v>1</v>
      </c>
      <c r="BJ72" t="s">
        <v>123</v>
      </c>
      <c r="BM72">
        <v>27001</v>
      </c>
      <c r="BN72">
        <v>0</v>
      </c>
      <c r="BO72" t="s">
        <v>3</v>
      </c>
      <c r="BP72">
        <v>0</v>
      </c>
      <c r="BQ72">
        <v>2</v>
      </c>
      <c r="BR72">
        <v>0</v>
      </c>
      <c r="BS72">
        <v>1</v>
      </c>
      <c r="BT72">
        <v>1</v>
      </c>
      <c r="BU72">
        <v>1</v>
      </c>
      <c r="BV72">
        <v>1</v>
      </c>
      <c r="BW72">
        <v>1</v>
      </c>
      <c r="BX72">
        <v>1</v>
      </c>
      <c r="BY72" t="s">
        <v>3</v>
      </c>
      <c r="BZ72">
        <v>142</v>
      </c>
      <c r="CA72">
        <v>95</v>
      </c>
      <c r="CB72" t="s">
        <v>3</v>
      </c>
      <c r="CE72">
        <v>0</v>
      </c>
      <c r="CF72">
        <v>0</v>
      </c>
      <c r="CG72">
        <v>0</v>
      </c>
      <c r="CM72">
        <v>0</v>
      </c>
      <c r="CN72" t="s">
        <v>3</v>
      </c>
      <c r="CO72">
        <v>0</v>
      </c>
      <c r="CP72">
        <f t="shared" si="79"/>
        <v>456.22</v>
      </c>
      <c r="CQ72">
        <f t="shared" si="80"/>
        <v>228.11</v>
      </c>
      <c r="CR72">
        <f t="shared" si="81"/>
        <v>0</v>
      </c>
      <c r="CS72">
        <f t="shared" si="82"/>
        <v>0</v>
      </c>
      <c r="CT72">
        <f t="shared" si="83"/>
        <v>0</v>
      </c>
      <c r="CU72">
        <f t="shared" si="84"/>
        <v>0</v>
      </c>
      <c r="CV72">
        <f t="shared" si="85"/>
        <v>0</v>
      </c>
      <c r="CW72">
        <f t="shared" si="86"/>
        <v>0</v>
      </c>
      <c r="CX72">
        <f t="shared" si="87"/>
        <v>32.79</v>
      </c>
      <c r="CY72">
        <f t="shared" si="88"/>
        <v>0</v>
      </c>
      <c r="CZ72">
        <f t="shared" si="89"/>
        <v>0</v>
      </c>
      <c r="DC72" t="s">
        <v>3</v>
      </c>
      <c r="DD72" t="s">
        <v>3</v>
      </c>
      <c r="DE72" t="s">
        <v>3</v>
      </c>
      <c r="DF72" t="s">
        <v>3</v>
      </c>
      <c r="DG72" t="s">
        <v>3</v>
      </c>
      <c r="DH72" t="s">
        <v>3</v>
      </c>
      <c r="DI72" t="s">
        <v>3</v>
      </c>
      <c r="DJ72" t="s">
        <v>3</v>
      </c>
      <c r="DK72" t="s">
        <v>3</v>
      </c>
      <c r="DL72" t="s">
        <v>3</v>
      </c>
      <c r="DM72" t="s">
        <v>3</v>
      </c>
      <c r="DN72">
        <v>0</v>
      </c>
      <c r="DO72">
        <v>0</v>
      </c>
      <c r="DP72">
        <v>1</v>
      </c>
      <c r="DQ72">
        <v>1</v>
      </c>
      <c r="DU72">
        <v>1007</v>
      </c>
      <c r="DV72" t="s">
        <v>116</v>
      </c>
      <c r="DW72" t="s">
        <v>116</v>
      </c>
      <c r="DX72">
        <v>1</v>
      </c>
      <c r="DZ72" t="s">
        <v>3</v>
      </c>
      <c r="EA72" t="s">
        <v>3</v>
      </c>
      <c r="EB72" t="s">
        <v>3</v>
      </c>
      <c r="EC72" t="s">
        <v>3</v>
      </c>
      <c r="EE72">
        <v>36260467</v>
      </c>
      <c r="EF72">
        <v>2</v>
      </c>
      <c r="EG72" t="s">
        <v>20</v>
      </c>
      <c r="EH72">
        <v>0</v>
      </c>
      <c r="EI72" t="s">
        <v>3</v>
      </c>
      <c r="EJ72">
        <v>1</v>
      </c>
      <c r="EK72">
        <v>27001</v>
      </c>
      <c r="EL72" t="s">
        <v>110</v>
      </c>
      <c r="EM72" t="s">
        <v>111</v>
      </c>
      <c r="EO72" t="s">
        <v>3</v>
      </c>
      <c r="EQ72">
        <v>0</v>
      </c>
      <c r="ER72">
        <v>228.11</v>
      </c>
      <c r="ES72">
        <v>228.11</v>
      </c>
      <c r="ET72">
        <v>0</v>
      </c>
      <c r="EU72">
        <v>0</v>
      </c>
      <c r="EV72">
        <v>0</v>
      </c>
      <c r="EW72">
        <v>0</v>
      </c>
      <c r="EX72">
        <v>0</v>
      </c>
      <c r="FQ72">
        <v>0</v>
      </c>
      <c r="FR72">
        <f t="shared" si="90"/>
        <v>0</v>
      </c>
      <c r="FS72">
        <v>0</v>
      </c>
      <c r="FT72" t="s">
        <v>23</v>
      </c>
      <c r="FU72" t="s">
        <v>24</v>
      </c>
      <c r="FX72">
        <v>127.8</v>
      </c>
      <c r="FY72">
        <v>80.75</v>
      </c>
      <c r="GA72" t="s">
        <v>3</v>
      </c>
      <c r="GD72">
        <v>1</v>
      </c>
      <c r="GF72">
        <v>1546452735</v>
      </c>
      <c r="GG72">
        <v>2</v>
      </c>
      <c r="GH72">
        <v>1</v>
      </c>
      <c r="GI72">
        <v>-2</v>
      </c>
      <c r="GJ72">
        <v>0</v>
      </c>
      <c r="GK72">
        <v>0</v>
      </c>
      <c r="GL72">
        <f t="shared" si="91"/>
        <v>0</v>
      </c>
      <c r="GM72">
        <f t="shared" si="92"/>
        <v>456.22</v>
      </c>
      <c r="GN72">
        <f t="shared" si="93"/>
        <v>456.22</v>
      </c>
      <c r="GO72">
        <f t="shared" si="94"/>
        <v>0</v>
      </c>
      <c r="GP72">
        <f t="shared" si="95"/>
        <v>0</v>
      </c>
      <c r="GR72">
        <v>0</v>
      </c>
      <c r="GS72">
        <v>3</v>
      </c>
      <c r="GT72">
        <v>0</v>
      </c>
      <c r="GU72" t="s">
        <v>3</v>
      </c>
      <c r="GV72">
        <f t="shared" si="96"/>
        <v>0</v>
      </c>
      <c r="GW72">
        <v>1</v>
      </c>
      <c r="GX72">
        <f t="shared" si="97"/>
        <v>0</v>
      </c>
      <c r="HA72">
        <v>0</v>
      </c>
      <c r="HB72">
        <v>0</v>
      </c>
      <c r="HC72">
        <f t="shared" si="98"/>
        <v>0</v>
      </c>
      <c r="HE72" t="s">
        <v>3</v>
      </c>
      <c r="HF72" t="s">
        <v>3</v>
      </c>
      <c r="HM72" t="s">
        <v>3</v>
      </c>
      <c r="IK72">
        <v>0</v>
      </c>
    </row>
    <row r="73" spans="1:245">
      <c r="A73">
        <v>17</v>
      </c>
      <c r="B73">
        <v>1</v>
      </c>
      <c r="C73">
        <f>ROW(SmtRes!A38)</f>
        <v>38</v>
      </c>
      <c r="D73">
        <f>ROW(EtalonRes!A38)</f>
        <v>38</v>
      </c>
      <c r="E73" t="s">
        <v>38</v>
      </c>
      <c r="F73" t="s">
        <v>124</v>
      </c>
      <c r="G73" t="s">
        <v>125</v>
      </c>
      <c r="H73" t="s">
        <v>126</v>
      </c>
      <c r="I73">
        <f>ROUND(2/100,9)</f>
        <v>0.02</v>
      </c>
      <c r="J73">
        <v>0</v>
      </c>
      <c r="K73">
        <f>ROUND(2/100,9)</f>
        <v>0.02</v>
      </c>
      <c r="O73">
        <f t="shared" si="64"/>
        <v>916.68</v>
      </c>
      <c r="P73">
        <f t="shared" si="65"/>
        <v>0</v>
      </c>
      <c r="Q73">
        <f t="shared" si="66"/>
        <v>0</v>
      </c>
      <c r="R73">
        <f t="shared" si="67"/>
        <v>0</v>
      </c>
      <c r="S73">
        <f t="shared" si="68"/>
        <v>916.68</v>
      </c>
      <c r="T73">
        <f t="shared" si="69"/>
        <v>0</v>
      </c>
      <c r="U73">
        <f t="shared" si="70"/>
        <v>3.5419999999999998</v>
      </c>
      <c r="V73">
        <f t="shared" si="71"/>
        <v>0</v>
      </c>
      <c r="W73">
        <f t="shared" si="72"/>
        <v>0</v>
      </c>
      <c r="X73">
        <f t="shared" si="73"/>
        <v>660.01</v>
      </c>
      <c r="Y73">
        <f t="shared" si="74"/>
        <v>348.34</v>
      </c>
      <c r="AA73">
        <v>36160589</v>
      </c>
      <c r="AB73">
        <f t="shared" si="75"/>
        <v>1381.38</v>
      </c>
      <c r="AC73">
        <f t="shared" si="76"/>
        <v>0</v>
      </c>
      <c r="AD73">
        <f>ROUND(((((ET73*1.25))-((EU73*1.25)))+AE73),6)</f>
        <v>0</v>
      </c>
      <c r="AE73">
        <f>ROUND(((EU73*1.25)),6)</f>
        <v>0</v>
      </c>
      <c r="AF73">
        <f>ROUND(((EV73*1.15)),6)</f>
        <v>1381.38</v>
      </c>
      <c r="AG73">
        <f t="shared" si="77"/>
        <v>0</v>
      </c>
      <c r="AH73">
        <f>((EW73*1.15))</f>
        <v>177.1</v>
      </c>
      <c r="AI73">
        <f>((EX73*1.25))</f>
        <v>0</v>
      </c>
      <c r="AJ73">
        <f t="shared" si="78"/>
        <v>0</v>
      </c>
      <c r="AK73">
        <v>1201.2</v>
      </c>
      <c r="AL73">
        <v>0</v>
      </c>
      <c r="AM73">
        <v>0</v>
      </c>
      <c r="AN73">
        <v>0</v>
      </c>
      <c r="AO73">
        <v>1201.2</v>
      </c>
      <c r="AP73">
        <v>0</v>
      </c>
      <c r="AQ73">
        <v>154</v>
      </c>
      <c r="AR73">
        <v>0</v>
      </c>
      <c r="AS73">
        <v>0</v>
      </c>
      <c r="AT73">
        <v>72</v>
      </c>
      <c r="AU73">
        <v>38</v>
      </c>
      <c r="AV73">
        <v>1</v>
      </c>
      <c r="AW73">
        <v>1</v>
      </c>
      <c r="AZ73">
        <v>1</v>
      </c>
      <c r="BA73">
        <v>33.18</v>
      </c>
      <c r="BB73">
        <v>1</v>
      </c>
      <c r="BC73">
        <v>1</v>
      </c>
      <c r="BD73" t="s">
        <v>3</v>
      </c>
      <c r="BE73" t="s">
        <v>3</v>
      </c>
      <c r="BF73" t="s">
        <v>3</v>
      </c>
      <c r="BG73" t="s">
        <v>3</v>
      </c>
      <c r="BH73">
        <v>0</v>
      </c>
      <c r="BI73">
        <v>1</v>
      </c>
      <c r="BJ73" t="s">
        <v>127</v>
      </c>
      <c r="BM73">
        <v>1003</v>
      </c>
      <c r="BN73">
        <v>0</v>
      </c>
      <c r="BO73" t="s">
        <v>124</v>
      </c>
      <c r="BP73">
        <v>1</v>
      </c>
      <c r="BQ73">
        <v>2</v>
      </c>
      <c r="BR73">
        <v>0</v>
      </c>
      <c r="BS73">
        <v>33.18</v>
      </c>
      <c r="BT73">
        <v>1</v>
      </c>
      <c r="BU73">
        <v>1</v>
      </c>
      <c r="BV73">
        <v>1</v>
      </c>
      <c r="BW73">
        <v>1</v>
      </c>
      <c r="BX73">
        <v>1</v>
      </c>
      <c r="BY73" t="s">
        <v>3</v>
      </c>
      <c r="BZ73">
        <v>80</v>
      </c>
      <c r="CA73">
        <v>45</v>
      </c>
      <c r="CB73" t="s">
        <v>3</v>
      </c>
      <c r="CE73">
        <v>0</v>
      </c>
      <c r="CF73">
        <v>0</v>
      </c>
      <c r="CG73">
        <v>0</v>
      </c>
      <c r="CM73">
        <v>0</v>
      </c>
      <c r="CN73" t="s">
        <v>589</v>
      </c>
      <c r="CO73">
        <v>0</v>
      </c>
      <c r="CP73">
        <f t="shared" si="79"/>
        <v>916.68</v>
      </c>
      <c r="CQ73">
        <f t="shared" si="80"/>
        <v>0</v>
      </c>
      <c r="CR73">
        <f t="shared" si="81"/>
        <v>0</v>
      </c>
      <c r="CS73">
        <f t="shared" si="82"/>
        <v>0</v>
      </c>
      <c r="CT73">
        <f t="shared" si="83"/>
        <v>45834.188400000006</v>
      </c>
      <c r="CU73">
        <f t="shared" si="84"/>
        <v>0</v>
      </c>
      <c r="CV73">
        <f t="shared" si="85"/>
        <v>177.1</v>
      </c>
      <c r="CW73">
        <f t="shared" si="86"/>
        <v>0</v>
      </c>
      <c r="CX73">
        <f t="shared" si="87"/>
        <v>0</v>
      </c>
      <c r="CY73">
        <f t="shared" si="88"/>
        <v>660.00959999999986</v>
      </c>
      <c r="CZ73">
        <f t="shared" si="89"/>
        <v>348.33839999999998</v>
      </c>
      <c r="DC73" t="s">
        <v>3</v>
      </c>
      <c r="DD73" t="s">
        <v>3</v>
      </c>
      <c r="DE73" t="s">
        <v>108</v>
      </c>
      <c r="DF73" t="s">
        <v>108</v>
      </c>
      <c r="DG73" t="s">
        <v>109</v>
      </c>
      <c r="DH73" t="s">
        <v>3</v>
      </c>
      <c r="DI73" t="s">
        <v>109</v>
      </c>
      <c r="DJ73" t="s">
        <v>108</v>
      </c>
      <c r="DK73" t="s">
        <v>3</v>
      </c>
      <c r="DL73" t="s">
        <v>3</v>
      </c>
      <c r="DM73" t="s">
        <v>3</v>
      </c>
      <c r="DN73">
        <v>0</v>
      </c>
      <c r="DO73">
        <v>0</v>
      </c>
      <c r="DP73">
        <v>1</v>
      </c>
      <c r="DQ73">
        <v>1</v>
      </c>
      <c r="DU73">
        <v>1013</v>
      </c>
      <c r="DV73" t="s">
        <v>126</v>
      </c>
      <c r="DW73" t="s">
        <v>126</v>
      </c>
      <c r="DX73">
        <v>1</v>
      </c>
      <c r="DZ73" t="s">
        <v>3</v>
      </c>
      <c r="EA73" t="s">
        <v>3</v>
      </c>
      <c r="EB73" t="s">
        <v>3</v>
      </c>
      <c r="EC73" t="s">
        <v>3</v>
      </c>
      <c r="EE73">
        <v>36260402</v>
      </c>
      <c r="EF73">
        <v>2</v>
      </c>
      <c r="EG73" t="s">
        <v>20</v>
      </c>
      <c r="EH73">
        <v>0</v>
      </c>
      <c r="EI73" t="s">
        <v>3</v>
      </c>
      <c r="EJ73">
        <v>1</v>
      </c>
      <c r="EK73">
        <v>1003</v>
      </c>
      <c r="EL73" t="s">
        <v>128</v>
      </c>
      <c r="EM73" t="s">
        <v>129</v>
      </c>
      <c r="EO73" t="s">
        <v>112</v>
      </c>
      <c r="EQ73">
        <v>0</v>
      </c>
      <c r="ER73">
        <v>1201.2</v>
      </c>
      <c r="ES73">
        <v>0</v>
      </c>
      <c r="ET73">
        <v>0</v>
      </c>
      <c r="EU73">
        <v>0</v>
      </c>
      <c r="EV73">
        <v>1201.2</v>
      </c>
      <c r="EW73">
        <v>154</v>
      </c>
      <c r="EX73">
        <v>0</v>
      </c>
      <c r="EY73">
        <v>0</v>
      </c>
      <c r="FQ73">
        <v>0</v>
      </c>
      <c r="FR73">
        <f t="shared" si="90"/>
        <v>0</v>
      </c>
      <c r="FS73">
        <v>0</v>
      </c>
      <c r="FT73" t="s">
        <v>23</v>
      </c>
      <c r="FU73" t="s">
        <v>24</v>
      </c>
      <c r="FX73">
        <v>72</v>
      </c>
      <c r="FY73">
        <v>38.25</v>
      </c>
      <c r="GA73" t="s">
        <v>3</v>
      </c>
      <c r="GD73">
        <v>1</v>
      </c>
      <c r="GF73">
        <v>809624927</v>
      </c>
      <c r="GG73">
        <v>2</v>
      </c>
      <c r="GH73">
        <v>1</v>
      </c>
      <c r="GI73">
        <v>2</v>
      </c>
      <c r="GJ73">
        <v>0</v>
      </c>
      <c r="GK73">
        <v>0</v>
      </c>
      <c r="GL73">
        <f t="shared" si="91"/>
        <v>0</v>
      </c>
      <c r="GM73">
        <f t="shared" si="92"/>
        <v>1925.03</v>
      </c>
      <c r="GN73">
        <f t="shared" si="93"/>
        <v>1925.03</v>
      </c>
      <c r="GO73">
        <f t="shared" si="94"/>
        <v>0</v>
      </c>
      <c r="GP73">
        <f t="shared" si="95"/>
        <v>0</v>
      </c>
      <c r="GR73">
        <v>0</v>
      </c>
      <c r="GS73">
        <v>3</v>
      </c>
      <c r="GT73">
        <v>0</v>
      </c>
      <c r="GU73" t="s">
        <v>3</v>
      </c>
      <c r="GV73">
        <f t="shared" si="96"/>
        <v>0</v>
      </c>
      <c r="GW73">
        <v>1</v>
      </c>
      <c r="GX73">
        <f t="shared" si="97"/>
        <v>0</v>
      </c>
      <c r="HA73">
        <v>0</v>
      </c>
      <c r="HB73">
        <v>0</v>
      </c>
      <c r="HC73">
        <f t="shared" si="98"/>
        <v>0</v>
      </c>
      <c r="HE73" t="s">
        <v>3</v>
      </c>
      <c r="HF73" t="s">
        <v>3</v>
      </c>
      <c r="HM73" t="s">
        <v>3</v>
      </c>
      <c r="IK73">
        <v>0</v>
      </c>
    </row>
    <row r="74" spans="1:245">
      <c r="A74">
        <v>17</v>
      </c>
      <c r="B74">
        <v>1</v>
      </c>
      <c r="C74">
        <f>ROW(SmtRes!A46)</f>
        <v>46</v>
      </c>
      <c r="D74">
        <f>ROW(EtalonRes!A46)</f>
        <v>46</v>
      </c>
      <c r="E74" t="s">
        <v>44</v>
      </c>
      <c r="F74" t="s">
        <v>130</v>
      </c>
      <c r="G74" t="s">
        <v>131</v>
      </c>
      <c r="H74" t="s">
        <v>132</v>
      </c>
      <c r="I74">
        <f>ROUND(5/100,9)</f>
        <v>0.05</v>
      </c>
      <c r="J74">
        <v>0</v>
      </c>
      <c r="K74">
        <f>ROUND(5/100,9)</f>
        <v>0.05</v>
      </c>
      <c r="O74">
        <f t="shared" si="64"/>
        <v>21598.69</v>
      </c>
      <c r="P74">
        <f t="shared" si="65"/>
        <v>17900.14</v>
      </c>
      <c r="Q74">
        <f t="shared" si="66"/>
        <v>1019.93</v>
      </c>
      <c r="R74">
        <f t="shared" si="67"/>
        <v>503.92</v>
      </c>
      <c r="S74">
        <f t="shared" si="68"/>
        <v>2678.62</v>
      </c>
      <c r="T74">
        <f t="shared" si="69"/>
        <v>0</v>
      </c>
      <c r="U74">
        <f t="shared" si="70"/>
        <v>10.35</v>
      </c>
      <c r="V74">
        <f t="shared" si="71"/>
        <v>1.125</v>
      </c>
      <c r="W74">
        <f t="shared" si="72"/>
        <v>0</v>
      </c>
      <c r="X74">
        <f t="shared" si="73"/>
        <v>3023.41</v>
      </c>
      <c r="Y74">
        <f t="shared" si="74"/>
        <v>1750.4</v>
      </c>
      <c r="AA74">
        <v>36160589</v>
      </c>
      <c r="AB74">
        <f t="shared" si="75"/>
        <v>59193.252500000002</v>
      </c>
      <c r="AC74">
        <f t="shared" si="76"/>
        <v>55590.49</v>
      </c>
      <c r="AD74">
        <f>ROUND(((((ET74*1.25))-((EU74*1.25)))+AE74),6)</f>
        <v>1988.1624999999999</v>
      </c>
      <c r="AE74">
        <f>ROUND(((EU74*1.25)),6)</f>
        <v>303.75</v>
      </c>
      <c r="AF74">
        <f>ROUND(((EV74*1.15)),6)</f>
        <v>1614.6</v>
      </c>
      <c r="AG74">
        <f t="shared" si="77"/>
        <v>0</v>
      </c>
      <c r="AH74">
        <f>((EW74*1.15))</f>
        <v>206.99999999999997</v>
      </c>
      <c r="AI74">
        <f>((EX74*1.25))</f>
        <v>22.5</v>
      </c>
      <c r="AJ74">
        <f t="shared" si="78"/>
        <v>0</v>
      </c>
      <c r="AK74">
        <v>58585.02</v>
      </c>
      <c r="AL74">
        <v>55590.49</v>
      </c>
      <c r="AM74">
        <v>1590.53</v>
      </c>
      <c r="AN74">
        <v>243</v>
      </c>
      <c r="AO74">
        <v>1404</v>
      </c>
      <c r="AP74">
        <v>0</v>
      </c>
      <c r="AQ74">
        <v>180</v>
      </c>
      <c r="AR74">
        <v>18</v>
      </c>
      <c r="AS74">
        <v>0</v>
      </c>
      <c r="AT74">
        <v>95</v>
      </c>
      <c r="AU74">
        <v>55</v>
      </c>
      <c r="AV74">
        <v>1</v>
      </c>
      <c r="AW74">
        <v>1</v>
      </c>
      <c r="AZ74">
        <v>1</v>
      </c>
      <c r="BA74">
        <v>33.18</v>
      </c>
      <c r="BB74">
        <v>10.26</v>
      </c>
      <c r="BC74">
        <v>6.44</v>
      </c>
      <c r="BD74" t="s">
        <v>3</v>
      </c>
      <c r="BE74" t="s">
        <v>3</v>
      </c>
      <c r="BF74" t="s">
        <v>3</v>
      </c>
      <c r="BG74" t="s">
        <v>3</v>
      </c>
      <c r="BH74">
        <v>0</v>
      </c>
      <c r="BI74">
        <v>1</v>
      </c>
      <c r="BJ74" t="s">
        <v>133</v>
      </c>
      <c r="BM74">
        <v>6001</v>
      </c>
      <c r="BN74">
        <v>0</v>
      </c>
      <c r="BO74" t="s">
        <v>130</v>
      </c>
      <c r="BP74">
        <v>1</v>
      </c>
      <c r="BQ74">
        <v>2</v>
      </c>
      <c r="BR74">
        <v>0</v>
      </c>
      <c r="BS74">
        <v>33.18</v>
      </c>
      <c r="BT74">
        <v>1</v>
      </c>
      <c r="BU74">
        <v>1</v>
      </c>
      <c r="BV74">
        <v>1</v>
      </c>
      <c r="BW74">
        <v>1</v>
      </c>
      <c r="BX74">
        <v>1</v>
      </c>
      <c r="BY74" t="s">
        <v>3</v>
      </c>
      <c r="BZ74">
        <v>105</v>
      </c>
      <c r="CA74">
        <v>65</v>
      </c>
      <c r="CB74" t="s">
        <v>3</v>
      </c>
      <c r="CE74">
        <v>0</v>
      </c>
      <c r="CF74">
        <v>0</v>
      </c>
      <c r="CG74">
        <v>0</v>
      </c>
      <c r="CM74">
        <v>0</v>
      </c>
      <c r="CN74" t="s">
        <v>589</v>
      </c>
      <c r="CO74">
        <v>0</v>
      </c>
      <c r="CP74">
        <f t="shared" si="79"/>
        <v>21598.69</v>
      </c>
      <c r="CQ74">
        <f t="shared" si="80"/>
        <v>358002.75560000003</v>
      </c>
      <c r="CR74">
        <f t="shared" si="81"/>
        <v>20398.54725</v>
      </c>
      <c r="CS74">
        <f t="shared" si="82"/>
        <v>10078.424999999999</v>
      </c>
      <c r="CT74">
        <f t="shared" si="83"/>
        <v>53572.428</v>
      </c>
      <c r="CU74">
        <f t="shared" si="84"/>
        <v>0</v>
      </c>
      <c r="CV74">
        <f t="shared" si="85"/>
        <v>206.99999999999997</v>
      </c>
      <c r="CW74">
        <f t="shared" si="86"/>
        <v>22.5</v>
      </c>
      <c r="CX74">
        <f t="shared" si="87"/>
        <v>0</v>
      </c>
      <c r="CY74">
        <f t="shared" si="88"/>
        <v>3023.413</v>
      </c>
      <c r="CZ74">
        <f t="shared" si="89"/>
        <v>1750.3970000000002</v>
      </c>
      <c r="DC74" t="s">
        <v>3</v>
      </c>
      <c r="DD74" t="s">
        <v>3</v>
      </c>
      <c r="DE74" t="s">
        <v>108</v>
      </c>
      <c r="DF74" t="s">
        <v>108</v>
      </c>
      <c r="DG74" t="s">
        <v>109</v>
      </c>
      <c r="DH74" t="s">
        <v>3</v>
      </c>
      <c r="DI74" t="s">
        <v>109</v>
      </c>
      <c r="DJ74" t="s">
        <v>108</v>
      </c>
      <c r="DK74" t="s">
        <v>3</v>
      </c>
      <c r="DL74" t="s">
        <v>3</v>
      </c>
      <c r="DM74" t="s">
        <v>3</v>
      </c>
      <c r="DN74">
        <v>0</v>
      </c>
      <c r="DO74">
        <v>0</v>
      </c>
      <c r="DP74">
        <v>1</v>
      </c>
      <c r="DQ74">
        <v>1</v>
      </c>
      <c r="DU74">
        <v>1013</v>
      </c>
      <c r="DV74" t="s">
        <v>132</v>
      </c>
      <c r="DW74" t="s">
        <v>132</v>
      </c>
      <c r="DX74">
        <v>1</v>
      </c>
      <c r="DZ74" t="s">
        <v>3</v>
      </c>
      <c r="EA74" t="s">
        <v>3</v>
      </c>
      <c r="EB74" t="s">
        <v>3</v>
      </c>
      <c r="EC74" t="s">
        <v>3</v>
      </c>
      <c r="EE74">
        <v>36260413</v>
      </c>
      <c r="EF74">
        <v>2</v>
      </c>
      <c r="EG74" t="s">
        <v>20</v>
      </c>
      <c r="EH74">
        <v>0</v>
      </c>
      <c r="EI74" t="s">
        <v>3</v>
      </c>
      <c r="EJ74">
        <v>1</v>
      </c>
      <c r="EK74">
        <v>6001</v>
      </c>
      <c r="EL74" t="s">
        <v>134</v>
      </c>
      <c r="EM74" t="s">
        <v>135</v>
      </c>
      <c r="EO74" t="s">
        <v>112</v>
      </c>
      <c r="EQ74">
        <v>0</v>
      </c>
      <c r="ER74">
        <v>58585.02</v>
      </c>
      <c r="ES74">
        <v>55590.49</v>
      </c>
      <c r="ET74">
        <v>1590.53</v>
      </c>
      <c r="EU74">
        <v>243</v>
      </c>
      <c r="EV74">
        <v>1404</v>
      </c>
      <c r="EW74">
        <v>180</v>
      </c>
      <c r="EX74">
        <v>18</v>
      </c>
      <c r="EY74">
        <v>0</v>
      </c>
      <c r="FQ74">
        <v>0</v>
      </c>
      <c r="FR74">
        <f t="shared" si="90"/>
        <v>0</v>
      </c>
      <c r="FS74">
        <v>0</v>
      </c>
      <c r="FT74" t="s">
        <v>23</v>
      </c>
      <c r="FU74" t="s">
        <v>24</v>
      </c>
      <c r="FX74">
        <v>94.5</v>
      </c>
      <c r="FY74">
        <v>55.25</v>
      </c>
      <c r="GA74" t="s">
        <v>3</v>
      </c>
      <c r="GD74">
        <v>1</v>
      </c>
      <c r="GF74">
        <v>-1810988108</v>
      </c>
      <c r="GG74">
        <v>2</v>
      </c>
      <c r="GH74">
        <v>1</v>
      </c>
      <c r="GI74">
        <v>2</v>
      </c>
      <c r="GJ74">
        <v>0</v>
      </c>
      <c r="GK74">
        <v>0</v>
      </c>
      <c r="GL74">
        <f t="shared" si="91"/>
        <v>0</v>
      </c>
      <c r="GM74">
        <f t="shared" si="92"/>
        <v>26372.5</v>
      </c>
      <c r="GN74">
        <f t="shared" si="93"/>
        <v>26372.5</v>
      </c>
      <c r="GO74">
        <f t="shared" si="94"/>
        <v>0</v>
      </c>
      <c r="GP74">
        <f t="shared" si="95"/>
        <v>0</v>
      </c>
      <c r="GR74">
        <v>0</v>
      </c>
      <c r="GS74">
        <v>3</v>
      </c>
      <c r="GT74">
        <v>0</v>
      </c>
      <c r="GU74" t="s">
        <v>3</v>
      </c>
      <c r="GV74">
        <f t="shared" si="96"/>
        <v>0</v>
      </c>
      <c r="GW74">
        <v>1</v>
      </c>
      <c r="GX74">
        <f t="shared" si="97"/>
        <v>0</v>
      </c>
      <c r="HA74">
        <v>0</v>
      </c>
      <c r="HB74">
        <v>0</v>
      </c>
      <c r="HC74">
        <f t="shared" si="98"/>
        <v>0</v>
      </c>
      <c r="HE74" t="s">
        <v>3</v>
      </c>
      <c r="HF74" t="s">
        <v>3</v>
      </c>
      <c r="HM74" t="s">
        <v>3</v>
      </c>
      <c r="IK74">
        <v>0</v>
      </c>
    </row>
    <row r="75" spans="1:245">
      <c r="A75">
        <v>17</v>
      </c>
      <c r="B75">
        <v>1</v>
      </c>
      <c r="C75">
        <f>ROW(SmtRes!A52)</f>
        <v>52</v>
      </c>
      <c r="D75">
        <f>ROW(EtalonRes!A52)</f>
        <v>52</v>
      </c>
      <c r="E75" t="s">
        <v>136</v>
      </c>
      <c r="F75" t="s">
        <v>137</v>
      </c>
      <c r="G75" t="s">
        <v>138</v>
      </c>
      <c r="H75" t="s">
        <v>139</v>
      </c>
      <c r="I75">
        <v>0.02</v>
      </c>
      <c r="J75">
        <v>0</v>
      </c>
      <c r="K75">
        <v>0.02</v>
      </c>
      <c r="O75">
        <f t="shared" si="64"/>
        <v>1064.8699999999999</v>
      </c>
      <c r="P75">
        <f t="shared" si="65"/>
        <v>969.88</v>
      </c>
      <c r="Q75">
        <f t="shared" si="66"/>
        <v>9.5299999999999994</v>
      </c>
      <c r="R75">
        <f t="shared" si="67"/>
        <v>1.79</v>
      </c>
      <c r="S75">
        <f t="shared" si="68"/>
        <v>85.46</v>
      </c>
      <c r="T75">
        <f t="shared" si="69"/>
        <v>0</v>
      </c>
      <c r="U75">
        <f t="shared" si="70"/>
        <v>0.29071999999999998</v>
      </c>
      <c r="V75">
        <f t="shared" si="71"/>
        <v>4.0000000000000001E-3</v>
      </c>
      <c r="W75">
        <f t="shared" si="72"/>
        <v>0</v>
      </c>
      <c r="X75">
        <f t="shared" si="73"/>
        <v>82.89</v>
      </c>
      <c r="Y75">
        <f t="shared" si="74"/>
        <v>47.99</v>
      </c>
      <c r="AA75">
        <v>36160589</v>
      </c>
      <c r="AB75">
        <f t="shared" si="75"/>
        <v>6110.7534999999998</v>
      </c>
      <c r="AC75">
        <f t="shared" si="76"/>
        <v>5935.59</v>
      </c>
      <c r="AD75">
        <f>ROUND(((((ET75*1.25))-((EU75*1.25)))+AE75),6)</f>
        <v>46.375</v>
      </c>
      <c r="AE75">
        <f>ROUND(((EU75*1.25)),6)</f>
        <v>2.7</v>
      </c>
      <c r="AF75">
        <f>ROUND(((EV75*1.15)),6)</f>
        <v>128.7885</v>
      </c>
      <c r="AG75">
        <f t="shared" si="77"/>
        <v>0</v>
      </c>
      <c r="AH75">
        <f>((EW75*1.15))</f>
        <v>14.536</v>
      </c>
      <c r="AI75">
        <f>((EX75*1.25))</f>
        <v>0.2</v>
      </c>
      <c r="AJ75">
        <f t="shared" si="78"/>
        <v>0</v>
      </c>
      <c r="AK75">
        <v>6084.68</v>
      </c>
      <c r="AL75">
        <v>5935.59</v>
      </c>
      <c r="AM75">
        <v>37.1</v>
      </c>
      <c r="AN75">
        <v>2.16</v>
      </c>
      <c r="AO75">
        <v>111.99</v>
      </c>
      <c r="AP75">
        <v>0</v>
      </c>
      <c r="AQ75">
        <v>12.64</v>
      </c>
      <c r="AR75">
        <v>0.16</v>
      </c>
      <c r="AS75">
        <v>0</v>
      </c>
      <c r="AT75">
        <v>95</v>
      </c>
      <c r="AU75">
        <v>55</v>
      </c>
      <c r="AV75">
        <v>1</v>
      </c>
      <c r="AW75">
        <v>1</v>
      </c>
      <c r="AZ75">
        <v>1</v>
      </c>
      <c r="BA75">
        <v>33.18</v>
      </c>
      <c r="BB75">
        <v>10.28</v>
      </c>
      <c r="BC75">
        <v>8.17</v>
      </c>
      <c r="BD75" t="s">
        <v>3</v>
      </c>
      <c r="BE75" t="s">
        <v>3</v>
      </c>
      <c r="BF75" t="s">
        <v>3</v>
      </c>
      <c r="BG75" t="s">
        <v>3</v>
      </c>
      <c r="BH75">
        <v>0</v>
      </c>
      <c r="BI75">
        <v>1</v>
      </c>
      <c r="BJ75" t="s">
        <v>140</v>
      </c>
      <c r="BM75">
        <v>6001</v>
      </c>
      <c r="BN75">
        <v>0</v>
      </c>
      <c r="BO75" t="s">
        <v>137</v>
      </c>
      <c r="BP75">
        <v>1</v>
      </c>
      <c r="BQ75">
        <v>2</v>
      </c>
      <c r="BR75">
        <v>0</v>
      </c>
      <c r="BS75">
        <v>33.18</v>
      </c>
      <c r="BT75">
        <v>1</v>
      </c>
      <c r="BU75">
        <v>1</v>
      </c>
      <c r="BV75">
        <v>1</v>
      </c>
      <c r="BW75">
        <v>1</v>
      </c>
      <c r="BX75">
        <v>1</v>
      </c>
      <c r="BY75" t="s">
        <v>3</v>
      </c>
      <c r="BZ75">
        <v>105</v>
      </c>
      <c r="CA75">
        <v>65</v>
      </c>
      <c r="CB75" t="s">
        <v>3</v>
      </c>
      <c r="CE75">
        <v>0</v>
      </c>
      <c r="CF75">
        <v>0</v>
      </c>
      <c r="CG75">
        <v>0</v>
      </c>
      <c r="CM75">
        <v>0</v>
      </c>
      <c r="CN75" t="s">
        <v>589</v>
      </c>
      <c r="CO75">
        <v>0</v>
      </c>
      <c r="CP75">
        <f t="shared" si="79"/>
        <v>1064.8699999999999</v>
      </c>
      <c r="CQ75">
        <f t="shared" si="80"/>
        <v>48493.770300000004</v>
      </c>
      <c r="CR75">
        <f t="shared" si="81"/>
        <v>476.73499999999996</v>
      </c>
      <c r="CS75">
        <f t="shared" si="82"/>
        <v>89.585999999999999</v>
      </c>
      <c r="CT75">
        <f t="shared" si="83"/>
        <v>4273.2024300000003</v>
      </c>
      <c r="CU75">
        <f t="shared" si="84"/>
        <v>0</v>
      </c>
      <c r="CV75">
        <f t="shared" si="85"/>
        <v>14.536</v>
      </c>
      <c r="CW75">
        <f t="shared" si="86"/>
        <v>0.2</v>
      </c>
      <c r="CX75">
        <f t="shared" si="87"/>
        <v>0</v>
      </c>
      <c r="CY75">
        <f t="shared" si="88"/>
        <v>82.887500000000003</v>
      </c>
      <c r="CZ75">
        <f t="shared" si="89"/>
        <v>47.987499999999997</v>
      </c>
      <c r="DC75" t="s">
        <v>3</v>
      </c>
      <c r="DD75" t="s">
        <v>3</v>
      </c>
      <c r="DE75" t="s">
        <v>108</v>
      </c>
      <c r="DF75" t="s">
        <v>108</v>
      </c>
      <c r="DG75" t="s">
        <v>109</v>
      </c>
      <c r="DH75" t="s">
        <v>3</v>
      </c>
      <c r="DI75" t="s">
        <v>109</v>
      </c>
      <c r="DJ75" t="s">
        <v>108</v>
      </c>
      <c r="DK75" t="s">
        <v>3</v>
      </c>
      <c r="DL75" t="s">
        <v>3</v>
      </c>
      <c r="DM75" t="s">
        <v>3</v>
      </c>
      <c r="DN75">
        <v>0</v>
      </c>
      <c r="DO75">
        <v>0</v>
      </c>
      <c r="DP75">
        <v>1</v>
      </c>
      <c r="DQ75">
        <v>1</v>
      </c>
      <c r="DU75">
        <v>1013</v>
      </c>
      <c r="DV75" t="s">
        <v>139</v>
      </c>
      <c r="DW75" t="s">
        <v>139</v>
      </c>
      <c r="DX75">
        <v>1</v>
      </c>
      <c r="DZ75" t="s">
        <v>3</v>
      </c>
      <c r="EA75" t="s">
        <v>3</v>
      </c>
      <c r="EB75" t="s">
        <v>3</v>
      </c>
      <c r="EC75" t="s">
        <v>3</v>
      </c>
      <c r="EE75">
        <v>36260413</v>
      </c>
      <c r="EF75">
        <v>2</v>
      </c>
      <c r="EG75" t="s">
        <v>20</v>
      </c>
      <c r="EH75">
        <v>0</v>
      </c>
      <c r="EI75" t="s">
        <v>3</v>
      </c>
      <c r="EJ75">
        <v>1</v>
      </c>
      <c r="EK75">
        <v>6001</v>
      </c>
      <c r="EL75" t="s">
        <v>134</v>
      </c>
      <c r="EM75" t="s">
        <v>135</v>
      </c>
      <c r="EO75" t="s">
        <v>112</v>
      </c>
      <c r="EQ75">
        <v>0</v>
      </c>
      <c r="ER75">
        <v>6084.68</v>
      </c>
      <c r="ES75">
        <v>5935.59</v>
      </c>
      <c r="ET75">
        <v>37.1</v>
      </c>
      <c r="EU75">
        <v>2.16</v>
      </c>
      <c r="EV75">
        <v>111.99</v>
      </c>
      <c r="EW75">
        <v>12.64</v>
      </c>
      <c r="EX75">
        <v>0.16</v>
      </c>
      <c r="EY75">
        <v>0</v>
      </c>
      <c r="FQ75">
        <v>0</v>
      </c>
      <c r="FR75">
        <f t="shared" si="90"/>
        <v>0</v>
      </c>
      <c r="FS75">
        <v>0</v>
      </c>
      <c r="FT75" t="s">
        <v>23</v>
      </c>
      <c r="FU75" t="s">
        <v>24</v>
      </c>
      <c r="FX75">
        <v>94.5</v>
      </c>
      <c r="FY75">
        <v>55.25</v>
      </c>
      <c r="GA75" t="s">
        <v>3</v>
      </c>
      <c r="GD75">
        <v>1</v>
      </c>
      <c r="GF75">
        <v>-275854123</v>
      </c>
      <c r="GG75">
        <v>2</v>
      </c>
      <c r="GH75">
        <v>1</v>
      </c>
      <c r="GI75">
        <v>2</v>
      </c>
      <c r="GJ75">
        <v>0</v>
      </c>
      <c r="GK75">
        <v>0</v>
      </c>
      <c r="GL75">
        <f t="shared" si="91"/>
        <v>0</v>
      </c>
      <c r="GM75">
        <f t="shared" si="92"/>
        <v>1195.75</v>
      </c>
      <c r="GN75">
        <f t="shared" si="93"/>
        <v>1195.75</v>
      </c>
      <c r="GO75">
        <f t="shared" si="94"/>
        <v>0</v>
      </c>
      <c r="GP75">
        <f t="shared" si="95"/>
        <v>0</v>
      </c>
      <c r="GR75">
        <v>0</v>
      </c>
      <c r="GS75">
        <v>3</v>
      </c>
      <c r="GT75">
        <v>0</v>
      </c>
      <c r="GU75" t="s">
        <v>3</v>
      </c>
      <c r="GV75">
        <f t="shared" si="96"/>
        <v>0</v>
      </c>
      <c r="GW75">
        <v>1</v>
      </c>
      <c r="GX75">
        <f t="shared" si="97"/>
        <v>0</v>
      </c>
      <c r="HA75">
        <v>0</v>
      </c>
      <c r="HB75">
        <v>0</v>
      </c>
      <c r="HC75">
        <f t="shared" si="98"/>
        <v>0</v>
      </c>
      <c r="HE75" t="s">
        <v>3</v>
      </c>
      <c r="HF75" t="s">
        <v>3</v>
      </c>
      <c r="HM75" t="s">
        <v>3</v>
      </c>
      <c r="IK75">
        <v>0</v>
      </c>
    </row>
    <row r="76" spans="1:245">
      <c r="A76">
        <v>17</v>
      </c>
      <c r="B76">
        <v>1</v>
      </c>
      <c r="C76">
        <f>ROW(SmtRes!A61)</f>
        <v>61</v>
      </c>
      <c r="D76">
        <f>ROW(EtalonRes!A61)</f>
        <v>61</v>
      </c>
      <c r="E76" t="s">
        <v>141</v>
      </c>
      <c r="F76" t="s">
        <v>142</v>
      </c>
      <c r="G76" t="s">
        <v>143</v>
      </c>
      <c r="H76" t="s">
        <v>144</v>
      </c>
      <c r="I76">
        <f>ROUND(11.2/100,9)</f>
        <v>0.112</v>
      </c>
      <c r="J76">
        <v>0</v>
      </c>
      <c r="K76">
        <f>ROUND(11.2/100,9)</f>
        <v>0.112</v>
      </c>
      <c r="O76">
        <f t="shared" si="64"/>
        <v>5410.41</v>
      </c>
      <c r="P76">
        <f t="shared" si="65"/>
        <v>3518.72</v>
      </c>
      <c r="Q76">
        <f t="shared" si="66"/>
        <v>411.28</v>
      </c>
      <c r="R76">
        <f t="shared" si="67"/>
        <v>26.2</v>
      </c>
      <c r="S76">
        <f t="shared" si="68"/>
        <v>1480.41</v>
      </c>
      <c r="T76">
        <f t="shared" si="69"/>
        <v>0</v>
      </c>
      <c r="U76">
        <f t="shared" si="70"/>
        <v>5.4611200000000002</v>
      </c>
      <c r="V76">
        <f t="shared" si="71"/>
        <v>5.8800000000000005E-2</v>
      </c>
      <c r="W76">
        <f t="shared" si="72"/>
        <v>0</v>
      </c>
      <c r="X76">
        <f t="shared" si="73"/>
        <v>1928.46</v>
      </c>
      <c r="Y76">
        <f t="shared" si="74"/>
        <v>1220.3499999999999</v>
      </c>
      <c r="AA76">
        <v>36160589</v>
      </c>
      <c r="AB76">
        <f t="shared" si="75"/>
        <v>7915.5439999999999</v>
      </c>
      <c r="AC76">
        <f t="shared" si="76"/>
        <v>7012.76</v>
      </c>
      <c r="AD76">
        <f>ROUND(((((ET76*1.25))-((EU76*1.25)))+AE76),6)</f>
        <v>504.41250000000002</v>
      </c>
      <c r="AE76">
        <f>ROUND(((EU76*1.25)),6)</f>
        <v>7.05</v>
      </c>
      <c r="AF76">
        <f>ROUND(((EV76*1.15)),6)</f>
        <v>398.37150000000003</v>
      </c>
      <c r="AG76">
        <f t="shared" si="77"/>
        <v>0</v>
      </c>
      <c r="AH76">
        <f>((EW76*1.15))</f>
        <v>48.76</v>
      </c>
      <c r="AI76">
        <f>((EX76*1.25))</f>
        <v>0.52500000000000002</v>
      </c>
      <c r="AJ76">
        <f t="shared" si="78"/>
        <v>0</v>
      </c>
      <c r="AK76">
        <v>7762.7</v>
      </c>
      <c r="AL76">
        <v>7012.76</v>
      </c>
      <c r="AM76">
        <v>403.53</v>
      </c>
      <c r="AN76">
        <v>5.64</v>
      </c>
      <c r="AO76">
        <v>346.41</v>
      </c>
      <c r="AP76">
        <v>0</v>
      </c>
      <c r="AQ76">
        <v>42.4</v>
      </c>
      <c r="AR76">
        <v>0.42</v>
      </c>
      <c r="AS76">
        <v>0</v>
      </c>
      <c r="AT76">
        <v>128</v>
      </c>
      <c r="AU76">
        <v>81</v>
      </c>
      <c r="AV76">
        <v>1</v>
      </c>
      <c r="AW76">
        <v>1</v>
      </c>
      <c r="AZ76">
        <v>1</v>
      </c>
      <c r="BA76">
        <v>33.18</v>
      </c>
      <c r="BB76">
        <v>7.28</v>
      </c>
      <c r="BC76">
        <v>4.4800000000000004</v>
      </c>
      <c r="BD76" t="s">
        <v>3</v>
      </c>
      <c r="BE76" t="s">
        <v>3</v>
      </c>
      <c r="BF76" t="s">
        <v>3</v>
      </c>
      <c r="BG76" t="s">
        <v>3</v>
      </c>
      <c r="BH76">
        <v>0</v>
      </c>
      <c r="BI76">
        <v>1</v>
      </c>
      <c r="BJ76" t="s">
        <v>145</v>
      </c>
      <c r="BM76">
        <v>27001</v>
      </c>
      <c r="BN76">
        <v>0</v>
      </c>
      <c r="BO76" t="s">
        <v>142</v>
      </c>
      <c r="BP76">
        <v>1</v>
      </c>
      <c r="BQ76">
        <v>2</v>
      </c>
      <c r="BR76">
        <v>0</v>
      </c>
      <c r="BS76">
        <v>33.18</v>
      </c>
      <c r="BT76">
        <v>1</v>
      </c>
      <c r="BU76">
        <v>1</v>
      </c>
      <c r="BV76">
        <v>1</v>
      </c>
      <c r="BW76">
        <v>1</v>
      </c>
      <c r="BX76">
        <v>1</v>
      </c>
      <c r="BY76" t="s">
        <v>3</v>
      </c>
      <c r="BZ76">
        <v>142</v>
      </c>
      <c r="CA76">
        <v>95</v>
      </c>
      <c r="CB76" t="s">
        <v>3</v>
      </c>
      <c r="CE76">
        <v>0</v>
      </c>
      <c r="CF76">
        <v>0</v>
      </c>
      <c r="CG76">
        <v>0</v>
      </c>
      <c r="CM76">
        <v>0</v>
      </c>
      <c r="CN76" t="s">
        <v>589</v>
      </c>
      <c r="CO76">
        <v>0</v>
      </c>
      <c r="CP76">
        <f t="shared" si="79"/>
        <v>5410.41</v>
      </c>
      <c r="CQ76">
        <f t="shared" si="80"/>
        <v>31417.164800000002</v>
      </c>
      <c r="CR76">
        <f t="shared" si="81"/>
        <v>3672.1230000000005</v>
      </c>
      <c r="CS76">
        <f t="shared" si="82"/>
        <v>233.91899999999998</v>
      </c>
      <c r="CT76">
        <f t="shared" si="83"/>
        <v>13217.96637</v>
      </c>
      <c r="CU76">
        <f t="shared" si="84"/>
        <v>0</v>
      </c>
      <c r="CV76">
        <f t="shared" si="85"/>
        <v>48.76</v>
      </c>
      <c r="CW76">
        <f t="shared" si="86"/>
        <v>0.52500000000000002</v>
      </c>
      <c r="CX76">
        <f t="shared" si="87"/>
        <v>0</v>
      </c>
      <c r="CY76">
        <f t="shared" si="88"/>
        <v>1928.4608000000001</v>
      </c>
      <c r="CZ76">
        <f t="shared" si="89"/>
        <v>1220.3541</v>
      </c>
      <c r="DC76" t="s">
        <v>3</v>
      </c>
      <c r="DD76" t="s">
        <v>3</v>
      </c>
      <c r="DE76" t="s">
        <v>108</v>
      </c>
      <c r="DF76" t="s">
        <v>108</v>
      </c>
      <c r="DG76" t="s">
        <v>109</v>
      </c>
      <c r="DH76" t="s">
        <v>3</v>
      </c>
      <c r="DI76" t="s">
        <v>109</v>
      </c>
      <c r="DJ76" t="s">
        <v>108</v>
      </c>
      <c r="DK76" t="s">
        <v>3</v>
      </c>
      <c r="DL76" t="s">
        <v>3</v>
      </c>
      <c r="DM76" t="s">
        <v>3</v>
      </c>
      <c r="DN76">
        <v>0</v>
      </c>
      <c r="DO76">
        <v>0</v>
      </c>
      <c r="DP76">
        <v>1</v>
      </c>
      <c r="DQ76">
        <v>1</v>
      </c>
      <c r="DU76">
        <v>1013</v>
      </c>
      <c r="DV76" t="s">
        <v>144</v>
      </c>
      <c r="DW76" t="s">
        <v>144</v>
      </c>
      <c r="DX76">
        <v>1</v>
      </c>
      <c r="DZ76" t="s">
        <v>3</v>
      </c>
      <c r="EA76" t="s">
        <v>3</v>
      </c>
      <c r="EB76" t="s">
        <v>3</v>
      </c>
      <c r="EC76" t="s">
        <v>3</v>
      </c>
      <c r="EE76">
        <v>36260467</v>
      </c>
      <c r="EF76">
        <v>2</v>
      </c>
      <c r="EG76" t="s">
        <v>20</v>
      </c>
      <c r="EH76">
        <v>0</v>
      </c>
      <c r="EI76" t="s">
        <v>3</v>
      </c>
      <c r="EJ76">
        <v>1</v>
      </c>
      <c r="EK76">
        <v>27001</v>
      </c>
      <c r="EL76" t="s">
        <v>110</v>
      </c>
      <c r="EM76" t="s">
        <v>111</v>
      </c>
      <c r="EO76" t="s">
        <v>112</v>
      </c>
      <c r="EQ76">
        <v>0</v>
      </c>
      <c r="ER76">
        <v>7762.7</v>
      </c>
      <c r="ES76">
        <v>7012.76</v>
      </c>
      <c r="ET76">
        <v>403.53</v>
      </c>
      <c r="EU76">
        <v>5.64</v>
      </c>
      <c r="EV76">
        <v>346.41</v>
      </c>
      <c r="EW76">
        <v>42.4</v>
      </c>
      <c r="EX76">
        <v>0.42</v>
      </c>
      <c r="EY76">
        <v>0</v>
      </c>
      <c r="FQ76">
        <v>0</v>
      </c>
      <c r="FR76">
        <f t="shared" si="90"/>
        <v>0</v>
      </c>
      <c r="FS76">
        <v>0</v>
      </c>
      <c r="FT76" t="s">
        <v>23</v>
      </c>
      <c r="FU76" t="s">
        <v>24</v>
      </c>
      <c r="FX76">
        <v>127.8</v>
      </c>
      <c r="FY76">
        <v>80.75</v>
      </c>
      <c r="GA76" t="s">
        <v>3</v>
      </c>
      <c r="GD76">
        <v>1</v>
      </c>
      <c r="GF76">
        <v>9265945</v>
      </c>
      <c r="GG76">
        <v>2</v>
      </c>
      <c r="GH76">
        <v>1</v>
      </c>
      <c r="GI76">
        <v>2</v>
      </c>
      <c r="GJ76">
        <v>0</v>
      </c>
      <c r="GK76">
        <v>0</v>
      </c>
      <c r="GL76">
        <f t="shared" si="91"/>
        <v>0</v>
      </c>
      <c r="GM76">
        <f t="shared" si="92"/>
        <v>8559.2199999999993</v>
      </c>
      <c r="GN76">
        <f t="shared" si="93"/>
        <v>8559.2199999999993</v>
      </c>
      <c r="GO76">
        <f t="shared" si="94"/>
        <v>0</v>
      </c>
      <c r="GP76">
        <f t="shared" si="95"/>
        <v>0</v>
      </c>
      <c r="GR76">
        <v>0</v>
      </c>
      <c r="GS76">
        <v>3</v>
      </c>
      <c r="GT76">
        <v>0</v>
      </c>
      <c r="GU76" t="s">
        <v>3</v>
      </c>
      <c r="GV76">
        <f t="shared" si="96"/>
        <v>0</v>
      </c>
      <c r="GW76">
        <v>1</v>
      </c>
      <c r="GX76">
        <f t="shared" si="97"/>
        <v>0</v>
      </c>
      <c r="HA76">
        <v>0</v>
      </c>
      <c r="HB76">
        <v>0</v>
      </c>
      <c r="HC76">
        <f t="shared" si="98"/>
        <v>0</v>
      </c>
      <c r="HE76" t="s">
        <v>3</v>
      </c>
      <c r="HF76" t="s">
        <v>3</v>
      </c>
      <c r="HM76" t="s">
        <v>3</v>
      </c>
      <c r="IK76">
        <v>0</v>
      </c>
    </row>
    <row r="77" spans="1:245">
      <c r="A77">
        <v>18</v>
      </c>
      <c r="B77">
        <v>1</v>
      </c>
      <c r="C77">
        <v>60</v>
      </c>
      <c r="E77" t="s">
        <v>146</v>
      </c>
      <c r="F77" t="s">
        <v>147</v>
      </c>
      <c r="G77" t="s">
        <v>148</v>
      </c>
      <c r="H77" t="s">
        <v>116</v>
      </c>
      <c r="I77">
        <f>I76*J77</f>
        <v>0.56000000000000005</v>
      </c>
      <c r="J77">
        <v>5</v>
      </c>
      <c r="K77">
        <v>5</v>
      </c>
      <c r="O77">
        <f t="shared" si="64"/>
        <v>1777.4</v>
      </c>
      <c r="P77">
        <f t="shared" si="65"/>
        <v>1777.4</v>
      </c>
      <c r="Q77">
        <f t="shared" si="66"/>
        <v>0</v>
      </c>
      <c r="R77">
        <f t="shared" si="67"/>
        <v>0</v>
      </c>
      <c r="S77">
        <f t="shared" si="68"/>
        <v>0</v>
      </c>
      <c r="T77">
        <f t="shared" si="69"/>
        <v>0</v>
      </c>
      <c r="U77">
        <f t="shared" si="70"/>
        <v>0</v>
      </c>
      <c r="V77">
        <f t="shared" si="71"/>
        <v>0</v>
      </c>
      <c r="W77">
        <f t="shared" si="72"/>
        <v>30.37</v>
      </c>
      <c r="X77">
        <f t="shared" si="73"/>
        <v>0</v>
      </c>
      <c r="Y77">
        <f t="shared" si="74"/>
        <v>0</v>
      </c>
      <c r="AA77">
        <v>36160589</v>
      </c>
      <c r="AB77">
        <f t="shared" si="75"/>
        <v>295.8</v>
      </c>
      <c r="AC77">
        <f t="shared" si="76"/>
        <v>295.8</v>
      </c>
      <c r="AD77">
        <f>ROUND((((ET77)-(EU77))+AE77),6)</f>
        <v>0</v>
      </c>
      <c r="AE77">
        <f>ROUND((EU77),6)</f>
        <v>0</v>
      </c>
      <c r="AF77">
        <f>ROUND((EV77),6)</f>
        <v>0</v>
      </c>
      <c r="AG77">
        <f t="shared" si="77"/>
        <v>0</v>
      </c>
      <c r="AH77">
        <f>(EW77)</f>
        <v>0</v>
      </c>
      <c r="AI77">
        <f>(EX77)</f>
        <v>0</v>
      </c>
      <c r="AJ77">
        <f t="shared" si="78"/>
        <v>54.23</v>
      </c>
      <c r="AK77">
        <v>295.8</v>
      </c>
      <c r="AL77">
        <v>295.8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54.23</v>
      </c>
      <c r="AT77">
        <v>128</v>
      </c>
      <c r="AU77">
        <v>81</v>
      </c>
      <c r="AV77">
        <v>1</v>
      </c>
      <c r="AW77">
        <v>1</v>
      </c>
      <c r="AZ77">
        <v>1</v>
      </c>
      <c r="BA77">
        <v>1</v>
      </c>
      <c r="BB77">
        <v>1</v>
      </c>
      <c r="BC77">
        <v>10.73</v>
      </c>
      <c r="BD77" t="s">
        <v>3</v>
      </c>
      <c r="BE77" t="s">
        <v>3</v>
      </c>
      <c r="BF77" t="s">
        <v>3</v>
      </c>
      <c r="BG77" t="s">
        <v>3</v>
      </c>
      <c r="BH77">
        <v>3</v>
      </c>
      <c r="BI77">
        <v>1</v>
      </c>
      <c r="BJ77" t="s">
        <v>149</v>
      </c>
      <c r="BM77">
        <v>27001</v>
      </c>
      <c r="BN77">
        <v>0</v>
      </c>
      <c r="BO77" t="s">
        <v>147</v>
      </c>
      <c r="BP77">
        <v>1</v>
      </c>
      <c r="BQ77">
        <v>2</v>
      </c>
      <c r="BR77">
        <v>0</v>
      </c>
      <c r="BS77">
        <v>1</v>
      </c>
      <c r="BT77">
        <v>1</v>
      </c>
      <c r="BU77">
        <v>1</v>
      </c>
      <c r="BV77">
        <v>1</v>
      </c>
      <c r="BW77">
        <v>1</v>
      </c>
      <c r="BX77">
        <v>1</v>
      </c>
      <c r="BY77" t="s">
        <v>3</v>
      </c>
      <c r="BZ77">
        <v>142</v>
      </c>
      <c r="CA77">
        <v>95</v>
      </c>
      <c r="CB77" t="s">
        <v>3</v>
      </c>
      <c r="CE77">
        <v>0</v>
      </c>
      <c r="CF77">
        <v>0</v>
      </c>
      <c r="CG77">
        <v>0</v>
      </c>
      <c r="CM77">
        <v>0</v>
      </c>
      <c r="CN77" t="s">
        <v>3</v>
      </c>
      <c r="CO77">
        <v>0</v>
      </c>
      <c r="CP77">
        <f t="shared" si="79"/>
        <v>1777.4</v>
      </c>
      <c r="CQ77">
        <f t="shared" si="80"/>
        <v>3173.9340000000002</v>
      </c>
      <c r="CR77">
        <f t="shared" si="81"/>
        <v>0</v>
      </c>
      <c r="CS77">
        <f t="shared" si="82"/>
        <v>0</v>
      </c>
      <c r="CT77">
        <f t="shared" si="83"/>
        <v>0</v>
      </c>
      <c r="CU77">
        <f t="shared" si="84"/>
        <v>0</v>
      </c>
      <c r="CV77">
        <f t="shared" si="85"/>
        <v>0</v>
      </c>
      <c r="CW77">
        <f t="shared" si="86"/>
        <v>0</v>
      </c>
      <c r="CX77">
        <f t="shared" si="87"/>
        <v>54.23</v>
      </c>
      <c r="CY77">
        <f t="shared" si="88"/>
        <v>0</v>
      </c>
      <c r="CZ77">
        <f t="shared" si="89"/>
        <v>0</v>
      </c>
      <c r="DC77" t="s">
        <v>3</v>
      </c>
      <c r="DD77" t="s">
        <v>3</v>
      </c>
      <c r="DE77" t="s">
        <v>3</v>
      </c>
      <c r="DF77" t="s">
        <v>3</v>
      </c>
      <c r="DG77" t="s">
        <v>3</v>
      </c>
      <c r="DH77" t="s">
        <v>3</v>
      </c>
      <c r="DI77" t="s">
        <v>3</v>
      </c>
      <c r="DJ77" t="s">
        <v>3</v>
      </c>
      <c r="DK77" t="s">
        <v>3</v>
      </c>
      <c r="DL77" t="s">
        <v>3</v>
      </c>
      <c r="DM77" t="s">
        <v>3</v>
      </c>
      <c r="DN77">
        <v>0</v>
      </c>
      <c r="DO77">
        <v>0</v>
      </c>
      <c r="DP77">
        <v>1</v>
      </c>
      <c r="DQ77">
        <v>1</v>
      </c>
      <c r="DU77">
        <v>1007</v>
      </c>
      <c r="DV77" t="s">
        <v>116</v>
      </c>
      <c r="DW77" t="s">
        <v>116</v>
      </c>
      <c r="DX77">
        <v>1</v>
      </c>
      <c r="DZ77" t="s">
        <v>3</v>
      </c>
      <c r="EA77" t="s">
        <v>3</v>
      </c>
      <c r="EB77" t="s">
        <v>3</v>
      </c>
      <c r="EC77" t="s">
        <v>3</v>
      </c>
      <c r="EE77">
        <v>36260467</v>
      </c>
      <c r="EF77">
        <v>2</v>
      </c>
      <c r="EG77" t="s">
        <v>20</v>
      </c>
      <c r="EH77">
        <v>0</v>
      </c>
      <c r="EI77" t="s">
        <v>3</v>
      </c>
      <c r="EJ77">
        <v>1</v>
      </c>
      <c r="EK77">
        <v>27001</v>
      </c>
      <c r="EL77" t="s">
        <v>110</v>
      </c>
      <c r="EM77" t="s">
        <v>111</v>
      </c>
      <c r="EO77" t="s">
        <v>3</v>
      </c>
      <c r="EQ77">
        <v>0</v>
      </c>
      <c r="ER77">
        <v>295.8</v>
      </c>
      <c r="ES77">
        <v>295.8</v>
      </c>
      <c r="ET77">
        <v>0</v>
      </c>
      <c r="EU77">
        <v>0</v>
      </c>
      <c r="EV77">
        <v>0</v>
      </c>
      <c r="EW77">
        <v>0</v>
      </c>
      <c r="EX77">
        <v>0</v>
      </c>
      <c r="FQ77">
        <v>0</v>
      </c>
      <c r="FR77">
        <f t="shared" si="90"/>
        <v>0</v>
      </c>
      <c r="FS77">
        <v>0</v>
      </c>
      <c r="FT77" t="s">
        <v>23</v>
      </c>
      <c r="FU77" t="s">
        <v>24</v>
      </c>
      <c r="FX77">
        <v>127.8</v>
      </c>
      <c r="FY77">
        <v>80.75</v>
      </c>
      <c r="GA77" t="s">
        <v>3</v>
      </c>
      <c r="GD77">
        <v>1</v>
      </c>
      <c r="GF77">
        <v>2104426834</v>
      </c>
      <c r="GG77">
        <v>2</v>
      </c>
      <c r="GH77">
        <v>1</v>
      </c>
      <c r="GI77">
        <v>2</v>
      </c>
      <c r="GJ77">
        <v>0</v>
      </c>
      <c r="GK77">
        <v>0</v>
      </c>
      <c r="GL77">
        <f t="shared" si="91"/>
        <v>0</v>
      </c>
      <c r="GM77">
        <f t="shared" si="92"/>
        <v>1777.4</v>
      </c>
      <c r="GN77">
        <f t="shared" si="93"/>
        <v>1777.4</v>
      </c>
      <c r="GO77">
        <f t="shared" si="94"/>
        <v>0</v>
      </c>
      <c r="GP77">
        <f t="shared" si="95"/>
        <v>0</v>
      </c>
      <c r="GR77">
        <v>0</v>
      </c>
      <c r="GS77">
        <v>3</v>
      </c>
      <c r="GT77">
        <v>0</v>
      </c>
      <c r="GU77" t="s">
        <v>3</v>
      </c>
      <c r="GV77">
        <f t="shared" si="96"/>
        <v>0</v>
      </c>
      <c r="GW77">
        <v>1</v>
      </c>
      <c r="GX77">
        <f t="shared" si="97"/>
        <v>0</v>
      </c>
      <c r="HA77">
        <v>0</v>
      </c>
      <c r="HB77">
        <v>0</v>
      </c>
      <c r="HC77">
        <f t="shared" si="98"/>
        <v>0</v>
      </c>
      <c r="HE77" t="s">
        <v>3</v>
      </c>
      <c r="HF77" t="s">
        <v>3</v>
      </c>
      <c r="HM77" t="s">
        <v>3</v>
      </c>
      <c r="IK77">
        <v>0</v>
      </c>
    </row>
    <row r="78" spans="1:245">
      <c r="A78">
        <v>17</v>
      </c>
      <c r="B78">
        <v>1</v>
      </c>
      <c r="C78">
        <f>ROW(SmtRes!A64)</f>
        <v>64</v>
      </c>
      <c r="D78">
        <f>ROW(EtalonRes!A64)</f>
        <v>64</v>
      </c>
      <c r="E78" t="s">
        <v>150</v>
      </c>
      <c r="F78" t="s">
        <v>151</v>
      </c>
      <c r="G78" t="s">
        <v>152</v>
      </c>
      <c r="H78" t="s">
        <v>153</v>
      </c>
      <c r="I78">
        <v>7</v>
      </c>
      <c r="J78">
        <v>0</v>
      </c>
      <c r="K78">
        <v>7</v>
      </c>
      <c r="O78">
        <f t="shared" si="64"/>
        <v>1673.27</v>
      </c>
      <c r="P78">
        <f t="shared" si="65"/>
        <v>334.72</v>
      </c>
      <c r="Q78">
        <f t="shared" si="66"/>
        <v>19.309999999999999</v>
      </c>
      <c r="R78">
        <f t="shared" si="67"/>
        <v>0</v>
      </c>
      <c r="S78">
        <f t="shared" si="68"/>
        <v>1319.24</v>
      </c>
      <c r="T78">
        <f t="shared" si="69"/>
        <v>0</v>
      </c>
      <c r="U78">
        <f t="shared" si="70"/>
        <v>4.13</v>
      </c>
      <c r="V78">
        <f t="shared" si="71"/>
        <v>0</v>
      </c>
      <c r="W78">
        <f t="shared" si="72"/>
        <v>0</v>
      </c>
      <c r="X78">
        <f t="shared" si="73"/>
        <v>0</v>
      </c>
      <c r="Y78">
        <f t="shared" si="74"/>
        <v>0</v>
      </c>
      <c r="AA78">
        <v>36160589</v>
      </c>
      <c r="AB78">
        <f t="shared" si="75"/>
        <v>16.48</v>
      </c>
      <c r="AC78">
        <f t="shared" si="76"/>
        <v>10.35</v>
      </c>
      <c r="AD78">
        <f>ROUND((ET78),6)</f>
        <v>0.45</v>
      </c>
      <c r="AE78">
        <f>ROUND((EU78),6)</f>
        <v>0</v>
      </c>
      <c r="AF78">
        <f>ROUND((EV78),6)</f>
        <v>5.68</v>
      </c>
      <c r="AG78">
        <f t="shared" si="77"/>
        <v>0</v>
      </c>
      <c r="AH78">
        <f>(EW78)</f>
        <v>0.59</v>
      </c>
      <c r="AI78">
        <f>(EX78)</f>
        <v>0</v>
      </c>
      <c r="AJ78">
        <f t="shared" si="78"/>
        <v>0</v>
      </c>
      <c r="AK78">
        <v>16.48</v>
      </c>
      <c r="AL78">
        <v>10.35</v>
      </c>
      <c r="AM78">
        <v>0.45</v>
      </c>
      <c r="AN78">
        <v>0</v>
      </c>
      <c r="AO78">
        <v>5.68</v>
      </c>
      <c r="AP78">
        <v>0</v>
      </c>
      <c r="AQ78">
        <v>0.59</v>
      </c>
      <c r="AR78">
        <v>0</v>
      </c>
      <c r="AS78">
        <v>0</v>
      </c>
      <c r="AT78">
        <v>0</v>
      </c>
      <c r="AU78">
        <v>0</v>
      </c>
      <c r="AV78">
        <v>1</v>
      </c>
      <c r="AW78">
        <v>1</v>
      </c>
      <c r="AZ78">
        <v>1</v>
      </c>
      <c r="BA78">
        <v>33.18</v>
      </c>
      <c r="BB78">
        <v>6.13</v>
      </c>
      <c r="BC78">
        <v>4.62</v>
      </c>
      <c r="BD78" t="s">
        <v>3</v>
      </c>
      <c r="BE78" t="s">
        <v>3</v>
      </c>
      <c r="BF78" t="s">
        <v>3</v>
      </c>
      <c r="BG78" t="s">
        <v>3</v>
      </c>
      <c r="BH78">
        <v>0</v>
      </c>
      <c r="BI78">
        <v>1</v>
      </c>
      <c r="BJ78" t="s">
        <v>154</v>
      </c>
      <c r="BM78">
        <v>27005</v>
      </c>
      <c r="BN78">
        <v>0</v>
      </c>
      <c r="BO78" t="s">
        <v>151</v>
      </c>
      <c r="BP78">
        <v>1</v>
      </c>
      <c r="BQ78">
        <v>0</v>
      </c>
      <c r="BR78">
        <v>0</v>
      </c>
      <c r="BS78">
        <v>33.18</v>
      </c>
      <c r="BT78">
        <v>1</v>
      </c>
      <c r="BU78">
        <v>1</v>
      </c>
      <c r="BV78">
        <v>1</v>
      </c>
      <c r="BW78">
        <v>1</v>
      </c>
      <c r="BX78">
        <v>1</v>
      </c>
      <c r="BY78" t="s">
        <v>3</v>
      </c>
      <c r="BZ78">
        <v>0</v>
      </c>
      <c r="CA78">
        <v>0</v>
      </c>
      <c r="CB78" t="s">
        <v>3</v>
      </c>
      <c r="CE78">
        <v>0</v>
      </c>
      <c r="CF78">
        <v>0</v>
      </c>
      <c r="CG78">
        <v>0</v>
      </c>
      <c r="CM78">
        <v>0</v>
      </c>
      <c r="CN78" t="s">
        <v>3</v>
      </c>
      <c r="CO78">
        <v>0</v>
      </c>
      <c r="CP78">
        <f t="shared" si="79"/>
        <v>1673.27</v>
      </c>
      <c r="CQ78">
        <f t="shared" si="80"/>
        <v>47.817</v>
      </c>
      <c r="CR78">
        <f t="shared" si="81"/>
        <v>2.7585000000000002</v>
      </c>
      <c r="CS78">
        <f t="shared" si="82"/>
        <v>0</v>
      </c>
      <c r="CT78">
        <f t="shared" si="83"/>
        <v>188.4624</v>
      </c>
      <c r="CU78">
        <f t="shared" si="84"/>
        <v>0</v>
      </c>
      <c r="CV78">
        <f t="shared" si="85"/>
        <v>0.59</v>
      </c>
      <c r="CW78">
        <f t="shared" si="86"/>
        <v>0</v>
      </c>
      <c r="CX78">
        <f t="shared" si="87"/>
        <v>0</v>
      </c>
      <c r="CY78">
        <f>0</f>
        <v>0</v>
      </c>
      <c r="CZ78">
        <f>0</f>
        <v>0</v>
      </c>
      <c r="DC78" t="s">
        <v>3</v>
      </c>
      <c r="DD78" t="s">
        <v>3</v>
      </c>
      <c r="DE78" t="s">
        <v>3</v>
      </c>
      <c r="DF78" t="s">
        <v>3</v>
      </c>
      <c r="DG78" t="s">
        <v>3</v>
      </c>
      <c r="DH78" t="s">
        <v>3</v>
      </c>
      <c r="DI78" t="s">
        <v>3</v>
      </c>
      <c r="DJ78" t="s">
        <v>3</v>
      </c>
      <c r="DK78" t="s">
        <v>3</v>
      </c>
      <c r="DL78" t="s">
        <v>3</v>
      </c>
      <c r="DM78" t="s">
        <v>3</v>
      </c>
      <c r="DN78">
        <v>0</v>
      </c>
      <c r="DO78">
        <v>0</v>
      </c>
      <c r="DP78">
        <v>1</v>
      </c>
      <c r="DQ78">
        <v>1</v>
      </c>
      <c r="DU78">
        <v>1003</v>
      </c>
      <c r="DV78" t="s">
        <v>153</v>
      </c>
      <c r="DW78" t="s">
        <v>153</v>
      </c>
      <c r="DX78">
        <v>1</v>
      </c>
      <c r="DZ78" t="s">
        <v>3</v>
      </c>
      <c r="EA78" t="s">
        <v>3</v>
      </c>
      <c r="EB78" t="s">
        <v>3</v>
      </c>
      <c r="EC78" t="s">
        <v>3</v>
      </c>
      <c r="EE78">
        <v>0</v>
      </c>
      <c r="EF78">
        <v>0</v>
      </c>
      <c r="EG78" t="s">
        <v>3</v>
      </c>
      <c r="EH78">
        <v>0</v>
      </c>
      <c r="EI78" t="s">
        <v>3</v>
      </c>
      <c r="EJ78">
        <v>0</v>
      </c>
      <c r="EK78">
        <v>27005</v>
      </c>
      <c r="EL78" t="s">
        <v>3</v>
      </c>
      <c r="EM78" t="s">
        <v>3</v>
      </c>
      <c r="EO78" t="s">
        <v>3</v>
      </c>
      <c r="EQ78">
        <v>0</v>
      </c>
      <c r="ER78">
        <v>16.48</v>
      </c>
      <c r="ES78">
        <v>10.35</v>
      </c>
      <c r="ET78">
        <v>0.45</v>
      </c>
      <c r="EU78">
        <v>0</v>
      </c>
      <c r="EV78">
        <v>5.68</v>
      </c>
      <c r="EW78">
        <v>0.59</v>
      </c>
      <c r="EX78">
        <v>0</v>
      </c>
      <c r="EY78">
        <v>0</v>
      </c>
      <c r="FQ78">
        <v>0</v>
      </c>
      <c r="FR78">
        <f t="shared" si="90"/>
        <v>0</v>
      </c>
      <c r="FS78">
        <v>0</v>
      </c>
      <c r="FX78">
        <v>0</v>
      </c>
      <c r="FY78">
        <v>0</v>
      </c>
      <c r="GA78" t="s">
        <v>3</v>
      </c>
      <c r="GD78">
        <v>1</v>
      </c>
      <c r="GF78">
        <v>1135725626</v>
      </c>
      <c r="GG78">
        <v>2</v>
      </c>
      <c r="GH78">
        <v>1</v>
      </c>
      <c r="GI78">
        <v>2</v>
      </c>
      <c r="GJ78">
        <v>0</v>
      </c>
      <c r="GK78">
        <v>0</v>
      </c>
      <c r="GL78">
        <f t="shared" si="91"/>
        <v>0</v>
      </c>
      <c r="GM78">
        <f t="shared" si="92"/>
        <v>1673.27</v>
      </c>
      <c r="GN78">
        <f t="shared" si="93"/>
        <v>1673.27</v>
      </c>
      <c r="GO78">
        <f t="shared" si="94"/>
        <v>0</v>
      </c>
      <c r="GP78">
        <f t="shared" si="95"/>
        <v>0</v>
      </c>
      <c r="GR78">
        <v>0</v>
      </c>
      <c r="GS78">
        <v>3</v>
      </c>
      <c r="GT78">
        <v>0</v>
      </c>
      <c r="GU78" t="s">
        <v>3</v>
      </c>
      <c r="GV78">
        <f t="shared" si="96"/>
        <v>0</v>
      </c>
      <c r="GW78">
        <v>1</v>
      </c>
      <c r="GX78">
        <f t="shared" si="97"/>
        <v>0</v>
      </c>
      <c r="HA78">
        <v>0</v>
      </c>
      <c r="HB78">
        <v>0</v>
      </c>
      <c r="HC78">
        <f t="shared" si="98"/>
        <v>0</v>
      </c>
      <c r="HE78" t="s">
        <v>3</v>
      </c>
      <c r="HF78" t="s">
        <v>3</v>
      </c>
      <c r="HM78" t="s">
        <v>3</v>
      </c>
      <c r="IK78">
        <v>0</v>
      </c>
    </row>
    <row r="79" spans="1:245">
      <c r="A79">
        <v>17</v>
      </c>
      <c r="B79">
        <v>1</v>
      </c>
      <c r="C79">
        <f>ROW(SmtRes!A89)</f>
        <v>89</v>
      </c>
      <c r="D79">
        <f>ROW(EtalonRes!A89)</f>
        <v>89</v>
      </c>
      <c r="E79" t="s">
        <v>155</v>
      </c>
      <c r="F79" t="s">
        <v>156</v>
      </c>
      <c r="G79" t="s">
        <v>157</v>
      </c>
      <c r="H79" t="s">
        <v>158</v>
      </c>
      <c r="I79">
        <v>0.02</v>
      </c>
      <c r="J79">
        <v>0</v>
      </c>
      <c r="K79">
        <v>0.02</v>
      </c>
      <c r="O79">
        <f t="shared" si="64"/>
        <v>367.16</v>
      </c>
      <c r="P79">
        <f t="shared" si="65"/>
        <v>63.71</v>
      </c>
      <c r="Q79">
        <f t="shared" si="66"/>
        <v>115.25</v>
      </c>
      <c r="R79">
        <f t="shared" si="67"/>
        <v>40.21</v>
      </c>
      <c r="S79">
        <f t="shared" si="68"/>
        <v>188.2</v>
      </c>
      <c r="T79">
        <f t="shared" si="69"/>
        <v>0</v>
      </c>
      <c r="U79">
        <f t="shared" si="70"/>
        <v>0.57177999999999995</v>
      </c>
      <c r="V79">
        <f t="shared" si="71"/>
        <v>8.9749999999999996E-2</v>
      </c>
      <c r="W79">
        <f t="shared" si="72"/>
        <v>0</v>
      </c>
      <c r="X79">
        <f t="shared" si="73"/>
        <v>185.01</v>
      </c>
      <c r="Y79">
        <f t="shared" si="74"/>
        <v>164.46</v>
      </c>
      <c r="AA79">
        <v>36160589</v>
      </c>
      <c r="AB79">
        <f t="shared" si="75"/>
        <v>1356.2639999999999</v>
      </c>
      <c r="AC79">
        <f t="shared" si="76"/>
        <v>420.8</v>
      </c>
      <c r="AD79">
        <f>ROUND(((((ET79*1.25))-((EU79*1.25)))+AE79),6)</f>
        <v>651.86249999999995</v>
      </c>
      <c r="AE79">
        <f>ROUND(((EU79*1.25)),6)</f>
        <v>60.587499999999999</v>
      </c>
      <c r="AF79">
        <f>ROUND(((EV79*1.15)),6)</f>
        <v>283.60149999999999</v>
      </c>
      <c r="AG79">
        <f t="shared" si="77"/>
        <v>0</v>
      </c>
      <c r="AH79">
        <f>((EW79*1.15))</f>
        <v>28.588999999999999</v>
      </c>
      <c r="AI79">
        <f>((EX79*1.25))</f>
        <v>4.4874999999999998</v>
      </c>
      <c r="AJ79">
        <f t="shared" si="78"/>
        <v>0</v>
      </c>
      <c r="AK79">
        <v>1188.9000000000001</v>
      </c>
      <c r="AL79">
        <v>420.8</v>
      </c>
      <c r="AM79">
        <v>521.49</v>
      </c>
      <c r="AN79">
        <v>48.47</v>
      </c>
      <c r="AO79">
        <v>246.61</v>
      </c>
      <c r="AP79">
        <v>0</v>
      </c>
      <c r="AQ79">
        <v>24.86</v>
      </c>
      <c r="AR79">
        <v>3.59</v>
      </c>
      <c r="AS79">
        <v>0</v>
      </c>
      <c r="AT79">
        <v>81</v>
      </c>
      <c r="AU79">
        <v>72</v>
      </c>
      <c r="AV79">
        <v>1</v>
      </c>
      <c r="AW79">
        <v>1</v>
      </c>
      <c r="AZ79">
        <v>1</v>
      </c>
      <c r="BA79">
        <v>33.18</v>
      </c>
      <c r="BB79">
        <v>8.84</v>
      </c>
      <c r="BC79">
        <v>7.57</v>
      </c>
      <c r="BD79" t="s">
        <v>3</v>
      </c>
      <c r="BE79" t="s">
        <v>3</v>
      </c>
      <c r="BF79" t="s">
        <v>3</v>
      </c>
      <c r="BG79" t="s">
        <v>3</v>
      </c>
      <c r="BH79">
        <v>0</v>
      </c>
      <c r="BI79">
        <v>1</v>
      </c>
      <c r="BJ79" t="s">
        <v>159</v>
      </c>
      <c r="BM79">
        <v>9001</v>
      </c>
      <c r="BN79">
        <v>0</v>
      </c>
      <c r="BO79" t="s">
        <v>156</v>
      </c>
      <c r="BP79">
        <v>1</v>
      </c>
      <c r="BQ79">
        <v>2</v>
      </c>
      <c r="BR79">
        <v>0</v>
      </c>
      <c r="BS79">
        <v>33.18</v>
      </c>
      <c r="BT79">
        <v>1</v>
      </c>
      <c r="BU79">
        <v>1</v>
      </c>
      <c r="BV79">
        <v>1</v>
      </c>
      <c r="BW79">
        <v>1</v>
      </c>
      <c r="BX79">
        <v>1</v>
      </c>
      <c r="BY79" t="s">
        <v>3</v>
      </c>
      <c r="BZ79">
        <v>90</v>
      </c>
      <c r="CA79">
        <v>85</v>
      </c>
      <c r="CB79" t="s">
        <v>3</v>
      </c>
      <c r="CE79">
        <v>0</v>
      </c>
      <c r="CF79">
        <v>0</v>
      </c>
      <c r="CG79">
        <v>0</v>
      </c>
      <c r="CM79">
        <v>0</v>
      </c>
      <c r="CN79" t="s">
        <v>589</v>
      </c>
      <c r="CO79">
        <v>0</v>
      </c>
      <c r="CP79">
        <f t="shared" si="79"/>
        <v>367.15999999999997</v>
      </c>
      <c r="CQ79">
        <f t="shared" si="80"/>
        <v>3185.4560000000001</v>
      </c>
      <c r="CR79">
        <f t="shared" si="81"/>
        <v>5762.4644999999991</v>
      </c>
      <c r="CS79">
        <f t="shared" si="82"/>
        <v>2010.2932499999999</v>
      </c>
      <c r="CT79">
        <f t="shared" si="83"/>
        <v>9409.8977699999996</v>
      </c>
      <c r="CU79">
        <f t="shared" si="84"/>
        <v>0</v>
      </c>
      <c r="CV79">
        <f t="shared" si="85"/>
        <v>28.588999999999999</v>
      </c>
      <c r="CW79">
        <f t="shared" si="86"/>
        <v>4.4874999999999998</v>
      </c>
      <c r="CX79">
        <f t="shared" si="87"/>
        <v>0</v>
      </c>
      <c r="CY79">
        <f t="shared" ref="CY79:CY95" si="99">(((S79+R79)*AT79)/100)</f>
        <v>185.0121</v>
      </c>
      <c r="CZ79">
        <f t="shared" ref="CZ79:CZ95" si="100">(((S79+R79)*AU79)/100)</f>
        <v>164.45519999999999</v>
      </c>
      <c r="DC79" t="s">
        <v>3</v>
      </c>
      <c r="DD79" t="s">
        <v>3</v>
      </c>
      <c r="DE79" t="s">
        <v>108</v>
      </c>
      <c r="DF79" t="s">
        <v>108</v>
      </c>
      <c r="DG79" t="s">
        <v>109</v>
      </c>
      <c r="DH79" t="s">
        <v>3</v>
      </c>
      <c r="DI79" t="s">
        <v>109</v>
      </c>
      <c r="DJ79" t="s">
        <v>108</v>
      </c>
      <c r="DK79" t="s">
        <v>3</v>
      </c>
      <c r="DL79" t="s">
        <v>3</v>
      </c>
      <c r="DM79" t="s">
        <v>3</v>
      </c>
      <c r="DN79">
        <v>0</v>
      </c>
      <c r="DO79">
        <v>0</v>
      </c>
      <c r="DP79">
        <v>1</v>
      </c>
      <c r="DQ79">
        <v>1</v>
      </c>
      <c r="DU79">
        <v>1013</v>
      </c>
      <c r="DV79" t="s">
        <v>158</v>
      </c>
      <c r="DW79" t="s">
        <v>158</v>
      </c>
      <c r="DX79">
        <v>1</v>
      </c>
      <c r="DZ79" t="s">
        <v>3</v>
      </c>
      <c r="EA79" t="s">
        <v>3</v>
      </c>
      <c r="EB79" t="s">
        <v>3</v>
      </c>
      <c r="EC79" t="s">
        <v>3</v>
      </c>
      <c r="EE79">
        <v>36260425</v>
      </c>
      <c r="EF79">
        <v>2</v>
      </c>
      <c r="EG79" t="s">
        <v>20</v>
      </c>
      <c r="EH79">
        <v>0</v>
      </c>
      <c r="EI79" t="s">
        <v>3</v>
      </c>
      <c r="EJ79">
        <v>1</v>
      </c>
      <c r="EK79">
        <v>9001</v>
      </c>
      <c r="EL79" t="s">
        <v>160</v>
      </c>
      <c r="EM79" t="s">
        <v>161</v>
      </c>
      <c r="EO79" t="s">
        <v>112</v>
      </c>
      <c r="EQ79">
        <v>0</v>
      </c>
      <c r="ER79">
        <v>1188.9000000000001</v>
      </c>
      <c r="ES79">
        <v>420.8</v>
      </c>
      <c r="ET79">
        <v>521.49</v>
      </c>
      <c r="EU79">
        <v>48.47</v>
      </c>
      <c r="EV79">
        <v>246.61</v>
      </c>
      <c r="EW79">
        <v>24.86</v>
      </c>
      <c r="EX79">
        <v>3.59</v>
      </c>
      <c r="EY79">
        <v>0</v>
      </c>
      <c r="FQ79">
        <v>0</v>
      </c>
      <c r="FR79">
        <f t="shared" si="90"/>
        <v>0</v>
      </c>
      <c r="FS79">
        <v>0</v>
      </c>
      <c r="FT79" t="s">
        <v>23</v>
      </c>
      <c r="FU79" t="s">
        <v>24</v>
      </c>
      <c r="FX79">
        <v>81</v>
      </c>
      <c r="FY79">
        <v>72.25</v>
      </c>
      <c r="GA79" t="s">
        <v>3</v>
      </c>
      <c r="GD79">
        <v>1</v>
      </c>
      <c r="GF79">
        <v>-1059043571</v>
      </c>
      <c r="GG79">
        <v>2</v>
      </c>
      <c r="GH79">
        <v>1</v>
      </c>
      <c r="GI79">
        <v>2</v>
      </c>
      <c r="GJ79">
        <v>0</v>
      </c>
      <c r="GK79">
        <v>0</v>
      </c>
      <c r="GL79">
        <f t="shared" si="91"/>
        <v>0</v>
      </c>
      <c r="GM79">
        <f t="shared" si="92"/>
        <v>716.63</v>
      </c>
      <c r="GN79">
        <f t="shared" si="93"/>
        <v>716.63</v>
      </c>
      <c r="GO79">
        <f t="shared" si="94"/>
        <v>0</v>
      </c>
      <c r="GP79">
        <f t="shared" si="95"/>
        <v>0</v>
      </c>
      <c r="GR79">
        <v>0</v>
      </c>
      <c r="GS79">
        <v>3</v>
      </c>
      <c r="GT79">
        <v>0</v>
      </c>
      <c r="GU79" t="s">
        <v>3</v>
      </c>
      <c r="GV79">
        <f t="shared" si="96"/>
        <v>0</v>
      </c>
      <c r="GW79">
        <v>1</v>
      </c>
      <c r="GX79">
        <f t="shared" si="97"/>
        <v>0</v>
      </c>
      <c r="HA79">
        <v>0</v>
      </c>
      <c r="HB79">
        <v>0</v>
      </c>
      <c r="HC79">
        <f t="shared" si="98"/>
        <v>0</v>
      </c>
      <c r="HE79" t="s">
        <v>3</v>
      </c>
      <c r="HF79" t="s">
        <v>3</v>
      </c>
      <c r="HM79" t="s">
        <v>3</v>
      </c>
      <c r="IK79">
        <v>0</v>
      </c>
    </row>
    <row r="80" spans="1:245">
      <c r="A80">
        <v>18</v>
      </c>
      <c r="B80">
        <v>1</v>
      </c>
      <c r="C80">
        <v>89</v>
      </c>
      <c r="E80" t="s">
        <v>162</v>
      </c>
      <c r="F80" t="s">
        <v>163</v>
      </c>
      <c r="G80" t="s">
        <v>164</v>
      </c>
      <c r="H80" t="s">
        <v>165</v>
      </c>
      <c r="I80">
        <f>I79*J80</f>
        <v>12</v>
      </c>
      <c r="J80">
        <v>600</v>
      </c>
      <c r="K80">
        <v>600</v>
      </c>
      <c r="O80">
        <f t="shared" si="64"/>
        <v>2028</v>
      </c>
      <c r="P80">
        <f t="shared" si="65"/>
        <v>2028</v>
      </c>
      <c r="Q80">
        <f t="shared" si="66"/>
        <v>0</v>
      </c>
      <c r="R80">
        <f t="shared" si="67"/>
        <v>0</v>
      </c>
      <c r="S80">
        <f t="shared" si="68"/>
        <v>0</v>
      </c>
      <c r="T80">
        <f t="shared" si="69"/>
        <v>0</v>
      </c>
      <c r="U80">
        <f t="shared" si="70"/>
        <v>0</v>
      </c>
      <c r="V80">
        <f t="shared" si="71"/>
        <v>0</v>
      </c>
      <c r="W80">
        <f t="shared" si="72"/>
        <v>0</v>
      </c>
      <c r="X80">
        <f t="shared" si="73"/>
        <v>0</v>
      </c>
      <c r="Y80">
        <f t="shared" si="74"/>
        <v>0</v>
      </c>
      <c r="AA80">
        <v>36160589</v>
      </c>
      <c r="AB80">
        <f t="shared" si="75"/>
        <v>169</v>
      </c>
      <c r="AC80">
        <f t="shared" si="76"/>
        <v>169</v>
      </c>
      <c r="AD80">
        <f>ROUND((((ET80)-(EU80))+AE80),6)</f>
        <v>0</v>
      </c>
      <c r="AE80">
        <f>ROUND((EU80),6)</f>
        <v>0</v>
      </c>
      <c r="AF80">
        <f>ROUND((EV80),6)</f>
        <v>0</v>
      </c>
      <c r="AG80">
        <f t="shared" si="77"/>
        <v>0</v>
      </c>
      <c r="AH80">
        <f>(EW80)</f>
        <v>0</v>
      </c>
      <c r="AI80">
        <f>(EX80)</f>
        <v>0</v>
      </c>
      <c r="AJ80">
        <f t="shared" si="78"/>
        <v>0</v>
      </c>
      <c r="AK80">
        <v>169</v>
      </c>
      <c r="AL80">
        <v>169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81</v>
      </c>
      <c r="AU80">
        <v>72</v>
      </c>
      <c r="AV80">
        <v>1</v>
      </c>
      <c r="AW80">
        <v>1</v>
      </c>
      <c r="AZ80">
        <v>1</v>
      </c>
      <c r="BA80">
        <v>1</v>
      </c>
      <c r="BB80">
        <v>1</v>
      </c>
      <c r="BC80">
        <v>1</v>
      </c>
      <c r="BD80" t="s">
        <v>3</v>
      </c>
      <c r="BE80" t="s">
        <v>3</v>
      </c>
      <c r="BF80" t="s">
        <v>3</v>
      </c>
      <c r="BG80" t="s">
        <v>3</v>
      </c>
      <c r="BH80">
        <v>3</v>
      </c>
      <c r="BI80">
        <v>1</v>
      </c>
      <c r="BJ80" t="s">
        <v>3</v>
      </c>
      <c r="BM80">
        <v>9001</v>
      </c>
      <c r="BN80">
        <v>0</v>
      </c>
      <c r="BO80" t="s">
        <v>3</v>
      </c>
      <c r="BP80">
        <v>0</v>
      </c>
      <c r="BQ80">
        <v>2</v>
      </c>
      <c r="BR80">
        <v>0</v>
      </c>
      <c r="BS80">
        <v>1</v>
      </c>
      <c r="BT80">
        <v>1</v>
      </c>
      <c r="BU80">
        <v>1</v>
      </c>
      <c r="BV80">
        <v>1</v>
      </c>
      <c r="BW80">
        <v>1</v>
      </c>
      <c r="BX80">
        <v>1</v>
      </c>
      <c r="BY80" t="s">
        <v>3</v>
      </c>
      <c r="BZ80">
        <v>90</v>
      </c>
      <c r="CA80">
        <v>85</v>
      </c>
      <c r="CB80" t="s">
        <v>3</v>
      </c>
      <c r="CE80">
        <v>0</v>
      </c>
      <c r="CF80">
        <v>0</v>
      </c>
      <c r="CG80">
        <v>0</v>
      </c>
      <c r="CM80">
        <v>0</v>
      </c>
      <c r="CN80" t="s">
        <v>3</v>
      </c>
      <c r="CO80">
        <v>0</v>
      </c>
      <c r="CP80">
        <f t="shared" si="79"/>
        <v>2028</v>
      </c>
      <c r="CQ80">
        <f t="shared" si="80"/>
        <v>169</v>
      </c>
      <c r="CR80">
        <f t="shared" si="81"/>
        <v>0</v>
      </c>
      <c r="CS80">
        <f t="shared" si="82"/>
        <v>0</v>
      </c>
      <c r="CT80">
        <f t="shared" si="83"/>
        <v>0</v>
      </c>
      <c r="CU80">
        <f t="shared" si="84"/>
        <v>0</v>
      </c>
      <c r="CV80">
        <f t="shared" si="85"/>
        <v>0</v>
      </c>
      <c r="CW80">
        <f t="shared" si="86"/>
        <v>0</v>
      </c>
      <c r="CX80">
        <f t="shared" si="87"/>
        <v>0</v>
      </c>
      <c r="CY80">
        <f t="shared" si="99"/>
        <v>0</v>
      </c>
      <c r="CZ80">
        <f t="shared" si="100"/>
        <v>0</v>
      </c>
      <c r="DC80" t="s">
        <v>3</v>
      </c>
      <c r="DD80" t="s">
        <v>3</v>
      </c>
      <c r="DE80" t="s">
        <v>3</v>
      </c>
      <c r="DF80" t="s">
        <v>3</v>
      </c>
      <c r="DG80" t="s">
        <v>3</v>
      </c>
      <c r="DH80" t="s">
        <v>3</v>
      </c>
      <c r="DI80" t="s">
        <v>3</v>
      </c>
      <c r="DJ80" t="s">
        <v>3</v>
      </c>
      <c r="DK80" t="s">
        <v>3</v>
      </c>
      <c r="DL80" t="s">
        <v>3</v>
      </c>
      <c r="DM80" t="s">
        <v>3</v>
      </c>
      <c r="DN80">
        <v>0</v>
      </c>
      <c r="DO80">
        <v>0</v>
      </c>
      <c r="DP80">
        <v>1</v>
      </c>
      <c r="DQ80">
        <v>1</v>
      </c>
      <c r="DU80">
        <v>1003</v>
      </c>
      <c r="DV80" t="s">
        <v>165</v>
      </c>
      <c r="DW80" t="s">
        <v>166</v>
      </c>
      <c r="DX80">
        <v>1</v>
      </c>
      <c r="DZ80" t="s">
        <v>3</v>
      </c>
      <c r="EA80" t="s">
        <v>3</v>
      </c>
      <c r="EB80" t="s">
        <v>3</v>
      </c>
      <c r="EC80" t="s">
        <v>3</v>
      </c>
      <c r="EE80">
        <v>36260425</v>
      </c>
      <c r="EF80">
        <v>2</v>
      </c>
      <c r="EG80" t="s">
        <v>20</v>
      </c>
      <c r="EH80">
        <v>0</v>
      </c>
      <c r="EI80" t="s">
        <v>3</v>
      </c>
      <c r="EJ80">
        <v>1</v>
      </c>
      <c r="EK80">
        <v>9001</v>
      </c>
      <c r="EL80" t="s">
        <v>160</v>
      </c>
      <c r="EM80" t="s">
        <v>161</v>
      </c>
      <c r="EO80" t="s">
        <v>3</v>
      </c>
      <c r="EQ80">
        <v>0</v>
      </c>
      <c r="ER80">
        <v>169</v>
      </c>
      <c r="ES80">
        <v>169</v>
      </c>
      <c r="ET80">
        <v>0</v>
      </c>
      <c r="EU80">
        <v>0</v>
      </c>
      <c r="EV80">
        <v>0</v>
      </c>
      <c r="EW80">
        <v>0</v>
      </c>
      <c r="EX80">
        <v>0</v>
      </c>
      <c r="FQ80">
        <v>0</v>
      </c>
      <c r="FR80">
        <f t="shared" si="90"/>
        <v>0</v>
      </c>
      <c r="FS80">
        <v>0</v>
      </c>
      <c r="FT80" t="s">
        <v>23</v>
      </c>
      <c r="FU80" t="s">
        <v>24</v>
      </c>
      <c r="FX80">
        <v>81</v>
      </c>
      <c r="FY80">
        <v>72.25</v>
      </c>
      <c r="GA80" t="s">
        <v>167</v>
      </c>
      <c r="GD80">
        <v>1</v>
      </c>
      <c r="GF80">
        <v>2123823461</v>
      </c>
      <c r="GG80">
        <v>2</v>
      </c>
      <c r="GH80">
        <v>0</v>
      </c>
      <c r="GI80">
        <v>-2</v>
      </c>
      <c r="GJ80">
        <v>0</v>
      </c>
      <c r="GK80">
        <v>0</v>
      </c>
      <c r="GL80">
        <f t="shared" si="91"/>
        <v>0</v>
      </c>
      <c r="GM80">
        <f t="shared" si="92"/>
        <v>2028</v>
      </c>
      <c r="GN80">
        <f t="shared" si="93"/>
        <v>2028</v>
      </c>
      <c r="GO80">
        <f t="shared" si="94"/>
        <v>0</v>
      </c>
      <c r="GP80">
        <f t="shared" si="95"/>
        <v>0</v>
      </c>
      <c r="GR80">
        <v>0</v>
      </c>
      <c r="GS80">
        <v>4</v>
      </c>
      <c r="GT80">
        <v>0</v>
      </c>
      <c r="GU80" t="s">
        <v>3</v>
      </c>
      <c r="GV80">
        <f t="shared" si="96"/>
        <v>0</v>
      </c>
      <c r="GW80">
        <v>1</v>
      </c>
      <c r="GX80">
        <f t="shared" si="97"/>
        <v>0</v>
      </c>
      <c r="HA80">
        <v>0</v>
      </c>
      <c r="HB80">
        <v>0</v>
      </c>
      <c r="HC80">
        <f t="shared" si="98"/>
        <v>0</v>
      </c>
      <c r="HE80" t="s">
        <v>3</v>
      </c>
      <c r="HF80" t="s">
        <v>3</v>
      </c>
      <c r="HM80" t="s">
        <v>3</v>
      </c>
      <c r="IK80">
        <v>0</v>
      </c>
    </row>
    <row r="81" spans="1:245">
      <c r="A81">
        <v>17</v>
      </c>
      <c r="B81">
        <v>1</v>
      </c>
      <c r="C81">
        <f>ROW(SmtRes!A95)</f>
        <v>95</v>
      </c>
      <c r="D81">
        <f>ROW(EtalonRes!A95)</f>
        <v>95</v>
      </c>
      <c r="E81" t="s">
        <v>168</v>
      </c>
      <c r="F81" t="s">
        <v>169</v>
      </c>
      <c r="G81" t="s">
        <v>170</v>
      </c>
      <c r="H81" t="s">
        <v>171</v>
      </c>
      <c r="I81">
        <f>ROUND(16/100,9)</f>
        <v>0.16</v>
      </c>
      <c r="J81">
        <v>0</v>
      </c>
      <c r="K81">
        <f>ROUND(16/100,9)</f>
        <v>0.16</v>
      </c>
      <c r="O81">
        <f t="shared" si="64"/>
        <v>3514.25</v>
      </c>
      <c r="P81">
        <f t="shared" si="65"/>
        <v>520.52</v>
      </c>
      <c r="Q81">
        <f t="shared" si="66"/>
        <v>1803.76</v>
      </c>
      <c r="R81">
        <f t="shared" si="67"/>
        <v>1354.81</v>
      </c>
      <c r="S81">
        <f t="shared" si="68"/>
        <v>1189.97</v>
      </c>
      <c r="T81">
        <f t="shared" si="69"/>
        <v>0</v>
      </c>
      <c r="U81">
        <f t="shared" si="70"/>
        <v>3.7280000000000002</v>
      </c>
      <c r="V81">
        <f t="shared" si="71"/>
        <v>3.52</v>
      </c>
      <c r="W81">
        <f t="shared" si="72"/>
        <v>0</v>
      </c>
      <c r="X81">
        <f t="shared" si="73"/>
        <v>2519.33</v>
      </c>
      <c r="Y81">
        <f t="shared" si="74"/>
        <v>1526.87</v>
      </c>
      <c r="AA81">
        <v>36160589</v>
      </c>
      <c r="AB81">
        <f t="shared" si="75"/>
        <v>2389.58</v>
      </c>
      <c r="AC81">
        <f t="shared" si="76"/>
        <v>1141.5</v>
      </c>
      <c r="AD81">
        <f>ROUND((((ET81)-(EU81))+AE81),6)</f>
        <v>1023.93</v>
      </c>
      <c r="AE81">
        <f>ROUND((EU81),6)</f>
        <v>255.2</v>
      </c>
      <c r="AF81">
        <f>ROUND((EV81),6)</f>
        <v>224.15</v>
      </c>
      <c r="AG81">
        <f t="shared" si="77"/>
        <v>0</v>
      </c>
      <c r="AH81">
        <f>(EW81)</f>
        <v>23.3</v>
      </c>
      <c r="AI81">
        <f>(EX81)</f>
        <v>22</v>
      </c>
      <c r="AJ81">
        <f t="shared" si="78"/>
        <v>0</v>
      </c>
      <c r="AK81">
        <v>2389.58</v>
      </c>
      <c r="AL81">
        <v>1141.5</v>
      </c>
      <c r="AM81">
        <v>1023.93</v>
      </c>
      <c r="AN81">
        <v>255.2</v>
      </c>
      <c r="AO81">
        <v>224.15</v>
      </c>
      <c r="AP81">
        <v>0</v>
      </c>
      <c r="AQ81">
        <v>23.3</v>
      </c>
      <c r="AR81">
        <v>22</v>
      </c>
      <c r="AS81">
        <v>0</v>
      </c>
      <c r="AT81">
        <v>99</v>
      </c>
      <c r="AU81">
        <v>60</v>
      </c>
      <c r="AV81">
        <v>1</v>
      </c>
      <c r="AW81">
        <v>1</v>
      </c>
      <c r="AZ81">
        <v>1</v>
      </c>
      <c r="BA81">
        <v>33.18</v>
      </c>
      <c r="BB81">
        <v>11.01</v>
      </c>
      <c r="BC81">
        <v>2.85</v>
      </c>
      <c r="BD81" t="s">
        <v>3</v>
      </c>
      <c r="BE81" t="s">
        <v>3</v>
      </c>
      <c r="BF81" t="s">
        <v>3</v>
      </c>
      <c r="BG81" t="s">
        <v>3</v>
      </c>
      <c r="BH81">
        <v>0</v>
      </c>
      <c r="BI81">
        <v>1</v>
      </c>
      <c r="BJ81" t="s">
        <v>172</v>
      </c>
      <c r="BM81">
        <v>46001</v>
      </c>
      <c r="BN81">
        <v>0</v>
      </c>
      <c r="BO81" t="s">
        <v>169</v>
      </c>
      <c r="BP81">
        <v>1</v>
      </c>
      <c r="BQ81">
        <v>2</v>
      </c>
      <c r="BR81">
        <v>0</v>
      </c>
      <c r="BS81">
        <v>33.18</v>
      </c>
      <c r="BT81">
        <v>1</v>
      </c>
      <c r="BU81">
        <v>1</v>
      </c>
      <c r="BV81">
        <v>1</v>
      </c>
      <c r="BW81">
        <v>1</v>
      </c>
      <c r="BX81">
        <v>1</v>
      </c>
      <c r="BY81" t="s">
        <v>3</v>
      </c>
      <c r="BZ81">
        <v>110</v>
      </c>
      <c r="CA81">
        <v>70</v>
      </c>
      <c r="CB81" t="s">
        <v>3</v>
      </c>
      <c r="CE81">
        <v>0</v>
      </c>
      <c r="CF81">
        <v>0</v>
      </c>
      <c r="CG81">
        <v>0</v>
      </c>
      <c r="CM81">
        <v>0</v>
      </c>
      <c r="CN81" t="s">
        <v>3</v>
      </c>
      <c r="CO81">
        <v>0</v>
      </c>
      <c r="CP81">
        <f t="shared" si="79"/>
        <v>3514.25</v>
      </c>
      <c r="CQ81">
        <f t="shared" si="80"/>
        <v>3253.2750000000001</v>
      </c>
      <c r="CR81">
        <f t="shared" si="81"/>
        <v>11273.469299999999</v>
      </c>
      <c r="CS81">
        <f t="shared" si="82"/>
        <v>8467.5360000000001</v>
      </c>
      <c r="CT81">
        <f t="shared" si="83"/>
        <v>7437.2970000000005</v>
      </c>
      <c r="CU81">
        <f t="shared" si="84"/>
        <v>0</v>
      </c>
      <c r="CV81">
        <f t="shared" si="85"/>
        <v>23.3</v>
      </c>
      <c r="CW81">
        <f t="shared" si="86"/>
        <v>22</v>
      </c>
      <c r="CX81">
        <f t="shared" si="87"/>
        <v>0</v>
      </c>
      <c r="CY81">
        <f t="shared" si="99"/>
        <v>2519.3321999999998</v>
      </c>
      <c r="CZ81">
        <f t="shared" si="100"/>
        <v>1526.8679999999999</v>
      </c>
      <c r="DC81" t="s">
        <v>3</v>
      </c>
      <c r="DD81" t="s">
        <v>3</v>
      </c>
      <c r="DE81" t="s">
        <v>3</v>
      </c>
      <c r="DF81" t="s">
        <v>3</v>
      </c>
      <c r="DG81" t="s">
        <v>3</v>
      </c>
      <c r="DH81" t="s">
        <v>3</v>
      </c>
      <c r="DI81" t="s">
        <v>3</v>
      </c>
      <c r="DJ81" t="s">
        <v>3</v>
      </c>
      <c r="DK81" t="s">
        <v>3</v>
      </c>
      <c r="DL81" t="s">
        <v>3</v>
      </c>
      <c r="DM81" t="s">
        <v>3</v>
      </c>
      <c r="DN81">
        <v>0</v>
      </c>
      <c r="DO81">
        <v>0</v>
      </c>
      <c r="DP81">
        <v>1</v>
      </c>
      <c r="DQ81">
        <v>1</v>
      </c>
      <c r="DU81">
        <v>1013</v>
      </c>
      <c r="DV81" t="s">
        <v>171</v>
      </c>
      <c r="DW81" t="s">
        <v>171</v>
      </c>
      <c r="DX81">
        <v>1</v>
      </c>
      <c r="DZ81" t="s">
        <v>3</v>
      </c>
      <c r="EA81" t="s">
        <v>3</v>
      </c>
      <c r="EB81" t="s">
        <v>3</v>
      </c>
      <c r="EC81" t="s">
        <v>3</v>
      </c>
      <c r="EE81">
        <v>36260494</v>
      </c>
      <c r="EF81">
        <v>2</v>
      </c>
      <c r="EG81" t="s">
        <v>20</v>
      </c>
      <c r="EH81">
        <v>0</v>
      </c>
      <c r="EI81" t="s">
        <v>3</v>
      </c>
      <c r="EJ81">
        <v>1</v>
      </c>
      <c r="EK81">
        <v>46001</v>
      </c>
      <c r="EL81" t="s">
        <v>21</v>
      </c>
      <c r="EM81" t="s">
        <v>22</v>
      </c>
      <c r="EO81" t="s">
        <v>3</v>
      </c>
      <c r="EQ81">
        <v>0</v>
      </c>
      <c r="ER81">
        <v>2389.58</v>
      </c>
      <c r="ES81">
        <v>1141.5</v>
      </c>
      <c r="ET81">
        <v>1023.93</v>
      </c>
      <c r="EU81">
        <v>255.2</v>
      </c>
      <c r="EV81">
        <v>224.15</v>
      </c>
      <c r="EW81">
        <v>23.3</v>
      </c>
      <c r="EX81">
        <v>22</v>
      </c>
      <c r="EY81">
        <v>0</v>
      </c>
      <c r="FQ81">
        <v>0</v>
      </c>
      <c r="FR81">
        <f t="shared" si="90"/>
        <v>0</v>
      </c>
      <c r="FS81">
        <v>0</v>
      </c>
      <c r="FT81" t="s">
        <v>23</v>
      </c>
      <c r="FU81" t="s">
        <v>24</v>
      </c>
      <c r="FX81">
        <v>99</v>
      </c>
      <c r="FY81">
        <v>59.5</v>
      </c>
      <c r="GA81" t="s">
        <v>3</v>
      </c>
      <c r="GD81">
        <v>1</v>
      </c>
      <c r="GF81">
        <v>-509803312</v>
      </c>
      <c r="GG81">
        <v>2</v>
      </c>
      <c r="GH81">
        <v>1</v>
      </c>
      <c r="GI81">
        <v>2</v>
      </c>
      <c r="GJ81">
        <v>0</v>
      </c>
      <c r="GK81">
        <v>0</v>
      </c>
      <c r="GL81">
        <f t="shared" si="91"/>
        <v>0</v>
      </c>
      <c r="GM81">
        <f t="shared" si="92"/>
        <v>7560.45</v>
      </c>
      <c r="GN81">
        <f t="shared" si="93"/>
        <v>7560.45</v>
      </c>
      <c r="GO81">
        <f t="shared" si="94"/>
        <v>0</v>
      </c>
      <c r="GP81">
        <f t="shared" si="95"/>
        <v>0</v>
      </c>
      <c r="GR81">
        <v>0</v>
      </c>
      <c r="GS81">
        <v>3</v>
      </c>
      <c r="GT81">
        <v>0</v>
      </c>
      <c r="GU81" t="s">
        <v>3</v>
      </c>
      <c r="GV81">
        <f t="shared" si="96"/>
        <v>0</v>
      </c>
      <c r="GW81">
        <v>1</v>
      </c>
      <c r="GX81">
        <f t="shared" si="97"/>
        <v>0</v>
      </c>
      <c r="HA81">
        <v>0</v>
      </c>
      <c r="HB81">
        <v>0</v>
      </c>
      <c r="HC81">
        <f t="shared" si="98"/>
        <v>0</v>
      </c>
      <c r="HE81" t="s">
        <v>3</v>
      </c>
      <c r="HF81" t="s">
        <v>3</v>
      </c>
      <c r="HM81" t="s">
        <v>3</v>
      </c>
      <c r="IK81">
        <v>0</v>
      </c>
    </row>
    <row r="82" spans="1:245">
      <c r="A82">
        <v>17</v>
      </c>
      <c r="B82">
        <v>1</v>
      </c>
      <c r="C82">
        <f>ROW(SmtRes!A98)</f>
        <v>98</v>
      </c>
      <c r="D82">
        <f>ROW(EtalonRes!A98)</f>
        <v>98</v>
      </c>
      <c r="E82" t="s">
        <v>173</v>
      </c>
      <c r="F82" t="s">
        <v>174</v>
      </c>
      <c r="G82" t="s">
        <v>175</v>
      </c>
      <c r="H82" t="s">
        <v>176</v>
      </c>
      <c r="I82">
        <f>ROUND(16/100,9)</f>
        <v>0.16</v>
      </c>
      <c r="J82">
        <v>0</v>
      </c>
      <c r="K82">
        <f>ROUND(16/100,9)</f>
        <v>0.16</v>
      </c>
      <c r="O82">
        <f t="shared" si="64"/>
        <v>664.53</v>
      </c>
      <c r="P82">
        <f t="shared" si="65"/>
        <v>0</v>
      </c>
      <c r="Q82">
        <f t="shared" si="66"/>
        <v>5.6</v>
      </c>
      <c r="R82">
        <f t="shared" si="67"/>
        <v>0</v>
      </c>
      <c r="S82">
        <f t="shared" si="68"/>
        <v>658.93</v>
      </c>
      <c r="T82">
        <f t="shared" si="69"/>
        <v>0</v>
      </c>
      <c r="U82">
        <f t="shared" si="70"/>
        <v>2.1896</v>
      </c>
      <c r="V82">
        <f t="shared" si="71"/>
        <v>0</v>
      </c>
      <c r="W82">
        <f t="shared" si="72"/>
        <v>0</v>
      </c>
      <c r="X82">
        <f t="shared" si="73"/>
        <v>533.73</v>
      </c>
      <c r="Y82">
        <f t="shared" si="74"/>
        <v>474.43</v>
      </c>
      <c r="AA82">
        <v>36160589</v>
      </c>
      <c r="AB82">
        <f t="shared" si="75"/>
        <v>127.39449999999999</v>
      </c>
      <c r="AC82">
        <f t="shared" si="76"/>
        <v>0</v>
      </c>
      <c r="AD82">
        <f>ROUND(((((ET82*1.25))-((EU82*1.25)))+AE82),6)</f>
        <v>3.2749999999999999</v>
      </c>
      <c r="AE82">
        <f>ROUND(((EU82*1.25)),6)</f>
        <v>0</v>
      </c>
      <c r="AF82">
        <f>ROUND(((EV82*1.15)),6)</f>
        <v>124.1195</v>
      </c>
      <c r="AG82">
        <f t="shared" si="77"/>
        <v>0</v>
      </c>
      <c r="AH82">
        <f>((EW82*1.15))</f>
        <v>13.684999999999999</v>
      </c>
      <c r="AI82">
        <f>((EX82*1.25))</f>
        <v>0</v>
      </c>
      <c r="AJ82">
        <f t="shared" si="78"/>
        <v>0</v>
      </c>
      <c r="AK82">
        <v>110.55</v>
      </c>
      <c r="AL82">
        <v>0</v>
      </c>
      <c r="AM82">
        <v>2.62</v>
      </c>
      <c r="AN82">
        <v>0</v>
      </c>
      <c r="AO82">
        <v>107.93</v>
      </c>
      <c r="AP82">
        <v>0</v>
      </c>
      <c r="AQ82">
        <v>11.9</v>
      </c>
      <c r="AR82">
        <v>0</v>
      </c>
      <c r="AS82">
        <v>0</v>
      </c>
      <c r="AT82">
        <v>81</v>
      </c>
      <c r="AU82">
        <v>72</v>
      </c>
      <c r="AV82">
        <v>1</v>
      </c>
      <c r="AW82">
        <v>1</v>
      </c>
      <c r="AZ82">
        <v>1</v>
      </c>
      <c r="BA82">
        <v>33.18</v>
      </c>
      <c r="BB82">
        <v>10.68</v>
      </c>
      <c r="BC82">
        <v>1</v>
      </c>
      <c r="BD82" t="s">
        <v>3</v>
      </c>
      <c r="BE82" t="s">
        <v>3</v>
      </c>
      <c r="BF82" t="s">
        <v>3</v>
      </c>
      <c r="BG82" t="s">
        <v>3</v>
      </c>
      <c r="BH82">
        <v>0</v>
      </c>
      <c r="BI82">
        <v>1</v>
      </c>
      <c r="BJ82" t="s">
        <v>177</v>
      </c>
      <c r="BM82">
        <v>9001</v>
      </c>
      <c r="BN82">
        <v>0</v>
      </c>
      <c r="BO82" t="s">
        <v>174</v>
      </c>
      <c r="BP82">
        <v>1</v>
      </c>
      <c r="BQ82">
        <v>2</v>
      </c>
      <c r="BR82">
        <v>0</v>
      </c>
      <c r="BS82">
        <v>33.18</v>
      </c>
      <c r="BT82">
        <v>1</v>
      </c>
      <c r="BU82">
        <v>1</v>
      </c>
      <c r="BV82">
        <v>1</v>
      </c>
      <c r="BW82">
        <v>1</v>
      </c>
      <c r="BX82">
        <v>1</v>
      </c>
      <c r="BY82" t="s">
        <v>3</v>
      </c>
      <c r="BZ82">
        <v>90</v>
      </c>
      <c r="CA82">
        <v>85</v>
      </c>
      <c r="CB82" t="s">
        <v>3</v>
      </c>
      <c r="CE82">
        <v>0</v>
      </c>
      <c r="CF82">
        <v>0</v>
      </c>
      <c r="CG82">
        <v>0</v>
      </c>
      <c r="CM82">
        <v>0</v>
      </c>
      <c r="CN82" t="s">
        <v>589</v>
      </c>
      <c r="CO82">
        <v>0</v>
      </c>
      <c r="CP82">
        <f t="shared" si="79"/>
        <v>664.53</v>
      </c>
      <c r="CQ82">
        <f t="shared" si="80"/>
        <v>0</v>
      </c>
      <c r="CR82">
        <f t="shared" si="81"/>
        <v>34.976999999999997</v>
      </c>
      <c r="CS82">
        <f t="shared" si="82"/>
        <v>0</v>
      </c>
      <c r="CT82">
        <f t="shared" si="83"/>
        <v>4118.2850099999996</v>
      </c>
      <c r="CU82">
        <f t="shared" si="84"/>
        <v>0</v>
      </c>
      <c r="CV82">
        <f t="shared" si="85"/>
        <v>13.684999999999999</v>
      </c>
      <c r="CW82">
        <f t="shared" si="86"/>
        <v>0</v>
      </c>
      <c r="CX82">
        <f t="shared" si="87"/>
        <v>0</v>
      </c>
      <c r="CY82">
        <f t="shared" si="99"/>
        <v>533.73329999999999</v>
      </c>
      <c r="CZ82">
        <f t="shared" si="100"/>
        <v>474.42959999999999</v>
      </c>
      <c r="DC82" t="s">
        <v>3</v>
      </c>
      <c r="DD82" t="s">
        <v>3</v>
      </c>
      <c r="DE82" t="s">
        <v>108</v>
      </c>
      <c r="DF82" t="s">
        <v>108</v>
      </c>
      <c r="DG82" t="s">
        <v>109</v>
      </c>
      <c r="DH82" t="s">
        <v>3</v>
      </c>
      <c r="DI82" t="s">
        <v>109</v>
      </c>
      <c r="DJ82" t="s">
        <v>108</v>
      </c>
      <c r="DK82" t="s">
        <v>3</v>
      </c>
      <c r="DL82" t="s">
        <v>3</v>
      </c>
      <c r="DM82" t="s">
        <v>3</v>
      </c>
      <c r="DN82">
        <v>0</v>
      </c>
      <c r="DO82">
        <v>0</v>
      </c>
      <c r="DP82">
        <v>1</v>
      </c>
      <c r="DQ82">
        <v>1</v>
      </c>
      <c r="DU82">
        <v>1013</v>
      </c>
      <c r="DV82" t="s">
        <v>176</v>
      </c>
      <c r="DW82" t="s">
        <v>176</v>
      </c>
      <c r="DX82">
        <v>1</v>
      </c>
      <c r="DZ82" t="s">
        <v>3</v>
      </c>
      <c r="EA82" t="s">
        <v>3</v>
      </c>
      <c r="EB82" t="s">
        <v>3</v>
      </c>
      <c r="EC82" t="s">
        <v>3</v>
      </c>
      <c r="EE82">
        <v>36260425</v>
      </c>
      <c r="EF82">
        <v>2</v>
      </c>
      <c r="EG82" t="s">
        <v>20</v>
      </c>
      <c r="EH82">
        <v>0</v>
      </c>
      <c r="EI82" t="s">
        <v>3</v>
      </c>
      <c r="EJ82">
        <v>1</v>
      </c>
      <c r="EK82">
        <v>9001</v>
      </c>
      <c r="EL82" t="s">
        <v>160</v>
      </c>
      <c r="EM82" t="s">
        <v>161</v>
      </c>
      <c r="EO82" t="s">
        <v>112</v>
      </c>
      <c r="EQ82">
        <v>0</v>
      </c>
      <c r="ER82">
        <v>110.55</v>
      </c>
      <c r="ES82">
        <v>0</v>
      </c>
      <c r="ET82">
        <v>2.62</v>
      </c>
      <c r="EU82">
        <v>0</v>
      </c>
      <c r="EV82">
        <v>107.93</v>
      </c>
      <c r="EW82">
        <v>11.9</v>
      </c>
      <c r="EX82">
        <v>0</v>
      </c>
      <c r="EY82">
        <v>0</v>
      </c>
      <c r="FQ82">
        <v>0</v>
      </c>
      <c r="FR82">
        <f t="shared" si="90"/>
        <v>0</v>
      </c>
      <c r="FS82">
        <v>0</v>
      </c>
      <c r="FT82" t="s">
        <v>23</v>
      </c>
      <c r="FU82" t="s">
        <v>24</v>
      </c>
      <c r="FX82">
        <v>81</v>
      </c>
      <c r="FY82">
        <v>72.25</v>
      </c>
      <c r="GA82" t="s">
        <v>3</v>
      </c>
      <c r="GD82">
        <v>1</v>
      </c>
      <c r="GF82">
        <v>-1986175026</v>
      </c>
      <c r="GG82">
        <v>2</v>
      </c>
      <c r="GH82">
        <v>1</v>
      </c>
      <c r="GI82">
        <v>2</v>
      </c>
      <c r="GJ82">
        <v>0</v>
      </c>
      <c r="GK82">
        <v>0</v>
      </c>
      <c r="GL82">
        <f t="shared" si="91"/>
        <v>0</v>
      </c>
      <c r="GM82">
        <f t="shared" si="92"/>
        <v>1672.69</v>
      </c>
      <c r="GN82">
        <f t="shared" si="93"/>
        <v>1672.69</v>
      </c>
      <c r="GO82">
        <f t="shared" si="94"/>
        <v>0</v>
      </c>
      <c r="GP82">
        <f t="shared" si="95"/>
        <v>0</v>
      </c>
      <c r="GR82">
        <v>0</v>
      </c>
      <c r="GS82">
        <v>3</v>
      </c>
      <c r="GT82">
        <v>0</v>
      </c>
      <c r="GU82" t="s">
        <v>3</v>
      </c>
      <c r="GV82">
        <f t="shared" si="96"/>
        <v>0</v>
      </c>
      <c r="GW82">
        <v>1</v>
      </c>
      <c r="GX82">
        <f t="shared" si="97"/>
        <v>0</v>
      </c>
      <c r="HA82">
        <v>0</v>
      </c>
      <c r="HB82">
        <v>0</v>
      </c>
      <c r="HC82">
        <f t="shared" si="98"/>
        <v>0</v>
      </c>
      <c r="HE82" t="s">
        <v>3</v>
      </c>
      <c r="HF82" t="s">
        <v>3</v>
      </c>
      <c r="HM82" t="s">
        <v>3</v>
      </c>
      <c r="IK82">
        <v>0</v>
      </c>
    </row>
    <row r="83" spans="1:245">
      <c r="A83">
        <v>18</v>
      </c>
      <c r="B83">
        <v>1</v>
      </c>
      <c r="C83">
        <v>98</v>
      </c>
      <c r="E83" t="s">
        <v>178</v>
      </c>
      <c r="F83" t="s">
        <v>179</v>
      </c>
      <c r="G83" t="s">
        <v>180</v>
      </c>
      <c r="H83" t="s">
        <v>181</v>
      </c>
      <c r="I83">
        <f>I82*J83</f>
        <v>0.16</v>
      </c>
      <c r="J83">
        <v>1</v>
      </c>
      <c r="K83">
        <v>1</v>
      </c>
      <c r="O83">
        <f t="shared" si="64"/>
        <v>150.02000000000001</v>
      </c>
      <c r="P83">
        <f t="shared" si="65"/>
        <v>150.02000000000001</v>
      </c>
      <c r="Q83">
        <f t="shared" si="66"/>
        <v>0</v>
      </c>
      <c r="R83">
        <f t="shared" si="67"/>
        <v>0</v>
      </c>
      <c r="S83">
        <f t="shared" si="68"/>
        <v>0</v>
      </c>
      <c r="T83">
        <f t="shared" si="69"/>
        <v>0</v>
      </c>
      <c r="U83">
        <f t="shared" si="70"/>
        <v>0</v>
      </c>
      <c r="V83">
        <f t="shared" si="71"/>
        <v>0</v>
      </c>
      <c r="W83">
        <f t="shared" si="72"/>
        <v>0.05</v>
      </c>
      <c r="X83">
        <f t="shared" si="73"/>
        <v>0</v>
      </c>
      <c r="Y83">
        <f t="shared" si="74"/>
        <v>0</v>
      </c>
      <c r="AA83">
        <v>36160589</v>
      </c>
      <c r="AB83">
        <f t="shared" si="75"/>
        <v>285</v>
      </c>
      <c r="AC83">
        <f t="shared" si="76"/>
        <v>285</v>
      </c>
      <c r="AD83">
        <f>ROUND((((ET83)-(EU83))+AE83),6)</f>
        <v>0</v>
      </c>
      <c r="AE83">
        <f>ROUND((EU83),6)</f>
        <v>0</v>
      </c>
      <c r="AF83">
        <f>ROUND((EV83),6)</f>
        <v>0</v>
      </c>
      <c r="AG83">
        <f t="shared" si="77"/>
        <v>0</v>
      </c>
      <c r="AH83">
        <f>(EW83)</f>
        <v>0</v>
      </c>
      <c r="AI83">
        <f>(EX83)</f>
        <v>0</v>
      </c>
      <c r="AJ83">
        <f t="shared" si="78"/>
        <v>0.34</v>
      </c>
      <c r="AK83">
        <v>285</v>
      </c>
      <c r="AL83">
        <v>285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0.34</v>
      </c>
      <c r="AT83">
        <v>81</v>
      </c>
      <c r="AU83">
        <v>72</v>
      </c>
      <c r="AV83">
        <v>1</v>
      </c>
      <c r="AW83">
        <v>1</v>
      </c>
      <c r="AZ83">
        <v>1</v>
      </c>
      <c r="BA83">
        <v>1</v>
      </c>
      <c r="BB83">
        <v>1</v>
      </c>
      <c r="BC83">
        <v>3.29</v>
      </c>
      <c r="BD83" t="s">
        <v>3</v>
      </c>
      <c r="BE83" t="s">
        <v>3</v>
      </c>
      <c r="BF83" t="s">
        <v>3</v>
      </c>
      <c r="BG83" t="s">
        <v>3</v>
      </c>
      <c r="BH83">
        <v>3</v>
      </c>
      <c r="BI83">
        <v>1</v>
      </c>
      <c r="BJ83" t="s">
        <v>182</v>
      </c>
      <c r="BM83">
        <v>9001</v>
      </c>
      <c r="BN83">
        <v>0</v>
      </c>
      <c r="BO83" t="s">
        <v>179</v>
      </c>
      <c r="BP83">
        <v>1</v>
      </c>
      <c r="BQ83">
        <v>2</v>
      </c>
      <c r="BR83">
        <v>0</v>
      </c>
      <c r="BS83">
        <v>1</v>
      </c>
      <c r="BT83">
        <v>1</v>
      </c>
      <c r="BU83">
        <v>1</v>
      </c>
      <c r="BV83">
        <v>1</v>
      </c>
      <c r="BW83">
        <v>1</v>
      </c>
      <c r="BX83">
        <v>1</v>
      </c>
      <c r="BY83" t="s">
        <v>3</v>
      </c>
      <c r="BZ83">
        <v>90</v>
      </c>
      <c r="CA83">
        <v>85</v>
      </c>
      <c r="CB83" t="s">
        <v>3</v>
      </c>
      <c r="CE83">
        <v>0</v>
      </c>
      <c r="CF83">
        <v>0</v>
      </c>
      <c r="CG83">
        <v>0</v>
      </c>
      <c r="CM83">
        <v>0</v>
      </c>
      <c r="CN83" t="s">
        <v>3</v>
      </c>
      <c r="CO83">
        <v>0</v>
      </c>
      <c r="CP83">
        <f t="shared" si="79"/>
        <v>150.02000000000001</v>
      </c>
      <c r="CQ83">
        <f t="shared" si="80"/>
        <v>937.65</v>
      </c>
      <c r="CR83">
        <f t="shared" si="81"/>
        <v>0</v>
      </c>
      <c r="CS83">
        <f t="shared" si="82"/>
        <v>0</v>
      </c>
      <c r="CT83">
        <f t="shared" si="83"/>
        <v>0</v>
      </c>
      <c r="CU83">
        <f t="shared" si="84"/>
        <v>0</v>
      </c>
      <c r="CV83">
        <f t="shared" si="85"/>
        <v>0</v>
      </c>
      <c r="CW83">
        <f t="shared" si="86"/>
        <v>0</v>
      </c>
      <c r="CX83">
        <f t="shared" si="87"/>
        <v>0.34</v>
      </c>
      <c r="CY83">
        <f t="shared" si="99"/>
        <v>0</v>
      </c>
      <c r="CZ83">
        <f t="shared" si="100"/>
        <v>0</v>
      </c>
      <c r="DC83" t="s">
        <v>3</v>
      </c>
      <c r="DD83" t="s">
        <v>3</v>
      </c>
      <c r="DE83" t="s">
        <v>3</v>
      </c>
      <c r="DF83" t="s">
        <v>3</v>
      </c>
      <c r="DG83" t="s">
        <v>3</v>
      </c>
      <c r="DH83" t="s">
        <v>3</v>
      </c>
      <c r="DI83" t="s">
        <v>3</v>
      </c>
      <c r="DJ83" t="s">
        <v>3</v>
      </c>
      <c r="DK83" t="s">
        <v>3</v>
      </c>
      <c r="DL83" t="s">
        <v>3</v>
      </c>
      <c r="DM83" t="s">
        <v>3</v>
      </c>
      <c r="DN83">
        <v>0</v>
      </c>
      <c r="DO83">
        <v>0</v>
      </c>
      <c r="DP83">
        <v>1</v>
      </c>
      <c r="DQ83">
        <v>1</v>
      </c>
      <c r="DU83">
        <v>1010</v>
      </c>
      <c r="DV83" t="s">
        <v>181</v>
      </c>
      <c r="DW83" t="s">
        <v>181</v>
      </c>
      <c r="DX83">
        <v>100</v>
      </c>
      <c r="DZ83" t="s">
        <v>3</v>
      </c>
      <c r="EA83" t="s">
        <v>3</v>
      </c>
      <c r="EB83" t="s">
        <v>3</v>
      </c>
      <c r="EC83" t="s">
        <v>3</v>
      </c>
      <c r="EE83">
        <v>36260425</v>
      </c>
      <c r="EF83">
        <v>2</v>
      </c>
      <c r="EG83" t="s">
        <v>20</v>
      </c>
      <c r="EH83">
        <v>0</v>
      </c>
      <c r="EI83" t="s">
        <v>3</v>
      </c>
      <c r="EJ83">
        <v>1</v>
      </c>
      <c r="EK83">
        <v>9001</v>
      </c>
      <c r="EL83" t="s">
        <v>160</v>
      </c>
      <c r="EM83" t="s">
        <v>161</v>
      </c>
      <c r="EO83" t="s">
        <v>3</v>
      </c>
      <c r="EQ83">
        <v>0</v>
      </c>
      <c r="ER83">
        <v>285</v>
      </c>
      <c r="ES83">
        <v>285</v>
      </c>
      <c r="ET83">
        <v>0</v>
      </c>
      <c r="EU83">
        <v>0</v>
      </c>
      <c r="EV83">
        <v>0</v>
      </c>
      <c r="EW83">
        <v>0</v>
      </c>
      <c r="EX83">
        <v>0</v>
      </c>
      <c r="FQ83">
        <v>0</v>
      </c>
      <c r="FR83">
        <f t="shared" si="90"/>
        <v>0</v>
      </c>
      <c r="FS83">
        <v>0</v>
      </c>
      <c r="FT83" t="s">
        <v>23</v>
      </c>
      <c r="FU83" t="s">
        <v>24</v>
      </c>
      <c r="FX83">
        <v>81</v>
      </c>
      <c r="FY83">
        <v>72.25</v>
      </c>
      <c r="GA83" t="s">
        <v>3</v>
      </c>
      <c r="GD83">
        <v>1</v>
      </c>
      <c r="GF83">
        <v>1135823281</v>
      </c>
      <c r="GG83">
        <v>2</v>
      </c>
      <c r="GH83">
        <v>1</v>
      </c>
      <c r="GI83">
        <v>2</v>
      </c>
      <c r="GJ83">
        <v>0</v>
      </c>
      <c r="GK83">
        <v>0</v>
      </c>
      <c r="GL83">
        <f t="shared" si="91"/>
        <v>0</v>
      </c>
      <c r="GM83">
        <f t="shared" si="92"/>
        <v>150.02000000000001</v>
      </c>
      <c r="GN83">
        <f t="shared" si="93"/>
        <v>150.02000000000001</v>
      </c>
      <c r="GO83">
        <f t="shared" si="94"/>
        <v>0</v>
      </c>
      <c r="GP83">
        <f t="shared" si="95"/>
        <v>0</v>
      </c>
      <c r="GR83">
        <v>0</v>
      </c>
      <c r="GS83">
        <v>3</v>
      </c>
      <c r="GT83">
        <v>0</v>
      </c>
      <c r="GU83" t="s">
        <v>3</v>
      </c>
      <c r="GV83">
        <f t="shared" si="96"/>
        <v>0</v>
      </c>
      <c r="GW83">
        <v>1</v>
      </c>
      <c r="GX83">
        <f t="shared" si="97"/>
        <v>0</v>
      </c>
      <c r="HA83">
        <v>0</v>
      </c>
      <c r="HB83">
        <v>0</v>
      </c>
      <c r="HC83">
        <f t="shared" si="98"/>
        <v>0</v>
      </c>
      <c r="HE83" t="s">
        <v>3</v>
      </c>
      <c r="HF83" t="s">
        <v>3</v>
      </c>
      <c r="HM83" t="s">
        <v>3</v>
      </c>
      <c r="IK83">
        <v>0</v>
      </c>
    </row>
    <row r="84" spans="1:245">
      <c r="A84">
        <v>17</v>
      </c>
      <c r="B84">
        <v>1</v>
      </c>
      <c r="C84">
        <f>ROW(SmtRes!A103)</f>
        <v>103</v>
      </c>
      <c r="D84">
        <f>ROW(EtalonRes!A103)</f>
        <v>103</v>
      </c>
      <c r="E84" t="s">
        <v>183</v>
      </c>
      <c r="F84" t="s">
        <v>184</v>
      </c>
      <c r="G84" t="s">
        <v>185</v>
      </c>
      <c r="H84" t="s">
        <v>186</v>
      </c>
      <c r="I84">
        <v>0.02</v>
      </c>
      <c r="J84">
        <v>0</v>
      </c>
      <c r="K84">
        <v>0.02</v>
      </c>
      <c r="O84">
        <f t="shared" si="64"/>
        <v>1979.15</v>
      </c>
      <c r="P84">
        <f t="shared" si="65"/>
        <v>1590.39</v>
      </c>
      <c r="Q84">
        <f t="shared" si="66"/>
        <v>56.05</v>
      </c>
      <c r="R84">
        <f t="shared" si="67"/>
        <v>0</v>
      </c>
      <c r="S84">
        <f t="shared" si="68"/>
        <v>332.71</v>
      </c>
      <c r="T84">
        <f t="shared" si="69"/>
        <v>0</v>
      </c>
      <c r="U84">
        <f t="shared" si="70"/>
        <v>0.98209999999999997</v>
      </c>
      <c r="V84">
        <f t="shared" si="71"/>
        <v>0</v>
      </c>
      <c r="W84">
        <f t="shared" si="72"/>
        <v>0</v>
      </c>
      <c r="X84">
        <f t="shared" si="73"/>
        <v>389.27</v>
      </c>
      <c r="Y84">
        <f t="shared" si="74"/>
        <v>239.55</v>
      </c>
      <c r="AA84">
        <v>36160589</v>
      </c>
      <c r="AB84">
        <f t="shared" si="75"/>
        <v>11250.713</v>
      </c>
      <c r="AC84">
        <f t="shared" si="76"/>
        <v>10421.959999999999</v>
      </c>
      <c r="AD84">
        <f>ROUND(((((ET84*1.25))-((EU84*1.25)))+AE84),6)</f>
        <v>327.38749999999999</v>
      </c>
      <c r="AE84">
        <f>ROUND(((EU84*1.25)),6)</f>
        <v>0</v>
      </c>
      <c r="AF84">
        <f>ROUND(((EV84*1.15)),6)</f>
        <v>501.3655</v>
      </c>
      <c r="AG84">
        <f t="shared" si="77"/>
        <v>0</v>
      </c>
      <c r="AH84">
        <f>((EW84*1.15))</f>
        <v>49.104999999999997</v>
      </c>
      <c r="AI84">
        <f>((EX84*1.25))</f>
        <v>0</v>
      </c>
      <c r="AJ84">
        <f t="shared" si="78"/>
        <v>0</v>
      </c>
      <c r="AK84">
        <v>11119.84</v>
      </c>
      <c r="AL84">
        <v>10421.959999999999</v>
      </c>
      <c r="AM84">
        <v>261.91000000000003</v>
      </c>
      <c r="AN84">
        <v>0</v>
      </c>
      <c r="AO84">
        <v>435.97</v>
      </c>
      <c r="AP84">
        <v>0</v>
      </c>
      <c r="AQ84">
        <v>42.7</v>
      </c>
      <c r="AR84">
        <v>0</v>
      </c>
      <c r="AS84">
        <v>0</v>
      </c>
      <c r="AT84">
        <v>117</v>
      </c>
      <c r="AU84">
        <v>72</v>
      </c>
      <c r="AV84">
        <v>1</v>
      </c>
      <c r="AW84">
        <v>1</v>
      </c>
      <c r="AZ84">
        <v>1</v>
      </c>
      <c r="BA84">
        <v>33.18</v>
      </c>
      <c r="BB84">
        <v>8.56</v>
      </c>
      <c r="BC84">
        <v>7.63</v>
      </c>
      <c r="BD84" t="s">
        <v>3</v>
      </c>
      <c r="BE84" t="s">
        <v>3</v>
      </c>
      <c r="BF84" t="s">
        <v>3</v>
      </c>
      <c r="BG84" t="s">
        <v>3</v>
      </c>
      <c r="BH84">
        <v>0</v>
      </c>
      <c r="BI84">
        <v>1</v>
      </c>
      <c r="BJ84" t="s">
        <v>187</v>
      </c>
      <c r="BM84">
        <v>7001</v>
      </c>
      <c r="BN84">
        <v>0</v>
      </c>
      <c r="BO84" t="s">
        <v>184</v>
      </c>
      <c r="BP84">
        <v>1</v>
      </c>
      <c r="BQ84">
        <v>2</v>
      </c>
      <c r="BR84">
        <v>0</v>
      </c>
      <c r="BS84">
        <v>33.18</v>
      </c>
      <c r="BT84">
        <v>1</v>
      </c>
      <c r="BU84">
        <v>1</v>
      </c>
      <c r="BV84">
        <v>1</v>
      </c>
      <c r="BW84">
        <v>1</v>
      </c>
      <c r="BX84">
        <v>1</v>
      </c>
      <c r="BY84" t="s">
        <v>3</v>
      </c>
      <c r="BZ84">
        <v>130</v>
      </c>
      <c r="CA84">
        <v>85</v>
      </c>
      <c r="CB84" t="s">
        <v>3</v>
      </c>
      <c r="CE84">
        <v>0</v>
      </c>
      <c r="CF84">
        <v>0</v>
      </c>
      <c r="CG84">
        <v>0</v>
      </c>
      <c r="CM84">
        <v>0</v>
      </c>
      <c r="CN84" t="s">
        <v>589</v>
      </c>
      <c r="CO84">
        <v>0</v>
      </c>
      <c r="CP84">
        <f t="shared" si="79"/>
        <v>1979.15</v>
      </c>
      <c r="CQ84">
        <f t="shared" si="80"/>
        <v>79519.554799999998</v>
      </c>
      <c r="CR84">
        <f t="shared" si="81"/>
        <v>2802.4369999999999</v>
      </c>
      <c r="CS84">
        <f t="shared" si="82"/>
        <v>0</v>
      </c>
      <c r="CT84">
        <f t="shared" si="83"/>
        <v>16635.307290000001</v>
      </c>
      <c r="CU84">
        <f t="shared" si="84"/>
        <v>0</v>
      </c>
      <c r="CV84">
        <f t="shared" si="85"/>
        <v>49.104999999999997</v>
      </c>
      <c r="CW84">
        <f t="shared" si="86"/>
        <v>0</v>
      </c>
      <c r="CX84">
        <f t="shared" si="87"/>
        <v>0</v>
      </c>
      <c r="CY84">
        <f t="shared" si="99"/>
        <v>389.27069999999998</v>
      </c>
      <c r="CZ84">
        <f t="shared" si="100"/>
        <v>239.55119999999999</v>
      </c>
      <c r="DC84" t="s">
        <v>3</v>
      </c>
      <c r="DD84" t="s">
        <v>3</v>
      </c>
      <c r="DE84" t="s">
        <v>108</v>
      </c>
      <c r="DF84" t="s">
        <v>108</v>
      </c>
      <c r="DG84" t="s">
        <v>109</v>
      </c>
      <c r="DH84" t="s">
        <v>3</v>
      </c>
      <c r="DI84" t="s">
        <v>109</v>
      </c>
      <c r="DJ84" t="s">
        <v>108</v>
      </c>
      <c r="DK84" t="s">
        <v>3</v>
      </c>
      <c r="DL84" t="s">
        <v>3</v>
      </c>
      <c r="DM84" t="s">
        <v>3</v>
      </c>
      <c r="DN84">
        <v>0</v>
      </c>
      <c r="DO84">
        <v>0</v>
      </c>
      <c r="DP84">
        <v>1</v>
      </c>
      <c r="DQ84">
        <v>1</v>
      </c>
      <c r="DU84">
        <v>1013</v>
      </c>
      <c r="DV84" t="s">
        <v>186</v>
      </c>
      <c r="DW84" t="s">
        <v>186</v>
      </c>
      <c r="DX84">
        <v>1</v>
      </c>
      <c r="DZ84" t="s">
        <v>3</v>
      </c>
      <c r="EA84" t="s">
        <v>3</v>
      </c>
      <c r="EB84" t="s">
        <v>3</v>
      </c>
      <c r="EC84" t="s">
        <v>3</v>
      </c>
      <c r="EE84">
        <v>36260416</v>
      </c>
      <c r="EF84">
        <v>2</v>
      </c>
      <c r="EG84" t="s">
        <v>20</v>
      </c>
      <c r="EH84">
        <v>0</v>
      </c>
      <c r="EI84" t="s">
        <v>3</v>
      </c>
      <c r="EJ84">
        <v>1</v>
      </c>
      <c r="EK84">
        <v>7001</v>
      </c>
      <c r="EL84" t="s">
        <v>188</v>
      </c>
      <c r="EM84" t="s">
        <v>189</v>
      </c>
      <c r="EO84" t="s">
        <v>112</v>
      </c>
      <c r="EQ84">
        <v>0</v>
      </c>
      <c r="ER84">
        <v>11119.84</v>
      </c>
      <c r="ES84">
        <v>10421.959999999999</v>
      </c>
      <c r="ET84">
        <v>261.91000000000003</v>
      </c>
      <c r="EU84">
        <v>0</v>
      </c>
      <c r="EV84">
        <v>435.97</v>
      </c>
      <c r="EW84">
        <v>42.7</v>
      </c>
      <c r="EX84">
        <v>0</v>
      </c>
      <c r="EY84">
        <v>0</v>
      </c>
      <c r="FQ84">
        <v>0</v>
      </c>
      <c r="FR84">
        <f t="shared" si="90"/>
        <v>0</v>
      </c>
      <c r="FS84">
        <v>0</v>
      </c>
      <c r="FT84" t="s">
        <v>23</v>
      </c>
      <c r="FU84" t="s">
        <v>24</v>
      </c>
      <c r="FX84">
        <v>117</v>
      </c>
      <c r="FY84">
        <v>72.25</v>
      </c>
      <c r="GA84" t="s">
        <v>3</v>
      </c>
      <c r="GD84">
        <v>1</v>
      </c>
      <c r="GF84">
        <v>-801536454</v>
      </c>
      <c r="GG84">
        <v>2</v>
      </c>
      <c r="GH84">
        <v>1</v>
      </c>
      <c r="GI84">
        <v>2</v>
      </c>
      <c r="GJ84">
        <v>0</v>
      </c>
      <c r="GK84">
        <v>0</v>
      </c>
      <c r="GL84">
        <f t="shared" si="91"/>
        <v>0</v>
      </c>
      <c r="GM84">
        <f t="shared" si="92"/>
        <v>2607.9699999999998</v>
      </c>
      <c r="GN84">
        <f t="shared" si="93"/>
        <v>2607.9699999999998</v>
      </c>
      <c r="GO84">
        <f t="shared" si="94"/>
        <v>0</v>
      </c>
      <c r="GP84">
        <f t="shared" si="95"/>
        <v>0</v>
      </c>
      <c r="GR84">
        <v>0</v>
      </c>
      <c r="GS84">
        <v>3</v>
      </c>
      <c r="GT84">
        <v>0</v>
      </c>
      <c r="GU84" t="s">
        <v>3</v>
      </c>
      <c r="GV84">
        <f t="shared" si="96"/>
        <v>0</v>
      </c>
      <c r="GW84">
        <v>1</v>
      </c>
      <c r="GX84">
        <f t="shared" si="97"/>
        <v>0</v>
      </c>
      <c r="HA84">
        <v>0</v>
      </c>
      <c r="HB84">
        <v>0</v>
      </c>
      <c r="HC84">
        <f t="shared" si="98"/>
        <v>0</v>
      </c>
      <c r="HE84" t="s">
        <v>3</v>
      </c>
      <c r="HF84" t="s">
        <v>3</v>
      </c>
      <c r="HM84" t="s">
        <v>3</v>
      </c>
      <c r="IK84">
        <v>0</v>
      </c>
    </row>
    <row r="85" spans="1:245">
      <c r="A85">
        <v>17</v>
      </c>
      <c r="B85">
        <v>1</v>
      </c>
      <c r="C85">
        <f>ROW(SmtRes!A124)</f>
        <v>124</v>
      </c>
      <c r="D85">
        <f>ROW(EtalonRes!A125)</f>
        <v>125</v>
      </c>
      <c r="E85" t="s">
        <v>190</v>
      </c>
      <c r="F85" t="s">
        <v>191</v>
      </c>
      <c r="G85" t="s">
        <v>192</v>
      </c>
      <c r="H85" t="s">
        <v>158</v>
      </c>
      <c r="I85">
        <v>0.02</v>
      </c>
      <c r="J85">
        <v>0</v>
      </c>
      <c r="K85">
        <v>0.02</v>
      </c>
      <c r="O85">
        <f t="shared" si="64"/>
        <v>586.51</v>
      </c>
      <c r="P85">
        <f t="shared" si="65"/>
        <v>44.08</v>
      </c>
      <c r="Q85">
        <f t="shared" si="66"/>
        <v>120.36</v>
      </c>
      <c r="R85">
        <f t="shared" si="67"/>
        <v>42.93</v>
      </c>
      <c r="S85">
        <f t="shared" si="68"/>
        <v>422.07</v>
      </c>
      <c r="T85">
        <f t="shared" si="69"/>
        <v>0</v>
      </c>
      <c r="U85">
        <f t="shared" si="70"/>
        <v>1.4554399999999998</v>
      </c>
      <c r="V85">
        <f t="shared" si="71"/>
        <v>9.5499999999999988E-2</v>
      </c>
      <c r="W85">
        <f t="shared" si="72"/>
        <v>0</v>
      </c>
      <c r="X85">
        <f t="shared" si="73"/>
        <v>376.65</v>
      </c>
      <c r="Y85">
        <f t="shared" si="74"/>
        <v>334.8</v>
      </c>
      <c r="AA85">
        <v>36160589</v>
      </c>
      <c r="AB85">
        <f t="shared" si="75"/>
        <v>1464.9780000000001</v>
      </c>
      <c r="AC85">
        <f t="shared" si="76"/>
        <v>232.51</v>
      </c>
      <c r="AD85">
        <f>ROUND(((((ET85*1.25))-((EU85*1.25)))+AE85),6)</f>
        <v>596.4375</v>
      </c>
      <c r="AE85">
        <f>ROUND(((EU85*1.25)),6)</f>
        <v>64.7</v>
      </c>
      <c r="AF85">
        <f>ROUND(((EV85*1.15)),6)</f>
        <v>636.03049999999996</v>
      </c>
      <c r="AG85">
        <f t="shared" si="77"/>
        <v>0</v>
      </c>
      <c r="AH85">
        <f>((EW85*1.15))</f>
        <v>72.771999999999991</v>
      </c>
      <c r="AI85">
        <f>((EX85*1.25))</f>
        <v>4.7749999999999995</v>
      </c>
      <c r="AJ85">
        <f t="shared" si="78"/>
        <v>0</v>
      </c>
      <c r="AK85">
        <v>1262.73</v>
      </c>
      <c r="AL85">
        <v>232.51</v>
      </c>
      <c r="AM85">
        <v>477.15</v>
      </c>
      <c r="AN85">
        <v>51.76</v>
      </c>
      <c r="AO85">
        <v>553.07000000000005</v>
      </c>
      <c r="AP85">
        <v>0</v>
      </c>
      <c r="AQ85">
        <v>63.28</v>
      </c>
      <c r="AR85">
        <v>3.82</v>
      </c>
      <c r="AS85">
        <v>0</v>
      </c>
      <c r="AT85">
        <v>81</v>
      </c>
      <c r="AU85">
        <v>72</v>
      </c>
      <c r="AV85">
        <v>1</v>
      </c>
      <c r="AW85">
        <v>1</v>
      </c>
      <c r="AZ85">
        <v>1</v>
      </c>
      <c r="BA85">
        <v>33.18</v>
      </c>
      <c r="BB85">
        <v>10.09</v>
      </c>
      <c r="BC85">
        <v>9.48</v>
      </c>
      <c r="BD85" t="s">
        <v>3</v>
      </c>
      <c r="BE85" t="s">
        <v>3</v>
      </c>
      <c r="BF85" t="s">
        <v>3</v>
      </c>
      <c r="BG85" t="s">
        <v>3</v>
      </c>
      <c r="BH85">
        <v>0</v>
      </c>
      <c r="BI85">
        <v>1</v>
      </c>
      <c r="BJ85" t="s">
        <v>193</v>
      </c>
      <c r="BM85">
        <v>9001</v>
      </c>
      <c r="BN85">
        <v>0</v>
      </c>
      <c r="BO85" t="s">
        <v>191</v>
      </c>
      <c r="BP85">
        <v>1</v>
      </c>
      <c r="BQ85">
        <v>2</v>
      </c>
      <c r="BR85">
        <v>0</v>
      </c>
      <c r="BS85">
        <v>33.18</v>
      </c>
      <c r="BT85">
        <v>1</v>
      </c>
      <c r="BU85">
        <v>1</v>
      </c>
      <c r="BV85">
        <v>1</v>
      </c>
      <c r="BW85">
        <v>1</v>
      </c>
      <c r="BX85">
        <v>1</v>
      </c>
      <c r="BY85" t="s">
        <v>3</v>
      </c>
      <c r="BZ85">
        <v>90</v>
      </c>
      <c r="CA85">
        <v>85</v>
      </c>
      <c r="CB85" t="s">
        <v>3</v>
      </c>
      <c r="CE85">
        <v>0</v>
      </c>
      <c r="CF85">
        <v>0</v>
      </c>
      <c r="CG85">
        <v>0</v>
      </c>
      <c r="CM85">
        <v>0</v>
      </c>
      <c r="CN85" t="s">
        <v>589</v>
      </c>
      <c r="CO85">
        <v>0</v>
      </c>
      <c r="CP85">
        <f t="shared" si="79"/>
        <v>586.51</v>
      </c>
      <c r="CQ85">
        <f t="shared" si="80"/>
        <v>2204.1948000000002</v>
      </c>
      <c r="CR85">
        <f t="shared" si="81"/>
        <v>6018.0543749999997</v>
      </c>
      <c r="CS85">
        <f t="shared" si="82"/>
        <v>2146.7460000000001</v>
      </c>
      <c r="CT85">
        <f t="shared" si="83"/>
        <v>21103.491989999999</v>
      </c>
      <c r="CU85">
        <f t="shared" si="84"/>
        <v>0</v>
      </c>
      <c r="CV85">
        <f t="shared" si="85"/>
        <v>72.771999999999991</v>
      </c>
      <c r="CW85">
        <f t="shared" si="86"/>
        <v>4.7749999999999995</v>
      </c>
      <c r="CX85">
        <f t="shared" si="87"/>
        <v>0</v>
      </c>
      <c r="CY85">
        <f t="shared" si="99"/>
        <v>376.65</v>
      </c>
      <c r="CZ85">
        <f t="shared" si="100"/>
        <v>334.8</v>
      </c>
      <c r="DC85" t="s">
        <v>3</v>
      </c>
      <c r="DD85" t="s">
        <v>3</v>
      </c>
      <c r="DE85" t="s">
        <v>108</v>
      </c>
      <c r="DF85" t="s">
        <v>108</v>
      </c>
      <c r="DG85" t="s">
        <v>109</v>
      </c>
      <c r="DH85" t="s">
        <v>3</v>
      </c>
      <c r="DI85" t="s">
        <v>109</v>
      </c>
      <c r="DJ85" t="s">
        <v>108</v>
      </c>
      <c r="DK85" t="s">
        <v>3</v>
      </c>
      <c r="DL85" t="s">
        <v>3</v>
      </c>
      <c r="DM85" t="s">
        <v>3</v>
      </c>
      <c r="DN85">
        <v>0</v>
      </c>
      <c r="DO85">
        <v>0</v>
      </c>
      <c r="DP85">
        <v>1</v>
      </c>
      <c r="DQ85">
        <v>1</v>
      </c>
      <c r="DU85">
        <v>1013</v>
      </c>
      <c r="DV85" t="s">
        <v>158</v>
      </c>
      <c r="DW85" t="s">
        <v>158</v>
      </c>
      <c r="DX85">
        <v>1</v>
      </c>
      <c r="DZ85" t="s">
        <v>3</v>
      </c>
      <c r="EA85" t="s">
        <v>3</v>
      </c>
      <c r="EB85" t="s">
        <v>3</v>
      </c>
      <c r="EC85" t="s">
        <v>3</v>
      </c>
      <c r="EE85">
        <v>36260425</v>
      </c>
      <c r="EF85">
        <v>2</v>
      </c>
      <c r="EG85" t="s">
        <v>20</v>
      </c>
      <c r="EH85">
        <v>0</v>
      </c>
      <c r="EI85" t="s">
        <v>3</v>
      </c>
      <c r="EJ85">
        <v>1</v>
      </c>
      <c r="EK85">
        <v>9001</v>
      </c>
      <c r="EL85" t="s">
        <v>160</v>
      </c>
      <c r="EM85" t="s">
        <v>161</v>
      </c>
      <c r="EO85" t="s">
        <v>112</v>
      </c>
      <c r="EQ85">
        <v>0</v>
      </c>
      <c r="ER85">
        <v>1262.73</v>
      </c>
      <c r="ES85">
        <v>232.51</v>
      </c>
      <c r="ET85">
        <v>477.15</v>
      </c>
      <c r="EU85">
        <v>51.76</v>
      </c>
      <c r="EV85">
        <v>553.07000000000005</v>
      </c>
      <c r="EW85">
        <v>63.28</v>
      </c>
      <c r="EX85">
        <v>3.82</v>
      </c>
      <c r="EY85">
        <v>0</v>
      </c>
      <c r="FQ85">
        <v>0</v>
      </c>
      <c r="FR85">
        <f t="shared" si="90"/>
        <v>0</v>
      </c>
      <c r="FS85">
        <v>0</v>
      </c>
      <c r="FT85" t="s">
        <v>23</v>
      </c>
      <c r="FU85" t="s">
        <v>24</v>
      </c>
      <c r="FX85">
        <v>81</v>
      </c>
      <c r="FY85">
        <v>72.25</v>
      </c>
      <c r="GA85" t="s">
        <v>3</v>
      </c>
      <c r="GD85">
        <v>1</v>
      </c>
      <c r="GF85">
        <v>1910193050</v>
      </c>
      <c r="GG85">
        <v>2</v>
      </c>
      <c r="GH85">
        <v>1</v>
      </c>
      <c r="GI85">
        <v>2</v>
      </c>
      <c r="GJ85">
        <v>0</v>
      </c>
      <c r="GK85">
        <v>0</v>
      </c>
      <c r="GL85">
        <f t="shared" si="91"/>
        <v>0</v>
      </c>
      <c r="GM85">
        <f t="shared" si="92"/>
        <v>1297.96</v>
      </c>
      <c r="GN85">
        <f t="shared" si="93"/>
        <v>1297.96</v>
      </c>
      <c r="GO85">
        <f t="shared" si="94"/>
        <v>0</v>
      </c>
      <c r="GP85">
        <f t="shared" si="95"/>
        <v>0</v>
      </c>
      <c r="GR85">
        <v>0</v>
      </c>
      <c r="GS85">
        <v>3</v>
      </c>
      <c r="GT85">
        <v>0</v>
      </c>
      <c r="GU85" t="s">
        <v>3</v>
      </c>
      <c r="GV85">
        <f t="shared" si="96"/>
        <v>0</v>
      </c>
      <c r="GW85">
        <v>1</v>
      </c>
      <c r="GX85">
        <f t="shared" si="97"/>
        <v>0</v>
      </c>
      <c r="HA85">
        <v>0</v>
      </c>
      <c r="HB85">
        <v>0</v>
      </c>
      <c r="HC85">
        <f t="shared" si="98"/>
        <v>0</v>
      </c>
      <c r="HE85" t="s">
        <v>3</v>
      </c>
      <c r="HF85" t="s">
        <v>3</v>
      </c>
      <c r="HM85" t="s">
        <v>3</v>
      </c>
      <c r="IK85">
        <v>0</v>
      </c>
    </row>
    <row r="86" spans="1:245">
      <c r="A86">
        <v>17</v>
      </c>
      <c r="B86">
        <v>1</v>
      </c>
      <c r="E86" t="s">
        <v>194</v>
      </c>
      <c r="F86" t="s">
        <v>195</v>
      </c>
      <c r="G86" t="s">
        <v>196</v>
      </c>
      <c r="H86" t="s">
        <v>36</v>
      </c>
      <c r="I86">
        <v>0.02</v>
      </c>
      <c r="J86">
        <v>0</v>
      </c>
      <c r="K86">
        <v>0.02</v>
      </c>
      <c r="O86">
        <f t="shared" si="64"/>
        <v>1468.53</v>
      </c>
      <c r="P86">
        <f t="shared" si="65"/>
        <v>1468.53</v>
      </c>
      <c r="Q86">
        <f t="shared" si="66"/>
        <v>0</v>
      </c>
      <c r="R86">
        <f t="shared" si="67"/>
        <v>0</v>
      </c>
      <c r="S86">
        <f t="shared" si="68"/>
        <v>0</v>
      </c>
      <c r="T86">
        <f t="shared" si="69"/>
        <v>0</v>
      </c>
      <c r="U86">
        <f t="shared" si="70"/>
        <v>0</v>
      </c>
      <c r="V86">
        <f t="shared" si="71"/>
        <v>0</v>
      </c>
      <c r="W86">
        <f t="shared" si="72"/>
        <v>0.68</v>
      </c>
      <c r="X86">
        <f t="shared" si="73"/>
        <v>0</v>
      </c>
      <c r="Y86">
        <f t="shared" si="74"/>
        <v>0</v>
      </c>
      <c r="AA86">
        <v>36160589</v>
      </c>
      <c r="AB86">
        <f t="shared" si="75"/>
        <v>8060</v>
      </c>
      <c r="AC86">
        <f t="shared" si="76"/>
        <v>8060</v>
      </c>
      <c r="AD86">
        <f>ROUND((((ET86)-(EU86))+AE86),6)</f>
        <v>0</v>
      </c>
      <c r="AE86">
        <f t="shared" ref="AE86:AF88" si="101">ROUND((EU86),6)</f>
        <v>0</v>
      </c>
      <c r="AF86">
        <f t="shared" si="101"/>
        <v>0</v>
      </c>
      <c r="AG86">
        <f t="shared" si="77"/>
        <v>0</v>
      </c>
      <c r="AH86">
        <f t="shared" ref="AH86:AI88" si="102">(EW86)</f>
        <v>0</v>
      </c>
      <c r="AI86">
        <f t="shared" si="102"/>
        <v>0</v>
      </c>
      <c r="AJ86">
        <f t="shared" si="78"/>
        <v>34.17</v>
      </c>
      <c r="AK86">
        <v>8060</v>
      </c>
      <c r="AL86">
        <v>8060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34.17</v>
      </c>
      <c r="AT86">
        <v>0</v>
      </c>
      <c r="AU86">
        <v>0</v>
      </c>
      <c r="AV86">
        <v>1</v>
      </c>
      <c r="AW86">
        <v>1</v>
      </c>
      <c r="AZ86">
        <v>1</v>
      </c>
      <c r="BA86">
        <v>1</v>
      </c>
      <c r="BB86">
        <v>1</v>
      </c>
      <c r="BC86">
        <v>9.11</v>
      </c>
      <c r="BD86" t="s">
        <v>3</v>
      </c>
      <c r="BE86" t="s">
        <v>3</v>
      </c>
      <c r="BF86" t="s">
        <v>3</v>
      </c>
      <c r="BG86" t="s">
        <v>3</v>
      </c>
      <c r="BH86">
        <v>3</v>
      </c>
      <c r="BI86">
        <v>1</v>
      </c>
      <c r="BJ86" t="s">
        <v>197</v>
      </c>
      <c r="BM86">
        <v>500001</v>
      </c>
      <c r="BN86">
        <v>0</v>
      </c>
      <c r="BO86" t="s">
        <v>195</v>
      </c>
      <c r="BP86">
        <v>1</v>
      </c>
      <c r="BQ86">
        <v>8</v>
      </c>
      <c r="BR86">
        <v>0</v>
      </c>
      <c r="BS86">
        <v>1</v>
      </c>
      <c r="BT86">
        <v>1</v>
      </c>
      <c r="BU86">
        <v>1</v>
      </c>
      <c r="BV86">
        <v>1</v>
      </c>
      <c r="BW86">
        <v>1</v>
      </c>
      <c r="BX86">
        <v>1</v>
      </c>
      <c r="BY86" t="s">
        <v>3</v>
      </c>
      <c r="BZ86">
        <v>0</v>
      </c>
      <c r="CA86">
        <v>0</v>
      </c>
      <c r="CB86" t="s">
        <v>3</v>
      </c>
      <c r="CE86">
        <v>0</v>
      </c>
      <c r="CF86">
        <v>0</v>
      </c>
      <c r="CG86">
        <v>0</v>
      </c>
      <c r="CM86">
        <v>0</v>
      </c>
      <c r="CN86" t="s">
        <v>3</v>
      </c>
      <c r="CO86">
        <v>0</v>
      </c>
      <c r="CP86">
        <f t="shared" si="79"/>
        <v>1468.53</v>
      </c>
      <c r="CQ86">
        <f t="shared" si="80"/>
        <v>73426.599999999991</v>
      </c>
      <c r="CR86">
        <f t="shared" si="81"/>
        <v>0</v>
      </c>
      <c r="CS86">
        <f t="shared" si="82"/>
        <v>0</v>
      </c>
      <c r="CT86">
        <f t="shared" si="83"/>
        <v>0</v>
      </c>
      <c r="CU86">
        <f t="shared" si="84"/>
        <v>0</v>
      </c>
      <c r="CV86">
        <f t="shared" si="85"/>
        <v>0</v>
      </c>
      <c r="CW86">
        <f t="shared" si="86"/>
        <v>0</v>
      </c>
      <c r="CX86">
        <f t="shared" si="87"/>
        <v>34.17</v>
      </c>
      <c r="CY86">
        <f t="shared" si="99"/>
        <v>0</v>
      </c>
      <c r="CZ86">
        <f t="shared" si="100"/>
        <v>0</v>
      </c>
      <c r="DC86" t="s">
        <v>3</v>
      </c>
      <c r="DD86" t="s">
        <v>3</v>
      </c>
      <c r="DE86" t="s">
        <v>3</v>
      </c>
      <c r="DF86" t="s">
        <v>3</v>
      </c>
      <c r="DG86" t="s">
        <v>3</v>
      </c>
      <c r="DH86" t="s">
        <v>3</v>
      </c>
      <c r="DI86" t="s">
        <v>3</v>
      </c>
      <c r="DJ86" t="s">
        <v>3</v>
      </c>
      <c r="DK86" t="s">
        <v>3</v>
      </c>
      <c r="DL86" t="s">
        <v>3</v>
      </c>
      <c r="DM86" t="s">
        <v>3</v>
      </c>
      <c r="DN86">
        <v>0</v>
      </c>
      <c r="DO86">
        <v>0</v>
      </c>
      <c r="DP86">
        <v>1</v>
      </c>
      <c r="DQ86">
        <v>1</v>
      </c>
      <c r="DU86">
        <v>1009</v>
      </c>
      <c r="DV86" t="s">
        <v>36</v>
      </c>
      <c r="DW86" t="s">
        <v>36</v>
      </c>
      <c r="DX86">
        <v>1000</v>
      </c>
      <c r="DZ86" t="s">
        <v>3</v>
      </c>
      <c r="EA86" t="s">
        <v>3</v>
      </c>
      <c r="EB86" t="s">
        <v>3</v>
      </c>
      <c r="EC86" t="s">
        <v>3</v>
      </c>
      <c r="EE86">
        <v>36260359</v>
      </c>
      <c r="EF86">
        <v>8</v>
      </c>
      <c r="EG86" t="s">
        <v>198</v>
      </c>
      <c r="EH86">
        <v>0</v>
      </c>
      <c r="EI86" t="s">
        <v>3</v>
      </c>
      <c r="EJ86">
        <v>1</v>
      </c>
      <c r="EK86">
        <v>500001</v>
      </c>
      <c r="EL86" t="s">
        <v>199</v>
      </c>
      <c r="EM86" t="s">
        <v>200</v>
      </c>
      <c r="EO86" t="s">
        <v>3</v>
      </c>
      <c r="EQ86">
        <v>0</v>
      </c>
      <c r="ER86">
        <v>8060</v>
      </c>
      <c r="ES86">
        <v>8060</v>
      </c>
      <c r="ET86">
        <v>0</v>
      </c>
      <c r="EU86">
        <v>0</v>
      </c>
      <c r="EV86">
        <v>0</v>
      </c>
      <c r="EW86">
        <v>0</v>
      </c>
      <c r="EX86">
        <v>0</v>
      </c>
      <c r="EY86">
        <v>0</v>
      </c>
      <c r="FQ86">
        <v>0</v>
      </c>
      <c r="FR86">
        <f t="shared" si="90"/>
        <v>0</v>
      </c>
      <c r="FS86">
        <v>0</v>
      </c>
      <c r="FX86">
        <v>0</v>
      </c>
      <c r="FY86">
        <v>0</v>
      </c>
      <c r="GA86" t="s">
        <v>3</v>
      </c>
      <c r="GD86">
        <v>1</v>
      </c>
      <c r="GF86">
        <v>403940618</v>
      </c>
      <c r="GG86">
        <v>2</v>
      </c>
      <c r="GH86">
        <v>1</v>
      </c>
      <c r="GI86">
        <v>2</v>
      </c>
      <c r="GJ86">
        <v>0</v>
      </c>
      <c r="GK86">
        <v>0</v>
      </c>
      <c r="GL86">
        <f t="shared" si="91"/>
        <v>0</v>
      </c>
      <c r="GM86">
        <f t="shared" si="92"/>
        <v>1468.53</v>
      </c>
      <c r="GN86">
        <f t="shared" si="93"/>
        <v>1468.53</v>
      </c>
      <c r="GO86">
        <f t="shared" si="94"/>
        <v>0</v>
      </c>
      <c r="GP86">
        <f t="shared" si="95"/>
        <v>0</v>
      </c>
      <c r="GR86">
        <v>0</v>
      </c>
      <c r="GS86">
        <v>3</v>
      </c>
      <c r="GT86">
        <v>0</v>
      </c>
      <c r="GU86" t="s">
        <v>3</v>
      </c>
      <c r="GV86">
        <f t="shared" si="96"/>
        <v>0</v>
      </c>
      <c r="GW86">
        <v>1</v>
      </c>
      <c r="GX86">
        <f t="shared" si="97"/>
        <v>0</v>
      </c>
      <c r="HA86">
        <v>0</v>
      </c>
      <c r="HB86">
        <v>0</v>
      </c>
      <c r="HC86">
        <f t="shared" si="98"/>
        <v>0</v>
      </c>
      <c r="HE86" t="s">
        <v>3</v>
      </c>
      <c r="HF86" t="s">
        <v>3</v>
      </c>
      <c r="HM86" t="s">
        <v>3</v>
      </c>
      <c r="IK86">
        <v>0</v>
      </c>
    </row>
    <row r="87" spans="1:245">
      <c r="A87">
        <v>17</v>
      </c>
      <c r="B87">
        <v>1</v>
      </c>
      <c r="C87">
        <f>ROW(SmtRes!A148)</f>
        <v>148</v>
      </c>
      <c r="D87">
        <f>ROW(EtalonRes!A150)</f>
        <v>150</v>
      </c>
      <c r="E87" t="s">
        <v>201</v>
      </c>
      <c r="F87" t="s">
        <v>202</v>
      </c>
      <c r="G87" t="s">
        <v>203</v>
      </c>
      <c r="H87" t="s">
        <v>204</v>
      </c>
      <c r="I87">
        <f>ROUND(6/100,9)</f>
        <v>0.06</v>
      </c>
      <c r="J87">
        <v>0</v>
      </c>
      <c r="K87">
        <f>ROUND(6/100,9)</f>
        <v>0.06</v>
      </c>
      <c r="O87">
        <f t="shared" si="64"/>
        <v>942.84</v>
      </c>
      <c r="P87">
        <f t="shared" si="65"/>
        <v>92.66</v>
      </c>
      <c r="Q87">
        <f t="shared" si="66"/>
        <v>232.49</v>
      </c>
      <c r="R87">
        <f t="shared" si="67"/>
        <v>74.52</v>
      </c>
      <c r="S87">
        <f t="shared" si="68"/>
        <v>617.69000000000005</v>
      </c>
      <c r="T87">
        <f t="shared" si="69"/>
        <v>0</v>
      </c>
      <c r="U87">
        <f t="shared" si="70"/>
        <v>2.13</v>
      </c>
      <c r="V87">
        <f t="shared" si="71"/>
        <v>0.15659999999999999</v>
      </c>
      <c r="W87">
        <f t="shared" si="72"/>
        <v>0</v>
      </c>
      <c r="X87">
        <f t="shared" si="73"/>
        <v>560.69000000000005</v>
      </c>
      <c r="Y87">
        <f t="shared" si="74"/>
        <v>498.39</v>
      </c>
      <c r="AA87">
        <v>36160589</v>
      </c>
      <c r="AB87">
        <f t="shared" si="75"/>
        <v>946.18</v>
      </c>
      <c r="AC87">
        <f t="shared" si="76"/>
        <v>153.97</v>
      </c>
      <c r="AD87">
        <f>ROUND((((ET87)-(EU87))+AE87),6)</f>
        <v>481.94</v>
      </c>
      <c r="AE87">
        <f t="shared" si="101"/>
        <v>37.43</v>
      </c>
      <c r="AF87">
        <f t="shared" si="101"/>
        <v>310.27</v>
      </c>
      <c r="AG87">
        <f t="shared" si="77"/>
        <v>0</v>
      </c>
      <c r="AH87">
        <f t="shared" si="102"/>
        <v>35.5</v>
      </c>
      <c r="AI87">
        <f t="shared" si="102"/>
        <v>2.61</v>
      </c>
      <c r="AJ87">
        <f t="shared" si="78"/>
        <v>0</v>
      </c>
      <c r="AK87">
        <v>946.18</v>
      </c>
      <c r="AL87">
        <v>153.97</v>
      </c>
      <c r="AM87">
        <v>481.94</v>
      </c>
      <c r="AN87">
        <v>37.43</v>
      </c>
      <c r="AO87">
        <v>310.27</v>
      </c>
      <c r="AP87">
        <v>0</v>
      </c>
      <c r="AQ87">
        <v>35.5</v>
      </c>
      <c r="AR87">
        <v>2.61</v>
      </c>
      <c r="AS87">
        <v>0</v>
      </c>
      <c r="AT87">
        <v>81</v>
      </c>
      <c r="AU87">
        <v>72</v>
      </c>
      <c r="AV87">
        <v>1</v>
      </c>
      <c r="AW87">
        <v>1</v>
      </c>
      <c r="AZ87">
        <v>1</v>
      </c>
      <c r="BA87">
        <v>33.18</v>
      </c>
      <c r="BB87">
        <v>8.0399999999999991</v>
      </c>
      <c r="BC87">
        <v>10.029999999999999</v>
      </c>
      <c r="BD87" t="s">
        <v>3</v>
      </c>
      <c r="BE87" t="s">
        <v>3</v>
      </c>
      <c r="BF87" t="s">
        <v>3</v>
      </c>
      <c r="BG87" t="s">
        <v>3</v>
      </c>
      <c r="BH87">
        <v>0</v>
      </c>
      <c r="BI87">
        <v>1</v>
      </c>
      <c r="BJ87" t="s">
        <v>205</v>
      </c>
      <c r="BM87">
        <v>9001</v>
      </c>
      <c r="BN87">
        <v>0</v>
      </c>
      <c r="BO87" t="s">
        <v>202</v>
      </c>
      <c r="BP87">
        <v>1</v>
      </c>
      <c r="BQ87">
        <v>2</v>
      </c>
      <c r="BR87">
        <v>0</v>
      </c>
      <c r="BS87">
        <v>33.18</v>
      </c>
      <c r="BT87">
        <v>1</v>
      </c>
      <c r="BU87">
        <v>1</v>
      </c>
      <c r="BV87">
        <v>1</v>
      </c>
      <c r="BW87">
        <v>1</v>
      </c>
      <c r="BX87">
        <v>1</v>
      </c>
      <c r="BY87" t="s">
        <v>3</v>
      </c>
      <c r="BZ87">
        <v>90</v>
      </c>
      <c r="CA87">
        <v>85</v>
      </c>
      <c r="CB87" t="s">
        <v>3</v>
      </c>
      <c r="CE87">
        <v>0</v>
      </c>
      <c r="CF87">
        <v>0</v>
      </c>
      <c r="CG87">
        <v>0</v>
      </c>
      <c r="CM87">
        <v>0</v>
      </c>
      <c r="CN87" t="s">
        <v>3</v>
      </c>
      <c r="CO87">
        <v>0</v>
      </c>
      <c r="CP87">
        <f t="shared" si="79"/>
        <v>942.84</v>
      </c>
      <c r="CQ87">
        <f t="shared" si="80"/>
        <v>1544.3190999999999</v>
      </c>
      <c r="CR87">
        <f t="shared" si="81"/>
        <v>3874.7975999999994</v>
      </c>
      <c r="CS87">
        <f t="shared" si="82"/>
        <v>1241.9274</v>
      </c>
      <c r="CT87">
        <f t="shared" si="83"/>
        <v>10294.758599999999</v>
      </c>
      <c r="CU87">
        <f t="shared" si="84"/>
        <v>0</v>
      </c>
      <c r="CV87">
        <f t="shared" si="85"/>
        <v>35.5</v>
      </c>
      <c r="CW87">
        <f t="shared" si="86"/>
        <v>2.61</v>
      </c>
      <c r="CX87">
        <f t="shared" si="87"/>
        <v>0</v>
      </c>
      <c r="CY87">
        <f t="shared" si="99"/>
        <v>560.69010000000003</v>
      </c>
      <c r="CZ87">
        <f t="shared" si="100"/>
        <v>498.39120000000003</v>
      </c>
      <c r="DC87" t="s">
        <v>3</v>
      </c>
      <c r="DD87" t="s">
        <v>3</v>
      </c>
      <c r="DE87" t="s">
        <v>3</v>
      </c>
      <c r="DF87" t="s">
        <v>3</v>
      </c>
      <c r="DG87" t="s">
        <v>3</v>
      </c>
      <c r="DH87" t="s">
        <v>3</v>
      </c>
      <c r="DI87" t="s">
        <v>3</v>
      </c>
      <c r="DJ87" t="s">
        <v>3</v>
      </c>
      <c r="DK87" t="s">
        <v>3</v>
      </c>
      <c r="DL87" t="s">
        <v>3</v>
      </c>
      <c r="DM87" t="s">
        <v>3</v>
      </c>
      <c r="DN87">
        <v>0</v>
      </c>
      <c r="DO87">
        <v>0</v>
      </c>
      <c r="DP87">
        <v>1</v>
      </c>
      <c r="DQ87">
        <v>1</v>
      </c>
      <c r="DU87">
        <v>1013</v>
      </c>
      <c r="DV87" t="s">
        <v>204</v>
      </c>
      <c r="DW87" t="s">
        <v>204</v>
      </c>
      <c r="DX87">
        <v>1</v>
      </c>
      <c r="DZ87" t="s">
        <v>3</v>
      </c>
      <c r="EA87" t="s">
        <v>3</v>
      </c>
      <c r="EB87" t="s">
        <v>3</v>
      </c>
      <c r="EC87" t="s">
        <v>3</v>
      </c>
      <c r="EE87">
        <v>36260425</v>
      </c>
      <c r="EF87">
        <v>2</v>
      </c>
      <c r="EG87" t="s">
        <v>20</v>
      </c>
      <c r="EH87">
        <v>0</v>
      </c>
      <c r="EI87" t="s">
        <v>3</v>
      </c>
      <c r="EJ87">
        <v>1</v>
      </c>
      <c r="EK87">
        <v>9001</v>
      </c>
      <c r="EL87" t="s">
        <v>160</v>
      </c>
      <c r="EM87" t="s">
        <v>161</v>
      </c>
      <c r="EO87" t="s">
        <v>3</v>
      </c>
      <c r="EQ87">
        <v>0</v>
      </c>
      <c r="ER87">
        <v>946.18</v>
      </c>
      <c r="ES87">
        <v>153.97</v>
      </c>
      <c r="ET87">
        <v>481.94</v>
      </c>
      <c r="EU87">
        <v>37.43</v>
      </c>
      <c r="EV87">
        <v>310.27</v>
      </c>
      <c r="EW87">
        <v>35.5</v>
      </c>
      <c r="EX87">
        <v>2.61</v>
      </c>
      <c r="EY87">
        <v>0</v>
      </c>
      <c r="FQ87">
        <v>0</v>
      </c>
      <c r="FR87">
        <f t="shared" si="90"/>
        <v>0</v>
      </c>
      <c r="FS87">
        <v>0</v>
      </c>
      <c r="FT87" t="s">
        <v>23</v>
      </c>
      <c r="FU87" t="s">
        <v>24</v>
      </c>
      <c r="FX87">
        <v>81</v>
      </c>
      <c r="FY87">
        <v>72.25</v>
      </c>
      <c r="GA87" t="s">
        <v>3</v>
      </c>
      <c r="GD87">
        <v>1</v>
      </c>
      <c r="GF87">
        <v>-336244942</v>
      </c>
      <c r="GG87">
        <v>2</v>
      </c>
      <c r="GH87">
        <v>1</v>
      </c>
      <c r="GI87">
        <v>2</v>
      </c>
      <c r="GJ87">
        <v>0</v>
      </c>
      <c r="GK87">
        <v>0</v>
      </c>
      <c r="GL87">
        <f t="shared" si="91"/>
        <v>0</v>
      </c>
      <c r="GM87">
        <f t="shared" si="92"/>
        <v>2001.92</v>
      </c>
      <c r="GN87">
        <f t="shared" si="93"/>
        <v>2001.92</v>
      </c>
      <c r="GO87">
        <f t="shared" si="94"/>
        <v>0</v>
      </c>
      <c r="GP87">
        <f t="shared" si="95"/>
        <v>0</v>
      </c>
      <c r="GR87">
        <v>0</v>
      </c>
      <c r="GS87">
        <v>3</v>
      </c>
      <c r="GT87">
        <v>0</v>
      </c>
      <c r="GU87" t="s">
        <v>3</v>
      </c>
      <c r="GV87">
        <f t="shared" si="96"/>
        <v>0</v>
      </c>
      <c r="GW87">
        <v>1</v>
      </c>
      <c r="GX87">
        <f t="shared" si="97"/>
        <v>0</v>
      </c>
      <c r="HA87">
        <v>0</v>
      </c>
      <c r="HB87">
        <v>0</v>
      </c>
      <c r="HC87">
        <f t="shared" si="98"/>
        <v>0</v>
      </c>
      <c r="HE87" t="s">
        <v>3</v>
      </c>
      <c r="HF87" t="s">
        <v>3</v>
      </c>
      <c r="HM87" t="s">
        <v>3</v>
      </c>
      <c r="IK87">
        <v>0</v>
      </c>
    </row>
    <row r="88" spans="1:245">
      <c r="A88">
        <v>18</v>
      </c>
      <c r="B88">
        <v>1</v>
      </c>
      <c r="C88">
        <v>144</v>
      </c>
      <c r="E88" t="s">
        <v>206</v>
      </c>
      <c r="F88" t="s">
        <v>207</v>
      </c>
      <c r="G88" t="s">
        <v>208</v>
      </c>
      <c r="H88" t="s">
        <v>209</v>
      </c>
      <c r="I88">
        <f>I87*J88</f>
        <v>6</v>
      </c>
      <c r="J88">
        <v>100</v>
      </c>
      <c r="K88">
        <v>100</v>
      </c>
      <c r="O88">
        <f t="shared" si="64"/>
        <v>4676.9399999999996</v>
      </c>
      <c r="P88">
        <f t="shared" si="65"/>
        <v>4676.9399999999996</v>
      </c>
      <c r="Q88">
        <f t="shared" si="66"/>
        <v>0</v>
      </c>
      <c r="R88">
        <f t="shared" si="67"/>
        <v>0</v>
      </c>
      <c r="S88">
        <f t="shared" si="68"/>
        <v>0</v>
      </c>
      <c r="T88">
        <f t="shared" si="69"/>
        <v>0</v>
      </c>
      <c r="U88">
        <f t="shared" si="70"/>
        <v>0</v>
      </c>
      <c r="V88">
        <f t="shared" si="71"/>
        <v>0</v>
      </c>
      <c r="W88">
        <f t="shared" si="72"/>
        <v>1.92</v>
      </c>
      <c r="X88">
        <f t="shared" si="73"/>
        <v>0</v>
      </c>
      <c r="Y88">
        <f t="shared" si="74"/>
        <v>0</v>
      </c>
      <c r="AA88">
        <v>36160589</v>
      </c>
      <c r="AB88">
        <f t="shared" si="75"/>
        <v>83.19</v>
      </c>
      <c r="AC88">
        <f t="shared" si="76"/>
        <v>83.19</v>
      </c>
      <c r="AD88">
        <f>ROUND((((ET88)-(EU88))+AE88),6)</f>
        <v>0</v>
      </c>
      <c r="AE88">
        <f t="shared" si="101"/>
        <v>0</v>
      </c>
      <c r="AF88">
        <f t="shared" si="101"/>
        <v>0</v>
      </c>
      <c r="AG88">
        <f t="shared" si="77"/>
        <v>0</v>
      </c>
      <c r="AH88">
        <f t="shared" si="102"/>
        <v>0</v>
      </c>
      <c r="AI88">
        <f t="shared" si="102"/>
        <v>0</v>
      </c>
      <c r="AJ88">
        <f t="shared" si="78"/>
        <v>0.32</v>
      </c>
      <c r="AK88">
        <v>83.19</v>
      </c>
      <c r="AL88">
        <v>83.19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0.32</v>
      </c>
      <c r="AT88">
        <v>81</v>
      </c>
      <c r="AU88">
        <v>72</v>
      </c>
      <c r="AV88">
        <v>1</v>
      </c>
      <c r="AW88">
        <v>1</v>
      </c>
      <c r="AZ88">
        <v>1</v>
      </c>
      <c r="BA88">
        <v>1</v>
      </c>
      <c r="BB88">
        <v>1</v>
      </c>
      <c r="BC88">
        <v>9.3699999999999992</v>
      </c>
      <c r="BD88" t="s">
        <v>3</v>
      </c>
      <c r="BE88" t="s">
        <v>3</v>
      </c>
      <c r="BF88" t="s">
        <v>3</v>
      </c>
      <c r="BG88" t="s">
        <v>3</v>
      </c>
      <c r="BH88">
        <v>3</v>
      </c>
      <c r="BI88">
        <v>1</v>
      </c>
      <c r="BJ88" t="s">
        <v>210</v>
      </c>
      <c r="BM88">
        <v>9001</v>
      </c>
      <c r="BN88">
        <v>0</v>
      </c>
      <c r="BO88" t="s">
        <v>207</v>
      </c>
      <c r="BP88">
        <v>1</v>
      </c>
      <c r="BQ88">
        <v>2</v>
      </c>
      <c r="BR88">
        <v>0</v>
      </c>
      <c r="BS88">
        <v>1</v>
      </c>
      <c r="BT88">
        <v>1</v>
      </c>
      <c r="BU88">
        <v>1</v>
      </c>
      <c r="BV88">
        <v>1</v>
      </c>
      <c r="BW88">
        <v>1</v>
      </c>
      <c r="BX88">
        <v>1</v>
      </c>
      <c r="BY88" t="s">
        <v>3</v>
      </c>
      <c r="BZ88">
        <v>90</v>
      </c>
      <c r="CA88">
        <v>85</v>
      </c>
      <c r="CB88" t="s">
        <v>3</v>
      </c>
      <c r="CE88">
        <v>0</v>
      </c>
      <c r="CF88">
        <v>0</v>
      </c>
      <c r="CG88">
        <v>0</v>
      </c>
      <c r="CM88">
        <v>0</v>
      </c>
      <c r="CN88" t="s">
        <v>3</v>
      </c>
      <c r="CO88">
        <v>0</v>
      </c>
      <c r="CP88">
        <f t="shared" si="79"/>
        <v>4676.9399999999996</v>
      </c>
      <c r="CQ88">
        <f t="shared" si="80"/>
        <v>779.49029999999993</v>
      </c>
      <c r="CR88">
        <f t="shared" si="81"/>
        <v>0</v>
      </c>
      <c r="CS88">
        <f t="shared" si="82"/>
        <v>0</v>
      </c>
      <c r="CT88">
        <f t="shared" si="83"/>
        <v>0</v>
      </c>
      <c r="CU88">
        <f t="shared" si="84"/>
        <v>0</v>
      </c>
      <c r="CV88">
        <f t="shared" si="85"/>
        <v>0</v>
      </c>
      <c r="CW88">
        <f t="shared" si="86"/>
        <v>0</v>
      </c>
      <c r="CX88">
        <f t="shared" si="87"/>
        <v>0.32</v>
      </c>
      <c r="CY88">
        <f t="shared" si="99"/>
        <v>0</v>
      </c>
      <c r="CZ88">
        <f t="shared" si="100"/>
        <v>0</v>
      </c>
      <c r="DC88" t="s">
        <v>3</v>
      </c>
      <c r="DD88" t="s">
        <v>3</v>
      </c>
      <c r="DE88" t="s">
        <v>3</v>
      </c>
      <c r="DF88" t="s">
        <v>3</v>
      </c>
      <c r="DG88" t="s">
        <v>3</v>
      </c>
      <c r="DH88" t="s">
        <v>3</v>
      </c>
      <c r="DI88" t="s">
        <v>3</v>
      </c>
      <c r="DJ88" t="s">
        <v>3</v>
      </c>
      <c r="DK88" t="s">
        <v>3</v>
      </c>
      <c r="DL88" t="s">
        <v>3</v>
      </c>
      <c r="DM88" t="s">
        <v>3</v>
      </c>
      <c r="DN88">
        <v>0</v>
      </c>
      <c r="DO88">
        <v>0</v>
      </c>
      <c r="DP88">
        <v>1</v>
      </c>
      <c r="DQ88">
        <v>1</v>
      </c>
      <c r="DU88">
        <v>1005</v>
      </c>
      <c r="DV88" t="s">
        <v>209</v>
      </c>
      <c r="DW88" t="s">
        <v>209</v>
      </c>
      <c r="DX88">
        <v>1</v>
      </c>
      <c r="DZ88" t="s">
        <v>3</v>
      </c>
      <c r="EA88" t="s">
        <v>3</v>
      </c>
      <c r="EB88" t="s">
        <v>3</v>
      </c>
      <c r="EC88" t="s">
        <v>3</v>
      </c>
      <c r="EE88">
        <v>36260425</v>
      </c>
      <c r="EF88">
        <v>2</v>
      </c>
      <c r="EG88" t="s">
        <v>20</v>
      </c>
      <c r="EH88">
        <v>0</v>
      </c>
      <c r="EI88" t="s">
        <v>3</v>
      </c>
      <c r="EJ88">
        <v>1</v>
      </c>
      <c r="EK88">
        <v>9001</v>
      </c>
      <c r="EL88" t="s">
        <v>160</v>
      </c>
      <c r="EM88" t="s">
        <v>161</v>
      </c>
      <c r="EO88" t="s">
        <v>3</v>
      </c>
      <c r="EQ88">
        <v>0</v>
      </c>
      <c r="ER88">
        <v>83.19</v>
      </c>
      <c r="ES88">
        <v>83.19</v>
      </c>
      <c r="ET88">
        <v>0</v>
      </c>
      <c r="EU88">
        <v>0</v>
      </c>
      <c r="EV88">
        <v>0</v>
      </c>
      <c r="EW88">
        <v>0</v>
      </c>
      <c r="EX88">
        <v>0</v>
      </c>
      <c r="FQ88">
        <v>0</v>
      </c>
      <c r="FR88">
        <f t="shared" si="90"/>
        <v>0</v>
      </c>
      <c r="FS88">
        <v>0</v>
      </c>
      <c r="FT88" t="s">
        <v>23</v>
      </c>
      <c r="FU88" t="s">
        <v>24</v>
      </c>
      <c r="FX88">
        <v>81</v>
      </c>
      <c r="FY88">
        <v>72.25</v>
      </c>
      <c r="GA88" t="s">
        <v>3</v>
      </c>
      <c r="GD88">
        <v>1</v>
      </c>
      <c r="GF88">
        <v>1293024876</v>
      </c>
      <c r="GG88">
        <v>2</v>
      </c>
      <c r="GH88">
        <v>1</v>
      </c>
      <c r="GI88">
        <v>2</v>
      </c>
      <c r="GJ88">
        <v>0</v>
      </c>
      <c r="GK88">
        <v>0</v>
      </c>
      <c r="GL88">
        <f t="shared" si="91"/>
        <v>0</v>
      </c>
      <c r="GM88">
        <f t="shared" si="92"/>
        <v>4676.9399999999996</v>
      </c>
      <c r="GN88">
        <f t="shared" si="93"/>
        <v>4676.9399999999996</v>
      </c>
      <c r="GO88">
        <f t="shared" si="94"/>
        <v>0</v>
      </c>
      <c r="GP88">
        <f t="shared" si="95"/>
        <v>0</v>
      </c>
      <c r="GR88">
        <v>0</v>
      </c>
      <c r="GS88">
        <v>3</v>
      </c>
      <c r="GT88">
        <v>0</v>
      </c>
      <c r="GU88" t="s">
        <v>3</v>
      </c>
      <c r="GV88">
        <f t="shared" si="96"/>
        <v>0</v>
      </c>
      <c r="GW88">
        <v>1</v>
      </c>
      <c r="GX88">
        <f t="shared" si="97"/>
        <v>0</v>
      </c>
      <c r="HA88">
        <v>0</v>
      </c>
      <c r="HB88">
        <v>0</v>
      </c>
      <c r="HC88">
        <f t="shared" si="98"/>
        <v>0</v>
      </c>
      <c r="HE88" t="s">
        <v>3</v>
      </c>
      <c r="HF88" t="s">
        <v>3</v>
      </c>
      <c r="HM88" t="s">
        <v>3</v>
      </c>
      <c r="IK88">
        <v>0</v>
      </c>
    </row>
    <row r="89" spans="1:245">
      <c r="A89">
        <v>17</v>
      </c>
      <c r="B89">
        <v>1</v>
      </c>
      <c r="C89">
        <f>ROW(SmtRes!A156)</f>
        <v>156</v>
      </c>
      <c r="D89">
        <f>ROW(EtalonRes!A158)</f>
        <v>158</v>
      </c>
      <c r="E89" t="s">
        <v>211</v>
      </c>
      <c r="F89" t="s">
        <v>212</v>
      </c>
      <c r="G89" t="s">
        <v>213</v>
      </c>
      <c r="H89" t="s">
        <v>214</v>
      </c>
      <c r="I89">
        <f>ROUND(6/100,9)</f>
        <v>0.06</v>
      </c>
      <c r="J89">
        <v>0</v>
      </c>
      <c r="K89">
        <f>ROUND(6/100,9)</f>
        <v>0.06</v>
      </c>
      <c r="O89">
        <f t="shared" si="64"/>
        <v>176.45</v>
      </c>
      <c r="P89">
        <f t="shared" si="65"/>
        <v>42.94</v>
      </c>
      <c r="Q89">
        <f t="shared" si="66"/>
        <v>4.04</v>
      </c>
      <c r="R89">
        <f t="shared" si="67"/>
        <v>0.25</v>
      </c>
      <c r="S89">
        <f t="shared" si="68"/>
        <v>129.47</v>
      </c>
      <c r="T89">
        <f t="shared" si="69"/>
        <v>0</v>
      </c>
      <c r="U89">
        <f t="shared" si="70"/>
        <v>0.36638999999999988</v>
      </c>
      <c r="V89">
        <f t="shared" si="71"/>
        <v>7.5000000000000002E-4</v>
      </c>
      <c r="W89">
        <f t="shared" si="72"/>
        <v>0</v>
      </c>
      <c r="X89">
        <f t="shared" si="73"/>
        <v>105.07</v>
      </c>
      <c r="Y89">
        <f t="shared" si="74"/>
        <v>77.83</v>
      </c>
      <c r="AA89">
        <v>36160589</v>
      </c>
      <c r="AB89">
        <f t="shared" si="75"/>
        <v>279.66500000000002</v>
      </c>
      <c r="AC89">
        <f t="shared" si="76"/>
        <v>202.72</v>
      </c>
      <c r="AD89">
        <f>ROUND(((((ET89*1.25))-((EU89*1.25)))+AE89),6)</f>
        <v>11.9125</v>
      </c>
      <c r="AE89">
        <f>ROUND(((EU89*1.25)),6)</f>
        <v>0.125</v>
      </c>
      <c r="AF89">
        <f>ROUND(((EV89*1.15)),6)</f>
        <v>65.032499999999999</v>
      </c>
      <c r="AG89">
        <f t="shared" si="77"/>
        <v>0</v>
      </c>
      <c r="AH89">
        <f>((EW89*1.15))</f>
        <v>6.1064999999999987</v>
      </c>
      <c r="AI89">
        <f>((EX89*1.25))</f>
        <v>1.2500000000000001E-2</v>
      </c>
      <c r="AJ89">
        <f t="shared" si="78"/>
        <v>0</v>
      </c>
      <c r="AK89">
        <v>268.8</v>
      </c>
      <c r="AL89">
        <v>202.72</v>
      </c>
      <c r="AM89">
        <v>9.5299999999999994</v>
      </c>
      <c r="AN89">
        <v>0.1</v>
      </c>
      <c r="AO89">
        <v>56.55</v>
      </c>
      <c r="AP89">
        <v>0</v>
      </c>
      <c r="AQ89">
        <v>5.31</v>
      </c>
      <c r="AR89">
        <v>0.01</v>
      </c>
      <c r="AS89">
        <v>0</v>
      </c>
      <c r="AT89">
        <v>81</v>
      </c>
      <c r="AU89">
        <v>60</v>
      </c>
      <c r="AV89">
        <v>1</v>
      </c>
      <c r="AW89">
        <v>1</v>
      </c>
      <c r="AZ89">
        <v>1</v>
      </c>
      <c r="BA89">
        <v>33.18</v>
      </c>
      <c r="BB89">
        <v>5.65</v>
      </c>
      <c r="BC89">
        <v>3.53</v>
      </c>
      <c r="BD89" t="s">
        <v>3</v>
      </c>
      <c r="BE89" t="s">
        <v>3</v>
      </c>
      <c r="BF89" t="s">
        <v>3</v>
      </c>
      <c r="BG89" t="s">
        <v>3</v>
      </c>
      <c r="BH89">
        <v>0</v>
      </c>
      <c r="BI89">
        <v>1</v>
      </c>
      <c r="BJ89" t="s">
        <v>215</v>
      </c>
      <c r="BM89">
        <v>13001</v>
      </c>
      <c r="BN89">
        <v>0</v>
      </c>
      <c r="BO89" t="s">
        <v>212</v>
      </c>
      <c r="BP89">
        <v>1</v>
      </c>
      <c r="BQ89">
        <v>2</v>
      </c>
      <c r="BR89">
        <v>0</v>
      </c>
      <c r="BS89">
        <v>33.18</v>
      </c>
      <c r="BT89">
        <v>1</v>
      </c>
      <c r="BU89">
        <v>1</v>
      </c>
      <c r="BV89">
        <v>1</v>
      </c>
      <c r="BW89">
        <v>1</v>
      </c>
      <c r="BX89">
        <v>1</v>
      </c>
      <c r="BY89" t="s">
        <v>3</v>
      </c>
      <c r="BZ89">
        <v>90</v>
      </c>
      <c r="CA89">
        <v>70</v>
      </c>
      <c r="CB89" t="s">
        <v>3</v>
      </c>
      <c r="CE89">
        <v>0</v>
      </c>
      <c r="CF89">
        <v>0</v>
      </c>
      <c r="CG89">
        <v>0</v>
      </c>
      <c r="CM89">
        <v>0</v>
      </c>
      <c r="CN89" t="s">
        <v>589</v>
      </c>
      <c r="CO89">
        <v>0</v>
      </c>
      <c r="CP89">
        <f t="shared" si="79"/>
        <v>176.45</v>
      </c>
      <c r="CQ89">
        <f t="shared" si="80"/>
        <v>715.60159999999996</v>
      </c>
      <c r="CR89">
        <f t="shared" si="81"/>
        <v>67.305625000000006</v>
      </c>
      <c r="CS89">
        <f t="shared" si="82"/>
        <v>4.1475</v>
      </c>
      <c r="CT89">
        <f t="shared" si="83"/>
        <v>2157.77835</v>
      </c>
      <c r="CU89">
        <f t="shared" si="84"/>
        <v>0</v>
      </c>
      <c r="CV89">
        <f t="shared" si="85"/>
        <v>6.1064999999999987</v>
      </c>
      <c r="CW89">
        <f t="shared" si="86"/>
        <v>1.2500000000000001E-2</v>
      </c>
      <c r="CX89">
        <f t="shared" si="87"/>
        <v>0</v>
      </c>
      <c r="CY89">
        <f t="shared" si="99"/>
        <v>105.0732</v>
      </c>
      <c r="CZ89">
        <f t="shared" si="100"/>
        <v>77.831999999999994</v>
      </c>
      <c r="DC89" t="s">
        <v>3</v>
      </c>
      <c r="DD89" t="s">
        <v>3</v>
      </c>
      <c r="DE89" t="s">
        <v>108</v>
      </c>
      <c r="DF89" t="s">
        <v>108</v>
      </c>
      <c r="DG89" t="s">
        <v>109</v>
      </c>
      <c r="DH89" t="s">
        <v>3</v>
      </c>
      <c r="DI89" t="s">
        <v>109</v>
      </c>
      <c r="DJ89" t="s">
        <v>108</v>
      </c>
      <c r="DK89" t="s">
        <v>3</v>
      </c>
      <c r="DL89" t="s">
        <v>3</v>
      </c>
      <c r="DM89" t="s">
        <v>3</v>
      </c>
      <c r="DN89">
        <v>0</v>
      </c>
      <c r="DO89">
        <v>0</v>
      </c>
      <c r="DP89">
        <v>1</v>
      </c>
      <c r="DQ89">
        <v>1</v>
      </c>
      <c r="DU89">
        <v>1005</v>
      </c>
      <c r="DV89" t="s">
        <v>214</v>
      </c>
      <c r="DW89" t="s">
        <v>214</v>
      </c>
      <c r="DX89">
        <v>100</v>
      </c>
      <c r="DZ89" t="s">
        <v>3</v>
      </c>
      <c r="EA89" t="s">
        <v>3</v>
      </c>
      <c r="EB89" t="s">
        <v>3</v>
      </c>
      <c r="EC89" t="s">
        <v>3</v>
      </c>
      <c r="EE89">
        <v>36260429</v>
      </c>
      <c r="EF89">
        <v>2</v>
      </c>
      <c r="EG89" t="s">
        <v>20</v>
      </c>
      <c r="EH89">
        <v>0</v>
      </c>
      <c r="EI89" t="s">
        <v>3</v>
      </c>
      <c r="EJ89">
        <v>1</v>
      </c>
      <c r="EK89">
        <v>13001</v>
      </c>
      <c r="EL89" t="s">
        <v>216</v>
      </c>
      <c r="EM89" t="s">
        <v>217</v>
      </c>
      <c r="EO89" t="s">
        <v>112</v>
      </c>
      <c r="EQ89">
        <v>0</v>
      </c>
      <c r="ER89">
        <v>268.8</v>
      </c>
      <c r="ES89">
        <v>202.72</v>
      </c>
      <c r="ET89">
        <v>9.5299999999999994</v>
      </c>
      <c r="EU89">
        <v>0.1</v>
      </c>
      <c r="EV89">
        <v>56.55</v>
      </c>
      <c r="EW89">
        <v>5.31</v>
      </c>
      <c r="EX89">
        <v>0.01</v>
      </c>
      <c r="EY89">
        <v>0</v>
      </c>
      <c r="FQ89">
        <v>0</v>
      </c>
      <c r="FR89">
        <f t="shared" si="90"/>
        <v>0</v>
      </c>
      <c r="FS89">
        <v>0</v>
      </c>
      <c r="FT89" t="s">
        <v>23</v>
      </c>
      <c r="FU89" t="s">
        <v>24</v>
      </c>
      <c r="FX89">
        <v>81</v>
      </c>
      <c r="FY89">
        <v>59.5</v>
      </c>
      <c r="GA89" t="s">
        <v>3</v>
      </c>
      <c r="GD89">
        <v>1</v>
      </c>
      <c r="GF89">
        <v>-254349720</v>
      </c>
      <c r="GG89">
        <v>2</v>
      </c>
      <c r="GH89">
        <v>1</v>
      </c>
      <c r="GI89">
        <v>2</v>
      </c>
      <c r="GJ89">
        <v>0</v>
      </c>
      <c r="GK89">
        <v>0</v>
      </c>
      <c r="GL89">
        <f t="shared" si="91"/>
        <v>0</v>
      </c>
      <c r="GM89">
        <f t="shared" si="92"/>
        <v>359.35</v>
      </c>
      <c r="GN89">
        <f t="shared" si="93"/>
        <v>359.35</v>
      </c>
      <c r="GO89">
        <f t="shared" si="94"/>
        <v>0</v>
      </c>
      <c r="GP89">
        <f t="shared" si="95"/>
        <v>0</v>
      </c>
      <c r="GR89">
        <v>0</v>
      </c>
      <c r="GS89">
        <v>3</v>
      </c>
      <c r="GT89">
        <v>0</v>
      </c>
      <c r="GU89" t="s">
        <v>3</v>
      </c>
      <c r="GV89">
        <f t="shared" si="96"/>
        <v>0</v>
      </c>
      <c r="GW89">
        <v>1</v>
      </c>
      <c r="GX89">
        <f t="shared" si="97"/>
        <v>0</v>
      </c>
      <c r="HA89">
        <v>0</v>
      </c>
      <c r="HB89">
        <v>0</v>
      </c>
      <c r="HC89">
        <f t="shared" si="98"/>
        <v>0</v>
      </c>
      <c r="HE89" t="s">
        <v>3</v>
      </c>
      <c r="HF89" t="s">
        <v>3</v>
      </c>
      <c r="HM89" t="s">
        <v>3</v>
      </c>
      <c r="IK89">
        <v>0</v>
      </c>
    </row>
    <row r="90" spans="1:245">
      <c r="A90">
        <v>17</v>
      </c>
      <c r="B90">
        <v>1</v>
      </c>
      <c r="C90">
        <f>ROW(SmtRes!A164)</f>
        <v>164</v>
      </c>
      <c r="D90">
        <f>ROW(EtalonRes!A166)</f>
        <v>166</v>
      </c>
      <c r="E90" t="s">
        <v>218</v>
      </c>
      <c r="F90" t="s">
        <v>219</v>
      </c>
      <c r="G90" t="s">
        <v>220</v>
      </c>
      <c r="H90" t="s">
        <v>214</v>
      </c>
      <c r="I90">
        <f>ROUND(6/100,9)</f>
        <v>0.06</v>
      </c>
      <c r="J90">
        <v>0</v>
      </c>
      <c r="K90">
        <f>ROUND(6/100,9)</f>
        <v>0.06</v>
      </c>
      <c r="O90">
        <f t="shared" si="64"/>
        <v>156.38</v>
      </c>
      <c r="P90">
        <f t="shared" si="65"/>
        <v>73.930000000000007</v>
      </c>
      <c r="Q90">
        <f t="shared" si="66"/>
        <v>2.92</v>
      </c>
      <c r="R90">
        <f t="shared" si="67"/>
        <v>0.25</v>
      </c>
      <c r="S90">
        <f t="shared" si="68"/>
        <v>79.53</v>
      </c>
      <c r="T90">
        <f t="shared" si="69"/>
        <v>0</v>
      </c>
      <c r="U90">
        <f t="shared" si="70"/>
        <v>0.26426999999999995</v>
      </c>
      <c r="V90">
        <f t="shared" si="71"/>
        <v>7.5000000000000002E-4</v>
      </c>
      <c r="W90">
        <f t="shared" si="72"/>
        <v>0</v>
      </c>
      <c r="X90">
        <f t="shared" si="73"/>
        <v>64.62</v>
      </c>
      <c r="Y90">
        <f t="shared" si="74"/>
        <v>47.87</v>
      </c>
      <c r="AA90">
        <v>36160589</v>
      </c>
      <c r="AB90">
        <f t="shared" si="75"/>
        <v>341.911</v>
      </c>
      <c r="AC90">
        <f t="shared" si="76"/>
        <v>294.06</v>
      </c>
      <c r="AD90">
        <f>ROUND(((((ET90*1.25))-((EU90*1.25)))+AE90),6)</f>
        <v>7.9</v>
      </c>
      <c r="AE90">
        <f>ROUND(((EU90*1.25)),6)</f>
        <v>0.125</v>
      </c>
      <c r="AF90">
        <f>ROUND(((EV90*1.15)),6)</f>
        <v>39.951000000000001</v>
      </c>
      <c r="AG90">
        <f t="shared" si="77"/>
        <v>0</v>
      </c>
      <c r="AH90">
        <f>((EW90*1.15))</f>
        <v>4.4044999999999996</v>
      </c>
      <c r="AI90">
        <f>((EX90*1.25))</f>
        <v>1.2500000000000001E-2</v>
      </c>
      <c r="AJ90">
        <f t="shared" si="78"/>
        <v>0</v>
      </c>
      <c r="AK90">
        <v>335.12</v>
      </c>
      <c r="AL90">
        <v>294.06</v>
      </c>
      <c r="AM90">
        <v>6.32</v>
      </c>
      <c r="AN90">
        <v>0.1</v>
      </c>
      <c r="AO90">
        <v>34.74</v>
      </c>
      <c r="AP90">
        <v>0</v>
      </c>
      <c r="AQ90">
        <v>3.83</v>
      </c>
      <c r="AR90">
        <v>0.01</v>
      </c>
      <c r="AS90">
        <v>0</v>
      </c>
      <c r="AT90">
        <v>81</v>
      </c>
      <c r="AU90">
        <v>60</v>
      </c>
      <c r="AV90">
        <v>1</v>
      </c>
      <c r="AW90">
        <v>1</v>
      </c>
      <c r="AZ90">
        <v>1</v>
      </c>
      <c r="BA90">
        <v>33.18</v>
      </c>
      <c r="BB90">
        <v>6.17</v>
      </c>
      <c r="BC90">
        <v>4.1900000000000004</v>
      </c>
      <c r="BD90" t="s">
        <v>3</v>
      </c>
      <c r="BE90" t="s">
        <v>3</v>
      </c>
      <c r="BF90" t="s">
        <v>3</v>
      </c>
      <c r="BG90" t="s">
        <v>3</v>
      </c>
      <c r="BH90">
        <v>0</v>
      </c>
      <c r="BI90">
        <v>1</v>
      </c>
      <c r="BJ90" t="s">
        <v>221</v>
      </c>
      <c r="BM90">
        <v>13001</v>
      </c>
      <c r="BN90">
        <v>0</v>
      </c>
      <c r="BO90" t="s">
        <v>219</v>
      </c>
      <c r="BP90">
        <v>1</v>
      </c>
      <c r="BQ90">
        <v>2</v>
      </c>
      <c r="BR90">
        <v>0</v>
      </c>
      <c r="BS90">
        <v>33.18</v>
      </c>
      <c r="BT90">
        <v>1</v>
      </c>
      <c r="BU90">
        <v>1</v>
      </c>
      <c r="BV90">
        <v>1</v>
      </c>
      <c r="BW90">
        <v>1</v>
      </c>
      <c r="BX90">
        <v>1</v>
      </c>
      <c r="BY90" t="s">
        <v>3</v>
      </c>
      <c r="BZ90">
        <v>90</v>
      </c>
      <c r="CA90">
        <v>70</v>
      </c>
      <c r="CB90" t="s">
        <v>3</v>
      </c>
      <c r="CE90">
        <v>0</v>
      </c>
      <c r="CF90">
        <v>0</v>
      </c>
      <c r="CG90">
        <v>0</v>
      </c>
      <c r="CM90">
        <v>0</v>
      </c>
      <c r="CN90" t="s">
        <v>589</v>
      </c>
      <c r="CO90">
        <v>0</v>
      </c>
      <c r="CP90">
        <f t="shared" si="79"/>
        <v>156.38</v>
      </c>
      <c r="CQ90">
        <f t="shared" si="80"/>
        <v>1232.1114000000002</v>
      </c>
      <c r="CR90">
        <f t="shared" si="81"/>
        <v>48.743000000000002</v>
      </c>
      <c r="CS90">
        <f t="shared" si="82"/>
        <v>4.1475</v>
      </c>
      <c r="CT90">
        <f t="shared" si="83"/>
        <v>1325.5741800000001</v>
      </c>
      <c r="CU90">
        <f t="shared" si="84"/>
        <v>0</v>
      </c>
      <c r="CV90">
        <f t="shared" si="85"/>
        <v>4.4044999999999996</v>
      </c>
      <c r="CW90">
        <f t="shared" si="86"/>
        <v>1.2500000000000001E-2</v>
      </c>
      <c r="CX90">
        <f t="shared" si="87"/>
        <v>0</v>
      </c>
      <c r="CY90">
        <f t="shared" si="99"/>
        <v>64.621800000000007</v>
      </c>
      <c r="CZ90">
        <f t="shared" si="100"/>
        <v>47.868000000000002</v>
      </c>
      <c r="DC90" t="s">
        <v>3</v>
      </c>
      <c r="DD90" t="s">
        <v>3</v>
      </c>
      <c r="DE90" t="s">
        <v>108</v>
      </c>
      <c r="DF90" t="s">
        <v>108</v>
      </c>
      <c r="DG90" t="s">
        <v>109</v>
      </c>
      <c r="DH90" t="s">
        <v>3</v>
      </c>
      <c r="DI90" t="s">
        <v>109</v>
      </c>
      <c r="DJ90" t="s">
        <v>108</v>
      </c>
      <c r="DK90" t="s">
        <v>3</v>
      </c>
      <c r="DL90" t="s">
        <v>3</v>
      </c>
      <c r="DM90" t="s">
        <v>3</v>
      </c>
      <c r="DN90">
        <v>0</v>
      </c>
      <c r="DO90">
        <v>0</v>
      </c>
      <c r="DP90">
        <v>1</v>
      </c>
      <c r="DQ90">
        <v>1</v>
      </c>
      <c r="DU90">
        <v>1005</v>
      </c>
      <c r="DV90" t="s">
        <v>214</v>
      </c>
      <c r="DW90" t="s">
        <v>214</v>
      </c>
      <c r="DX90">
        <v>100</v>
      </c>
      <c r="DZ90" t="s">
        <v>3</v>
      </c>
      <c r="EA90" t="s">
        <v>3</v>
      </c>
      <c r="EB90" t="s">
        <v>3</v>
      </c>
      <c r="EC90" t="s">
        <v>3</v>
      </c>
      <c r="EE90">
        <v>36260429</v>
      </c>
      <c r="EF90">
        <v>2</v>
      </c>
      <c r="EG90" t="s">
        <v>20</v>
      </c>
      <c r="EH90">
        <v>0</v>
      </c>
      <c r="EI90" t="s">
        <v>3</v>
      </c>
      <c r="EJ90">
        <v>1</v>
      </c>
      <c r="EK90">
        <v>13001</v>
      </c>
      <c r="EL90" t="s">
        <v>216</v>
      </c>
      <c r="EM90" t="s">
        <v>217</v>
      </c>
      <c r="EO90" t="s">
        <v>112</v>
      </c>
      <c r="EQ90">
        <v>0</v>
      </c>
      <c r="ER90">
        <v>335.12</v>
      </c>
      <c r="ES90">
        <v>294.06</v>
      </c>
      <c r="ET90">
        <v>6.32</v>
      </c>
      <c r="EU90">
        <v>0.1</v>
      </c>
      <c r="EV90">
        <v>34.74</v>
      </c>
      <c r="EW90">
        <v>3.83</v>
      </c>
      <c r="EX90">
        <v>0.01</v>
      </c>
      <c r="EY90">
        <v>0</v>
      </c>
      <c r="FQ90">
        <v>0</v>
      </c>
      <c r="FR90">
        <f t="shared" si="90"/>
        <v>0</v>
      </c>
      <c r="FS90">
        <v>0</v>
      </c>
      <c r="FT90" t="s">
        <v>23</v>
      </c>
      <c r="FU90" t="s">
        <v>24</v>
      </c>
      <c r="FX90">
        <v>81</v>
      </c>
      <c r="FY90">
        <v>59.5</v>
      </c>
      <c r="GA90" t="s">
        <v>3</v>
      </c>
      <c r="GD90">
        <v>1</v>
      </c>
      <c r="GF90">
        <v>1491877143</v>
      </c>
      <c r="GG90">
        <v>2</v>
      </c>
      <c r="GH90">
        <v>1</v>
      </c>
      <c r="GI90">
        <v>2</v>
      </c>
      <c r="GJ90">
        <v>0</v>
      </c>
      <c r="GK90">
        <v>0</v>
      </c>
      <c r="GL90">
        <f t="shared" si="91"/>
        <v>0</v>
      </c>
      <c r="GM90">
        <f t="shared" si="92"/>
        <v>268.87</v>
      </c>
      <c r="GN90">
        <f t="shared" si="93"/>
        <v>268.87</v>
      </c>
      <c r="GO90">
        <f t="shared" si="94"/>
        <v>0</v>
      </c>
      <c r="GP90">
        <f t="shared" si="95"/>
        <v>0</v>
      </c>
      <c r="GR90">
        <v>0</v>
      </c>
      <c r="GS90">
        <v>3</v>
      </c>
      <c r="GT90">
        <v>0</v>
      </c>
      <c r="GU90" t="s">
        <v>3</v>
      </c>
      <c r="GV90">
        <f t="shared" si="96"/>
        <v>0</v>
      </c>
      <c r="GW90">
        <v>1</v>
      </c>
      <c r="GX90">
        <f t="shared" si="97"/>
        <v>0</v>
      </c>
      <c r="HA90">
        <v>0</v>
      </c>
      <c r="HB90">
        <v>0</v>
      </c>
      <c r="HC90">
        <f t="shared" si="98"/>
        <v>0</v>
      </c>
      <c r="HE90" t="s">
        <v>3</v>
      </c>
      <c r="HF90" t="s">
        <v>3</v>
      </c>
      <c r="HM90" t="s">
        <v>3</v>
      </c>
      <c r="IK90">
        <v>0</v>
      </c>
    </row>
    <row r="91" spans="1:245">
      <c r="A91">
        <v>17</v>
      </c>
      <c r="B91">
        <v>1</v>
      </c>
      <c r="C91">
        <f>ROW(SmtRes!A174)</f>
        <v>174</v>
      </c>
      <c r="D91">
        <f>ROW(EtalonRes!A175)</f>
        <v>175</v>
      </c>
      <c r="E91" t="s">
        <v>222</v>
      </c>
      <c r="F91" t="s">
        <v>223</v>
      </c>
      <c r="G91" t="s">
        <v>224</v>
      </c>
      <c r="H91" t="s">
        <v>225</v>
      </c>
      <c r="I91">
        <v>3.7</v>
      </c>
      <c r="J91">
        <v>0</v>
      </c>
      <c r="K91">
        <v>3.7</v>
      </c>
      <c r="O91">
        <f t="shared" si="64"/>
        <v>5529.24</v>
      </c>
      <c r="P91">
        <f t="shared" si="65"/>
        <v>2132.84</v>
      </c>
      <c r="Q91">
        <f t="shared" si="66"/>
        <v>413.25</v>
      </c>
      <c r="R91">
        <f t="shared" si="67"/>
        <v>0</v>
      </c>
      <c r="S91">
        <f t="shared" si="68"/>
        <v>2983.15</v>
      </c>
      <c r="T91">
        <f t="shared" si="69"/>
        <v>0</v>
      </c>
      <c r="U91">
        <f t="shared" si="70"/>
        <v>8.8078499999999984</v>
      </c>
      <c r="V91">
        <f t="shared" si="71"/>
        <v>0</v>
      </c>
      <c r="W91">
        <f t="shared" si="72"/>
        <v>0</v>
      </c>
      <c r="X91">
        <f t="shared" si="73"/>
        <v>2416.35</v>
      </c>
      <c r="Y91">
        <f t="shared" si="74"/>
        <v>2147.87</v>
      </c>
      <c r="AA91">
        <v>36160589</v>
      </c>
      <c r="AB91">
        <f t="shared" si="75"/>
        <v>99.099500000000006</v>
      </c>
      <c r="AC91">
        <f t="shared" si="76"/>
        <v>62.05</v>
      </c>
      <c r="AD91">
        <f>ROUND(((((ET91*1.25))-((EU91*1.25)))+AE91),6)</f>
        <v>12.75</v>
      </c>
      <c r="AE91">
        <f>ROUND(((EU91*1.25)),6)</f>
        <v>0</v>
      </c>
      <c r="AF91">
        <f>ROUND(((EV91*1.15)),6)</f>
        <v>24.299499999999998</v>
      </c>
      <c r="AG91">
        <f t="shared" si="77"/>
        <v>0</v>
      </c>
      <c r="AH91">
        <f>((EW91*1.15))</f>
        <v>2.3804999999999996</v>
      </c>
      <c r="AI91">
        <f>((EX91*1.25))</f>
        <v>0</v>
      </c>
      <c r="AJ91">
        <f t="shared" si="78"/>
        <v>0</v>
      </c>
      <c r="AK91">
        <v>93.38</v>
      </c>
      <c r="AL91">
        <v>62.05</v>
      </c>
      <c r="AM91">
        <v>10.199999999999999</v>
      </c>
      <c r="AN91">
        <v>0</v>
      </c>
      <c r="AO91">
        <v>21.13</v>
      </c>
      <c r="AP91">
        <v>0</v>
      </c>
      <c r="AQ91">
        <v>2.0699999999999998</v>
      </c>
      <c r="AR91">
        <v>0</v>
      </c>
      <c r="AS91">
        <v>0</v>
      </c>
      <c r="AT91">
        <v>81</v>
      </c>
      <c r="AU91">
        <v>72</v>
      </c>
      <c r="AV91">
        <v>1</v>
      </c>
      <c r="AW91">
        <v>1</v>
      </c>
      <c r="AZ91">
        <v>1</v>
      </c>
      <c r="BA91">
        <v>33.18</v>
      </c>
      <c r="BB91">
        <v>8.76</v>
      </c>
      <c r="BC91">
        <v>9.2899999999999991</v>
      </c>
      <c r="BD91" t="s">
        <v>3</v>
      </c>
      <c r="BE91" t="s">
        <v>3</v>
      </c>
      <c r="BF91" t="s">
        <v>3</v>
      </c>
      <c r="BG91" t="s">
        <v>3</v>
      </c>
      <c r="BH91">
        <v>0</v>
      </c>
      <c r="BI91">
        <v>1</v>
      </c>
      <c r="BJ91" t="s">
        <v>226</v>
      </c>
      <c r="BM91">
        <v>9001</v>
      </c>
      <c r="BN91">
        <v>0</v>
      </c>
      <c r="BO91" t="s">
        <v>223</v>
      </c>
      <c r="BP91">
        <v>1</v>
      </c>
      <c r="BQ91">
        <v>2</v>
      </c>
      <c r="BR91">
        <v>0</v>
      </c>
      <c r="BS91">
        <v>33.18</v>
      </c>
      <c r="BT91">
        <v>1</v>
      </c>
      <c r="BU91">
        <v>1</v>
      </c>
      <c r="BV91">
        <v>1</v>
      </c>
      <c r="BW91">
        <v>1</v>
      </c>
      <c r="BX91">
        <v>1</v>
      </c>
      <c r="BY91" t="s">
        <v>3</v>
      </c>
      <c r="BZ91">
        <v>90</v>
      </c>
      <c r="CA91">
        <v>85</v>
      </c>
      <c r="CB91" t="s">
        <v>3</v>
      </c>
      <c r="CE91">
        <v>0</v>
      </c>
      <c r="CF91">
        <v>0</v>
      </c>
      <c r="CG91">
        <v>0</v>
      </c>
      <c r="CM91">
        <v>0</v>
      </c>
      <c r="CN91" t="s">
        <v>589</v>
      </c>
      <c r="CO91">
        <v>0</v>
      </c>
      <c r="CP91">
        <f t="shared" si="79"/>
        <v>5529.24</v>
      </c>
      <c r="CQ91">
        <f t="shared" si="80"/>
        <v>576.44449999999995</v>
      </c>
      <c r="CR91">
        <f t="shared" si="81"/>
        <v>111.69</v>
      </c>
      <c r="CS91">
        <f t="shared" si="82"/>
        <v>0</v>
      </c>
      <c r="CT91">
        <f t="shared" si="83"/>
        <v>806.25740999999994</v>
      </c>
      <c r="CU91">
        <f t="shared" si="84"/>
        <v>0</v>
      </c>
      <c r="CV91">
        <f t="shared" si="85"/>
        <v>2.3804999999999996</v>
      </c>
      <c r="CW91">
        <f t="shared" si="86"/>
        <v>0</v>
      </c>
      <c r="CX91">
        <f t="shared" si="87"/>
        <v>0</v>
      </c>
      <c r="CY91">
        <f t="shared" si="99"/>
        <v>2416.3514999999998</v>
      </c>
      <c r="CZ91">
        <f t="shared" si="100"/>
        <v>2147.8680000000004</v>
      </c>
      <c r="DC91" t="s">
        <v>3</v>
      </c>
      <c r="DD91" t="s">
        <v>3</v>
      </c>
      <c r="DE91" t="s">
        <v>108</v>
      </c>
      <c r="DF91" t="s">
        <v>108</v>
      </c>
      <c r="DG91" t="s">
        <v>109</v>
      </c>
      <c r="DH91" t="s">
        <v>3</v>
      </c>
      <c r="DI91" t="s">
        <v>109</v>
      </c>
      <c r="DJ91" t="s">
        <v>108</v>
      </c>
      <c r="DK91" t="s">
        <v>3</v>
      </c>
      <c r="DL91" t="s">
        <v>3</v>
      </c>
      <c r="DM91" t="s">
        <v>3</v>
      </c>
      <c r="DN91">
        <v>0</v>
      </c>
      <c r="DO91">
        <v>0</v>
      </c>
      <c r="DP91">
        <v>1</v>
      </c>
      <c r="DQ91">
        <v>1</v>
      </c>
      <c r="DU91">
        <v>1013</v>
      </c>
      <c r="DV91" t="s">
        <v>225</v>
      </c>
      <c r="DW91" t="s">
        <v>225</v>
      </c>
      <c r="DX91">
        <v>1</v>
      </c>
      <c r="DZ91" t="s">
        <v>3</v>
      </c>
      <c r="EA91" t="s">
        <v>3</v>
      </c>
      <c r="EB91" t="s">
        <v>3</v>
      </c>
      <c r="EC91" t="s">
        <v>3</v>
      </c>
      <c r="EE91">
        <v>36260425</v>
      </c>
      <c r="EF91">
        <v>2</v>
      </c>
      <c r="EG91" t="s">
        <v>20</v>
      </c>
      <c r="EH91">
        <v>0</v>
      </c>
      <c r="EI91" t="s">
        <v>3</v>
      </c>
      <c r="EJ91">
        <v>1</v>
      </c>
      <c r="EK91">
        <v>9001</v>
      </c>
      <c r="EL91" t="s">
        <v>160</v>
      </c>
      <c r="EM91" t="s">
        <v>161</v>
      </c>
      <c r="EO91" t="s">
        <v>112</v>
      </c>
      <c r="EQ91">
        <v>0</v>
      </c>
      <c r="ER91">
        <v>93.38</v>
      </c>
      <c r="ES91">
        <v>62.05</v>
      </c>
      <c r="ET91">
        <v>10.199999999999999</v>
      </c>
      <c r="EU91">
        <v>0</v>
      </c>
      <c r="EV91">
        <v>21.13</v>
      </c>
      <c r="EW91">
        <v>2.0699999999999998</v>
      </c>
      <c r="EX91">
        <v>0</v>
      </c>
      <c r="EY91">
        <v>0</v>
      </c>
      <c r="FQ91">
        <v>0</v>
      </c>
      <c r="FR91">
        <f t="shared" si="90"/>
        <v>0</v>
      </c>
      <c r="FS91">
        <v>0</v>
      </c>
      <c r="FT91" t="s">
        <v>23</v>
      </c>
      <c r="FU91" t="s">
        <v>24</v>
      </c>
      <c r="FX91">
        <v>81</v>
      </c>
      <c r="FY91">
        <v>72.25</v>
      </c>
      <c r="GA91" t="s">
        <v>3</v>
      </c>
      <c r="GD91">
        <v>1</v>
      </c>
      <c r="GF91">
        <v>280255031</v>
      </c>
      <c r="GG91">
        <v>2</v>
      </c>
      <c r="GH91">
        <v>1</v>
      </c>
      <c r="GI91">
        <v>2</v>
      </c>
      <c r="GJ91">
        <v>0</v>
      </c>
      <c r="GK91">
        <v>0</v>
      </c>
      <c r="GL91">
        <f t="shared" si="91"/>
        <v>0</v>
      </c>
      <c r="GM91">
        <f t="shared" si="92"/>
        <v>10093.459999999999</v>
      </c>
      <c r="GN91">
        <f t="shared" si="93"/>
        <v>10093.459999999999</v>
      </c>
      <c r="GO91">
        <f t="shared" si="94"/>
        <v>0</v>
      </c>
      <c r="GP91">
        <f t="shared" si="95"/>
        <v>0</v>
      </c>
      <c r="GR91">
        <v>0</v>
      </c>
      <c r="GS91">
        <v>3</v>
      </c>
      <c r="GT91">
        <v>0</v>
      </c>
      <c r="GU91" t="s">
        <v>3</v>
      </c>
      <c r="GV91">
        <f t="shared" si="96"/>
        <v>0</v>
      </c>
      <c r="GW91">
        <v>1</v>
      </c>
      <c r="GX91">
        <f t="shared" si="97"/>
        <v>0</v>
      </c>
      <c r="HA91">
        <v>0</v>
      </c>
      <c r="HB91">
        <v>0</v>
      </c>
      <c r="HC91">
        <f t="shared" si="98"/>
        <v>0</v>
      </c>
      <c r="HE91" t="s">
        <v>3</v>
      </c>
      <c r="HF91" t="s">
        <v>3</v>
      </c>
      <c r="HM91" t="s">
        <v>3</v>
      </c>
      <c r="IK91">
        <v>0</v>
      </c>
    </row>
    <row r="92" spans="1:245">
      <c r="A92">
        <v>18</v>
      </c>
      <c r="B92">
        <v>1</v>
      </c>
      <c r="C92">
        <v>174</v>
      </c>
      <c r="E92" t="s">
        <v>227</v>
      </c>
      <c r="F92" t="s">
        <v>228</v>
      </c>
      <c r="G92" t="s">
        <v>229</v>
      </c>
      <c r="H92" t="s">
        <v>230</v>
      </c>
      <c r="I92">
        <f>I91*J92</f>
        <v>1.9999999999999998</v>
      </c>
      <c r="J92">
        <v>0.54054054054054046</v>
      </c>
      <c r="K92">
        <v>0.54054100000000005</v>
      </c>
      <c r="O92">
        <f t="shared" si="64"/>
        <v>21876.61</v>
      </c>
      <c r="P92">
        <f t="shared" si="65"/>
        <v>21876.61</v>
      </c>
      <c r="Q92">
        <f t="shared" si="66"/>
        <v>0</v>
      </c>
      <c r="R92">
        <f t="shared" si="67"/>
        <v>0</v>
      </c>
      <c r="S92">
        <f t="shared" si="68"/>
        <v>0</v>
      </c>
      <c r="T92">
        <f t="shared" si="69"/>
        <v>0</v>
      </c>
      <c r="U92">
        <f t="shared" si="70"/>
        <v>0</v>
      </c>
      <c r="V92">
        <f t="shared" si="71"/>
        <v>0</v>
      </c>
      <c r="W92">
        <f t="shared" si="72"/>
        <v>0</v>
      </c>
      <c r="X92">
        <f t="shared" si="73"/>
        <v>0</v>
      </c>
      <c r="Y92">
        <f t="shared" si="74"/>
        <v>0</v>
      </c>
      <c r="AA92">
        <v>36160589</v>
      </c>
      <c r="AB92">
        <f t="shared" si="75"/>
        <v>2755.24</v>
      </c>
      <c r="AC92">
        <f t="shared" si="76"/>
        <v>2755.24</v>
      </c>
      <c r="AD92">
        <f>ROUND((((ET92)-(EU92))+AE92),6)</f>
        <v>0</v>
      </c>
      <c r="AE92">
        <f>ROUND((EU92),6)</f>
        <v>0</v>
      </c>
      <c r="AF92">
        <f>ROUND((EV92),6)</f>
        <v>0</v>
      </c>
      <c r="AG92">
        <f t="shared" si="77"/>
        <v>0</v>
      </c>
      <c r="AH92">
        <f t="shared" ref="AH92:AI95" si="103">(EW92)</f>
        <v>0</v>
      </c>
      <c r="AI92">
        <f t="shared" si="103"/>
        <v>0</v>
      </c>
      <c r="AJ92">
        <f t="shared" si="78"/>
        <v>0</v>
      </c>
      <c r="AK92">
        <v>2755.24</v>
      </c>
      <c r="AL92">
        <v>2755.24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81</v>
      </c>
      <c r="AU92">
        <v>72</v>
      </c>
      <c r="AV92">
        <v>1</v>
      </c>
      <c r="AW92">
        <v>1</v>
      </c>
      <c r="AZ92">
        <v>1</v>
      </c>
      <c r="BA92">
        <v>1</v>
      </c>
      <c r="BB92">
        <v>1</v>
      </c>
      <c r="BC92">
        <v>3.97</v>
      </c>
      <c r="BD92" t="s">
        <v>3</v>
      </c>
      <c r="BE92" t="s">
        <v>3</v>
      </c>
      <c r="BF92" t="s">
        <v>3</v>
      </c>
      <c r="BG92" t="s">
        <v>3</v>
      </c>
      <c r="BH92">
        <v>3</v>
      </c>
      <c r="BI92">
        <v>1</v>
      </c>
      <c r="BJ92" t="s">
        <v>231</v>
      </c>
      <c r="BM92">
        <v>9001</v>
      </c>
      <c r="BN92">
        <v>0</v>
      </c>
      <c r="BO92" t="s">
        <v>228</v>
      </c>
      <c r="BP92">
        <v>1</v>
      </c>
      <c r="BQ92">
        <v>2</v>
      </c>
      <c r="BR92">
        <v>0</v>
      </c>
      <c r="BS92">
        <v>1</v>
      </c>
      <c r="BT92">
        <v>1</v>
      </c>
      <c r="BU92">
        <v>1</v>
      </c>
      <c r="BV92">
        <v>1</v>
      </c>
      <c r="BW92">
        <v>1</v>
      </c>
      <c r="BX92">
        <v>1</v>
      </c>
      <c r="BY92" t="s">
        <v>3</v>
      </c>
      <c r="BZ92">
        <v>90</v>
      </c>
      <c r="CA92">
        <v>85</v>
      </c>
      <c r="CB92" t="s">
        <v>3</v>
      </c>
      <c r="CE92">
        <v>0</v>
      </c>
      <c r="CF92">
        <v>0</v>
      </c>
      <c r="CG92">
        <v>0</v>
      </c>
      <c r="CM92">
        <v>0</v>
      </c>
      <c r="CN92" t="s">
        <v>3</v>
      </c>
      <c r="CO92">
        <v>0</v>
      </c>
      <c r="CP92">
        <f t="shared" si="79"/>
        <v>21876.61</v>
      </c>
      <c r="CQ92">
        <f t="shared" si="80"/>
        <v>10938.302799999999</v>
      </c>
      <c r="CR92">
        <f t="shared" si="81"/>
        <v>0</v>
      </c>
      <c r="CS92">
        <f t="shared" si="82"/>
        <v>0</v>
      </c>
      <c r="CT92">
        <f t="shared" si="83"/>
        <v>0</v>
      </c>
      <c r="CU92">
        <f t="shared" si="84"/>
        <v>0</v>
      </c>
      <c r="CV92">
        <f t="shared" si="85"/>
        <v>0</v>
      </c>
      <c r="CW92">
        <f t="shared" si="86"/>
        <v>0</v>
      </c>
      <c r="CX92">
        <f t="shared" si="87"/>
        <v>0</v>
      </c>
      <c r="CY92">
        <f t="shared" si="99"/>
        <v>0</v>
      </c>
      <c r="CZ92">
        <f t="shared" si="100"/>
        <v>0</v>
      </c>
      <c r="DC92" t="s">
        <v>3</v>
      </c>
      <c r="DD92" t="s">
        <v>3</v>
      </c>
      <c r="DE92" t="s">
        <v>3</v>
      </c>
      <c r="DF92" t="s">
        <v>3</v>
      </c>
      <c r="DG92" t="s">
        <v>3</v>
      </c>
      <c r="DH92" t="s">
        <v>3</v>
      </c>
      <c r="DI92" t="s">
        <v>3</v>
      </c>
      <c r="DJ92" t="s">
        <v>3</v>
      </c>
      <c r="DK92" t="s">
        <v>3</v>
      </c>
      <c r="DL92" t="s">
        <v>3</v>
      </c>
      <c r="DM92" t="s">
        <v>3</v>
      </c>
      <c r="DN92">
        <v>0</v>
      </c>
      <c r="DO92">
        <v>0</v>
      </c>
      <c r="DP92">
        <v>1</v>
      </c>
      <c r="DQ92">
        <v>1</v>
      </c>
      <c r="DU92">
        <v>1010</v>
      </c>
      <c r="DV92" t="s">
        <v>230</v>
      </c>
      <c r="DW92" t="s">
        <v>230</v>
      </c>
      <c r="DX92">
        <v>1</v>
      </c>
      <c r="DZ92" t="s">
        <v>3</v>
      </c>
      <c r="EA92" t="s">
        <v>3</v>
      </c>
      <c r="EB92" t="s">
        <v>3</v>
      </c>
      <c r="EC92" t="s">
        <v>3</v>
      </c>
      <c r="EE92">
        <v>36260425</v>
      </c>
      <c r="EF92">
        <v>2</v>
      </c>
      <c r="EG92" t="s">
        <v>20</v>
      </c>
      <c r="EH92">
        <v>0</v>
      </c>
      <c r="EI92" t="s">
        <v>3</v>
      </c>
      <c r="EJ92">
        <v>1</v>
      </c>
      <c r="EK92">
        <v>9001</v>
      </c>
      <c r="EL92" t="s">
        <v>160</v>
      </c>
      <c r="EM92" t="s">
        <v>161</v>
      </c>
      <c r="EO92" t="s">
        <v>3</v>
      </c>
      <c r="EQ92">
        <v>0</v>
      </c>
      <c r="ER92">
        <v>2755.24</v>
      </c>
      <c r="ES92">
        <v>2755.24</v>
      </c>
      <c r="ET92">
        <v>0</v>
      </c>
      <c r="EU92">
        <v>0</v>
      </c>
      <c r="EV92">
        <v>0</v>
      </c>
      <c r="EW92">
        <v>0</v>
      </c>
      <c r="EX92">
        <v>0</v>
      </c>
      <c r="FQ92">
        <v>0</v>
      </c>
      <c r="FR92">
        <f t="shared" si="90"/>
        <v>0</v>
      </c>
      <c r="FS92">
        <v>0</v>
      </c>
      <c r="FT92" t="s">
        <v>23</v>
      </c>
      <c r="FU92" t="s">
        <v>24</v>
      </c>
      <c r="FX92">
        <v>81</v>
      </c>
      <c r="FY92">
        <v>72.25</v>
      </c>
      <c r="GA92" t="s">
        <v>3</v>
      </c>
      <c r="GD92">
        <v>1</v>
      </c>
      <c r="GF92">
        <v>1294646419</v>
      </c>
      <c r="GG92">
        <v>2</v>
      </c>
      <c r="GH92">
        <v>1</v>
      </c>
      <c r="GI92">
        <v>2</v>
      </c>
      <c r="GJ92">
        <v>0</v>
      </c>
      <c r="GK92">
        <v>0</v>
      </c>
      <c r="GL92">
        <f t="shared" si="91"/>
        <v>0</v>
      </c>
      <c r="GM92">
        <f t="shared" si="92"/>
        <v>21876.61</v>
      </c>
      <c r="GN92">
        <f t="shared" si="93"/>
        <v>21876.61</v>
      </c>
      <c r="GO92">
        <f t="shared" si="94"/>
        <v>0</v>
      </c>
      <c r="GP92">
        <f t="shared" si="95"/>
        <v>0</v>
      </c>
      <c r="GR92">
        <v>0</v>
      </c>
      <c r="GS92">
        <v>3</v>
      </c>
      <c r="GT92">
        <v>0</v>
      </c>
      <c r="GU92" t="s">
        <v>3</v>
      </c>
      <c r="GV92">
        <f t="shared" si="96"/>
        <v>0</v>
      </c>
      <c r="GW92">
        <v>1</v>
      </c>
      <c r="GX92">
        <f t="shared" si="97"/>
        <v>0</v>
      </c>
      <c r="HA92">
        <v>0</v>
      </c>
      <c r="HB92">
        <v>0</v>
      </c>
      <c r="HC92">
        <f t="shared" si="98"/>
        <v>0</v>
      </c>
      <c r="HE92" t="s">
        <v>3</v>
      </c>
      <c r="HF92" t="s">
        <v>3</v>
      </c>
      <c r="HM92" t="s">
        <v>3</v>
      </c>
      <c r="IK92">
        <v>0</v>
      </c>
    </row>
    <row r="93" spans="1:245">
      <c r="A93">
        <v>18</v>
      </c>
      <c r="B93">
        <v>1</v>
      </c>
      <c r="C93">
        <v>170</v>
      </c>
      <c r="E93" t="s">
        <v>232</v>
      </c>
      <c r="F93" t="s">
        <v>233</v>
      </c>
      <c r="G93" t="s">
        <v>234</v>
      </c>
      <c r="H93" t="s">
        <v>235</v>
      </c>
      <c r="I93">
        <f>I91*J93</f>
        <v>1.9999999999999998</v>
      </c>
      <c r="J93">
        <v>0.54054054054054046</v>
      </c>
      <c r="K93">
        <v>0.54054100000000005</v>
      </c>
      <c r="O93">
        <f t="shared" si="64"/>
        <v>810.55</v>
      </c>
      <c r="P93">
        <f t="shared" si="65"/>
        <v>810.55</v>
      </c>
      <c r="Q93">
        <f t="shared" si="66"/>
        <v>0</v>
      </c>
      <c r="R93">
        <f t="shared" si="67"/>
        <v>0</v>
      </c>
      <c r="S93">
        <f t="shared" si="68"/>
        <v>0</v>
      </c>
      <c r="T93">
        <f t="shared" si="69"/>
        <v>0</v>
      </c>
      <c r="U93">
        <f t="shared" si="70"/>
        <v>0</v>
      </c>
      <c r="V93">
        <f t="shared" si="71"/>
        <v>0</v>
      </c>
      <c r="W93">
        <f t="shared" si="72"/>
        <v>0.14000000000000001</v>
      </c>
      <c r="X93">
        <f t="shared" si="73"/>
        <v>0</v>
      </c>
      <c r="Y93">
        <f t="shared" si="74"/>
        <v>0</v>
      </c>
      <c r="AA93">
        <v>36160589</v>
      </c>
      <c r="AB93">
        <f t="shared" si="75"/>
        <v>94.69</v>
      </c>
      <c r="AC93">
        <f t="shared" si="76"/>
        <v>94.69</v>
      </c>
      <c r="AD93">
        <f>ROUND((((ET93)-(EU93))+AE93),6)</f>
        <v>0</v>
      </c>
      <c r="AE93">
        <f>ROUND((EU93),6)</f>
        <v>0</v>
      </c>
      <c r="AF93">
        <f>ROUND((EV93),6)</f>
        <v>0</v>
      </c>
      <c r="AG93">
        <f t="shared" si="77"/>
        <v>0</v>
      </c>
      <c r="AH93">
        <f t="shared" si="103"/>
        <v>0</v>
      </c>
      <c r="AI93">
        <f t="shared" si="103"/>
        <v>0</v>
      </c>
      <c r="AJ93">
        <f t="shared" si="78"/>
        <v>7.0000000000000007E-2</v>
      </c>
      <c r="AK93">
        <v>94.69</v>
      </c>
      <c r="AL93">
        <v>94.69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7.0000000000000007E-2</v>
      </c>
      <c r="AT93">
        <v>81</v>
      </c>
      <c r="AU93">
        <v>72</v>
      </c>
      <c r="AV93">
        <v>1</v>
      </c>
      <c r="AW93">
        <v>1</v>
      </c>
      <c r="AZ93">
        <v>1</v>
      </c>
      <c r="BA93">
        <v>1</v>
      </c>
      <c r="BB93">
        <v>1</v>
      </c>
      <c r="BC93">
        <v>4.28</v>
      </c>
      <c r="BD93" t="s">
        <v>3</v>
      </c>
      <c r="BE93" t="s">
        <v>3</v>
      </c>
      <c r="BF93" t="s">
        <v>3</v>
      </c>
      <c r="BG93" t="s">
        <v>3</v>
      </c>
      <c r="BH93">
        <v>3</v>
      </c>
      <c r="BI93">
        <v>1</v>
      </c>
      <c r="BJ93" t="s">
        <v>236</v>
      </c>
      <c r="BM93">
        <v>9001</v>
      </c>
      <c r="BN93">
        <v>0</v>
      </c>
      <c r="BO93" t="s">
        <v>233</v>
      </c>
      <c r="BP93">
        <v>1</v>
      </c>
      <c r="BQ93">
        <v>2</v>
      </c>
      <c r="BR93">
        <v>0</v>
      </c>
      <c r="BS93">
        <v>1</v>
      </c>
      <c r="BT93">
        <v>1</v>
      </c>
      <c r="BU93">
        <v>1</v>
      </c>
      <c r="BV93">
        <v>1</v>
      </c>
      <c r="BW93">
        <v>1</v>
      </c>
      <c r="BX93">
        <v>1</v>
      </c>
      <c r="BY93" t="s">
        <v>3</v>
      </c>
      <c r="BZ93">
        <v>90</v>
      </c>
      <c r="CA93">
        <v>85</v>
      </c>
      <c r="CB93" t="s">
        <v>3</v>
      </c>
      <c r="CE93">
        <v>0</v>
      </c>
      <c r="CF93">
        <v>0</v>
      </c>
      <c r="CG93">
        <v>0</v>
      </c>
      <c r="CM93">
        <v>0</v>
      </c>
      <c r="CN93" t="s">
        <v>3</v>
      </c>
      <c r="CO93">
        <v>0</v>
      </c>
      <c r="CP93">
        <f t="shared" si="79"/>
        <v>810.55</v>
      </c>
      <c r="CQ93">
        <f t="shared" si="80"/>
        <v>405.27320000000003</v>
      </c>
      <c r="CR93">
        <f t="shared" si="81"/>
        <v>0</v>
      </c>
      <c r="CS93">
        <f t="shared" si="82"/>
        <v>0</v>
      </c>
      <c r="CT93">
        <f t="shared" si="83"/>
        <v>0</v>
      </c>
      <c r="CU93">
        <f t="shared" si="84"/>
        <v>0</v>
      </c>
      <c r="CV93">
        <f t="shared" si="85"/>
        <v>0</v>
      </c>
      <c r="CW93">
        <f t="shared" si="86"/>
        <v>0</v>
      </c>
      <c r="CX93">
        <f t="shared" si="87"/>
        <v>7.0000000000000007E-2</v>
      </c>
      <c r="CY93">
        <f t="shared" si="99"/>
        <v>0</v>
      </c>
      <c r="CZ93">
        <f t="shared" si="100"/>
        <v>0</v>
      </c>
      <c r="DC93" t="s">
        <v>3</v>
      </c>
      <c r="DD93" t="s">
        <v>3</v>
      </c>
      <c r="DE93" t="s">
        <v>3</v>
      </c>
      <c r="DF93" t="s">
        <v>3</v>
      </c>
      <c r="DG93" t="s">
        <v>3</v>
      </c>
      <c r="DH93" t="s">
        <v>3</v>
      </c>
      <c r="DI93" t="s">
        <v>3</v>
      </c>
      <c r="DJ93" t="s">
        <v>3</v>
      </c>
      <c r="DK93" t="s">
        <v>3</v>
      </c>
      <c r="DL93" t="s">
        <v>3</v>
      </c>
      <c r="DM93" t="s">
        <v>3</v>
      </c>
      <c r="DN93">
        <v>0</v>
      </c>
      <c r="DO93">
        <v>0</v>
      </c>
      <c r="DP93">
        <v>1</v>
      </c>
      <c r="DQ93">
        <v>1</v>
      </c>
      <c r="DU93">
        <v>1013</v>
      </c>
      <c r="DV93" t="s">
        <v>235</v>
      </c>
      <c r="DW93" t="s">
        <v>235</v>
      </c>
      <c r="DX93">
        <v>1</v>
      </c>
      <c r="DZ93" t="s">
        <v>3</v>
      </c>
      <c r="EA93" t="s">
        <v>3</v>
      </c>
      <c r="EB93" t="s">
        <v>3</v>
      </c>
      <c r="EC93" t="s">
        <v>3</v>
      </c>
      <c r="EE93">
        <v>36260425</v>
      </c>
      <c r="EF93">
        <v>2</v>
      </c>
      <c r="EG93" t="s">
        <v>20</v>
      </c>
      <c r="EH93">
        <v>0</v>
      </c>
      <c r="EI93" t="s">
        <v>3</v>
      </c>
      <c r="EJ93">
        <v>1</v>
      </c>
      <c r="EK93">
        <v>9001</v>
      </c>
      <c r="EL93" t="s">
        <v>160</v>
      </c>
      <c r="EM93" t="s">
        <v>161</v>
      </c>
      <c r="EO93" t="s">
        <v>3</v>
      </c>
      <c r="EQ93">
        <v>0</v>
      </c>
      <c r="ER93">
        <v>94.69</v>
      </c>
      <c r="ES93">
        <v>94.69</v>
      </c>
      <c r="ET93">
        <v>0</v>
      </c>
      <c r="EU93">
        <v>0</v>
      </c>
      <c r="EV93">
        <v>0</v>
      </c>
      <c r="EW93">
        <v>0</v>
      </c>
      <c r="EX93">
        <v>0</v>
      </c>
      <c r="FQ93">
        <v>0</v>
      </c>
      <c r="FR93">
        <f t="shared" si="90"/>
        <v>0</v>
      </c>
      <c r="FS93">
        <v>0</v>
      </c>
      <c r="FT93" t="s">
        <v>23</v>
      </c>
      <c r="FU93" t="s">
        <v>24</v>
      </c>
      <c r="FX93">
        <v>81</v>
      </c>
      <c r="FY93">
        <v>72.25</v>
      </c>
      <c r="GA93" t="s">
        <v>3</v>
      </c>
      <c r="GD93">
        <v>1</v>
      </c>
      <c r="GF93">
        <v>708802128</v>
      </c>
      <c r="GG93">
        <v>2</v>
      </c>
      <c r="GH93">
        <v>1</v>
      </c>
      <c r="GI93">
        <v>2</v>
      </c>
      <c r="GJ93">
        <v>0</v>
      </c>
      <c r="GK93">
        <v>0</v>
      </c>
      <c r="GL93">
        <f t="shared" si="91"/>
        <v>0</v>
      </c>
      <c r="GM93">
        <f t="shared" si="92"/>
        <v>810.55</v>
      </c>
      <c r="GN93">
        <f t="shared" si="93"/>
        <v>810.55</v>
      </c>
      <c r="GO93">
        <f t="shared" si="94"/>
        <v>0</v>
      </c>
      <c r="GP93">
        <f t="shared" si="95"/>
        <v>0</v>
      </c>
      <c r="GR93">
        <v>0</v>
      </c>
      <c r="GS93">
        <v>3</v>
      </c>
      <c r="GT93">
        <v>0</v>
      </c>
      <c r="GU93" t="s">
        <v>3</v>
      </c>
      <c r="GV93">
        <f t="shared" si="96"/>
        <v>0</v>
      </c>
      <c r="GW93">
        <v>1</v>
      </c>
      <c r="GX93">
        <f t="shared" si="97"/>
        <v>0</v>
      </c>
      <c r="HA93">
        <v>0</v>
      </c>
      <c r="HB93">
        <v>0</v>
      </c>
      <c r="HC93">
        <f t="shared" si="98"/>
        <v>0</v>
      </c>
      <c r="HE93" t="s">
        <v>3</v>
      </c>
      <c r="HF93" t="s">
        <v>3</v>
      </c>
      <c r="HM93" t="s">
        <v>3</v>
      </c>
      <c r="IK93">
        <v>0</v>
      </c>
    </row>
    <row r="94" spans="1:245">
      <c r="A94">
        <v>17</v>
      </c>
      <c r="B94">
        <v>1</v>
      </c>
      <c r="C94">
        <f>ROW(SmtRes!A176)</f>
        <v>176</v>
      </c>
      <c r="D94">
        <f>ROW(EtalonRes!A177)</f>
        <v>177</v>
      </c>
      <c r="E94" t="s">
        <v>237</v>
      </c>
      <c r="F94" t="s">
        <v>238</v>
      </c>
      <c r="G94" t="s">
        <v>239</v>
      </c>
      <c r="H94" t="s">
        <v>240</v>
      </c>
      <c r="I94">
        <v>4.4000000000000004</v>
      </c>
      <c r="J94">
        <v>0</v>
      </c>
      <c r="K94">
        <v>4.4000000000000004</v>
      </c>
      <c r="O94">
        <f t="shared" si="64"/>
        <v>2736.45</v>
      </c>
      <c r="P94">
        <f t="shared" si="65"/>
        <v>0</v>
      </c>
      <c r="Q94">
        <f t="shared" si="66"/>
        <v>2049.4699999999998</v>
      </c>
      <c r="R94">
        <f t="shared" si="67"/>
        <v>0</v>
      </c>
      <c r="S94">
        <f t="shared" si="68"/>
        <v>686.98</v>
      </c>
      <c r="T94">
        <f t="shared" si="69"/>
        <v>0</v>
      </c>
      <c r="U94">
        <f t="shared" si="70"/>
        <v>2.5418800000000004</v>
      </c>
      <c r="V94">
        <f t="shared" si="71"/>
        <v>0</v>
      </c>
      <c r="W94">
        <f t="shared" si="72"/>
        <v>0</v>
      </c>
      <c r="X94">
        <f t="shared" si="73"/>
        <v>0</v>
      </c>
      <c r="Y94">
        <f t="shared" si="74"/>
        <v>0</v>
      </c>
      <c r="AA94">
        <v>36160589</v>
      </c>
      <c r="AB94">
        <f t="shared" si="75"/>
        <v>42.98</v>
      </c>
      <c r="AC94">
        <f t="shared" si="76"/>
        <v>0</v>
      </c>
      <c r="AD94">
        <f>ROUND(((ET94)+ROUND(((EU94)*1.6),2)),6)</f>
        <v>32.19</v>
      </c>
      <c r="AE94">
        <f>ROUND(((EU94)+ROUND(((EU94)*1.6),2)),6)</f>
        <v>0</v>
      </c>
      <c r="AF94">
        <f>ROUND(((EV94)+ROUND(((EV94)*1.6),2)),6)</f>
        <v>10.79</v>
      </c>
      <c r="AG94">
        <f t="shared" si="77"/>
        <v>0</v>
      </c>
      <c r="AH94">
        <f t="shared" si="103"/>
        <v>0.57769999999999999</v>
      </c>
      <c r="AI94">
        <f t="shared" si="103"/>
        <v>0</v>
      </c>
      <c r="AJ94">
        <f t="shared" si="78"/>
        <v>0</v>
      </c>
      <c r="AK94">
        <v>42.98</v>
      </c>
      <c r="AL94">
        <v>0</v>
      </c>
      <c r="AM94">
        <v>32.19</v>
      </c>
      <c r="AN94">
        <v>0</v>
      </c>
      <c r="AO94">
        <v>4.1500000000000004</v>
      </c>
      <c r="AP94">
        <v>0</v>
      </c>
      <c r="AQ94">
        <v>0.57769999999999999</v>
      </c>
      <c r="AR94">
        <v>0</v>
      </c>
      <c r="AS94">
        <v>0</v>
      </c>
      <c r="AT94">
        <v>0</v>
      </c>
      <c r="AU94">
        <v>0</v>
      </c>
      <c r="AV94">
        <v>1</v>
      </c>
      <c r="AW94">
        <v>1</v>
      </c>
      <c r="AZ94">
        <v>1</v>
      </c>
      <c r="BA94">
        <v>14.47</v>
      </c>
      <c r="BB94">
        <v>14.47</v>
      </c>
      <c r="BC94">
        <v>1</v>
      </c>
      <c r="BD94" t="s">
        <v>3</v>
      </c>
      <c r="BE94" t="s">
        <v>3</v>
      </c>
      <c r="BF94" t="s">
        <v>3</v>
      </c>
      <c r="BG94" t="s">
        <v>3</v>
      </c>
      <c r="BH94">
        <v>0</v>
      </c>
      <c r="BI94">
        <v>1</v>
      </c>
      <c r="BJ94" t="s">
        <v>241</v>
      </c>
      <c r="BM94">
        <v>700004</v>
      </c>
      <c r="BN94">
        <v>0</v>
      </c>
      <c r="BO94" t="s">
        <v>3</v>
      </c>
      <c r="BP94">
        <v>0</v>
      </c>
      <c r="BQ94">
        <v>19</v>
      </c>
      <c r="BR94">
        <v>0</v>
      </c>
      <c r="BS94">
        <v>14.47</v>
      </c>
      <c r="BT94">
        <v>1</v>
      </c>
      <c r="BU94">
        <v>1</v>
      </c>
      <c r="BV94">
        <v>1</v>
      </c>
      <c r="BW94">
        <v>1</v>
      </c>
      <c r="BX94">
        <v>1</v>
      </c>
      <c r="BY94" t="s">
        <v>3</v>
      </c>
      <c r="BZ94">
        <v>0</v>
      </c>
      <c r="CA94">
        <v>0</v>
      </c>
      <c r="CB94" t="s">
        <v>3</v>
      </c>
      <c r="CE94">
        <v>0</v>
      </c>
      <c r="CF94">
        <v>0</v>
      </c>
      <c r="CG94">
        <v>0</v>
      </c>
      <c r="CM94">
        <v>0</v>
      </c>
      <c r="CN94" t="s">
        <v>3</v>
      </c>
      <c r="CO94">
        <v>0</v>
      </c>
      <c r="CP94">
        <f t="shared" si="79"/>
        <v>2736.45</v>
      </c>
      <c r="CQ94">
        <f t="shared" si="80"/>
        <v>0</v>
      </c>
      <c r="CR94">
        <f t="shared" si="81"/>
        <v>465.78929999999997</v>
      </c>
      <c r="CS94">
        <f t="shared" si="82"/>
        <v>0</v>
      </c>
      <c r="CT94">
        <f t="shared" si="83"/>
        <v>156.13129999999998</v>
      </c>
      <c r="CU94">
        <f t="shared" si="84"/>
        <v>0</v>
      </c>
      <c r="CV94">
        <f t="shared" si="85"/>
        <v>0.57769999999999999</v>
      </c>
      <c r="CW94">
        <f t="shared" si="86"/>
        <v>0</v>
      </c>
      <c r="CX94">
        <f t="shared" si="87"/>
        <v>0</v>
      </c>
      <c r="CY94">
        <f t="shared" si="99"/>
        <v>0</v>
      </c>
      <c r="CZ94">
        <f t="shared" si="100"/>
        <v>0</v>
      </c>
      <c r="DC94" t="s">
        <v>3</v>
      </c>
      <c r="DD94" t="s">
        <v>3</v>
      </c>
      <c r="DE94" t="s">
        <v>3</v>
      </c>
      <c r="DF94" t="s">
        <v>3</v>
      </c>
      <c r="DG94" t="s">
        <v>3</v>
      </c>
      <c r="DH94" t="s">
        <v>3</v>
      </c>
      <c r="DI94" t="s">
        <v>3</v>
      </c>
      <c r="DJ94" t="s">
        <v>3</v>
      </c>
      <c r="DK94" t="s">
        <v>3</v>
      </c>
      <c r="DL94" t="s">
        <v>3</v>
      </c>
      <c r="DM94" t="s">
        <v>3</v>
      </c>
      <c r="DN94">
        <v>0</v>
      </c>
      <c r="DO94">
        <v>0</v>
      </c>
      <c r="DP94">
        <v>1</v>
      </c>
      <c r="DQ94">
        <v>1</v>
      </c>
      <c r="DU94">
        <v>1013</v>
      </c>
      <c r="DV94" t="s">
        <v>240</v>
      </c>
      <c r="DW94" t="s">
        <v>240</v>
      </c>
      <c r="DX94">
        <v>1</v>
      </c>
      <c r="DZ94" t="s">
        <v>3</v>
      </c>
      <c r="EA94" t="s">
        <v>3</v>
      </c>
      <c r="EB94" t="s">
        <v>3</v>
      </c>
      <c r="EC94" t="s">
        <v>3</v>
      </c>
      <c r="EE94">
        <v>36260614</v>
      </c>
      <c r="EF94">
        <v>19</v>
      </c>
      <c r="EG94" t="s">
        <v>242</v>
      </c>
      <c r="EH94">
        <v>0</v>
      </c>
      <c r="EI94" t="s">
        <v>3</v>
      </c>
      <c r="EJ94">
        <v>1</v>
      </c>
      <c r="EK94">
        <v>700004</v>
      </c>
      <c r="EL94" t="s">
        <v>243</v>
      </c>
      <c r="EM94" t="s">
        <v>244</v>
      </c>
      <c r="EO94" t="s">
        <v>3</v>
      </c>
      <c r="EQ94">
        <v>0</v>
      </c>
      <c r="ER94">
        <v>42.98</v>
      </c>
      <c r="ES94">
        <v>0</v>
      </c>
      <c r="ET94">
        <v>32.19</v>
      </c>
      <c r="EU94">
        <v>0</v>
      </c>
      <c r="EV94">
        <v>4.1500000000000004</v>
      </c>
      <c r="EW94">
        <v>0.57769999999999999</v>
      </c>
      <c r="EX94">
        <v>0</v>
      </c>
      <c r="EY94">
        <v>0</v>
      </c>
      <c r="FQ94">
        <v>0</v>
      </c>
      <c r="FR94">
        <f t="shared" si="90"/>
        <v>0</v>
      </c>
      <c r="FS94">
        <v>0</v>
      </c>
      <c r="FX94">
        <v>0</v>
      </c>
      <c r="FY94">
        <v>0</v>
      </c>
      <c r="GA94" t="s">
        <v>3</v>
      </c>
      <c r="GD94">
        <v>1</v>
      </c>
      <c r="GF94">
        <v>560240545</v>
      </c>
      <c r="GG94">
        <v>2</v>
      </c>
      <c r="GH94">
        <v>1</v>
      </c>
      <c r="GI94">
        <v>2</v>
      </c>
      <c r="GJ94">
        <v>0</v>
      </c>
      <c r="GK94">
        <v>0</v>
      </c>
      <c r="GL94">
        <f t="shared" si="91"/>
        <v>0</v>
      </c>
      <c r="GM94">
        <f t="shared" si="92"/>
        <v>2736.45</v>
      </c>
      <c r="GN94">
        <f t="shared" si="93"/>
        <v>2736.45</v>
      </c>
      <c r="GO94">
        <f t="shared" si="94"/>
        <v>0</v>
      </c>
      <c r="GP94">
        <f t="shared" si="95"/>
        <v>0</v>
      </c>
      <c r="GR94">
        <v>0</v>
      </c>
      <c r="GS94">
        <v>3</v>
      </c>
      <c r="GT94">
        <v>0</v>
      </c>
      <c r="GU94" t="s">
        <v>3</v>
      </c>
      <c r="GV94">
        <f t="shared" si="96"/>
        <v>0</v>
      </c>
      <c r="GW94">
        <v>1</v>
      </c>
      <c r="GX94">
        <f t="shared" si="97"/>
        <v>0</v>
      </c>
      <c r="HA94">
        <v>0</v>
      </c>
      <c r="HB94">
        <v>0</v>
      </c>
      <c r="HC94">
        <f t="shared" si="98"/>
        <v>0</v>
      </c>
      <c r="HD94">
        <f>GM94</f>
        <v>2736.45</v>
      </c>
      <c r="HE94" t="s">
        <v>3</v>
      </c>
      <c r="HF94" t="s">
        <v>3</v>
      </c>
      <c r="HM94" t="s">
        <v>3</v>
      </c>
      <c r="IK94">
        <v>0</v>
      </c>
    </row>
    <row r="95" spans="1:245">
      <c r="A95">
        <v>17</v>
      </c>
      <c r="B95">
        <v>1</v>
      </c>
      <c r="C95">
        <f>ROW(SmtRes!A177)</f>
        <v>177</v>
      </c>
      <c r="D95">
        <f>ROW(EtalonRes!A178)</f>
        <v>178</v>
      </c>
      <c r="E95" t="s">
        <v>245</v>
      </c>
      <c r="F95" t="s">
        <v>246</v>
      </c>
      <c r="G95" t="s">
        <v>247</v>
      </c>
      <c r="H95" t="s">
        <v>240</v>
      </c>
      <c r="I95">
        <v>4.4000000000000004</v>
      </c>
      <c r="J95">
        <v>0</v>
      </c>
      <c r="K95">
        <v>4.4000000000000004</v>
      </c>
      <c r="O95">
        <f t="shared" si="64"/>
        <v>909.92</v>
      </c>
      <c r="P95">
        <f t="shared" si="65"/>
        <v>0</v>
      </c>
      <c r="Q95">
        <f t="shared" si="66"/>
        <v>909.92</v>
      </c>
      <c r="R95">
        <f t="shared" si="67"/>
        <v>0</v>
      </c>
      <c r="S95">
        <f t="shared" si="68"/>
        <v>0</v>
      </c>
      <c r="T95">
        <f t="shared" si="69"/>
        <v>0</v>
      </c>
      <c r="U95">
        <f t="shared" si="70"/>
        <v>0</v>
      </c>
      <c r="V95">
        <f t="shared" si="71"/>
        <v>0</v>
      </c>
      <c r="W95">
        <f t="shared" si="72"/>
        <v>0</v>
      </c>
      <c r="X95">
        <f t="shared" si="73"/>
        <v>0</v>
      </c>
      <c r="Y95">
        <f t="shared" si="74"/>
        <v>0</v>
      </c>
      <c r="AA95">
        <v>36160589</v>
      </c>
      <c r="AB95">
        <f t="shared" si="75"/>
        <v>20.91</v>
      </c>
      <c r="AC95">
        <f t="shared" si="76"/>
        <v>0</v>
      </c>
      <c r="AD95">
        <f>ROUND(((ET95)+ROUND(((EU95)*1.85),2)),6)</f>
        <v>20.91</v>
      </c>
      <c r="AE95">
        <f>ROUND(((EU95)+ROUND(((EU95)*1.85),2)),6)</f>
        <v>0</v>
      </c>
      <c r="AF95">
        <f>ROUND(((EV95)+ROUND(((EV95)*1.85),2)),6)</f>
        <v>0</v>
      </c>
      <c r="AG95">
        <f t="shared" si="77"/>
        <v>0</v>
      </c>
      <c r="AH95">
        <f t="shared" si="103"/>
        <v>0</v>
      </c>
      <c r="AI95">
        <f t="shared" si="103"/>
        <v>0</v>
      </c>
      <c r="AJ95">
        <f t="shared" si="78"/>
        <v>0</v>
      </c>
      <c r="AK95">
        <v>20.91</v>
      </c>
      <c r="AL95">
        <v>0</v>
      </c>
      <c r="AM95">
        <v>20.91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1</v>
      </c>
      <c r="AW95">
        <v>1</v>
      </c>
      <c r="AZ95">
        <v>1</v>
      </c>
      <c r="BA95">
        <v>9.89</v>
      </c>
      <c r="BB95">
        <v>9.89</v>
      </c>
      <c r="BC95">
        <v>1</v>
      </c>
      <c r="BD95" t="s">
        <v>3</v>
      </c>
      <c r="BE95" t="s">
        <v>3</v>
      </c>
      <c r="BF95" t="s">
        <v>3</v>
      </c>
      <c r="BG95" t="s">
        <v>3</v>
      </c>
      <c r="BH95">
        <v>0</v>
      </c>
      <c r="BI95">
        <v>1</v>
      </c>
      <c r="BJ95" t="s">
        <v>248</v>
      </c>
      <c r="BM95">
        <v>700001</v>
      </c>
      <c r="BN95">
        <v>0</v>
      </c>
      <c r="BO95" t="s">
        <v>3</v>
      </c>
      <c r="BP95">
        <v>0</v>
      </c>
      <c r="BQ95">
        <v>10</v>
      </c>
      <c r="BR95">
        <v>0</v>
      </c>
      <c r="BS95">
        <v>9.89</v>
      </c>
      <c r="BT95">
        <v>1</v>
      </c>
      <c r="BU95">
        <v>1</v>
      </c>
      <c r="BV95">
        <v>1</v>
      </c>
      <c r="BW95">
        <v>1</v>
      </c>
      <c r="BX95">
        <v>1</v>
      </c>
      <c r="BY95" t="s">
        <v>3</v>
      </c>
      <c r="BZ95">
        <v>0</v>
      </c>
      <c r="CA95">
        <v>0</v>
      </c>
      <c r="CB95" t="s">
        <v>3</v>
      </c>
      <c r="CE95">
        <v>0</v>
      </c>
      <c r="CF95">
        <v>0</v>
      </c>
      <c r="CG95">
        <v>0</v>
      </c>
      <c r="CM95">
        <v>0</v>
      </c>
      <c r="CN95" t="s">
        <v>3</v>
      </c>
      <c r="CO95">
        <v>0</v>
      </c>
      <c r="CP95">
        <f t="shared" si="79"/>
        <v>909.92</v>
      </c>
      <c r="CQ95">
        <f t="shared" si="80"/>
        <v>0</v>
      </c>
      <c r="CR95">
        <f t="shared" si="81"/>
        <v>206.79990000000001</v>
      </c>
      <c r="CS95">
        <f t="shared" si="82"/>
        <v>0</v>
      </c>
      <c r="CT95">
        <f t="shared" si="83"/>
        <v>0</v>
      </c>
      <c r="CU95">
        <f t="shared" si="84"/>
        <v>0</v>
      </c>
      <c r="CV95">
        <f t="shared" si="85"/>
        <v>0</v>
      </c>
      <c r="CW95">
        <f t="shared" si="86"/>
        <v>0</v>
      </c>
      <c r="CX95">
        <f t="shared" si="87"/>
        <v>0</v>
      </c>
      <c r="CY95">
        <f t="shared" si="99"/>
        <v>0</v>
      </c>
      <c r="CZ95">
        <f t="shared" si="100"/>
        <v>0</v>
      </c>
      <c r="DC95" t="s">
        <v>3</v>
      </c>
      <c r="DD95" t="s">
        <v>3</v>
      </c>
      <c r="DE95" t="s">
        <v>3</v>
      </c>
      <c r="DF95" t="s">
        <v>3</v>
      </c>
      <c r="DG95" t="s">
        <v>3</v>
      </c>
      <c r="DH95" t="s">
        <v>3</v>
      </c>
      <c r="DI95" t="s">
        <v>3</v>
      </c>
      <c r="DJ95" t="s">
        <v>3</v>
      </c>
      <c r="DK95" t="s">
        <v>3</v>
      </c>
      <c r="DL95" t="s">
        <v>3</v>
      </c>
      <c r="DM95" t="s">
        <v>3</v>
      </c>
      <c r="DN95">
        <v>0</v>
      </c>
      <c r="DO95">
        <v>0</v>
      </c>
      <c r="DP95">
        <v>1</v>
      </c>
      <c r="DQ95">
        <v>1</v>
      </c>
      <c r="DU95">
        <v>1013</v>
      </c>
      <c r="DV95" t="s">
        <v>240</v>
      </c>
      <c r="DW95" t="s">
        <v>240</v>
      </c>
      <c r="DX95">
        <v>1</v>
      </c>
      <c r="DZ95" t="s">
        <v>3</v>
      </c>
      <c r="EA95" t="s">
        <v>3</v>
      </c>
      <c r="EB95" t="s">
        <v>3</v>
      </c>
      <c r="EC95" t="s">
        <v>3</v>
      </c>
      <c r="EE95">
        <v>36260364</v>
      </c>
      <c r="EF95">
        <v>10</v>
      </c>
      <c r="EG95" t="s">
        <v>249</v>
      </c>
      <c r="EH95">
        <v>0</v>
      </c>
      <c r="EI95" t="s">
        <v>3</v>
      </c>
      <c r="EJ95">
        <v>1</v>
      </c>
      <c r="EK95">
        <v>700001</v>
      </c>
      <c r="EL95" t="s">
        <v>250</v>
      </c>
      <c r="EM95" t="s">
        <v>251</v>
      </c>
      <c r="EO95" t="s">
        <v>3</v>
      </c>
      <c r="EQ95">
        <v>0</v>
      </c>
      <c r="ER95">
        <v>20.91</v>
      </c>
      <c r="ES95">
        <v>0</v>
      </c>
      <c r="ET95">
        <v>20.91</v>
      </c>
      <c r="EU95">
        <v>0</v>
      </c>
      <c r="EV95">
        <v>0</v>
      </c>
      <c r="EW95">
        <v>0</v>
      </c>
      <c r="EX95">
        <v>0</v>
      </c>
      <c r="EY95">
        <v>0</v>
      </c>
      <c r="FQ95">
        <v>0</v>
      </c>
      <c r="FR95">
        <f t="shared" si="90"/>
        <v>0</v>
      </c>
      <c r="FS95">
        <v>0</v>
      </c>
      <c r="FX95">
        <v>0</v>
      </c>
      <c r="FY95">
        <v>0</v>
      </c>
      <c r="GA95" t="s">
        <v>3</v>
      </c>
      <c r="GD95">
        <v>1</v>
      </c>
      <c r="GF95">
        <v>-1054978995</v>
      </c>
      <c r="GG95">
        <v>2</v>
      </c>
      <c r="GH95">
        <v>1</v>
      </c>
      <c r="GI95">
        <v>2</v>
      </c>
      <c r="GJ95">
        <v>0</v>
      </c>
      <c r="GK95">
        <v>0</v>
      </c>
      <c r="GL95">
        <f t="shared" si="91"/>
        <v>0</v>
      </c>
      <c r="GM95">
        <f t="shared" si="92"/>
        <v>909.92</v>
      </c>
      <c r="GN95">
        <f t="shared" si="93"/>
        <v>909.92</v>
      </c>
      <c r="GO95">
        <f t="shared" si="94"/>
        <v>0</v>
      </c>
      <c r="GP95">
        <f t="shared" si="95"/>
        <v>0</v>
      </c>
      <c r="GR95">
        <v>0</v>
      </c>
      <c r="GS95">
        <v>3</v>
      </c>
      <c r="GT95">
        <v>0</v>
      </c>
      <c r="GU95" t="s">
        <v>3</v>
      </c>
      <c r="GV95">
        <f t="shared" si="96"/>
        <v>0</v>
      </c>
      <c r="GW95">
        <v>1</v>
      </c>
      <c r="GX95">
        <f t="shared" si="97"/>
        <v>0</v>
      </c>
      <c r="HA95">
        <v>0</v>
      </c>
      <c r="HB95">
        <v>0</v>
      </c>
      <c r="HC95">
        <f t="shared" si="98"/>
        <v>0</v>
      </c>
      <c r="HD95">
        <f>GM95</f>
        <v>909.92</v>
      </c>
      <c r="HE95" t="s">
        <v>3</v>
      </c>
      <c r="HF95" t="s">
        <v>3</v>
      </c>
      <c r="HM95" t="s">
        <v>3</v>
      </c>
      <c r="IK95">
        <v>0</v>
      </c>
    </row>
    <row r="97" spans="1:206">
      <c r="A97" s="2">
        <v>51</v>
      </c>
      <c r="B97" s="2">
        <f>B65</f>
        <v>1</v>
      </c>
      <c r="C97" s="2">
        <f>A65</f>
        <v>4</v>
      </c>
      <c r="D97" s="2">
        <f>ROW(A65)</f>
        <v>65</v>
      </c>
      <c r="E97" s="2"/>
      <c r="F97" s="2" t="str">
        <f>IF(F65&lt;&gt;"",F65,"")</f>
        <v>Новый раздел</v>
      </c>
      <c r="G97" s="2" t="str">
        <f>IF(G65&lt;&gt;"",G65,"")</f>
        <v>Пандус</v>
      </c>
      <c r="H97" s="2">
        <v>0</v>
      </c>
      <c r="I97" s="2"/>
      <c r="J97" s="2"/>
      <c r="K97" s="2"/>
      <c r="L97" s="2"/>
      <c r="M97" s="2"/>
      <c r="N97" s="2"/>
      <c r="O97" s="2">
        <f t="shared" ref="O97:T97" si="104">ROUND(AB97,2)</f>
        <v>83975.13</v>
      </c>
      <c r="P97" s="2">
        <f t="shared" si="104"/>
        <v>61774.93</v>
      </c>
      <c r="Q97" s="2">
        <f t="shared" si="104"/>
        <v>8185.53</v>
      </c>
      <c r="R97" s="2">
        <f t="shared" si="104"/>
        <v>2423.34</v>
      </c>
      <c r="S97" s="2">
        <f t="shared" si="104"/>
        <v>14014.67</v>
      </c>
      <c r="T97" s="2">
        <f t="shared" si="104"/>
        <v>0</v>
      </c>
      <c r="U97" s="2">
        <f>AH97</f>
        <v>47.729080000000003</v>
      </c>
      <c r="V97" s="2">
        <f>AI97</f>
        <v>5.9131500000000008</v>
      </c>
      <c r="W97" s="2">
        <f>ROUND(AJ97,2)</f>
        <v>164.1</v>
      </c>
      <c r="X97" s="2">
        <f>ROUND(AK97,2)</f>
        <v>13644.23</v>
      </c>
      <c r="Y97" s="2">
        <f>ROUND(AL97,2)</f>
        <v>9384.61</v>
      </c>
      <c r="Z97" s="2"/>
      <c r="AA97" s="2"/>
      <c r="AB97" s="2">
        <f>ROUND(SUMIF(AA69:AA95,"=36160589",O69:O95),2)</f>
        <v>83975.13</v>
      </c>
      <c r="AC97" s="2">
        <f>ROUND(SUMIF(AA69:AA95,"=36160589",P69:P95),2)</f>
        <v>61774.93</v>
      </c>
      <c r="AD97" s="2">
        <f>ROUND(SUMIF(AA69:AA95,"=36160589",Q69:Q95),2)</f>
        <v>8185.53</v>
      </c>
      <c r="AE97" s="2">
        <f>ROUND(SUMIF(AA69:AA95,"=36160589",R69:R95),2)</f>
        <v>2423.34</v>
      </c>
      <c r="AF97" s="2">
        <f>ROUND(SUMIF(AA69:AA95,"=36160589",S69:S95),2)</f>
        <v>14014.67</v>
      </c>
      <c r="AG97" s="2">
        <f>ROUND(SUMIF(AA69:AA95,"=36160589",T69:T95),2)</f>
        <v>0</v>
      </c>
      <c r="AH97" s="2">
        <f>SUMIF(AA69:AA95,"=36160589",U69:U95)</f>
        <v>47.729080000000003</v>
      </c>
      <c r="AI97" s="2">
        <f>SUMIF(AA69:AA95,"=36160589",V69:V95)</f>
        <v>5.9131500000000008</v>
      </c>
      <c r="AJ97" s="2">
        <f>ROUND(SUMIF(AA69:AA95,"=36160589",W69:W95),2)</f>
        <v>164.1</v>
      </c>
      <c r="AK97" s="2">
        <f>ROUND(SUMIF(AA69:AA95,"=36160589",X69:X95),2)</f>
        <v>13644.23</v>
      </c>
      <c r="AL97" s="2">
        <f>ROUND(SUMIF(AA69:AA95,"=36160589",Y69:Y95),2)</f>
        <v>9384.61</v>
      </c>
      <c r="AM97" s="2"/>
      <c r="AN97" s="2"/>
      <c r="AO97" s="2">
        <f t="shared" ref="AO97:BD97" si="105">ROUND(BX97,2)</f>
        <v>0</v>
      </c>
      <c r="AP97" s="2">
        <f t="shared" si="105"/>
        <v>0</v>
      </c>
      <c r="AQ97" s="2">
        <f t="shared" si="105"/>
        <v>0</v>
      </c>
      <c r="AR97" s="2">
        <f t="shared" si="105"/>
        <v>107003.97</v>
      </c>
      <c r="AS97" s="2">
        <f t="shared" si="105"/>
        <v>107003.97</v>
      </c>
      <c r="AT97" s="2">
        <f t="shared" si="105"/>
        <v>0</v>
      </c>
      <c r="AU97" s="2">
        <f t="shared" si="105"/>
        <v>0</v>
      </c>
      <c r="AV97" s="2">
        <f t="shared" si="105"/>
        <v>61774.93</v>
      </c>
      <c r="AW97" s="2">
        <f t="shared" si="105"/>
        <v>61774.93</v>
      </c>
      <c r="AX97" s="2">
        <f t="shared" si="105"/>
        <v>0</v>
      </c>
      <c r="AY97" s="2">
        <f t="shared" si="105"/>
        <v>61774.93</v>
      </c>
      <c r="AZ97" s="2">
        <f t="shared" si="105"/>
        <v>0</v>
      </c>
      <c r="BA97" s="2">
        <f t="shared" si="105"/>
        <v>0</v>
      </c>
      <c r="BB97" s="2">
        <f t="shared" si="105"/>
        <v>0</v>
      </c>
      <c r="BC97" s="2">
        <f t="shared" si="105"/>
        <v>0</v>
      </c>
      <c r="BD97" s="2">
        <f t="shared" si="105"/>
        <v>3646.37</v>
      </c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>
        <f>ROUND(SUMIF(AA69:AA95,"=36160589",FQ69:FQ95),2)</f>
        <v>0</v>
      </c>
      <c r="BY97" s="2">
        <f>ROUND(SUMIF(AA69:AA95,"=36160589",FR69:FR95),2)</f>
        <v>0</v>
      </c>
      <c r="BZ97" s="2">
        <f>ROUND(SUMIF(AA69:AA95,"=36160589",GL69:GL95),2)</f>
        <v>0</v>
      </c>
      <c r="CA97" s="2">
        <f>ROUND(SUMIF(AA69:AA95,"=36160589",GM69:GM95),2)</f>
        <v>107003.97</v>
      </c>
      <c r="CB97" s="2">
        <f>ROUND(SUMIF(AA69:AA95,"=36160589",GN69:GN95),2)</f>
        <v>107003.97</v>
      </c>
      <c r="CC97" s="2">
        <f>ROUND(SUMIF(AA69:AA95,"=36160589",GO69:GO95),2)</f>
        <v>0</v>
      </c>
      <c r="CD97" s="2">
        <f>ROUND(SUMIF(AA69:AA95,"=36160589",GP69:GP95),2)</f>
        <v>0</v>
      </c>
      <c r="CE97" s="2">
        <f>AC97-BX97</f>
        <v>61774.93</v>
      </c>
      <c r="CF97" s="2">
        <f>AC97-BY97</f>
        <v>61774.93</v>
      </c>
      <c r="CG97" s="2">
        <f>BX97-BZ97</f>
        <v>0</v>
      </c>
      <c r="CH97" s="2">
        <f>AC97-BX97-BY97+BZ97</f>
        <v>61774.93</v>
      </c>
      <c r="CI97" s="2">
        <f>BY97-BZ97</f>
        <v>0</v>
      </c>
      <c r="CJ97" s="2">
        <f>ROUND(SUMIF(AA69:AA95,"=36160589",GX69:GX95),2)</f>
        <v>0</v>
      </c>
      <c r="CK97" s="2">
        <f>ROUND(SUMIF(AA69:AA95,"=36160589",GY69:GY95),2)</f>
        <v>0</v>
      </c>
      <c r="CL97" s="2">
        <f>ROUND(SUMIF(AA69:AA95,"=36160589",GZ69:GZ95),2)</f>
        <v>0</v>
      </c>
      <c r="CM97" s="2">
        <f>ROUND(SUMIF(AA69:AA95,"=36160589",HD69:HD95),2)</f>
        <v>3646.37</v>
      </c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>
        <v>0</v>
      </c>
    </row>
    <row r="99" spans="1:206">
      <c r="A99" s="4">
        <v>50</v>
      </c>
      <c r="B99" s="4">
        <v>0</v>
      </c>
      <c r="C99" s="4">
        <v>0</v>
      </c>
      <c r="D99" s="4">
        <v>1</v>
      </c>
      <c r="E99" s="4">
        <v>201</v>
      </c>
      <c r="F99" s="4">
        <f>ROUND(Source!O97,O99)</f>
        <v>83975.13</v>
      </c>
      <c r="G99" s="4" t="s">
        <v>49</v>
      </c>
      <c r="H99" s="4" t="s">
        <v>50</v>
      </c>
      <c r="I99" s="4"/>
      <c r="J99" s="4"/>
      <c r="K99" s="4">
        <v>201</v>
      </c>
      <c r="L99" s="4">
        <v>1</v>
      </c>
      <c r="M99" s="4">
        <v>3</v>
      </c>
      <c r="N99" s="4" t="s">
        <v>3</v>
      </c>
      <c r="O99" s="4">
        <v>2</v>
      </c>
      <c r="P99" s="4"/>
      <c r="Q99" s="4"/>
      <c r="R99" s="4"/>
      <c r="S99" s="4"/>
      <c r="T99" s="4"/>
      <c r="U99" s="4"/>
      <c r="V99" s="4"/>
      <c r="W99" s="4"/>
    </row>
    <row r="100" spans="1:206">
      <c r="A100" s="4">
        <v>50</v>
      </c>
      <c r="B100" s="4">
        <v>0</v>
      </c>
      <c r="C100" s="4">
        <v>0</v>
      </c>
      <c r="D100" s="4">
        <v>1</v>
      </c>
      <c r="E100" s="4">
        <v>202</v>
      </c>
      <c r="F100" s="4">
        <f>ROUND(Source!P97,O100)</f>
        <v>61774.93</v>
      </c>
      <c r="G100" s="4" t="s">
        <v>51</v>
      </c>
      <c r="H100" s="4" t="s">
        <v>52</v>
      </c>
      <c r="I100" s="4"/>
      <c r="J100" s="4"/>
      <c r="K100" s="4">
        <v>202</v>
      </c>
      <c r="L100" s="4">
        <v>2</v>
      </c>
      <c r="M100" s="4">
        <v>3</v>
      </c>
      <c r="N100" s="4" t="s">
        <v>3</v>
      </c>
      <c r="O100" s="4">
        <v>2</v>
      </c>
      <c r="P100" s="4"/>
      <c r="Q100" s="4"/>
      <c r="R100" s="4"/>
      <c r="S100" s="4"/>
      <c r="T100" s="4"/>
      <c r="U100" s="4"/>
      <c r="V100" s="4"/>
      <c r="W100" s="4"/>
    </row>
    <row r="101" spans="1:206">
      <c r="A101" s="4">
        <v>50</v>
      </c>
      <c r="B101" s="4">
        <v>0</v>
      </c>
      <c r="C101" s="4">
        <v>0</v>
      </c>
      <c r="D101" s="4">
        <v>1</v>
      </c>
      <c r="E101" s="4">
        <v>222</v>
      </c>
      <c r="F101" s="4">
        <f>ROUND(Source!AO97,O101)</f>
        <v>0</v>
      </c>
      <c r="G101" s="4" t="s">
        <v>53</v>
      </c>
      <c r="H101" s="4" t="s">
        <v>54</v>
      </c>
      <c r="I101" s="4"/>
      <c r="J101" s="4"/>
      <c r="K101" s="4">
        <v>222</v>
      </c>
      <c r="L101" s="4">
        <v>3</v>
      </c>
      <c r="M101" s="4">
        <v>3</v>
      </c>
      <c r="N101" s="4" t="s">
        <v>3</v>
      </c>
      <c r="O101" s="4">
        <v>2</v>
      </c>
      <c r="P101" s="4"/>
      <c r="Q101" s="4"/>
      <c r="R101" s="4"/>
      <c r="S101" s="4"/>
      <c r="T101" s="4"/>
      <c r="U101" s="4"/>
      <c r="V101" s="4"/>
      <c r="W101" s="4"/>
    </row>
    <row r="102" spans="1:206">
      <c r="A102" s="4">
        <v>50</v>
      </c>
      <c r="B102" s="4">
        <v>0</v>
      </c>
      <c r="C102" s="4">
        <v>0</v>
      </c>
      <c r="D102" s="4">
        <v>1</v>
      </c>
      <c r="E102" s="4">
        <v>225</v>
      </c>
      <c r="F102" s="4">
        <f>ROUND(Source!AV97,O102)</f>
        <v>61774.93</v>
      </c>
      <c r="G102" s="4" t="s">
        <v>55</v>
      </c>
      <c r="H102" s="4" t="s">
        <v>56</v>
      </c>
      <c r="I102" s="4"/>
      <c r="J102" s="4"/>
      <c r="K102" s="4">
        <v>225</v>
      </c>
      <c r="L102" s="4">
        <v>4</v>
      </c>
      <c r="M102" s="4">
        <v>3</v>
      </c>
      <c r="N102" s="4" t="s">
        <v>3</v>
      </c>
      <c r="O102" s="4">
        <v>2</v>
      </c>
      <c r="P102" s="4"/>
      <c r="Q102" s="4"/>
      <c r="R102" s="4"/>
      <c r="S102" s="4"/>
      <c r="T102" s="4"/>
      <c r="U102" s="4"/>
      <c r="V102" s="4"/>
      <c r="W102" s="4"/>
    </row>
    <row r="103" spans="1:206">
      <c r="A103" s="4">
        <v>50</v>
      </c>
      <c r="B103" s="4">
        <v>0</v>
      </c>
      <c r="C103" s="4">
        <v>0</v>
      </c>
      <c r="D103" s="4">
        <v>1</v>
      </c>
      <c r="E103" s="4">
        <v>226</v>
      </c>
      <c r="F103" s="4">
        <f>ROUND(Source!AW97,O103)</f>
        <v>61774.93</v>
      </c>
      <c r="G103" s="4" t="s">
        <v>57</v>
      </c>
      <c r="H103" s="4" t="s">
        <v>58</v>
      </c>
      <c r="I103" s="4"/>
      <c r="J103" s="4"/>
      <c r="K103" s="4">
        <v>226</v>
      </c>
      <c r="L103" s="4">
        <v>5</v>
      </c>
      <c r="M103" s="4">
        <v>3</v>
      </c>
      <c r="N103" s="4" t="s">
        <v>3</v>
      </c>
      <c r="O103" s="4">
        <v>2</v>
      </c>
      <c r="P103" s="4"/>
      <c r="Q103" s="4"/>
      <c r="R103" s="4"/>
      <c r="S103" s="4"/>
      <c r="T103" s="4"/>
      <c r="U103" s="4"/>
      <c r="V103" s="4"/>
      <c r="W103" s="4"/>
    </row>
    <row r="104" spans="1:206">
      <c r="A104" s="4">
        <v>50</v>
      </c>
      <c r="B104" s="4">
        <v>0</v>
      </c>
      <c r="C104" s="4">
        <v>0</v>
      </c>
      <c r="D104" s="4">
        <v>1</v>
      </c>
      <c r="E104" s="4">
        <v>227</v>
      </c>
      <c r="F104" s="4">
        <f>ROUND(Source!AX97,O104)</f>
        <v>0</v>
      </c>
      <c r="G104" s="4" t="s">
        <v>59</v>
      </c>
      <c r="H104" s="4" t="s">
        <v>60</v>
      </c>
      <c r="I104" s="4"/>
      <c r="J104" s="4"/>
      <c r="K104" s="4">
        <v>227</v>
      </c>
      <c r="L104" s="4">
        <v>6</v>
      </c>
      <c r="M104" s="4">
        <v>3</v>
      </c>
      <c r="N104" s="4" t="s">
        <v>3</v>
      </c>
      <c r="O104" s="4">
        <v>2</v>
      </c>
      <c r="P104" s="4"/>
      <c r="Q104" s="4"/>
      <c r="R104" s="4"/>
      <c r="S104" s="4"/>
      <c r="T104" s="4"/>
      <c r="U104" s="4"/>
      <c r="V104" s="4"/>
      <c r="W104" s="4"/>
    </row>
    <row r="105" spans="1:206">
      <c r="A105" s="4">
        <v>50</v>
      </c>
      <c r="B105" s="4">
        <v>0</v>
      </c>
      <c r="C105" s="4">
        <v>0</v>
      </c>
      <c r="D105" s="4">
        <v>1</v>
      </c>
      <c r="E105" s="4">
        <v>228</v>
      </c>
      <c r="F105" s="4">
        <f>ROUND(Source!AY97,O105)</f>
        <v>61774.93</v>
      </c>
      <c r="G105" s="4" t="s">
        <v>61</v>
      </c>
      <c r="H105" s="4" t="s">
        <v>62</v>
      </c>
      <c r="I105" s="4"/>
      <c r="J105" s="4"/>
      <c r="K105" s="4">
        <v>228</v>
      </c>
      <c r="L105" s="4">
        <v>7</v>
      </c>
      <c r="M105" s="4">
        <v>3</v>
      </c>
      <c r="N105" s="4" t="s">
        <v>3</v>
      </c>
      <c r="O105" s="4">
        <v>2</v>
      </c>
      <c r="P105" s="4"/>
      <c r="Q105" s="4"/>
      <c r="R105" s="4"/>
      <c r="S105" s="4"/>
      <c r="T105" s="4"/>
      <c r="U105" s="4"/>
      <c r="V105" s="4"/>
      <c r="W105" s="4"/>
    </row>
    <row r="106" spans="1:206">
      <c r="A106" s="4">
        <v>50</v>
      </c>
      <c r="B106" s="4">
        <v>0</v>
      </c>
      <c r="C106" s="4">
        <v>0</v>
      </c>
      <c r="D106" s="4">
        <v>1</v>
      </c>
      <c r="E106" s="4">
        <v>216</v>
      </c>
      <c r="F106" s="4">
        <f>ROUND(Source!AP97,O106)</f>
        <v>0</v>
      </c>
      <c r="G106" s="4" t="s">
        <v>63</v>
      </c>
      <c r="H106" s="4" t="s">
        <v>64</v>
      </c>
      <c r="I106" s="4"/>
      <c r="J106" s="4"/>
      <c r="K106" s="4">
        <v>216</v>
      </c>
      <c r="L106" s="4">
        <v>8</v>
      </c>
      <c r="M106" s="4">
        <v>3</v>
      </c>
      <c r="N106" s="4" t="s">
        <v>3</v>
      </c>
      <c r="O106" s="4">
        <v>2</v>
      </c>
      <c r="P106" s="4"/>
      <c r="Q106" s="4"/>
      <c r="R106" s="4"/>
      <c r="S106" s="4"/>
      <c r="T106" s="4"/>
      <c r="U106" s="4"/>
      <c r="V106" s="4"/>
      <c r="W106" s="4"/>
    </row>
    <row r="107" spans="1:206">
      <c r="A107" s="4">
        <v>50</v>
      </c>
      <c r="B107" s="4">
        <v>0</v>
      </c>
      <c r="C107" s="4">
        <v>0</v>
      </c>
      <c r="D107" s="4">
        <v>1</v>
      </c>
      <c r="E107" s="4">
        <v>223</v>
      </c>
      <c r="F107" s="4">
        <f>ROUND(Source!AQ97,O107)</f>
        <v>0</v>
      </c>
      <c r="G107" s="4" t="s">
        <v>65</v>
      </c>
      <c r="H107" s="4" t="s">
        <v>66</v>
      </c>
      <c r="I107" s="4"/>
      <c r="J107" s="4"/>
      <c r="K107" s="4">
        <v>223</v>
      </c>
      <c r="L107" s="4">
        <v>9</v>
      </c>
      <c r="M107" s="4">
        <v>3</v>
      </c>
      <c r="N107" s="4" t="s">
        <v>3</v>
      </c>
      <c r="O107" s="4">
        <v>2</v>
      </c>
      <c r="P107" s="4"/>
      <c r="Q107" s="4"/>
      <c r="R107" s="4"/>
      <c r="S107" s="4"/>
      <c r="T107" s="4"/>
      <c r="U107" s="4"/>
      <c r="V107" s="4"/>
      <c r="W107" s="4"/>
    </row>
    <row r="108" spans="1:206">
      <c r="A108" s="4">
        <v>50</v>
      </c>
      <c r="B108" s="4">
        <v>0</v>
      </c>
      <c r="C108" s="4">
        <v>0</v>
      </c>
      <c r="D108" s="4">
        <v>1</v>
      </c>
      <c r="E108" s="4">
        <v>229</v>
      </c>
      <c r="F108" s="4">
        <f>ROUND(Source!AZ97,O108)</f>
        <v>0</v>
      </c>
      <c r="G108" s="4" t="s">
        <v>67</v>
      </c>
      <c r="H108" s="4" t="s">
        <v>68</v>
      </c>
      <c r="I108" s="4"/>
      <c r="J108" s="4"/>
      <c r="K108" s="4">
        <v>229</v>
      </c>
      <c r="L108" s="4">
        <v>10</v>
      </c>
      <c r="M108" s="4">
        <v>3</v>
      </c>
      <c r="N108" s="4" t="s">
        <v>3</v>
      </c>
      <c r="O108" s="4">
        <v>2</v>
      </c>
      <c r="P108" s="4"/>
      <c r="Q108" s="4"/>
      <c r="R108" s="4"/>
      <c r="S108" s="4"/>
      <c r="T108" s="4"/>
      <c r="U108" s="4"/>
      <c r="V108" s="4"/>
      <c r="W108" s="4"/>
    </row>
    <row r="109" spans="1:206">
      <c r="A109" s="4">
        <v>50</v>
      </c>
      <c r="B109" s="4">
        <v>0</v>
      </c>
      <c r="C109" s="4">
        <v>0</v>
      </c>
      <c r="D109" s="4">
        <v>1</v>
      </c>
      <c r="E109" s="4">
        <v>203</v>
      </c>
      <c r="F109" s="4">
        <f>ROUND(Source!Q97,O109)</f>
        <v>8185.53</v>
      </c>
      <c r="G109" s="4" t="s">
        <v>69</v>
      </c>
      <c r="H109" s="4" t="s">
        <v>70</v>
      </c>
      <c r="I109" s="4"/>
      <c r="J109" s="4"/>
      <c r="K109" s="4">
        <v>203</v>
      </c>
      <c r="L109" s="4">
        <v>11</v>
      </c>
      <c r="M109" s="4">
        <v>3</v>
      </c>
      <c r="N109" s="4" t="s">
        <v>3</v>
      </c>
      <c r="O109" s="4">
        <v>2</v>
      </c>
      <c r="P109" s="4"/>
      <c r="Q109" s="4"/>
      <c r="R109" s="4"/>
      <c r="S109" s="4"/>
      <c r="T109" s="4"/>
      <c r="U109" s="4"/>
      <c r="V109" s="4"/>
      <c r="W109" s="4"/>
    </row>
    <row r="110" spans="1:206">
      <c r="A110" s="4">
        <v>50</v>
      </c>
      <c r="B110" s="4">
        <v>0</v>
      </c>
      <c r="C110" s="4">
        <v>0</v>
      </c>
      <c r="D110" s="4">
        <v>1</v>
      </c>
      <c r="E110" s="4">
        <v>231</v>
      </c>
      <c r="F110" s="4">
        <f>ROUND(Source!BB97,O110)</f>
        <v>0</v>
      </c>
      <c r="G110" s="4" t="s">
        <v>71</v>
      </c>
      <c r="H110" s="4" t="s">
        <v>72</v>
      </c>
      <c r="I110" s="4"/>
      <c r="J110" s="4"/>
      <c r="K110" s="4">
        <v>231</v>
      </c>
      <c r="L110" s="4">
        <v>12</v>
      </c>
      <c r="M110" s="4">
        <v>3</v>
      </c>
      <c r="N110" s="4" t="s">
        <v>3</v>
      </c>
      <c r="O110" s="4">
        <v>2</v>
      </c>
      <c r="P110" s="4"/>
      <c r="Q110" s="4"/>
      <c r="R110" s="4"/>
      <c r="S110" s="4"/>
      <c r="T110" s="4"/>
      <c r="U110" s="4"/>
      <c r="V110" s="4"/>
      <c r="W110" s="4"/>
    </row>
    <row r="111" spans="1:206">
      <c r="A111" s="4">
        <v>50</v>
      </c>
      <c r="B111" s="4">
        <v>0</v>
      </c>
      <c r="C111" s="4">
        <v>0</v>
      </c>
      <c r="D111" s="4">
        <v>1</v>
      </c>
      <c r="E111" s="4">
        <v>204</v>
      </c>
      <c r="F111" s="4">
        <f>ROUND(Source!R97,O111)</f>
        <v>2423.34</v>
      </c>
      <c r="G111" s="4" t="s">
        <v>73</v>
      </c>
      <c r="H111" s="4" t="s">
        <v>74</v>
      </c>
      <c r="I111" s="4"/>
      <c r="J111" s="4"/>
      <c r="K111" s="4">
        <v>204</v>
      </c>
      <c r="L111" s="4">
        <v>13</v>
      </c>
      <c r="M111" s="4">
        <v>3</v>
      </c>
      <c r="N111" s="4" t="s">
        <v>3</v>
      </c>
      <c r="O111" s="4">
        <v>2</v>
      </c>
      <c r="P111" s="4"/>
      <c r="Q111" s="4"/>
      <c r="R111" s="4"/>
      <c r="S111" s="4"/>
      <c r="T111" s="4"/>
      <c r="U111" s="4"/>
      <c r="V111" s="4"/>
      <c r="W111" s="4"/>
    </row>
    <row r="112" spans="1:206">
      <c r="A112" s="4">
        <v>50</v>
      </c>
      <c r="B112" s="4">
        <v>0</v>
      </c>
      <c r="C112" s="4">
        <v>0</v>
      </c>
      <c r="D112" s="4">
        <v>1</v>
      </c>
      <c r="E112" s="4">
        <v>205</v>
      </c>
      <c r="F112" s="4">
        <f>ROUND(Source!S97,O112)</f>
        <v>14014.67</v>
      </c>
      <c r="G112" s="4" t="s">
        <v>75</v>
      </c>
      <c r="H112" s="4" t="s">
        <v>76</v>
      </c>
      <c r="I112" s="4"/>
      <c r="J112" s="4"/>
      <c r="K112" s="4">
        <v>205</v>
      </c>
      <c r="L112" s="4">
        <v>14</v>
      </c>
      <c r="M112" s="4">
        <v>3</v>
      </c>
      <c r="N112" s="4" t="s">
        <v>3</v>
      </c>
      <c r="O112" s="4">
        <v>2</v>
      </c>
      <c r="P112" s="4"/>
      <c r="Q112" s="4"/>
      <c r="R112" s="4"/>
      <c r="S112" s="4"/>
      <c r="T112" s="4"/>
      <c r="U112" s="4"/>
      <c r="V112" s="4"/>
      <c r="W112" s="4"/>
    </row>
    <row r="113" spans="1:206">
      <c r="A113" s="4">
        <v>50</v>
      </c>
      <c r="B113" s="4">
        <v>0</v>
      </c>
      <c r="C113" s="4">
        <v>0</v>
      </c>
      <c r="D113" s="4">
        <v>1</v>
      </c>
      <c r="E113" s="4">
        <v>232</v>
      </c>
      <c r="F113" s="4">
        <f>ROUND(Source!BC97,O113)</f>
        <v>0</v>
      </c>
      <c r="G113" s="4" t="s">
        <v>77</v>
      </c>
      <c r="H113" s="4" t="s">
        <v>78</v>
      </c>
      <c r="I113" s="4"/>
      <c r="J113" s="4"/>
      <c r="K113" s="4">
        <v>232</v>
      </c>
      <c r="L113" s="4">
        <v>15</v>
      </c>
      <c r="M113" s="4">
        <v>3</v>
      </c>
      <c r="N113" s="4" t="s">
        <v>3</v>
      </c>
      <c r="O113" s="4">
        <v>2</v>
      </c>
      <c r="P113" s="4"/>
      <c r="Q113" s="4"/>
      <c r="R113" s="4"/>
      <c r="S113" s="4"/>
      <c r="T113" s="4"/>
      <c r="U113" s="4"/>
      <c r="V113" s="4"/>
      <c r="W113" s="4"/>
    </row>
    <row r="114" spans="1:206">
      <c r="A114" s="4">
        <v>50</v>
      </c>
      <c r="B114" s="4">
        <v>0</v>
      </c>
      <c r="C114" s="4">
        <v>0</v>
      </c>
      <c r="D114" s="4">
        <v>1</v>
      </c>
      <c r="E114" s="4">
        <v>214</v>
      </c>
      <c r="F114" s="4">
        <f>ROUND(Source!AS97,O114)</f>
        <v>107003.97</v>
      </c>
      <c r="G114" s="4" t="s">
        <v>79</v>
      </c>
      <c r="H114" s="4" t="s">
        <v>80</v>
      </c>
      <c r="I114" s="4"/>
      <c r="J114" s="4"/>
      <c r="K114" s="4">
        <v>214</v>
      </c>
      <c r="L114" s="4">
        <v>16</v>
      </c>
      <c r="M114" s="4">
        <v>3</v>
      </c>
      <c r="N114" s="4" t="s">
        <v>3</v>
      </c>
      <c r="O114" s="4">
        <v>2</v>
      </c>
      <c r="P114" s="4"/>
      <c r="Q114" s="4"/>
      <c r="R114" s="4"/>
      <c r="S114" s="4"/>
      <c r="T114" s="4"/>
      <c r="U114" s="4"/>
      <c r="V114" s="4"/>
      <c r="W114" s="4"/>
    </row>
    <row r="115" spans="1:206">
      <c r="A115" s="4">
        <v>50</v>
      </c>
      <c r="B115" s="4">
        <v>0</v>
      </c>
      <c r="C115" s="4">
        <v>0</v>
      </c>
      <c r="D115" s="4">
        <v>1</v>
      </c>
      <c r="E115" s="4">
        <v>215</v>
      </c>
      <c r="F115" s="4">
        <f>ROUND(Source!AT97,O115)</f>
        <v>0</v>
      </c>
      <c r="G115" s="4" t="s">
        <v>81</v>
      </c>
      <c r="H115" s="4" t="s">
        <v>82</v>
      </c>
      <c r="I115" s="4"/>
      <c r="J115" s="4"/>
      <c r="K115" s="4">
        <v>215</v>
      </c>
      <c r="L115" s="4">
        <v>17</v>
      </c>
      <c r="M115" s="4">
        <v>3</v>
      </c>
      <c r="N115" s="4" t="s">
        <v>3</v>
      </c>
      <c r="O115" s="4">
        <v>2</v>
      </c>
      <c r="P115" s="4"/>
      <c r="Q115" s="4"/>
      <c r="R115" s="4"/>
      <c r="S115" s="4"/>
      <c r="T115" s="4"/>
      <c r="U115" s="4"/>
      <c r="V115" s="4"/>
      <c r="W115" s="4"/>
    </row>
    <row r="116" spans="1:206">
      <c r="A116" s="4">
        <v>50</v>
      </c>
      <c r="B116" s="4">
        <v>0</v>
      </c>
      <c r="C116" s="4">
        <v>0</v>
      </c>
      <c r="D116" s="4">
        <v>1</v>
      </c>
      <c r="E116" s="4">
        <v>217</v>
      </c>
      <c r="F116" s="4">
        <f>ROUND(Source!AU97,O116)</f>
        <v>0</v>
      </c>
      <c r="G116" s="4" t="s">
        <v>83</v>
      </c>
      <c r="H116" s="4" t="s">
        <v>84</v>
      </c>
      <c r="I116" s="4"/>
      <c r="J116" s="4"/>
      <c r="K116" s="4">
        <v>217</v>
      </c>
      <c r="L116" s="4">
        <v>18</v>
      </c>
      <c r="M116" s="4">
        <v>3</v>
      </c>
      <c r="N116" s="4" t="s">
        <v>3</v>
      </c>
      <c r="O116" s="4">
        <v>2</v>
      </c>
      <c r="P116" s="4"/>
      <c r="Q116" s="4"/>
      <c r="R116" s="4"/>
      <c r="S116" s="4"/>
      <c r="T116" s="4"/>
      <c r="U116" s="4"/>
      <c r="V116" s="4"/>
      <c r="W116" s="4"/>
    </row>
    <row r="117" spans="1:206">
      <c r="A117" s="4">
        <v>50</v>
      </c>
      <c r="B117" s="4">
        <v>0</v>
      </c>
      <c r="C117" s="4">
        <v>0</v>
      </c>
      <c r="D117" s="4">
        <v>1</v>
      </c>
      <c r="E117" s="4">
        <v>230</v>
      </c>
      <c r="F117" s="4">
        <f>ROUND(Source!BA97,O117)</f>
        <v>0</v>
      </c>
      <c r="G117" s="4" t="s">
        <v>85</v>
      </c>
      <c r="H117" s="4" t="s">
        <v>86</v>
      </c>
      <c r="I117" s="4"/>
      <c r="J117" s="4"/>
      <c r="K117" s="4">
        <v>230</v>
      </c>
      <c r="L117" s="4">
        <v>19</v>
      </c>
      <c r="M117" s="4">
        <v>3</v>
      </c>
      <c r="N117" s="4" t="s">
        <v>3</v>
      </c>
      <c r="O117" s="4">
        <v>2</v>
      </c>
      <c r="P117" s="4"/>
      <c r="Q117" s="4"/>
      <c r="R117" s="4"/>
      <c r="S117" s="4"/>
      <c r="T117" s="4"/>
      <c r="U117" s="4"/>
      <c r="V117" s="4"/>
      <c r="W117" s="4"/>
    </row>
    <row r="118" spans="1:206">
      <c r="A118" s="4">
        <v>50</v>
      </c>
      <c r="B118" s="4">
        <v>0</v>
      </c>
      <c r="C118" s="4">
        <v>0</v>
      </c>
      <c r="D118" s="4">
        <v>1</v>
      </c>
      <c r="E118" s="4">
        <v>206</v>
      </c>
      <c r="F118" s="4">
        <f>ROUND(Source!T97,O118)</f>
        <v>0</v>
      </c>
      <c r="G118" s="4" t="s">
        <v>87</v>
      </c>
      <c r="H118" s="4" t="s">
        <v>88</v>
      </c>
      <c r="I118" s="4"/>
      <c r="J118" s="4"/>
      <c r="K118" s="4">
        <v>206</v>
      </c>
      <c r="L118" s="4">
        <v>20</v>
      </c>
      <c r="M118" s="4">
        <v>3</v>
      </c>
      <c r="N118" s="4" t="s">
        <v>3</v>
      </c>
      <c r="O118" s="4">
        <v>2</v>
      </c>
      <c r="P118" s="4"/>
      <c r="Q118" s="4"/>
      <c r="R118" s="4"/>
      <c r="S118" s="4"/>
      <c r="T118" s="4"/>
      <c r="U118" s="4"/>
      <c r="V118" s="4"/>
      <c r="W118" s="4"/>
    </row>
    <row r="119" spans="1:206">
      <c r="A119" s="4">
        <v>50</v>
      </c>
      <c r="B119" s="4">
        <v>0</v>
      </c>
      <c r="C119" s="4">
        <v>0</v>
      </c>
      <c r="D119" s="4">
        <v>1</v>
      </c>
      <c r="E119" s="4">
        <v>207</v>
      </c>
      <c r="F119" s="4">
        <f>Source!U97</f>
        <v>47.729080000000003</v>
      </c>
      <c r="G119" s="4" t="s">
        <v>89</v>
      </c>
      <c r="H119" s="4" t="s">
        <v>90</v>
      </c>
      <c r="I119" s="4"/>
      <c r="J119" s="4"/>
      <c r="K119" s="4">
        <v>207</v>
      </c>
      <c r="L119" s="4">
        <v>21</v>
      </c>
      <c r="M119" s="4">
        <v>3</v>
      </c>
      <c r="N119" s="4" t="s">
        <v>3</v>
      </c>
      <c r="O119" s="4">
        <v>-1</v>
      </c>
      <c r="P119" s="4"/>
      <c r="Q119" s="4"/>
      <c r="R119" s="4"/>
      <c r="S119" s="4"/>
      <c r="T119" s="4"/>
      <c r="U119" s="4"/>
      <c r="V119" s="4"/>
      <c r="W119" s="4"/>
    </row>
    <row r="120" spans="1:206">
      <c r="A120" s="4">
        <v>50</v>
      </c>
      <c r="B120" s="4">
        <v>0</v>
      </c>
      <c r="C120" s="4">
        <v>0</v>
      </c>
      <c r="D120" s="4">
        <v>1</v>
      </c>
      <c r="E120" s="4">
        <v>208</v>
      </c>
      <c r="F120" s="4">
        <f>Source!V97</f>
        <v>5.9131500000000008</v>
      </c>
      <c r="G120" s="4" t="s">
        <v>91</v>
      </c>
      <c r="H120" s="4" t="s">
        <v>92</v>
      </c>
      <c r="I120" s="4"/>
      <c r="J120" s="4"/>
      <c r="K120" s="4">
        <v>208</v>
      </c>
      <c r="L120" s="4">
        <v>22</v>
      </c>
      <c r="M120" s="4">
        <v>3</v>
      </c>
      <c r="N120" s="4" t="s">
        <v>3</v>
      </c>
      <c r="O120" s="4">
        <v>-1</v>
      </c>
      <c r="P120" s="4"/>
      <c r="Q120" s="4"/>
      <c r="R120" s="4"/>
      <c r="S120" s="4"/>
      <c r="T120" s="4"/>
      <c r="U120" s="4"/>
      <c r="V120" s="4"/>
      <c r="W120" s="4"/>
    </row>
    <row r="121" spans="1:206">
      <c r="A121" s="4">
        <v>50</v>
      </c>
      <c r="B121" s="4">
        <v>0</v>
      </c>
      <c r="C121" s="4">
        <v>0</v>
      </c>
      <c r="D121" s="4">
        <v>1</v>
      </c>
      <c r="E121" s="4">
        <v>209</v>
      </c>
      <c r="F121" s="4">
        <f>ROUND(Source!W97,O121)</f>
        <v>164.1</v>
      </c>
      <c r="G121" s="4" t="s">
        <v>93</v>
      </c>
      <c r="H121" s="4" t="s">
        <v>94</v>
      </c>
      <c r="I121" s="4"/>
      <c r="J121" s="4"/>
      <c r="K121" s="4">
        <v>209</v>
      </c>
      <c r="L121" s="4">
        <v>23</v>
      </c>
      <c r="M121" s="4">
        <v>3</v>
      </c>
      <c r="N121" s="4" t="s">
        <v>3</v>
      </c>
      <c r="O121" s="4">
        <v>2</v>
      </c>
      <c r="P121" s="4"/>
      <c r="Q121" s="4"/>
      <c r="R121" s="4"/>
      <c r="S121" s="4"/>
      <c r="T121" s="4"/>
      <c r="U121" s="4"/>
      <c r="V121" s="4"/>
      <c r="W121" s="4"/>
    </row>
    <row r="122" spans="1:206">
      <c r="A122" s="4">
        <v>50</v>
      </c>
      <c r="B122" s="4">
        <v>0</v>
      </c>
      <c r="C122" s="4">
        <v>0</v>
      </c>
      <c r="D122" s="4">
        <v>1</v>
      </c>
      <c r="E122" s="4">
        <v>233</v>
      </c>
      <c r="F122" s="4">
        <f>ROUND(Source!BD97,O122)</f>
        <v>3646.37</v>
      </c>
      <c r="G122" s="4" t="s">
        <v>95</v>
      </c>
      <c r="H122" s="4" t="s">
        <v>96</v>
      </c>
      <c r="I122" s="4"/>
      <c r="J122" s="4"/>
      <c r="K122" s="4">
        <v>233</v>
      </c>
      <c r="L122" s="4">
        <v>24</v>
      </c>
      <c r="M122" s="4">
        <v>3</v>
      </c>
      <c r="N122" s="4" t="s">
        <v>3</v>
      </c>
      <c r="O122" s="4">
        <v>2</v>
      </c>
      <c r="P122" s="4"/>
      <c r="Q122" s="4"/>
      <c r="R122" s="4"/>
      <c r="S122" s="4"/>
      <c r="T122" s="4"/>
      <c r="U122" s="4"/>
      <c r="V122" s="4"/>
      <c r="W122" s="4"/>
    </row>
    <row r="123" spans="1:206">
      <c r="A123" s="4">
        <v>50</v>
      </c>
      <c r="B123" s="4">
        <v>0</v>
      </c>
      <c r="C123" s="4">
        <v>0</v>
      </c>
      <c r="D123" s="4">
        <v>1</v>
      </c>
      <c r="E123" s="4">
        <v>210</v>
      </c>
      <c r="F123" s="4">
        <f>ROUND(Source!X97,O123)</f>
        <v>13644.23</v>
      </c>
      <c r="G123" s="4" t="s">
        <v>97</v>
      </c>
      <c r="H123" s="4" t="s">
        <v>98</v>
      </c>
      <c r="I123" s="4"/>
      <c r="J123" s="4"/>
      <c r="K123" s="4">
        <v>210</v>
      </c>
      <c r="L123" s="4">
        <v>25</v>
      </c>
      <c r="M123" s="4">
        <v>3</v>
      </c>
      <c r="N123" s="4" t="s">
        <v>3</v>
      </c>
      <c r="O123" s="4">
        <v>2</v>
      </c>
      <c r="P123" s="4"/>
      <c r="Q123" s="4"/>
      <c r="R123" s="4"/>
      <c r="S123" s="4"/>
      <c r="T123" s="4"/>
      <c r="U123" s="4"/>
      <c r="V123" s="4"/>
      <c r="W123" s="4"/>
    </row>
    <row r="124" spans="1:206">
      <c r="A124" s="4">
        <v>50</v>
      </c>
      <c r="B124" s="4">
        <v>0</v>
      </c>
      <c r="C124" s="4">
        <v>0</v>
      </c>
      <c r="D124" s="4">
        <v>1</v>
      </c>
      <c r="E124" s="4">
        <v>211</v>
      </c>
      <c r="F124" s="4">
        <f>ROUND(Source!Y97,O124)</f>
        <v>9384.61</v>
      </c>
      <c r="G124" s="4" t="s">
        <v>99</v>
      </c>
      <c r="H124" s="4" t="s">
        <v>100</v>
      </c>
      <c r="I124" s="4"/>
      <c r="J124" s="4"/>
      <c r="K124" s="4">
        <v>211</v>
      </c>
      <c r="L124" s="4">
        <v>26</v>
      </c>
      <c r="M124" s="4">
        <v>3</v>
      </c>
      <c r="N124" s="4" t="s">
        <v>3</v>
      </c>
      <c r="O124" s="4">
        <v>2</v>
      </c>
      <c r="P124" s="4"/>
      <c r="Q124" s="4"/>
      <c r="R124" s="4"/>
      <c r="S124" s="4"/>
      <c r="T124" s="4"/>
      <c r="U124" s="4"/>
      <c r="V124" s="4"/>
      <c r="W124" s="4"/>
    </row>
    <row r="125" spans="1:206">
      <c r="A125" s="4">
        <v>50</v>
      </c>
      <c r="B125" s="4">
        <v>0</v>
      </c>
      <c r="C125" s="4">
        <v>0</v>
      </c>
      <c r="D125" s="4">
        <v>1</v>
      </c>
      <c r="E125" s="4">
        <v>224</v>
      </c>
      <c r="F125" s="4">
        <f>ROUND(Source!AR97,O125)</f>
        <v>107003.97</v>
      </c>
      <c r="G125" s="4" t="s">
        <v>101</v>
      </c>
      <c r="H125" s="4" t="s">
        <v>102</v>
      </c>
      <c r="I125" s="4"/>
      <c r="J125" s="4"/>
      <c r="K125" s="4">
        <v>224</v>
      </c>
      <c r="L125" s="4">
        <v>27</v>
      </c>
      <c r="M125" s="4">
        <v>3</v>
      </c>
      <c r="N125" s="4" t="s">
        <v>3</v>
      </c>
      <c r="O125" s="4">
        <v>2</v>
      </c>
      <c r="P125" s="4"/>
      <c r="Q125" s="4"/>
      <c r="R125" s="4"/>
      <c r="S125" s="4"/>
      <c r="T125" s="4"/>
      <c r="U125" s="4"/>
      <c r="V125" s="4"/>
      <c r="W125" s="4"/>
    </row>
    <row r="127" spans="1:206">
      <c r="A127" s="2">
        <v>51</v>
      </c>
      <c r="B127" s="2">
        <f>B20</f>
        <v>1</v>
      </c>
      <c r="C127" s="2">
        <f>A20</f>
        <v>3</v>
      </c>
      <c r="D127" s="2">
        <f>ROW(A20)</f>
        <v>20</v>
      </c>
      <c r="E127" s="2"/>
      <c r="F127" s="2" t="str">
        <f>IF(F20&lt;&gt;"",F20,"")</f>
        <v>Новая локальная смета</v>
      </c>
      <c r="G127" s="2" t="str">
        <f>IF(G20&lt;&gt;"",G20,"")</f>
        <v>Новая локальная смета</v>
      </c>
      <c r="H127" s="2">
        <v>0</v>
      </c>
      <c r="I127" s="2"/>
      <c r="J127" s="2"/>
      <c r="K127" s="2"/>
      <c r="L127" s="2"/>
      <c r="M127" s="2"/>
      <c r="N127" s="2"/>
      <c r="O127" s="2">
        <f t="shared" ref="O127:T127" si="106">ROUND(O35+O97+AB127,2)</f>
        <v>94117.95</v>
      </c>
      <c r="P127" s="2">
        <f t="shared" si="106"/>
        <v>61778.13</v>
      </c>
      <c r="Q127" s="2">
        <f t="shared" si="106"/>
        <v>11357.78</v>
      </c>
      <c r="R127" s="2">
        <f t="shared" si="106"/>
        <v>4346.8</v>
      </c>
      <c r="S127" s="2">
        <f t="shared" si="106"/>
        <v>20982.04</v>
      </c>
      <c r="T127" s="2">
        <f t="shared" si="106"/>
        <v>0</v>
      </c>
      <c r="U127" s="2">
        <f>U35+U97+AH127</f>
        <v>71.909559999999999</v>
      </c>
      <c r="V127" s="2">
        <f>V35+V97+AI127</f>
        <v>11.67475</v>
      </c>
      <c r="W127" s="2">
        <f>ROUND(W35+W97+AJ127,2)</f>
        <v>164.1</v>
      </c>
      <c r="X127" s="2">
        <f>ROUND(X35+X97+AK127,2)</f>
        <v>22220.94</v>
      </c>
      <c r="Y127" s="2">
        <f>ROUND(Y35+Y97+AL127,2)</f>
        <v>14745.61</v>
      </c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>
        <f t="shared" ref="AO127:BD127" si="107">ROUND(AO35+AO97+BX127,2)</f>
        <v>0</v>
      </c>
      <c r="AP127" s="2">
        <f t="shared" si="107"/>
        <v>0</v>
      </c>
      <c r="AQ127" s="2">
        <f t="shared" si="107"/>
        <v>0</v>
      </c>
      <c r="AR127" s="2">
        <f t="shared" si="107"/>
        <v>131084.5</v>
      </c>
      <c r="AS127" s="2">
        <f t="shared" si="107"/>
        <v>131084.5</v>
      </c>
      <c r="AT127" s="2">
        <f t="shared" si="107"/>
        <v>0</v>
      </c>
      <c r="AU127" s="2">
        <f t="shared" si="107"/>
        <v>0</v>
      </c>
      <c r="AV127" s="2">
        <f t="shared" si="107"/>
        <v>61778.13</v>
      </c>
      <c r="AW127" s="2">
        <f t="shared" si="107"/>
        <v>61778.13</v>
      </c>
      <c r="AX127" s="2">
        <f t="shared" si="107"/>
        <v>0</v>
      </c>
      <c r="AY127" s="2">
        <f t="shared" si="107"/>
        <v>61778.13</v>
      </c>
      <c r="AZ127" s="2">
        <f t="shared" si="107"/>
        <v>0</v>
      </c>
      <c r="BA127" s="2">
        <f t="shared" si="107"/>
        <v>0</v>
      </c>
      <c r="BB127" s="2">
        <f t="shared" si="107"/>
        <v>0</v>
      </c>
      <c r="BC127" s="2">
        <f t="shared" si="107"/>
        <v>0</v>
      </c>
      <c r="BD127" s="2">
        <f t="shared" si="107"/>
        <v>3646.37</v>
      </c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>
        <v>0</v>
      </c>
    </row>
    <row r="129" spans="1:23">
      <c r="A129" s="4">
        <v>50</v>
      </c>
      <c r="B129" s="4">
        <v>0</v>
      </c>
      <c r="C129" s="4">
        <v>0</v>
      </c>
      <c r="D129" s="4">
        <v>1</v>
      </c>
      <c r="E129" s="4">
        <v>201</v>
      </c>
      <c r="F129" s="4">
        <f>ROUND(Source!O127,O129)</f>
        <v>94117.95</v>
      </c>
      <c r="G129" s="4" t="s">
        <v>49</v>
      </c>
      <c r="H129" s="4" t="s">
        <v>50</v>
      </c>
      <c r="I129" s="4"/>
      <c r="J129" s="4"/>
      <c r="K129" s="4">
        <v>201</v>
      </c>
      <c r="L129" s="4">
        <v>1</v>
      </c>
      <c r="M129" s="4">
        <v>3</v>
      </c>
      <c r="N129" s="4" t="s">
        <v>3</v>
      </c>
      <c r="O129" s="4">
        <v>2</v>
      </c>
      <c r="P129" s="4"/>
      <c r="Q129" s="4"/>
      <c r="R129" s="4"/>
      <c r="S129" s="4"/>
      <c r="T129" s="4"/>
      <c r="U129" s="4"/>
      <c r="V129" s="4"/>
      <c r="W129" s="4"/>
    </row>
    <row r="130" spans="1:23">
      <c r="A130" s="4">
        <v>50</v>
      </c>
      <c r="B130" s="4">
        <v>0</v>
      </c>
      <c r="C130" s="4">
        <v>0</v>
      </c>
      <c r="D130" s="4">
        <v>1</v>
      </c>
      <c r="E130" s="4">
        <v>202</v>
      </c>
      <c r="F130" s="4">
        <f>ROUND(Source!P127,O130)</f>
        <v>61778.13</v>
      </c>
      <c r="G130" s="4" t="s">
        <v>51</v>
      </c>
      <c r="H130" s="4" t="s">
        <v>52</v>
      </c>
      <c r="I130" s="4"/>
      <c r="J130" s="4"/>
      <c r="K130" s="4">
        <v>202</v>
      </c>
      <c r="L130" s="4">
        <v>2</v>
      </c>
      <c r="M130" s="4">
        <v>3</v>
      </c>
      <c r="N130" s="4" t="s">
        <v>3</v>
      </c>
      <c r="O130" s="4">
        <v>2</v>
      </c>
      <c r="P130" s="4"/>
      <c r="Q130" s="4"/>
      <c r="R130" s="4"/>
      <c r="S130" s="4"/>
      <c r="T130" s="4"/>
      <c r="U130" s="4"/>
      <c r="V130" s="4"/>
      <c r="W130" s="4"/>
    </row>
    <row r="131" spans="1:23">
      <c r="A131" s="4">
        <v>50</v>
      </c>
      <c r="B131" s="4">
        <v>0</v>
      </c>
      <c r="C131" s="4">
        <v>0</v>
      </c>
      <c r="D131" s="4">
        <v>1</v>
      </c>
      <c r="E131" s="4">
        <v>222</v>
      </c>
      <c r="F131" s="4">
        <f>ROUND(Source!AO127,O131)</f>
        <v>0</v>
      </c>
      <c r="G131" s="4" t="s">
        <v>53</v>
      </c>
      <c r="H131" s="4" t="s">
        <v>54</v>
      </c>
      <c r="I131" s="4"/>
      <c r="J131" s="4"/>
      <c r="K131" s="4">
        <v>222</v>
      </c>
      <c r="L131" s="4">
        <v>3</v>
      </c>
      <c r="M131" s="4">
        <v>3</v>
      </c>
      <c r="N131" s="4" t="s">
        <v>3</v>
      </c>
      <c r="O131" s="4">
        <v>2</v>
      </c>
      <c r="P131" s="4"/>
      <c r="Q131" s="4"/>
      <c r="R131" s="4"/>
      <c r="S131" s="4"/>
      <c r="T131" s="4"/>
      <c r="U131" s="4"/>
      <c r="V131" s="4"/>
      <c r="W131" s="4"/>
    </row>
    <row r="132" spans="1:23">
      <c r="A132" s="4">
        <v>50</v>
      </c>
      <c r="B132" s="4">
        <v>0</v>
      </c>
      <c r="C132" s="4">
        <v>0</v>
      </c>
      <c r="D132" s="4">
        <v>1</v>
      </c>
      <c r="E132" s="4">
        <v>225</v>
      </c>
      <c r="F132" s="4">
        <f>ROUND(Source!AV127,O132)</f>
        <v>61778.13</v>
      </c>
      <c r="G132" s="4" t="s">
        <v>55</v>
      </c>
      <c r="H132" s="4" t="s">
        <v>56</v>
      </c>
      <c r="I132" s="4"/>
      <c r="J132" s="4"/>
      <c r="K132" s="4">
        <v>225</v>
      </c>
      <c r="L132" s="4">
        <v>4</v>
      </c>
      <c r="M132" s="4">
        <v>3</v>
      </c>
      <c r="N132" s="4" t="s">
        <v>3</v>
      </c>
      <c r="O132" s="4">
        <v>2</v>
      </c>
      <c r="P132" s="4"/>
      <c r="Q132" s="4"/>
      <c r="R132" s="4"/>
      <c r="S132" s="4"/>
      <c r="T132" s="4"/>
      <c r="U132" s="4"/>
      <c r="V132" s="4"/>
      <c r="W132" s="4"/>
    </row>
    <row r="133" spans="1:23">
      <c r="A133" s="4">
        <v>50</v>
      </c>
      <c r="B133" s="4">
        <v>0</v>
      </c>
      <c r="C133" s="4">
        <v>0</v>
      </c>
      <c r="D133" s="4">
        <v>1</v>
      </c>
      <c r="E133" s="4">
        <v>226</v>
      </c>
      <c r="F133" s="4">
        <f>ROUND(Source!AW127,O133)</f>
        <v>61778.13</v>
      </c>
      <c r="G133" s="4" t="s">
        <v>57</v>
      </c>
      <c r="H133" s="4" t="s">
        <v>58</v>
      </c>
      <c r="I133" s="4"/>
      <c r="J133" s="4"/>
      <c r="K133" s="4">
        <v>226</v>
      </c>
      <c r="L133" s="4">
        <v>5</v>
      </c>
      <c r="M133" s="4">
        <v>3</v>
      </c>
      <c r="N133" s="4" t="s">
        <v>3</v>
      </c>
      <c r="O133" s="4">
        <v>2</v>
      </c>
      <c r="P133" s="4"/>
      <c r="Q133" s="4"/>
      <c r="R133" s="4"/>
      <c r="S133" s="4"/>
      <c r="T133" s="4"/>
      <c r="U133" s="4"/>
      <c r="V133" s="4"/>
      <c r="W133" s="4"/>
    </row>
    <row r="134" spans="1:23">
      <c r="A134" s="4">
        <v>50</v>
      </c>
      <c r="B134" s="4">
        <v>0</v>
      </c>
      <c r="C134" s="4">
        <v>0</v>
      </c>
      <c r="D134" s="4">
        <v>1</v>
      </c>
      <c r="E134" s="4">
        <v>227</v>
      </c>
      <c r="F134" s="4">
        <f>ROUND(Source!AX127,O134)</f>
        <v>0</v>
      </c>
      <c r="G134" s="4" t="s">
        <v>59</v>
      </c>
      <c r="H134" s="4" t="s">
        <v>60</v>
      </c>
      <c r="I134" s="4"/>
      <c r="J134" s="4"/>
      <c r="K134" s="4">
        <v>227</v>
      </c>
      <c r="L134" s="4">
        <v>6</v>
      </c>
      <c r="M134" s="4">
        <v>3</v>
      </c>
      <c r="N134" s="4" t="s">
        <v>3</v>
      </c>
      <c r="O134" s="4">
        <v>2</v>
      </c>
      <c r="P134" s="4"/>
      <c r="Q134" s="4"/>
      <c r="R134" s="4"/>
      <c r="S134" s="4"/>
      <c r="T134" s="4"/>
      <c r="U134" s="4"/>
      <c r="V134" s="4"/>
      <c r="W134" s="4"/>
    </row>
    <row r="135" spans="1:23">
      <c r="A135" s="4">
        <v>50</v>
      </c>
      <c r="B135" s="4">
        <v>0</v>
      </c>
      <c r="C135" s="4">
        <v>0</v>
      </c>
      <c r="D135" s="4">
        <v>1</v>
      </c>
      <c r="E135" s="4">
        <v>228</v>
      </c>
      <c r="F135" s="4">
        <f>ROUND(Source!AY127,O135)</f>
        <v>61778.13</v>
      </c>
      <c r="G135" s="4" t="s">
        <v>61</v>
      </c>
      <c r="H135" s="4" t="s">
        <v>62</v>
      </c>
      <c r="I135" s="4"/>
      <c r="J135" s="4"/>
      <c r="K135" s="4">
        <v>228</v>
      </c>
      <c r="L135" s="4">
        <v>7</v>
      </c>
      <c r="M135" s="4">
        <v>3</v>
      </c>
      <c r="N135" s="4" t="s">
        <v>3</v>
      </c>
      <c r="O135" s="4">
        <v>2</v>
      </c>
      <c r="P135" s="4"/>
      <c r="Q135" s="4"/>
      <c r="R135" s="4"/>
      <c r="S135" s="4"/>
      <c r="T135" s="4"/>
      <c r="U135" s="4"/>
      <c r="V135" s="4"/>
      <c r="W135" s="4"/>
    </row>
    <row r="136" spans="1:23">
      <c r="A136" s="4">
        <v>50</v>
      </c>
      <c r="B136" s="4">
        <v>0</v>
      </c>
      <c r="C136" s="4">
        <v>0</v>
      </c>
      <c r="D136" s="4">
        <v>1</v>
      </c>
      <c r="E136" s="4">
        <v>216</v>
      </c>
      <c r="F136" s="4">
        <f>ROUND(Source!AP127,O136)</f>
        <v>0</v>
      </c>
      <c r="G136" s="4" t="s">
        <v>63</v>
      </c>
      <c r="H136" s="4" t="s">
        <v>64</v>
      </c>
      <c r="I136" s="4"/>
      <c r="J136" s="4"/>
      <c r="K136" s="4">
        <v>216</v>
      </c>
      <c r="L136" s="4">
        <v>8</v>
      </c>
      <c r="M136" s="4">
        <v>3</v>
      </c>
      <c r="N136" s="4" t="s">
        <v>3</v>
      </c>
      <c r="O136" s="4">
        <v>2</v>
      </c>
      <c r="P136" s="4"/>
      <c r="Q136" s="4"/>
      <c r="R136" s="4"/>
      <c r="S136" s="4"/>
      <c r="T136" s="4"/>
      <c r="U136" s="4"/>
      <c r="V136" s="4"/>
      <c r="W136" s="4"/>
    </row>
    <row r="137" spans="1:23">
      <c r="A137" s="4">
        <v>50</v>
      </c>
      <c r="B137" s="4">
        <v>0</v>
      </c>
      <c r="C137" s="4">
        <v>0</v>
      </c>
      <c r="D137" s="4">
        <v>1</v>
      </c>
      <c r="E137" s="4">
        <v>223</v>
      </c>
      <c r="F137" s="4">
        <f>ROUND(Source!AQ127,O137)</f>
        <v>0</v>
      </c>
      <c r="G137" s="4" t="s">
        <v>65</v>
      </c>
      <c r="H137" s="4" t="s">
        <v>66</v>
      </c>
      <c r="I137" s="4"/>
      <c r="J137" s="4"/>
      <c r="K137" s="4">
        <v>223</v>
      </c>
      <c r="L137" s="4">
        <v>9</v>
      </c>
      <c r="M137" s="4">
        <v>3</v>
      </c>
      <c r="N137" s="4" t="s">
        <v>3</v>
      </c>
      <c r="O137" s="4">
        <v>2</v>
      </c>
      <c r="P137" s="4"/>
      <c r="Q137" s="4"/>
      <c r="R137" s="4"/>
      <c r="S137" s="4"/>
      <c r="T137" s="4"/>
      <c r="U137" s="4"/>
      <c r="V137" s="4"/>
      <c r="W137" s="4"/>
    </row>
    <row r="138" spans="1:23">
      <c r="A138" s="4">
        <v>50</v>
      </c>
      <c r="B138" s="4">
        <v>0</v>
      </c>
      <c r="C138" s="4">
        <v>0</v>
      </c>
      <c r="D138" s="4">
        <v>1</v>
      </c>
      <c r="E138" s="4">
        <v>229</v>
      </c>
      <c r="F138" s="4">
        <f>ROUND(Source!AZ127,O138)</f>
        <v>0</v>
      </c>
      <c r="G138" s="4" t="s">
        <v>67</v>
      </c>
      <c r="H138" s="4" t="s">
        <v>68</v>
      </c>
      <c r="I138" s="4"/>
      <c r="J138" s="4"/>
      <c r="K138" s="4">
        <v>229</v>
      </c>
      <c r="L138" s="4">
        <v>10</v>
      </c>
      <c r="M138" s="4">
        <v>3</v>
      </c>
      <c r="N138" s="4" t="s">
        <v>3</v>
      </c>
      <c r="O138" s="4">
        <v>2</v>
      </c>
      <c r="P138" s="4"/>
      <c r="Q138" s="4"/>
      <c r="R138" s="4"/>
      <c r="S138" s="4"/>
      <c r="T138" s="4"/>
      <c r="U138" s="4"/>
      <c r="V138" s="4"/>
      <c r="W138" s="4"/>
    </row>
    <row r="139" spans="1:23">
      <c r="A139" s="4">
        <v>50</v>
      </c>
      <c r="B139" s="4">
        <v>0</v>
      </c>
      <c r="C139" s="4">
        <v>0</v>
      </c>
      <c r="D139" s="4">
        <v>1</v>
      </c>
      <c r="E139" s="4">
        <v>203</v>
      </c>
      <c r="F139" s="4">
        <f>ROUND(Source!Q127,O139)</f>
        <v>11357.78</v>
      </c>
      <c r="G139" s="4" t="s">
        <v>69</v>
      </c>
      <c r="H139" s="4" t="s">
        <v>70</v>
      </c>
      <c r="I139" s="4"/>
      <c r="J139" s="4"/>
      <c r="K139" s="4">
        <v>203</v>
      </c>
      <c r="L139" s="4">
        <v>11</v>
      </c>
      <c r="M139" s="4">
        <v>3</v>
      </c>
      <c r="N139" s="4" t="s">
        <v>3</v>
      </c>
      <c r="O139" s="4">
        <v>2</v>
      </c>
      <c r="P139" s="4"/>
      <c r="Q139" s="4"/>
      <c r="R139" s="4"/>
      <c r="S139" s="4"/>
      <c r="T139" s="4"/>
      <c r="U139" s="4"/>
      <c r="V139" s="4"/>
      <c r="W139" s="4"/>
    </row>
    <row r="140" spans="1:23">
      <c r="A140" s="4">
        <v>50</v>
      </c>
      <c r="B140" s="4">
        <v>0</v>
      </c>
      <c r="C140" s="4">
        <v>0</v>
      </c>
      <c r="D140" s="4">
        <v>1</v>
      </c>
      <c r="E140" s="4">
        <v>231</v>
      </c>
      <c r="F140" s="4">
        <f>ROUND(Source!BB127,O140)</f>
        <v>0</v>
      </c>
      <c r="G140" s="4" t="s">
        <v>71</v>
      </c>
      <c r="H140" s="4" t="s">
        <v>72</v>
      </c>
      <c r="I140" s="4"/>
      <c r="J140" s="4"/>
      <c r="K140" s="4">
        <v>231</v>
      </c>
      <c r="L140" s="4">
        <v>12</v>
      </c>
      <c r="M140" s="4">
        <v>3</v>
      </c>
      <c r="N140" s="4" t="s">
        <v>3</v>
      </c>
      <c r="O140" s="4">
        <v>2</v>
      </c>
      <c r="P140" s="4"/>
      <c r="Q140" s="4"/>
      <c r="R140" s="4"/>
      <c r="S140" s="4"/>
      <c r="T140" s="4"/>
      <c r="U140" s="4"/>
      <c r="V140" s="4"/>
      <c r="W140" s="4"/>
    </row>
    <row r="141" spans="1:23">
      <c r="A141" s="4">
        <v>50</v>
      </c>
      <c r="B141" s="4">
        <v>0</v>
      </c>
      <c r="C141" s="4">
        <v>0</v>
      </c>
      <c r="D141" s="4">
        <v>1</v>
      </c>
      <c r="E141" s="4">
        <v>204</v>
      </c>
      <c r="F141" s="4">
        <f>ROUND(Source!R127,O141)</f>
        <v>4346.8</v>
      </c>
      <c r="G141" s="4" t="s">
        <v>73</v>
      </c>
      <c r="H141" s="4" t="s">
        <v>74</v>
      </c>
      <c r="I141" s="4"/>
      <c r="J141" s="4"/>
      <c r="K141" s="4">
        <v>204</v>
      </c>
      <c r="L141" s="4">
        <v>13</v>
      </c>
      <c r="M141" s="4">
        <v>3</v>
      </c>
      <c r="N141" s="4" t="s">
        <v>3</v>
      </c>
      <c r="O141" s="4">
        <v>2</v>
      </c>
      <c r="P141" s="4"/>
      <c r="Q141" s="4"/>
      <c r="R141" s="4"/>
      <c r="S141" s="4"/>
      <c r="T141" s="4"/>
      <c r="U141" s="4"/>
      <c r="V141" s="4"/>
      <c r="W141" s="4"/>
    </row>
    <row r="142" spans="1:23">
      <c r="A142" s="4">
        <v>50</v>
      </c>
      <c r="B142" s="4">
        <v>0</v>
      </c>
      <c r="C142" s="4">
        <v>0</v>
      </c>
      <c r="D142" s="4">
        <v>1</v>
      </c>
      <c r="E142" s="4">
        <v>205</v>
      </c>
      <c r="F142" s="4">
        <f>ROUND(Source!S127,O142)</f>
        <v>20982.04</v>
      </c>
      <c r="G142" s="4" t="s">
        <v>75</v>
      </c>
      <c r="H142" s="4" t="s">
        <v>76</v>
      </c>
      <c r="I142" s="4"/>
      <c r="J142" s="4"/>
      <c r="K142" s="4">
        <v>205</v>
      </c>
      <c r="L142" s="4">
        <v>14</v>
      </c>
      <c r="M142" s="4">
        <v>3</v>
      </c>
      <c r="N142" s="4" t="s">
        <v>3</v>
      </c>
      <c r="O142" s="4">
        <v>2</v>
      </c>
      <c r="P142" s="4"/>
      <c r="Q142" s="4"/>
      <c r="R142" s="4"/>
      <c r="S142" s="4"/>
      <c r="T142" s="4"/>
      <c r="U142" s="4"/>
      <c r="V142" s="4"/>
      <c r="W142" s="4"/>
    </row>
    <row r="143" spans="1:23">
      <c r="A143" s="4">
        <v>50</v>
      </c>
      <c r="B143" s="4">
        <v>0</v>
      </c>
      <c r="C143" s="4">
        <v>0</v>
      </c>
      <c r="D143" s="4">
        <v>1</v>
      </c>
      <c r="E143" s="4">
        <v>232</v>
      </c>
      <c r="F143" s="4">
        <f>ROUND(Source!BC127,O143)</f>
        <v>0</v>
      </c>
      <c r="G143" s="4" t="s">
        <v>77</v>
      </c>
      <c r="H143" s="4" t="s">
        <v>78</v>
      </c>
      <c r="I143" s="4"/>
      <c r="J143" s="4"/>
      <c r="K143" s="4">
        <v>232</v>
      </c>
      <c r="L143" s="4">
        <v>15</v>
      </c>
      <c r="M143" s="4">
        <v>3</v>
      </c>
      <c r="N143" s="4" t="s">
        <v>3</v>
      </c>
      <c r="O143" s="4">
        <v>2</v>
      </c>
      <c r="P143" s="4"/>
      <c r="Q143" s="4"/>
      <c r="R143" s="4"/>
      <c r="S143" s="4"/>
      <c r="T143" s="4"/>
      <c r="U143" s="4"/>
      <c r="V143" s="4"/>
      <c r="W143" s="4"/>
    </row>
    <row r="144" spans="1:23">
      <c r="A144" s="4">
        <v>50</v>
      </c>
      <c r="B144" s="4">
        <v>0</v>
      </c>
      <c r="C144" s="4">
        <v>0</v>
      </c>
      <c r="D144" s="4">
        <v>1</v>
      </c>
      <c r="E144" s="4">
        <v>214</v>
      </c>
      <c r="F144" s="4">
        <f>ROUND(Source!AS127,O144)</f>
        <v>131084.5</v>
      </c>
      <c r="G144" s="4" t="s">
        <v>79</v>
      </c>
      <c r="H144" s="4" t="s">
        <v>80</v>
      </c>
      <c r="I144" s="4"/>
      <c r="J144" s="4"/>
      <c r="K144" s="4">
        <v>214</v>
      </c>
      <c r="L144" s="4">
        <v>16</v>
      </c>
      <c r="M144" s="4">
        <v>3</v>
      </c>
      <c r="N144" s="4" t="s">
        <v>3</v>
      </c>
      <c r="O144" s="4">
        <v>2</v>
      </c>
      <c r="P144" s="4"/>
      <c r="Q144" s="4"/>
      <c r="R144" s="4"/>
      <c r="S144" s="4"/>
      <c r="T144" s="4"/>
      <c r="U144" s="4"/>
      <c r="V144" s="4"/>
      <c r="W144" s="4"/>
    </row>
    <row r="145" spans="1:206">
      <c r="A145" s="4">
        <v>50</v>
      </c>
      <c r="B145" s="4">
        <v>0</v>
      </c>
      <c r="C145" s="4">
        <v>0</v>
      </c>
      <c r="D145" s="4">
        <v>1</v>
      </c>
      <c r="E145" s="4">
        <v>215</v>
      </c>
      <c r="F145" s="4">
        <f>ROUND(Source!AT127,O145)</f>
        <v>0</v>
      </c>
      <c r="G145" s="4" t="s">
        <v>81</v>
      </c>
      <c r="H145" s="4" t="s">
        <v>82</v>
      </c>
      <c r="I145" s="4"/>
      <c r="J145" s="4"/>
      <c r="K145" s="4">
        <v>215</v>
      </c>
      <c r="L145" s="4">
        <v>17</v>
      </c>
      <c r="M145" s="4">
        <v>3</v>
      </c>
      <c r="N145" s="4" t="s">
        <v>3</v>
      </c>
      <c r="O145" s="4">
        <v>2</v>
      </c>
      <c r="P145" s="4"/>
      <c r="Q145" s="4"/>
      <c r="R145" s="4"/>
      <c r="S145" s="4"/>
      <c r="T145" s="4"/>
      <c r="U145" s="4"/>
      <c r="V145" s="4"/>
      <c r="W145" s="4"/>
    </row>
    <row r="146" spans="1:206">
      <c r="A146" s="4">
        <v>50</v>
      </c>
      <c r="B146" s="4">
        <v>0</v>
      </c>
      <c r="C146" s="4">
        <v>0</v>
      </c>
      <c r="D146" s="4">
        <v>1</v>
      </c>
      <c r="E146" s="4">
        <v>217</v>
      </c>
      <c r="F146" s="4">
        <f>ROUND(Source!AU127,O146)</f>
        <v>0</v>
      </c>
      <c r="G146" s="4" t="s">
        <v>83</v>
      </c>
      <c r="H146" s="4" t="s">
        <v>84</v>
      </c>
      <c r="I146" s="4"/>
      <c r="J146" s="4"/>
      <c r="K146" s="4">
        <v>217</v>
      </c>
      <c r="L146" s="4">
        <v>18</v>
      </c>
      <c r="M146" s="4">
        <v>3</v>
      </c>
      <c r="N146" s="4" t="s">
        <v>3</v>
      </c>
      <c r="O146" s="4">
        <v>2</v>
      </c>
      <c r="P146" s="4"/>
      <c r="Q146" s="4"/>
      <c r="R146" s="4"/>
      <c r="S146" s="4"/>
      <c r="T146" s="4"/>
      <c r="U146" s="4"/>
      <c r="V146" s="4"/>
      <c r="W146" s="4"/>
    </row>
    <row r="147" spans="1:206">
      <c r="A147" s="4">
        <v>50</v>
      </c>
      <c r="B147" s="4">
        <v>0</v>
      </c>
      <c r="C147" s="4">
        <v>0</v>
      </c>
      <c r="D147" s="4">
        <v>1</v>
      </c>
      <c r="E147" s="4">
        <v>230</v>
      </c>
      <c r="F147" s="4">
        <f>ROUND(Source!BA127,O147)</f>
        <v>0</v>
      </c>
      <c r="G147" s="4" t="s">
        <v>85</v>
      </c>
      <c r="H147" s="4" t="s">
        <v>86</v>
      </c>
      <c r="I147" s="4"/>
      <c r="J147" s="4"/>
      <c r="K147" s="4">
        <v>230</v>
      </c>
      <c r="L147" s="4">
        <v>19</v>
      </c>
      <c r="M147" s="4">
        <v>3</v>
      </c>
      <c r="N147" s="4" t="s">
        <v>3</v>
      </c>
      <c r="O147" s="4">
        <v>2</v>
      </c>
      <c r="P147" s="4"/>
      <c r="Q147" s="4"/>
      <c r="R147" s="4"/>
      <c r="S147" s="4"/>
      <c r="T147" s="4"/>
      <c r="U147" s="4"/>
      <c r="V147" s="4"/>
      <c r="W147" s="4"/>
    </row>
    <row r="148" spans="1:206">
      <c r="A148" s="4">
        <v>50</v>
      </c>
      <c r="B148" s="4">
        <v>0</v>
      </c>
      <c r="C148" s="4">
        <v>0</v>
      </c>
      <c r="D148" s="4">
        <v>1</v>
      </c>
      <c r="E148" s="4">
        <v>206</v>
      </c>
      <c r="F148" s="4">
        <f>ROUND(Source!T127,O148)</f>
        <v>0</v>
      </c>
      <c r="G148" s="4" t="s">
        <v>87</v>
      </c>
      <c r="H148" s="4" t="s">
        <v>88</v>
      </c>
      <c r="I148" s="4"/>
      <c r="J148" s="4"/>
      <c r="K148" s="4">
        <v>206</v>
      </c>
      <c r="L148" s="4">
        <v>20</v>
      </c>
      <c r="M148" s="4">
        <v>3</v>
      </c>
      <c r="N148" s="4" t="s">
        <v>3</v>
      </c>
      <c r="O148" s="4">
        <v>2</v>
      </c>
      <c r="P148" s="4"/>
      <c r="Q148" s="4"/>
      <c r="R148" s="4"/>
      <c r="S148" s="4"/>
      <c r="T148" s="4"/>
      <c r="U148" s="4"/>
      <c r="V148" s="4"/>
      <c r="W148" s="4"/>
    </row>
    <row r="149" spans="1:206">
      <c r="A149" s="4">
        <v>50</v>
      </c>
      <c r="B149" s="4">
        <v>0</v>
      </c>
      <c r="C149" s="4">
        <v>0</v>
      </c>
      <c r="D149" s="4">
        <v>1</v>
      </c>
      <c r="E149" s="4">
        <v>207</v>
      </c>
      <c r="F149" s="4">
        <f>Source!U127</f>
        <v>71.909559999999999</v>
      </c>
      <c r="G149" s="4" t="s">
        <v>89</v>
      </c>
      <c r="H149" s="4" t="s">
        <v>90</v>
      </c>
      <c r="I149" s="4"/>
      <c r="J149" s="4"/>
      <c r="K149" s="4">
        <v>207</v>
      </c>
      <c r="L149" s="4">
        <v>21</v>
      </c>
      <c r="M149" s="4">
        <v>3</v>
      </c>
      <c r="N149" s="4" t="s">
        <v>3</v>
      </c>
      <c r="O149" s="4">
        <v>-1</v>
      </c>
      <c r="P149" s="4"/>
      <c r="Q149" s="4"/>
      <c r="R149" s="4"/>
      <c r="S149" s="4"/>
      <c r="T149" s="4"/>
      <c r="U149" s="4"/>
      <c r="V149" s="4"/>
      <c r="W149" s="4"/>
    </row>
    <row r="150" spans="1:206">
      <c r="A150" s="4">
        <v>50</v>
      </c>
      <c r="B150" s="4">
        <v>0</v>
      </c>
      <c r="C150" s="4">
        <v>0</v>
      </c>
      <c r="D150" s="4">
        <v>1</v>
      </c>
      <c r="E150" s="4">
        <v>208</v>
      </c>
      <c r="F150" s="4">
        <f>Source!V127</f>
        <v>11.67475</v>
      </c>
      <c r="G150" s="4" t="s">
        <v>91</v>
      </c>
      <c r="H150" s="4" t="s">
        <v>92</v>
      </c>
      <c r="I150" s="4"/>
      <c r="J150" s="4"/>
      <c r="K150" s="4">
        <v>208</v>
      </c>
      <c r="L150" s="4">
        <v>22</v>
      </c>
      <c r="M150" s="4">
        <v>3</v>
      </c>
      <c r="N150" s="4" t="s">
        <v>3</v>
      </c>
      <c r="O150" s="4">
        <v>-1</v>
      </c>
      <c r="P150" s="4"/>
      <c r="Q150" s="4"/>
      <c r="R150" s="4"/>
      <c r="S150" s="4"/>
      <c r="T150" s="4"/>
      <c r="U150" s="4"/>
      <c r="V150" s="4"/>
      <c r="W150" s="4"/>
    </row>
    <row r="151" spans="1:206">
      <c r="A151" s="4">
        <v>50</v>
      </c>
      <c r="B151" s="4">
        <v>0</v>
      </c>
      <c r="C151" s="4">
        <v>0</v>
      </c>
      <c r="D151" s="4">
        <v>1</v>
      </c>
      <c r="E151" s="4">
        <v>209</v>
      </c>
      <c r="F151" s="4">
        <f>ROUND(Source!W127,O151)</f>
        <v>164.1</v>
      </c>
      <c r="G151" s="4" t="s">
        <v>93</v>
      </c>
      <c r="H151" s="4" t="s">
        <v>94</v>
      </c>
      <c r="I151" s="4"/>
      <c r="J151" s="4"/>
      <c r="K151" s="4">
        <v>209</v>
      </c>
      <c r="L151" s="4">
        <v>23</v>
      </c>
      <c r="M151" s="4">
        <v>3</v>
      </c>
      <c r="N151" s="4" t="s">
        <v>3</v>
      </c>
      <c r="O151" s="4">
        <v>2</v>
      </c>
      <c r="P151" s="4"/>
      <c r="Q151" s="4"/>
      <c r="R151" s="4"/>
      <c r="S151" s="4"/>
      <c r="T151" s="4"/>
      <c r="U151" s="4"/>
      <c r="V151" s="4"/>
      <c r="W151" s="4"/>
    </row>
    <row r="152" spans="1:206">
      <c r="A152" s="4">
        <v>50</v>
      </c>
      <c r="B152" s="4">
        <v>0</v>
      </c>
      <c r="C152" s="4">
        <v>0</v>
      </c>
      <c r="D152" s="4">
        <v>1</v>
      </c>
      <c r="E152" s="4">
        <v>233</v>
      </c>
      <c r="F152" s="4">
        <f>ROUND(Source!BD127,O152)</f>
        <v>3646.37</v>
      </c>
      <c r="G152" s="4" t="s">
        <v>95</v>
      </c>
      <c r="H152" s="4" t="s">
        <v>96</v>
      </c>
      <c r="I152" s="4"/>
      <c r="J152" s="4"/>
      <c r="K152" s="4">
        <v>233</v>
      </c>
      <c r="L152" s="4">
        <v>24</v>
      </c>
      <c r="M152" s="4">
        <v>3</v>
      </c>
      <c r="N152" s="4" t="s">
        <v>3</v>
      </c>
      <c r="O152" s="4">
        <v>2</v>
      </c>
      <c r="P152" s="4"/>
      <c r="Q152" s="4"/>
      <c r="R152" s="4"/>
      <c r="S152" s="4"/>
      <c r="T152" s="4"/>
      <c r="U152" s="4"/>
      <c r="V152" s="4"/>
      <c r="W152" s="4"/>
    </row>
    <row r="153" spans="1:206">
      <c r="A153" s="4">
        <v>50</v>
      </c>
      <c r="B153" s="4">
        <v>0</v>
      </c>
      <c r="C153" s="4">
        <v>0</v>
      </c>
      <c r="D153" s="4">
        <v>1</v>
      </c>
      <c r="E153" s="4">
        <v>210</v>
      </c>
      <c r="F153" s="4">
        <f>ROUND(Source!X127,O153)</f>
        <v>22220.94</v>
      </c>
      <c r="G153" s="4" t="s">
        <v>97</v>
      </c>
      <c r="H153" s="4" t="s">
        <v>98</v>
      </c>
      <c r="I153" s="4"/>
      <c r="J153" s="4"/>
      <c r="K153" s="4">
        <v>210</v>
      </c>
      <c r="L153" s="4">
        <v>25</v>
      </c>
      <c r="M153" s="4">
        <v>3</v>
      </c>
      <c r="N153" s="4" t="s">
        <v>3</v>
      </c>
      <c r="O153" s="4">
        <v>2</v>
      </c>
      <c r="P153" s="4"/>
      <c r="Q153" s="4"/>
      <c r="R153" s="4"/>
      <c r="S153" s="4"/>
      <c r="T153" s="4"/>
      <c r="U153" s="4"/>
      <c r="V153" s="4"/>
      <c r="W153" s="4"/>
    </row>
    <row r="154" spans="1:206">
      <c r="A154" s="4">
        <v>50</v>
      </c>
      <c r="B154" s="4">
        <v>0</v>
      </c>
      <c r="C154" s="4">
        <v>0</v>
      </c>
      <c r="D154" s="4">
        <v>1</v>
      </c>
      <c r="E154" s="4">
        <v>211</v>
      </c>
      <c r="F154" s="4">
        <f>ROUND(Source!Y127,O154)</f>
        <v>14745.61</v>
      </c>
      <c r="G154" s="4" t="s">
        <v>99</v>
      </c>
      <c r="H154" s="4" t="s">
        <v>100</v>
      </c>
      <c r="I154" s="4"/>
      <c r="J154" s="4"/>
      <c r="K154" s="4">
        <v>211</v>
      </c>
      <c r="L154" s="4">
        <v>26</v>
      </c>
      <c r="M154" s="4">
        <v>3</v>
      </c>
      <c r="N154" s="4" t="s">
        <v>3</v>
      </c>
      <c r="O154" s="4">
        <v>2</v>
      </c>
      <c r="P154" s="4"/>
      <c r="Q154" s="4"/>
      <c r="R154" s="4"/>
      <c r="S154" s="4"/>
      <c r="T154" s="4"/>
      <c r="U154" s="4"/>
      <c r="V154" s="4"/>
      <c r="W154" s="4"/>
    </row>
    <row r="155" spans="1:206">
      <c r="A155" s="4">
        <v>50</v>
      </c>
      <c r="B155" s="4">
        <v>0</v>
      </c>
      <c r="C155" s="4">
        <v>0</v>
      </c>
      <c r="D155" s="4">
        <v>1</v>
      </c>
      <c r="E155" s="4">
        <v>224</v>
      </c>
      <c r="F155" s="4">
        <f>ROUND(Source!AR127,O155)</f>
        <v>131084.5</v>
      </c>
      <c r="G155" s="4" t="s">
        <v>101</v>
      </c>
      <c r="H155" s="4" t="s">
        <v>102</v>
      </c>
      <c r="I155" s="4"/>
      <c r="J155" s="4"/>
      <c r="K155" s="4">
        <v>224</v>
      </c>
      <c r="L155" s="4">
        <v>27</v>
      </c>
      <c r="M155" s="4">
        <v>3</v>
      </c>
      <c r="N155" s="4" t="s">
        <v>3</v>
      </c>
      <c r="O155" s="4">
        <v>2</v>
      </c>
      <c r="P155" s="4"/>
      <c r="Q155" s="4"/>
      <c r="R155" s="4"/>
      <c r="S155" s="4"/>
      <c r="T155" s="4"/>
      <c r="U155" s="4"/>
      <c r="V155" s="4"/>
      <c r="W155" s="4"/>
    </row>
    <row r="157" spans="1:206">
      <c r="A157" s="2">
        <v>51</v>
      </c>
      <c r="B157" s="2">
        <f>B12</f>
        <v>218</v>
      </c>
      <c r="C157" s="2">
        <f>A12</f>
        <v>1</v>
      </c>
      <c r="D157" s="2">
        <f>ROW(A12)</f>
        <v>12</v>
      </c>
      <c r="E157" s="2"/>
      <c r="F157" s="2" t="str">
        <f>IF(F12&lt;&gt;"",F12,"")</f>
        <v>Новый объект</v>
      </c>
      <c r="G157" s="2" t="str">
        <f>IF(G12&lt;&gt;"",G12,"")</f>
        <v>Столовая пандус для разгрузки продуктов и выхода Ильинский Погост</v>
      </c>
      <c r="H157" s="2">
        <v>0</v>
      </c>
      <c r="I157" s="2"/>
      <c r="J157" s="2"/>
      <c r="K157" s="2"/>
      <c r="L157" s="2"/>
      <c r="M157" s="2"/>
      <c r="N157" s="2"/>
      <c r="O157" s="2">
        <f t="shared" ref="O157:T157" si="108">ROUND(O127,2)</f>
        <v>94117.95</v>
      </c>
      <c r="P157" s="2">
        <f t="shared" si="108"/>
        <v>61778.13</v>
      </c>
      <c r="Q157" s="2">
        <f t="shared" si="108"/>
        <v>11357.78</v>
      </c>
      <c r="R157" s="2">
        <f t="shared" si="108"/>
        <v>4346.8</v>
      </c>
      <c r="S157" s="2">
        <f t="shared" si="108"/>
        <v>20982.04</v>
      </c>
      <c r="T157" s="2">
        <f t="shared" si="108"/>
        <v>0</v>
      </c>
      <c r="U157" s="2">
        <f>U127</f>
        <v>71.909559999999999</v>
      </c>
      <c r="V157" s="2">
        <f>V127</f>
        <v>11.67475</v>
      </c>
      <c r="W157" s="2">
        <f>ROUND(W127,2)</f>
        <v>164.1</v>
      </c>
      <c r="X157" s="2">
        <f>ROUND(X127,2)</f>
        <v>22220.94</v>
      </c>
      <c r="Y157" s="2">
        <f>ROUND(Y127,2)</f>
        <v>14745.61</v>
      </c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>
        <f t="shared" ref="AO157:BD157" si="109">ROUND(AO127,2)</f>
        <v>0</v>
      </c>
      <c r="AP157" s="2">
        <f t="shared" si="109"/>
        <v>0</v>
      </c>
      <c r="AQ157" s="2">
        <f t="shared" si="109"/>
        <v>0</v>
      </c>
      <c r="AR157" s="2">
        <f t="shared" si="109"/>
        <v>131084.5</v>
      </c>
      <c r="AS157" s="2">
        <f t="shared" si="109"/>
        <v>131084.5</v>
      </c>
      <c r="AT157" s="2">
        <f t="shared" si="109"/>
        <v>0</v>
      </c>
      <c r="AU157" s="2">
        <f t="shared" si="109"/>
        <v>0</v>
      </c>
      <c r="AV157" s="2">
        <f t="shared" si="109"/>
        <v>61778.13</v>
      </c>
      <c r="AW157" s="2">
        <f t="shared" si="109"/>
        <v>61778.13</v>
      </c>
      <c r="AX157" s="2">
        <f t="shared" si="109"/>
        <v>0</v>
      </c>
      <c r="AY157" s="2">
        <f t="shared" si="109"/>
        <v>61778.13</v>
      </c>
      <c r="AZ157" s="2">
        <f t="shared" si="109"/>
        <v>0</v>
      </c>
      <c r="BA157" s="2">
        <f t="shared" si="109"/>
        <v>0</v>
      </c>
      <c r="BB157" s="2">
        <f t="shared" si="109"/>
        <v>0</v>
      </c>
      <c r="BC157" s="2">
        <f t="shared" si="109"/>
        <v>0</v>
      </c>
      <c r="BD157" s="2">
        <f t="shared" si="109"/>
        <v>3646.37</v>
      </c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>
        <v>0</v>
      </c>
    </row>
    <row r="159" spans="1:206">
      <c r="A159" s="4">
        <v>50</v>
      </c>
      <c r="B159" s="4">
        <v>0</v>
      </c>
      <c r="C159" s="4">
        <v>0</v>
      </c>
      <c r="D159" s="4">
        <v>1</v>
      </c>
      <c r="E159" s="4">
        <v>201</v>
      </c>
      <c r="F159" s="4">
        <f>ROUND(Source!O157,O159)</f>
        <v>94117.95</v>
      </c>
      <c r="G159" s="4" t="s">
        <v>49</v>
      </c>
      <c r="H159" s="4" t="s">
        <v>50</v>
      </c>
      <c r="I159" s="4"/>
      <c r="J159" s="4"/>
      <c r="K159" s="4">
        <v>201</v>
      </c>
      <c r="L159" s="4">
        <v>1</v>
      </c>
      <c r="M159" s="4">
        <v>3</v>
      </c>
      <c r="N159" s="4" t="s">
        <v>3</v>
      </c>
      <c r="O159" s="4">
        <v>2</v>
      </c>
      <c r="P159" s="4"/>
      <c r="Q159" s="4"/>
      <c r="R159" s="4"/>
      <c r="S159" s="4"/>
      <c r="T159" s="4"/>
      <c r="U159" s="4"/>
      <c r="V159" s="4"/>
      <c r="W159" s="4"/>
    </row>
    <row r="160" spans="1:206">
      <c r="A160" s="4">
        <v>50</v>
      </c>
      <c r="B160" s="4">
        <v>0</v>
      </c>
      <c r="C160" s="4">
        <v>0</v>
      </c>
      <c r="D160" s="4">
        <v>1</v>
      </c>
      <c r="E160" s="4">
        <v>202</v>
      </c>
      <c r="F160" s="4">
        <f>ROUND(Source!P157,O160)</f>
        <v>61778.13</v>
      </c>
      <c r="G160" s="4" t="s">
        <v>51</v>
      </c>
      <c r="H160" s="4" t="s">
        <v>52</v>
      </c>
      <c r="I160" s="4"/>
      <c r="J160" s="4"/>
      <c r="K160" s="4">
        <v>202</v>
      </c>
      <c r="L160" s="4">
        <v>2</v>
      </c>
      <c r="M160" s="4">
        <v>3</v>
      </c>
      <c r="N160" s="4" t="s">
        <v>3</v>
      </c>
      <c r="O160" s="4">
        <v>2</v>
      </c>
      <c r="P160" s="4"/>
      <c r="Q160" s="4"/>
      <c r="R160" s="4"/>
      <c r="S160" s="4"/>
      <c r="T160" s="4"/>
      <c r="U160" s="4"/>
      <c r="V160" s="4"/>
      <c r="W160" s="4"/>
    </row>
    <row r="161" spans="1:23">
      <c r="A161" s="4">
        <v>50</v>
      </c>
      <c r="B161" s="4">
        <v>0</v>
      </c>
      <c r="C161" s="4">
        <v>0</v>
      </c>
      <c r="D161" s="4">
        <v>1</v>
      </c>
      <c r="E161" s="4">
        <v>222</v>
      </c>
      <c r="F161" s="4">
        <f>ROUND(Source!AO157,O161)</f>
        <v>0</v>
      </c>
      <c r="G161" s="4" t="s">
        <v>53</v>
      </c>
      <c r="H161" s="4" t="s">
        <v>54</v>
      </c>
      <c r="I161" s="4"/>
      <c r="J161" s="4"/>
      <c r="K161" s="4">
        <v>222</v>
      </c>
      <c r="L161" s="4">
        <v>3</v>
      </c>
      <c r="M161" s="4">
        <v>3</v>
      </c>
      <c r="N161" s="4" t="s">
        <v>3</v>
      </c>
      <c r="O161" s="4">
        <v>2</v>
      </c>
      <c r="P161" s="4"/>
      <c r="Q161" s="4"/>
      <c r="R161" s="4"/>
      <c r="S161" s="4"/>
      <c r="T161" s="4"/>
      <c r="U161" s="4"/>
      <c r="V161" s="4"/>
      <c r="W161" s="4"/>
    </row>
    <row r="162" spans="1:23">
      <c r="A162" s="4">
        <v>50</v>
      </c>
      <c r="B162" s="4">
        <v>0</v>
      </c>
      <c r="C162" s="4">
        <v>0</v>
      </c>
      <c r="D162" s="4">
        <v>1</v>
      </c>
      <c r="E162" s="4">
        <v>225</v>
      </c>
      <c r="F162" s="4">
        <f>ROUND(Source!AV157,O162)</f>
        <v>61778.13</v>
      </c>
      <c r="G162" s="4" t="s">
        <v>55</v>
      </c>
      <c r="H162" s="4" t="s">
        <v>56</v>
      </c>
      <c r="I162" s="4"/>
      <c r="J162" s="4"/>
      <c r="K162" s="4">
        <v>225</v>
      </c>
      <c r="L162" s="4">
        <v>4</v>
      </c>
      <c r="M162" s="4">
        <v>3</v>
      </c>
      <c r="N162" s="4" t="s">
        <v>3</v>
      </c>
      <c r="O162" s="4">
        <v>2</v>
      </c>
      <c r="P162" s="4"/>
      <c r="Q162" s="4"/>
      <c r="R162" s="4"/>
      <c r="S162" s="4"/>
      <c r="T162" s="4"/>
      <c r="U162" s="4"/>
      <c r="V162" s="4"/>
      <c r="W162" s="4"/>
    </row>
    <row r="163" spans="1:23">
      <c r="A163" s="4">
        <v>50</v>
      </c>
      <c r="B163" s="4">
        <v>0</v>
      </c>
      <c r="C163" s="4">
        <v>0</v>
      </c>
      <c r="D163" s="4">
        <v>1</v>
      </c>
      <c r="E163" s="4">
        <v>226</v>
      </c>
      <c r="F163" s="4">
        <f>ROUND(Source!AW157,O163)</f>
        <v>61778.13</v>
      </c>
      <c r="G163" s="4" t="s">
        <v>57</v>
      </c>
      <c r="H163" s="4" t="s">
        <v>58</v>
      </c>
      <c r="I163" s="4"/>
      <c r="J163" s="4"/>
      <c r="K163" s="4">
        <v>226</v>
      </c>
      <c r="L163" s="4">
        <v>5</v>
      </c>
      <c r="M163" s="4">
        <v>3</v>
      </c>
      <c r="N163" s="4" t="s">
        <v>3</v>
      </c>
      <c r="O163" s="4">
        <v>2</v>
      </c>
      <c r="P163" s="4"/>
      <c r="Q163" s="4"/>
      <c r="R163" s="4"/>
      <c r="S163" s="4"/>
      <c r="T163" s="4"/>
      <c r="U163" s="4"/>
      <c r="V163" s="4"/>
      <c r="W163" s="4"/>
    </row>
    <row r="164" spans="1:23">
      <c r="A164" s="4">
        <v>50</v>
      </c>
      <c r="B164" s="4">
        <v>0</v>
      </c>
      <c r="C164" s="4">
        <v>0</v>
      </c>
      <c r="D164" s="4">
        <v>1</v>
      </c>
      <c r="E164" s="4">
        <v>227</v>
      </c>
      <c r="F164" s="4">
        <f>ROUND(Source!AX157,O164)</f>
        <v>0</v>
      </c>
      <c r="G164" s="4" t="s">
        <v>59</v>
      </c>
      <c r="H164" s="4" t="s">
        <v>60</v>
      </c>
      <c r="I164" s="4"/>
      <c r="J164" s="4"/>
      <c r="K164" s="4">
        <v>227</v>
      </c>
      <c r="L164" s="4">
        <v>6</v>
      </c>
      <c r="M164" s="4">
        <v>3</v>
      </c>
      <c r="N164" s="4" t="s">
        <v>3</v>
      </c>
      <c r="O164" s="4">
        <v>2</v>
      </c>
      <c r="P164" s="4"/>
      <c r="Q164" s="4"/>
      <c r="R164" s="4"/>
      <c r="S164" s="4"/>
      <c r="T164" s="4"/>
      <c r="U164" s="4"/>
      <c r="V164" s="4"/>
      <c r="W164" s="4"/>
    </row>
    <row r="165" spans="1:23">
      <c r="A165" s="4">
        <v>50</v>
      </c>
      <c r="B165" s="4">
        <v>0</v>
      </c>
      <c r="C165" s="4">
        <v>0</v>
      </c>
      <c r="D165" s="4">
        <v>1</v>
      </c>
      <c r="E165" s="4">
        <v>228</v>
      </c>
      <c r="F165" s="4">
        <f>ROUND(Source!AY157,O165)</f>
        <v>61778.13</v>
      </c>
      <c r="G165" s="4" t="s">
        <v>61</v>
      </c>
      <c r="H165" s="4" t="s">
        <v>62</v>
      </c>
      <c r="I165" s="4"/>
      <c r="J165" s="4"/>
      <c r="K165" s="4">
        <v>228</v>
      </c>
      <c r="L165" s="4">
        <v>7</v>
      </c>
      <c r="M165" s="4">
        <v>3</v>
      </c>
      <c r="N165" s="4" t="s">
        <v>3</v>
      </c>
      <c r="O165" s="4">
        <v>2</v>
      </c>
      <c r="P165" s="4"/>
      <c r="Q165" s="4"/>
      <c r="R165" s="4"/>
      <c r="S165" s="4"/>
      <c r="T165" s="4"/>
      <c r="U165" s="4"/>
      <c r="V165" s="4"/>
      <c r="W165" s="4"/>
    </row>
    <row r="166" spans="1:23">
      <c r="A166" s="4">
        <v>50</v>
      </c>
      <c r="B166" s="4">
        <v>0</v>
      </c>
      <c r="C166" s="4">
        <v>0</v>
      </c>
      <c r="D166" s="4">
        <v>1</v>
      </c>
      <c r="E166" s="4">
        <v>216</v>
      </c>
      <c r="F166" s="4">
        <f>ROUND(Source!AP157,O166)</f>
        <v>0</v>
      </c>
      <c r="G166" s="4" t="s">
        <v>63</v>
      </c>
      <c r="H166" s="4" t="s">
        <v>64</v>
      </c>
      <c r="I166" s="4"/>
      <c r="J166" s="4"/>
      <c r="K166" s="4">
        <v>216</v>
      </c>
      <c r="L166" s="4">
        <v>8</v>
      </c>
      <c r="M166" s="4">
        <v>3</v>
      </c>
      <c r="N166" s="4" t="s">
        <v>3</v>
      </c>
      <c r="O166" s="4">
        <v>2</v>
      </c>
      <c r="P166" s="4"/>
      <c r="Q166" s="4"/>
      <c r="R166" s="4"/>
      <c r="S166" s="4"/>
      <c r="T166" s="4"/>
      <c r="U166" s="4"/>
      <c r="V166" s="4"/>
      <c r="W166" s="4"/>
    </row>
    <row r="167" spans="1:23">
      <c r="A167" s="4">
        <v>50</v>
      </c>
      <c r="B167" s="4">
        <v>0</v>
      </c>
      <c r="C167" s="4">
        <v>0</v>
      </c>
      <c r="D167" s="4">
        <v>1</v>
      </c>
      <c r="E167" s="4">
        <v>223</v>
      </c>
      <c r="F167" s="4">
        <f>ROUND(Source!AQ157,O167)</f>
        <v>0</v>
      </c>
      <c r="G167" s="4" t="s">
        <v>65</v>
      </c>
      <c r="H167" s="4" t="s">
        <v>66</v>
      </c>
      <c r="I167" s="4"/>
      <c r="J167" s="4"/>
      <c r="K167" s="4">
        <v>223</v>
      </c>
      <c r="L167" s="4">
        <v>9</v>
      </c>
      <c r="M167" s="4">
        <v>3</v>
      </c>
      <c r="N167" s="4" t="s">
        <v>3</v>
      </c>
      <c r="O167" s="4">
        <v>2</v>
      </c>
      <c r="P167" s="4"/>
      <c r="Q167" s="4"/>
      <c r="R167" s="4"/>
      <c r="S167" s="4"/>
      <c r="T167" s="4"/>
      <c r="U167" s="4"/>
      <c r="V167" s="4"/>
      <c r="W167" s="4"/>
    </row>
    <row r="168" spans="1:23">
      <c r="A168" s="4">
        <v>50</v>
      </c>
      <c r="B168" s="4">
        <v>0</v>
      </c>
      <c r="C168" s="4">
        <v>0</v>
      </c>
      <c r="D168" s="4">
        <v>1</v>
      </c>
      <c r="E168" s="4">
        <v>229</v>
      </c>
      <c r="F168" s="4">
        <f>ROUND(Source!AZ157,O168)</f>
        <v>0</v>
      </c>
      <c r="G168" s="4" t="s">
        <v>67</v>
      </c>
      <c r="H168" s="4" t="s">
        <v>68</v>
      </c>
      <c r="I168" s="4"/>
      <c r="J168" s="4"/>
      <c r="K168" s="4">
        <v>229</v>
      </c>
      <c r="L168" s="4">
        <v>10</v>
      </c>
      <c r="M168" s="4">
        <v>3</v>
      </c>
      <c r="N168" s="4" t="s">
        <v>3</v>
      </c>
      <c r="O168" s="4">
        <v>2</v>
      </c>
      <c r="P168" s="4"/>
      <c r="Q168" s="4"/>
      <c r="R168" s="4"/>
      <c r="S168" s="4"/>
      <c r="T168" s="4"/>
      <c r="U168" s="4"/>
      <c r="V168" s="4"/>
      <c r="W168" s="4"/>
    </row>
    <row r="169" spans="1:23">
      <c r="A169" s="4">
        <v>50</v>
      </c>
      <c r="B169" s="4">
        <v>0</v>
      </c>
      <c r="C169" s="4">
        <v>0</v>
      </c>
      <c r="D169" s="4">
        <v>1</v>
      </c>
      <c r="E169" s="4">
        <v>203</v>
      </c>
      <c r="F169" s="4">
        <f>ROUND(Source!Q157,O169)</f>
        <v>11357.78</v>
      </c>
      <c r="G169" s="4" t="s">
        <v>69</v>
      </c>
      <c r="H169" s="4" t="s">
        <v>70</v>
      </c>
      <c r="I169" s="4"/>
      <c r="J169" s="4"/>
      <c r="K169" s="4">
        <v>203</v>
      </c>
      <c r="L169" s="4">
        <v>11</v>
      </c>
      <c r="M169" s="4">
        <v>3</v>
      </c>
      <c r="N169" s="4" t="s">
        <v>3</v>
      </c>
      <c r="O169" s="4">
        <v>2</v>
      </c>
      <c r="P169" s="4"/>
      <c r="Q169" s="4"/>
      <c r="R169" s="4"/>
      <c r="S169" s="4"/>
      <c r="T169" s="4"/>
      <c r="U169" s="4"/>
      <c r="V169" s="4"/>
      <c r="W169" s="4"/>
    </row>
    <row r="170" spans="1:23">
      <c r="A170" s="4">
        <v>50</v>
      </c>
      <c r="B170" s="4">
        <v>0</v>
      </c>
      <c r="C170" s="4">
        <v>0</v>
      </c>
      <c r="D170" s="4">
        <v>1</v>
      </c>
      <c r="E170" s="4">
        <v>231</v>
      </c>
      <c r="F170" s="4">
        <f>ROUND(Source!BB157,O170)</f>
        <v>0</v>
      </c>
      <c r="G170" s="4" t="s">
        <v>71</v>
      </c>
      <c r="H170" s="4" t="s">
        <v>72</v>
      </c>
      <c r="I170" s="4"/>
      <c r="J170" s="4"/>
      <c r="K170" s="4">
        <v>231</v>
      </c>
      <c r="L170" s="4">
        <v>12</v>
      </c>
      <c r="M170" s="4">
        <v>3</v>
      </c>
      <c r="N170" s="4" t="s">
        <v>3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</row>
    <row r="171" spans="1:23">
      <c r="A171" s="4">
        <v>50</v>
      </c>
      <c r="B171" s="4">
        <v>0</v>
      </c>
      <c r="C171" s="4">
        <v>0</v>
      </c>
      <c r="D171" s="4">
        <v>1</v>
      </c>
      <c r="E171" s="4">
        <v>204</v>
      </c>
      <c r="F171" s="4">
        <f>ROUND(Source!R157,O171)</f>
        <v>4346.8</v>
      </c>
      <c r="G171" s="4" t="s">
        <v>73</v>
      </c>
      <c r="H171" s="4" t="s">
        <v>74</v>
      </c>
      <c r="I171" s="4"/>
      <c r="J171" s="4"/>
      <c r="K171" s="4">
        <v>204</v>
      </c>
      <c r="L171" s="4">
        <v>13</v>
      </c>
      <c r="M171" s="4">
        <v>3</v>
      </c>
      <c r="N171" s="4" t="s">
        <v>3</v>
      </c>
      <c r="O171" s="4">
        <v>2</v>
      </c>
      <c r="P171" s="4"/>
      <c r="Q171" s="4"/>
      <c r="R171" s="4"/>
      <c r="S171" s="4"/>
      <c r="T171" s="4"/>
      <c r="U171" s="4"/>
      <c r="V171" s="4"/>
      <c r="W171" s="4"/>
    </row>
    <row r="172" spans="1:23">
      <c r="A172" s="4">
        <v>50</v>
      </c>
      <c r="B172" s="4">
        <v>0</v>
      </c>
      <c r="C172" s="4">
        <v>0</v>
      </c>
      <c r="D172" s="4">
        <v>1</v>
      </c>
      <c r="E172" s="4">
        <v>205</v>
      </c>
      <c r="F172" s="4">
        <f>ROUND(Source!S157,O172)</f>
        <v>20982.04</v>
      </c>
      <c r="G172" s="4" t="s">
        <v>75</v>
      </c>
      <c r="H172" s="4" t="s">
        <v>76</v>
      </c>
      <c r="I172" s="4"/>
      <c r="J172" s="4"/>
      <c r="K172" s="4">
        <v>205</v>
      </c>
      <c r="L172" s="4">
        <v>14</v>
      </c>
      <c r="M172" s="4">
        <v>3</v>
      </c>
      <c r="N172" s="4" t="s">
        <v>3</v>
      </c>
      <c r="O172" s="4">
        <v>2</v>
      </c>
      <c r="P172" s="4"/>
      <c r="Q172" s="4"/>
      <c r="R172" s="4"/>
      <c r="S172" s="4"/>
      <c r="T172" s="4"/>
      <c r="U172" s="4"/>
      <c r="V172" s="4"/>
      <c r="W172" s="4"/>
    </row>
    <row r="173" spans="1:23">
      <c r="A173" s="4">
        <v>50</v>
      </c>
      <c r="B173" s="4">
        <v>0</v>
      </c>
      <c r="C173" s="4">
        <v>0</v>
      </c>
      <c r="D173" s="4">
        <v>1</v>
      </c>
      <c r="E173" s="4">
        <v>232</v>
      </c>
      <c r="F173" s="4">
        <f>ROUND(Source!BC157,O173)</f>
        <v>0</v>
      </c>
      <c r="G173" s="4" t="s">
        <v>77</v>
      </c>
      <c r="H173" s="4" t="s">
        <v>78</v>
      </c>
      <c r="I173" s="4"/>
      <c r="J173" s="4"/>
      <c r="K173" s="4">
        <v>232</v>
      </c>
      <c r="L173" s="4">
        <v>15</v>
      </c>
      <c r="M173" s="4">
        <v>3</v>
      </c>
      <c r="N173" s="4" t="s">
        <v>3</v>
      </c>
      <c r="O173" s="4">
        <v>2</v>
      </c>
      <c r="P173" s="4"/>
      <c r="Q173" s="4"/>
      <c r="R173" s="4"/>
      <c r="S173" s="4"/>
      <c r="T173" s="4"/>
      <c r="U173" s="4"/>
      <c r="V173" s="4"/>
      <c r="W173" s="4"/>
    </row>
    <row r="174" spans="1:23">
      <c r="A174" s="4">
        <v>50</v>
      </c>
      <c r="B174" s="4">
        <v>0</v>
      </c>
      <c r="C174" s="4">
        <v>0</v>
      </c>
      <c r="D174" s="4">
        <v>1</v>
      </c>
      <c r="E174" s="4">
        <v>214</v>
      </c>
      <c r="F174" s="4">
        <f>ROUND(Source!AS157,O174)</f>
        <v>131084.5</v>
      </c>
      <c r="G174" s="4" t="s">
        <v>79</v>
      </c>
      <c r="H174" s="4" t="s">
        <v>80</v>
      </c>
      <c r="I174" s="4"/>
      <c r="J174" s="4"/>
      <c r="K174" s="4">
        <v>214</v>
      </c>
      <c r="L174" s="4">
        <v>16</v>
      </c>
      <c r="M174" s="4">
        <v>3</v>
      </c>
      <c r="N174" s="4" t="s">
        <v>3</v>
      </c>
      <c r="O174" s="4">
        <v>2</v>
      </c>
      <c r="P174" s="4"/>
      <c r="Q174" s="4"/>
      <c r="R174" s="4"/>
      <c r="S174" s="4"/>
      <c r="T174" s="4"/>
      <c r="U174" s="4"/>
      <c r="V174" s="4"/>
      <c r="W174" s="4"/>
    </row>
    <row r="175" spans="1:23">
      <c r="A175" s="4">
        <v>50</v>
      </c>
      <c r="B175" s="4">
        <v>0</v>
      </c>
      <c r="C175" s="4">
        <v>0</v>
      </c>
      <c r="D175" s="4">
        <v>1</v>
      </c>
      <c r="E175" s="4">
        <v>215</v>
      </c>
      <c r="F175" s="4">
        <f>ROUND(Source!AT157,O175)</f>
        <v>0</v>
      </c>
      <c r="G175" s="4" t="s">
        <v>81</v>
      </c>
      <c r="H175" s="4" t="s">
        <v>82</v>
      </c>
      <c r="I175" s="4"/>
      <c r="J175" s="4"/>
      <c r="K175" s="4">
        <v>215</v>
      </c>
      <c r="L175" s="4">
        <v>17</v>
      </c>
      <c r="M175" s="4">
        <v>3</v>
      </c>
      <c r="N175" s="4" t="s">
        <v>3</v>
      </c>
      <c r="O175" s="4">
        <v>2</v>
      </c>
      <c r="P175" s="4"/>
      <c r="Q175" s="4"/>
      <c r="R175" s="4"/>
      <c r="S175" s="4"/>
      <c r="T175" s="4"/>
      <c r="U175" s="4"/>
      <c r="V175" s="4"/>
      <c r="W175" s="4"/>
    </row>
    <row r="176" spans="1:23">
      <c r="A176" s="4">
        <v>50</v>
      </c>
      <c r="B176" s="4">
        <v>0</v>
      </c>
      <c r="C176" s="4">
        <v>0</v>
      </c>
      <c r="D176" s="4">
        <v>1</v>
      </c>
      <c r="E176" s="4">
        <v>217</v>
      </c>
      <c r="F176" s="4">
        <f>ROUND(Source!AU157,O176)</f>
        <v>0</v>
      </c>
      <c r="G176" s="4" t="s">
        <v>83</v>
      </c>
      <c r="H176" s="4" t="s">
        <v>84</v>
      </c>
      <c r="I176" s="4"/>
      <c r="J176" s="4"/>
      <c r="K176" s="4">
        <v>217</v>
      </c>
      <c r="L176" s="4">
        <v>18</v>
      </c>
      <c r="M176" s="4">
        <v>3</v>
      </c>
      <c r="N176" s="4" t="s">
        <v>3</v>
      </c>
      <c r="O176" s="4">
        <v>2</v>
      </c>
      <c r="P176" s="4"/>
      <c r="Q176" s="4"/>
      <c r="R176" s="4"/>
      <c r="S176" s="4"/>
      <c r="T176" s="4"/>
      <c r="U176" s="4"/>
      <c r="V176" s="4"/>
      <c r="W176" s="4"/>
    </row>
    <row r="177" spans="1:23">
      <c r="A177" s="4">
        <v>50</v>
      </c>
      <c r="B177" s="4">
        <v>0</v>
      </c>
      <c r="C177" s="4">
        <v>0</v>
      </c>
      <c r="D177" s="4">
        <v>1</v>
      </c>
      <c r="E177" s="4">
        <v>230</v>
      </c>
      <c r="F177" s="4">
        <f>ROUND(Source!BA157,O177)</f>
        <v>0</v>
      </c>
      <c r="G177" s="4" t="s">
        <v>85</v>
      </c>
      <c r="H177" s="4" t="s">
        <v>86</v>
      </c>
      <c r="I177" s="4"/>
      <c r="J177" s="4"/>
      <c r="K177" s="4">
        <v>230</v>
      </c>
      <c r="L177" s="4">
        <v>19</v>
      </c>
      <c r="M177" s="4">
        <v>3</v>
      </c>
      <c r="N177" s="4" t="s">
        <v>3</v>
      </c>
      <c r="O177" s="4">
        <v>2</v>
      </c>
      <c r="P177" s="4"/>
      <c r="Q177" s="4"/>
      <c r="R177" s="4"/>
      <c r="S177" s="4"/>
      <c r="T177" s="4"/>
      <c r="U177" s="4"/>
      <c r="V177" s="4"/>
      <c r="W177" s="4"/>
    </row>
    <row r="178" spans="1:23">
      <c r="A178" s="4">
        <v>50</v>
      </c>
      <c r="B178" s="4">
        <v>0</v>
      </c>
      <c r="C178" s="4">
        <v>0</v>
      </c>
      <c r="D178" s="4">
        <v>1</v>
      </c>
      <c r="E178" s="4">
        <v>206</v>
      </c>
      <c r="F178" s="4">
        <f>ROUND(Source!T157,O178)</f>
        <v>0</v>
      </c>
      <c r="G178" s="4" t="s">
        <v>87</v>
      </c>
      <c r="H178" s="4" t="s">
        <v>88</v>
      </c>
      <c r="I178" s="4"/>
      <c r="J178" s="4"/>
      <c r="K178" s="4">
        <v>206</v>
      </c>
      <c r="L178" s="4">
        <v>20</v>
      </c>
      <c r="M178" s="4">
        <v>3</v>
      </c>
      <c r="N178" s="4" t="s">
        <v>3</v>
      </c>
      <c r="O178" s="4">
        <v>2</v>
      </c>
      <c r="P178" s="4"/>
      <c r="Q178" s="4"/>
      <c r="R178" s="4"/>
      <c r="S178" s="4"/>
      <c r="T178" s="4"/>
      <c r="U178" s="4"/>
      <c r="V178" s="4"/>
      <c r="W178" s="4"/>
    </row>
    <row r="179" spans="1:23">
      <c r="A179" s="4">
        <v>50</v>
      </c>
      <c r="B179" s="4">
        <v>0</v>
      </c>
      <c r="C179" s="4">
        <v>0</v>
      </c>
      <c r="D179" s="4">
        <v>1</v>
      </c>
      <c r="E179" s="4">
        <v>207</v>
      </c>
      <c r="F179" s="4">
        <f>Source!U157</f>
        <v>71.909559999999999</v>
      </c>
      <c r="G179" s="4" t="s">
        <v>89</v>
      </c>
      <c r="H179" s="4" t="s">
        <v>90</v>
      </c>
      <c r="I179" s="4"/>
      <c r="J179" s="4"/>
      <c r="K179" s="4">
        <v>207</v>
      </c>
      <c r="L179" s="4">
        <v>21</v>
      </c>
      <c r="M179" s="4">
        <v>3</v>
      </c>
      <c r="N179" s="4" t="s">
        <v>3</v>
      </c>
      <c r="O179" s="4">
        <v>-1</v>
      </c>
      <c r="P179" s="4"/>
      <c r="Q179" s="4"/>
      <c r="R179" s="4"/>
      <c r="S179" s="4"/>
      <c r="T179" s="4"/>
      <c r="U179" s="4"/>
      <c r="V179" s="4"/>
      <c r="W179" s="4"/>
    </row>
    <row r="180" spans="1:23">
      <c r="A180" s="4">
        <v>50</v>
      </c>
      <c r="B180" s="4">
        <v>0</v>
      </c>
      <c r="C180" s="4">
        <v>0</v>
      </c>
      <c r="D180" s="4">
        <v>1</v>
      </c>
      <c r="E180" s="4">
        <v>208</v>
      </c>
      <c r="F180" s="4">
        <f>Source!V157</f>
        <v>11.67475</v>
      </c>
      <c r="G180" s="4" t="s">
        <v>91</v>
      </c>
      <c r="H180" s="4" t="s">
        <v>92</v>
      </c>
      <c r="I180" s="4"/>
      <c r="J180" s="4"/>
      <c r="K180" s="4">
        <v>208</v>
      </c>
      <c r="L180" s="4">
        <v>22</v>
      </c>
      <c r="M180" s="4">
        <v>3</v>
      </c>
      <c r="N180" s="4" t="s">
        <v>3</v>
      </c>
      <c r="O180" s="4">
        <v>-1</v>
      </c>
      <c r="P180" s="4"/>
      <c r="Q180" s="4"/>
      <c r="R180" s="4"/>
      <c r="S180" s="4"/>
      <c r="T180" s="4"/>
      <c r="U180" s="4"/>
      <c r="V180" s="4"/>
      <c r="W180" s="4"/>
    </row>
    <row r="181" spans="1:23">
      <c r="A181" s="4">
        <v>50</v>
      </c>
      <c r="B181" s="4">
        <v>0</v>
      </c>
      <c r="C181" s="4">
        <v>0</v>
      </c>
      <c r="D181" s="4">
        <v>1</v>
      </c>
      <c r="E181" s="4">
        <v>209</v>
      </c>
      <c r="F181" s="4">
        <f>ROUND(Source!W157,O181)</f>
        <v>164.1</v>
      </c>
      <c r="G181" s="4" t="s">
        <v>93</v>
      </c>
      <c r="H181" s="4" t="s">
        <v>94</v>
      </c>
      <c r="I181" s="4"/>
      <c r="J181" s="4"/>
      <c r="K181" s="4">
        <v>209</v>
      </c>
      <c r="L181" s="4">
        <v>23</v>
      </c>
      <c r="M181" s="4">
        <v>3</v>
      </c>
      <c r="N181" s="4" t="s">
        <v>3</v>
      </c>
      <c r="O181" s="4">
        <v>2</v>
      </c>
      <c r="P181" s="4"/>
      <c r="Q181" s="4"/>
      <c r="R181" s="4"/>
      <c r="S181" s="4"/>
      <c r="T181" s="4"/>
      <c r="U181" s="4"/>
      <c r="V181" s="4"/>
      <c r="W181" s="4"/>
    </row>
    <row r="182" spans="1:23">
      <c r="A182" s="4">
        <v>50</v>
      </c>
      <c r="B182" s="4">
        <v>0</v>
      </c>
      <c r="C182" s="4">
        <v>0</v>
      </c>
      <c r="D182" s="4">
        <v>1</v>
      </c>
      <c r="E182" s="4">
        <v>233</v>
      </c>
      <c r="F182" s="4">
        <f>ROUND(Source!BD157,O182)</f>
        <v>3646.37</v>
      </c>
      <c r="G182" s="4" t="s">
        <v>95</v>
      </c>
      <c r="H182" s="4" t="s">
        <v>96</v>
      </c>
      <c r="I182" s="4"/>
      <c r="J182" s="4"/>
      <c r="K182" s="4">
        <v>233</v>
      </c>
      <c r="L182" s="4">
        <v>24</v>
      </c>
      <c r="M182" s="4">
        <v>3</v>
      </c>
      <c r="N182" s="4" t="s">
        <v>3</v>
      </c>
      <c r="O182" s="4">
        <v>2</v>
      </c>
      <c r="P182" s="4"/>
      <c r="Q182" s="4"/>
      <c r="R182" s="4"/>
      <c r="S182" s="4"/>
      <c r="T182" s="4"/>
      <c r="U182" s="4"/>
      <c r="V182" s="4"/>
      <c r="W182" s="4"/>
    </row>
    <row r="183" spans="1:23">
      <c r="A183" s="4">
        <v>50</v>
      </c>
      <c r="B183" s="4">
        <v>0</v>
      </c>
      <c r="C183" s="4">
        <v>0</v>
      </c>
      <c r="D183" s="4">
        <v>1</v>
      </c>
      <c r="E183" s="4">
        <v>210</v>
      </c>
      <c r="F183" s="4">
        <f>ROUND(Source!X157,O183)</f>
        <v>22220.94</v>
      </c>
      <c r="G183" s="4" t="s">
        <v>97</v>
      </c>
      <c r="H183" s="4" t="s">
        <v>98</v>
      </c>
      <c r="I183" s="4"/>
      <c r="J183" s="4"/>
      <c r="K183" s="4">
        <v>210</v>
      </c>
      <c r="L183" s="4">
        <v>25</v>
      </c>
      <c r="M183" s="4">
        <v>3</v>
      </c>
      <c r="N183" s="4" t="s">
        <v>3</v>
      </c>
      <c r="O183" s="4">
        <v>2</v>
      </c>
      <c r="P183" s="4"/>
      <c r="Q183" s="4"/>
      <c r="R183" s="4"/>
      <c r="S183" s="4"/>
      <c r="T183" s="4"/>
      <c r="U183" s="4"/>
      <c r="V183" s="4"/>
      <c r="W183" s="4"/>
    </row>
    <row r="184" spans="1:23">
      <c r="A184" s="4">
        <v>50</v>
      </c>
      <c r="B184" s="4">
        <v>0</v>
      </c>
      <c r="C184" s="4">
        <v>0</v>
      </c>
      <c r="D184" s="4">
        <v>1</v>
      </c>
      <c r="E184" s="4">
        <v>211</v>
      </c>
      <c r="F184" s="4">
        <f>ROUND(Source!Y157,O184)</f>
        <v>14745.61</v>
      </c>
      <c r="G184" s="4" t="s">
        <v>99</v>
      </c>
      <c r="H184" s="4" t="s">
        <v>100</v>
      </c>
      <c r="I184" s="4"/>
      <c r="J184" s="4"/>
      <c r="K184" s="4">
        <v>211</v>
      </c>
      <c r="L184" s="4">
        <v>26</v>
      </c>
      <c r="M184" s="4">
        <v>3</v>
      </c>
      <c r="N184" s="4" t="s">
        <v>3</v>
      </c>
      <c r="O184" s="4">
        <v>2</v>
      </c>
      <c r="P184" s="4"/>
      <c r="Q184" s="4"/>
      <c r="R184" s="4"/>
      <c r="S184" s="4"/>
      <c r="T184" s="4"/>
      <c r="U184" s="4"/>
      <c r="V184" s="4"/>
      <c r="W184" s="4"/>
    </row>
    <row r="185" spans="1:23">
      <c r="A185" s="4">
        <v>50</v>
      </c>
      <c r="B185" s="4">
        <v>0</v>
      </c>
      <c r="C185" s="4">
        <v>0</v>
      </c>
      <c r="D185" s="4">
        <v>1</v>
      </c>
      <c r="E185" s="4">
        <v>224</v>
      </c>
      <c r="F185" s="4">
        <f>ROUND(Source!AR157,O185)</f>
        <v>131084.5</v>
      </c>
      <c r="G185" s="4" t="s">
        <v>101</v>
      </c>
      <c r="H185" s="4" t="s">
        <v>102</v>
      </c>
      <c r="I185" s="4"/>
      <c r="J185" s="4"/>
      <c r="K185" s="4">
        <v>224</v>
      </c>
      <c r="L185" s="4">
        <v>27</v>
      </c>
      <c r="M185" s="4">
        <v>3</v>
      </c>
      <c r="N185" s="4" t="s">
        <v>3</v>
      </c>
      <c r="O185" s="4">
        <v>2</v>
      </c>
      <c r="P185" s="4"/>
      <c r="Q185" s="4"/>
      <c r="R185" s="4"/>
      <c r="S185" s="4"/>
      <c r="T185" s="4"/>
      <c r="U185" s="4"/>
      <c r="V185" s="4"/>
      <c r="W185" s="4"/>
    </row>
    <row r="186" spans="1:23">
      <c r="A186" s="4">
        <v>50</v>
      </c>
      <c r="B186" s="4">
        <v>1</v>
      </c>
      <c r="C186" s="4">
        <v>0</v>
      </c>
      <c r="D186" s="4">
        <v>2</v>
      </c>
      <c r="E186" s="4">
        <v>0</v>
      </c>
      <c r="F186" s="4">
        <f>ROUND(F185*0.2,O186)</f>
        <v>26216.9</v>
      </c>
      <c r="G186" s="4" t="s">
        <v>252</v>
      </c>
      <c r="H186" s="4" t="s">
        <v>253</v>
      </c>
      <c r="I186" s="4"/>
      <c r="J186" s="4"/>
      <c r="K186" s="4">
        <v>212</v>
      </c>
      <c r="L186" s="4">
        <v>28</v>
      </c>
      <c r="M186" s="4">
        <v>0</v>
      </c>
      <c r="N186" s="4" t="s">
        <v>3</v>
      </c>
      <c r="O186" s="4">
        <v>1</v>
      </c>
      <c r="P186" s="4"/>
      <c r="Q186" s="4"/>
      <c r="R186" s="4"/>
      <c r="S186" s="4"/>
      <c r="T186" s="4"/>
      <c r="U186" s="4"/>
      <c r="V186" s="4"/>
      <c r="W186" s="4"/>
    </row>
    <row r="187" spans="1:23">
      <c r="A187" s="4">
        <v>50</v>
      </c>
      <c r="B187" s="4">
        <v>1</v>
      </c>
      <c r="C187" s="4">
        <v>0</v>
      </c>
      <c r="D187" s="4">
        <v>2</v>
      </c>
      <c r="E187" s="4">
        <v>213</v>
      </c>
      <c r="F187" s="4">
        <f>ROUND(F185*1.2,O187)</f>
        <v>157301.4</v>
      </c>
      <c r="G187" s="4" t="s">
        <v>254</v>
      </c>
      <c r="H187" s="4" t="s">
        <v>255</v>
      </c>
      <c r="I187" s="4"/>
      <c r="J187" s="4"/>
      <c r="K187" s="4">
        <v>212</v>
      </c>
      <c r="L187" s="4">
        <v>29</v>
      </c>
      <c r="M187" s="4">
        <v>0</v>
      </c>
      <c r="N187" s="4" t="s">
        <v>3</v>
      </c>
      <c r="O187" s="4">
        <v>1</v>
      </c>
      <c r="P187" s="4"/>
      <c r="Q187" s="4"/>
      <c r="R187" s="4"/>
      <c r="S187" s="4"/>
      <c r="T187" s="4"/>
      <c r="U187" s="4"/>
      <c r="V187" s="4"/>
      <c r="W187" s="4"/>
    </row>
    <row r="190" spans="1:23">
      <c r="A190">
        <v>70</v>
      </c>
      <c r="B190">
        <v>1</v>
      </c>
      <c r="D190">
        <v>1</v>
      </c>
      <c r="E190" t="s">
        <v>256</v>
      </c>
      <c r="F190" t="s">
        <v>257</v>
      </c>
      <c r="G190">
        <v>0</v>
      </c>
      <c r="H190">
        <v>0</v>
      </c>
      <c r="I190" t="s">
        <v>3</v>
      </c>
      <c r="J190">
        <v>1</v>
      </c>
      <c r="K190">
        <v>0</v>
      </c>
      <c r="L190" t="s">
        <v>3</v>
      </c>
      <c r="M190" t="s">
        <v>3</v>
      </c>
      <c r="N190">
        <v>0</v>
      </c>
      <c r="P190" t="s">
        <v>258</v>
      </c>
    </row>
    <row r="191" spans="1:23">
      <c r="A191">
        <v>70</v>
      </c>
      <c r="B191">
        <v>1</v>
      </c>
      <c r="D191">
        <v>2</v>
      </c>
      <c r="E191" t="s">
        <v>259</v>
      </c>
      <c r="F191" t="s">
        <v>260</v>
      </c>
      <c r="G191">
        <v>1</v>
      </c>
      <c r="H191">
        <v>0</v>
      </c>
      <c r="I191" t="s">
        <v>3</v>
      </c>
      <c r="J191">
        <v>1</v>
      </c>
      <c r="K191">
        <v>0</v>
      </c>
      <c r="L191" t="s">
        <v>3</v>
      </c>
      <c r="M191" t="s">
        <v>3</v>
      </c>
      <c r="N191">
        <v>0</v>
      </c>
      <c r="P191" t="s">
        <v>261</v>
      </c>
    </row>
    <row r="192" spans="1:23">
      <c r="A192">
        <v>70</v>
      </c>
      <c r="B192">
        <v>1</v>
      </c>
      <c r="D192">
        <v>3</v>
      </c>
      <c r="E192" t="s">
        <v>262</v>
      </c>
      <c r="F192" t="s">
        <v>263</v>
      </c>
      <c r="G192">
        <v>0</v>
      </c>
      <c r="H192">
        <v>0</v>
      </c>
      <c r="I192" t="s">
        <v>3</v>
      </c>
      <c r="J192">
        <v>1</v>
      </c>
      <c r="K192">
        <v>0</v>
      </c>
      <c r="L192" t="s">
        <v>3</v>
      </c>
      <c r="M192" t="s">
        <v>3</v>
      </c>
      <c r="N192">
        <v>0</v>
      </c>
      <c r="P192" t="s">
        <v>264</v>
      </c>
    </row>
    <row r="193" spans="1:16">
      <c r="A193">
        <v>70</v>
      </c>
      <c r="B193">
        <v>1</v>
      </c>
      <c r="D193">
        <v>4</v>
      </c>
      <c r="E193" t="s">
        <v>265</v>
      </c>
      <c r="F193" t="s">
        <v>266</v>
      </c>
      <c r="G193">
        <v>0</v>
      </c>
      <c r="H193">
        <v>0</v>
      </c>
      <c r="I193" t="s">
        <v>267</v>
      </c>
      <c r="J193">
        <v>0</v>
      </c>
      <c r="K193">
        <v>0</v>
      </c>
      <c r="L193" t="s">
        <v>3</v>
      </c>
      <c r="M193" t="s">
        <v>3</v>
      </c>
      <c r="N193">
        <v>0</v>
      </c>
      <c r="P193" t="s">
        <v>268</v>
      </c>
    </row>
    <row r="194" spans="1:16">
      <c r="A194">
        <v>70</v>
      </c>
      <c r="B194">
        <v>1</v>
      </c>
      <c r="D194">
        <v>5</v>
      </c>
      <c r="E194" t="s">
        <v>269</v>
      </c>
      <c r="F194" t="s">
        <v>270</v>
      </c>
      <c r="G194">
        <v>0</v>
      </c>
      <c r="H194">
        <v>0</v>
      </c>
      <c r="I194" t="s">
        <v>271</v>
      </c>
      <c r="J194">
        <v>0</v>
      </c>
      <c r="K194">
        <v>0</v>
      </c>
      <c r="L194" t="s">
        <v>3</v>
      </c>
      <c r="M194" t="s">
        <v>3</v>
      </c>
      <c r="N194">
        <v>0</v>
      </c>
      <c r="P194" t="s">
        <v>272</v>
      </c>
    </row>
    <row r="195" spans="1:16">
      <c r="A195">
        <v>70</v>
      </c>
      <c r="B195">
        <v>1</v>
      </c>
      <c r="D195">
        <v>6</v>
      </c>
      <c r="E195" t="s">
        <v>273</v>
      </c>
      <c r="F195" t="s">
        <v>274</v>
      </c>
      <c r="G195">
        <v>0</v>
      </c>
      <c r="H195">
        <v>0</v>
      </c>
      <c r="I195" t="s">
        <v>275</v>
      </c>
      <c r="J195">
        <v>0</v>
      </c>
      <c r="K195">
        <v>0</v>
      </c>
      <c r="L195" t="s">
        <v>3</v>
      </c>
      <c r="M195" t="s">
        <v>3</v>
      </c>
      <c r="N195">
        <v>0</v>
      </c>
      <c r="P195" t="s">
        <v>276</v>
      </c>
    </row>
    <row r="196" spans="1:16">
      <c r="A196">
        <v>70</v>
      </c>
      <c r="B196">
        <v>1</v>
      </c>
      <c r="D196">
        <v>7</v>
      </c>
      <c r="E196" t="s">
        <v>277</v>
      </c>
      <c r="F196" t="s">
        <v>278</v>
      </c>
      <c r="G196">
        <v>1</v>
      </c>
      <c r="H196">
        <v>0</v>
      </c>
      <c r="I196" t="s">
        <v>3</v>
      </c>
      <c r="J196">
        <v>0</v>
      </c>
      <c r="K196">
        <v>0</v>
      </c>
      <c r="L196" t="s">
        <v>3</v>
      </c>
      <c r="M196" t="s">
        <v>3</v>
      </c>
      <c r="N196">
        <v>0</v>
      </c>
      <c r="P196" t="s">
        <v>279</v>
      </c>
    </row>
    <row r="197" spans="1:16">
      <c r="A197">
        <v>70</v>
      </c>
      <c r="B197">
        <v>1</v>
      </c>
      <c r="D197">
        <v>8</v>
      </c>
      <c r="E197" t="s">
        <v>280</v>
      </c>
      <c r="F197" t="s">
        <v>281</v>
      </c>
      <c r="G197">
        <v>0</v>
      </c>
      <c r="H197">
        <v>0</v>
      </c>
      <c r="I197" t="s">
        <v>282</v>
      </c>
      <c r="J197">
        <v>0</v>
      </c>
      <c r="K197">
        <v>0</v>
      </c>
      <c r="L197" t="s">
        <v>3</v>
      </c>
      <c r="M197" t="s">
        <v>3</v>
      </c>
      <c r="N197">
        <v>0</v>
      </c>
      <c r="P197" t="s">
        <v>283</v>
      </c>
    </row>
    <row r="198" spans="1:16">
      <c r="A198">
        <v>70</v>
      </c>
      <c r="B198">
        <v>1</v>
      </c>
      <c r="D198">
        <v>9</v>
      </c>
      <c r="E198" t="s">
        <v>284</v>
      </c>
      <c r="F198" t="s">
        <v>285</v>
      </c>
      <c r="G198">
        <v>0</v>
      </c>
      <c r="H198">
        <v>0</v>
      </c>
      <c r="I198" t="s">
        <v>286</v>
      </c>
      <c r="J198">
        <v>0</v>
      </c>
      <c r="K198">
        <v>0</v>
      </c>
      <c r="L198" t="s">
        <v>3</v>
      </c>
      <c r="M198" t="s">
        <v>3</v>
      </c>
      <c r="N198">
        <v>0</v>
      </c>
      <c r="P198" t="s">
        <v>287</v>
      </c>
    </row>
    <row r="199" spans="1:16">
      <c r="A199">
        <v>70</v>
      </c>
      <c r="B199">
        <v>1</v>
      </c>
      <c r="D199">
        <v>10</v>
      </c>
      <c r="E199" t="s">
        <v>288</v>
      </c>
      <c r="F199" t="s">
        <v>289</v>
      </c>
      <c r="G199">
        <v>0</v>
      </c>
      <c r="H199">
        <v>0</v>
      </c>
      <c r="I199" t="s">
        <v>290</v>
      </c>
      <c r="J199">
        <v>0</v>
      </c>
      <c r="K199">
        <v>0</v>
      </c>
      <c r="L199" t="s">
        <v>3</v>
      </c>
      <c r="M199" t="s">
        <v>3</v>
      </c>
      <c r="N199">
        <v>0</v>
      </c>
      <c r="P199" t="s">
        <v>291</v>
      </c>
    </row>
    <row r="200" spans="1:16">
      <c r="A200">
        <v>70</v>
      </c>
      <c r="B200">
        <v>1</v>
      </c>
      <c r="D200">
        <v>11</v>
      </c>
      <c r="E200" t="s">
        <v>292</v>
      </c>
      <c r="F200" t="s">
        <v>293</v>
      </c>
      <c r="G200">
        <v>0</v>
      </c>
      <c r="H200">
        <v>0</v>
      </c>
      <c r="I200" t="s">
        <v>294</v>
      </c>
      <c r="J200">
        <v>0</v>
      </c>
      <c r="K200">
        <v>0</v>
      </c>
      <c r="L200" t="s">
        <v>3</v>
      </c>
      <c r="M200" t="s">
        <v>3</v>
      </c>
      <c r="N200">
        <v>0</v>
      </c>
      <c r="P200" t="s">
        <v>295</v>
      </c>
    </row>
    <row r="201" spans="1:16">
      <c r="A201">
        <v>70</v>
      </c>
      <c r="B201">
        <v>1</v>
      </c>
      <c r="D201">
        <v>12</v>
      </c>
      <c r="E201" t="s">
        <v>296</v>
      </c>
      <c r="F201" t="s">
        <v>297</v>
      </c>
      <c r="G201">
        <v>0</v>
      </c>
      <c r="H201">
        <v>0</v>
      </c>
      <c r="I201" t="s">
        <v>3</v>
      </c>
      <c r="J201">
        <v>0</v>
      </c>
      <c r="K201">
        <v>0</v>
      </c>
      <c r="L201" t="s">
        <v>3</v>
      </c>
      <c r="M201" t="s">
        <v>3</v>
      </c>
      <c r="N201">
        <v>0</v>
      </c>
      <c r="P201" t="s">
        <v>3</v>
      </c>
    </row>
    <row r="202" spans="1:16">
      <c r="A202">
        <v>70</v>
      </c>
      <c r="B202">
        <v>1</v>
      </c>
      <c r="D202">
        <v>1</v>
      </c>
      <c r="E202" t="s">
        <v>298</v>
      </c>
      <c r="F202" t="s">
        <v>299</v>
      </c>
      <c r="G202">
        <v>0.9</v>
      </c>
      <c r="H202">
        <v>1</v>
      </c>
      <c r="I202" t="s">
        <v>300</v>
      </c>
      <c r="J202">
        <v>0</v>
      </c>
      <c r="K202">
        <v>0</v>
      </c>
      <c r="L202" t="s">
        <v>3</v>
      </c>
      <c r="M202" t="s">
        <v>3</v>
      </c>
      <c r="N202">
        <v>0</v>
      </c>
      <c r="P202" t="s">
        <v>3</v>
      </c>
    </row>
    <row r="203" spans="1:16">
      <c r="A203">
        <v>70</v>
      </c>
      <c r="B203">
        <v>1</v>
      </c>
      <c r="D203">
        <v>2</v>
      </c>
      <c r="E203" t="s">
        <v>301</v>
      </c>
      <c r="F203" t="s">
        <v>302</v>
      </c>
      <c r="G203">
        <v>0.85</v>
      </c>
      <c r="H203">
        <v>1</v>
      </c>
      <c r="I203" t="s">
        <v>303</v>
      </c>
      <c r="J203">
        <v>0</v>
      </c>
      <c r="K203">
        <v>0</v>
      </c>
      <c r="L203" t="s">
        <v>3</v>
      </c>
      <c r="M203" t="s">
        <v>3</v>
      </c>
      <c r="N203">
        <v>0</v>
      </c>
      <c r="P203" t="s">
        <v>3</v>
      </c>
    </row>
    <row r="204" spans="1:16">
      <c r="A204">
        <v>70</v>
      </c>
      <c r="B204">
        <v>1</v>
      </c>
      <c r="D204">
        <v>3</v>
      </c>
      <c r="E204" t="s">
        <v>304</v>
      </c>
      <c r="F204" t="s">
        <v>305</v>
      </c>
      <c r="G204">
        <v>1</v>
      </c>
      <c r="H204">
        <v>0.85</v>
      </c>
      <c r="I204" t="s">
        <v>306</v>
      </c>
      <c r="J204">
        <v>0</v>
      </c>
      <c r="K204">
        <v>0</v>
      </c>
      <c r="L204" t="s">
        <v>3</v>
      </c>
      <c r="M204" t="s">
        <v>3</v>
      </c>
      <c r="N204">
        <v>0</v>
      </c>
      <c r="P204" t="s">
        <v>3</v>
      </c>
    </row>
    <row r="205" spans="1:16">
      <c r="A205">
        <v>70</v>
      </c>
      <c r="B205">
        <v>1</v>
      </c>
      <c r="D205">
        <v>4</v>
      </c>
      <c r="E205" t="s">
        <v>307</v>
      </c>
      <c r="F205" t="s">
        <v>308</v>
      </c>
      <c r="G205">
        <v>1</v>
      </c>
      <c r="H205">
        <v>0</v>
      </c>
      <c r="I205" t="s">
        <v>3</v>
      </c>
      <c r="J205">
        <v>0</v>
      </c>
      <c r="K205">
        <v>0</v>
      </c>
      <c r="L205" t="s">
        <v>3</v>
      </c>
      <c r="M205" t="s">
        <v>3</v>
      </c>
      <c r="N205">
        <v>0</v>
      </c>
      <c r="P205" t="s">
        <v>3</v>
      </c>
    </row>
    <row r="206" spans="1:16">
      <c r="A206">
        <v>70</v>
      </c>
      <c r="B206">
        <v>1</v>
      </c>
      <c r="D206">
        <v>5</v>
      </c>
      <c r="E206" t="s">
        <v>309</v>
      </c>
      <c r="F206" t="s">
        <v>310</v>
      </c>
      <c r="G206">
        <v>1</v>
      </c>
      <c r="H206">
        <v>0.8</v>
      </c>
      <c r="I206" t="s">
        <v>311</v>
      </c>
      <c r="J206">
        <v>0</v>
      </c>
      <c r="K206">
        <v>0</v>
      </c>
      <c r="L206" t="s">
        <v>3</v>
      </c>
      <c r="M206" t="s">
        <v>3</v>
      </c>
      <c r="N206">
        <v>0</v>
      </c>
      <c r="P206" t="s">
        <v>3</v>
      </c>
    </row>
    <row r="207" spans="1:16">
      <c r="A207">
        <v>70</v>
      </c>
      <c r="B207">
        <v>1</v>
      </c>
      <c r="D207">
        <v>6</v>
      </c>
      <c r="E207" t="s">
        <v>312</v>
      </c>
      <c r="F207" t="s">
        <v>313</v>
      </c>
      <c r="G207">
        <v>0.85</v>
      </c>
      <c r="H207">
        <v>0</v>
      </c>
      <c r="I207" t="s">
        <v>3</v>
      </c>
      <c r="J207">
        <v>0</v>
      </c>
      <c r="K207">
        <v>0</v>
      </c>
      <c r="L207" t="s">
        <v>3</v>
      </c>
      <c r="M207" t="s">
        <v>3</v>
      </c>
      <c r="N207">
        <v>0</v>
      </c>
      <c r="P207" t="s">
        <v>3</v>
      </c>
    </row>
    <row r="208" spans="1:16">
      <c r="A208">
        <v>70</v>
      </c>
      <c r="B208">
        <v>1</v>
      </c>
      <c r="D208">
        <v>7</v>
      </c>
      <c r="E208" t="s">
        <v>314</v>
      </c>
      <c r="F208" t="s">
        <v>315</v>
      </c>
      <c r="G208">
        <v>0.8</v>
      </c>
      <c r="H208">
        <v>0</v>
      </c>
      <c r="I208" t="s">
        <v>3</v>
      </c>
      <c r="J208">
        <v>0</v>
      </c>
      <c r="K208">
        <v>0</v>
      </c>
      <c r="L208" t="s">
        <v>3</v>
      </c>
      <c r="M208" t="s">
        <v>3</v>
      </c>
      <c r="N208">
        <v>0</v>
      </c>
      <c r="P208" t="s">
        <v>3</v>
      </c>
    </row>
    <row r="209" spans="1:40">
      <c r="A209">
        <v>70</v>
      </c>
      <c r="B209">
        <v>1</v>
      </c>
      <c r="D209">
        <v>8</v>
      </c>
      <c r="E209" t="s">
        <v>316</v>
      </c>
      <c r="F209" t="s">
        <v>317</v>
      </c>
      <c r="G209">
        <v>0.7</v>
      </c>
      <c r="H209">
        <v>0</v>
      </c>
      <c r="I209" t="s">
        <v>3</v>
      </c>
      <c r="J209">
        <v>0</v>
      </c>
      <c r="K209">
        <v>0</v>
      </c>
      <c r="L209" t="s">
        <v>3</v>
      </c>
      <c r="M209" t="s">
        <v>3</v>
      </c>
      <c r="N209">
        <v>0</v>
      </c>
      <c r="P209" t="s">
        <v>3</v>
      </c>
    </row>
    <row r="210" spans="1:40">
      <c r="A210">
        <v>70</v>
      </c>
      <c r="B210">
        <v>1</v>
      </c>
      <c r="D210">
        <v>9</v>
      </c>
      <c r="E210" t="s">
        <v>318</v>
      </c>
      <c r="F210" t="s">
        <v>319</v>
      </c>
      <c r="G210">
        <v>0.9</v>
      </c>
      <c r="H210">
        <v>0</v>
      </c>
      <c r="I210" t="s">
        <v>3</v>
      </c>
      <c r="J210">
        <v>0</v>
      </c>
      <c r="K210">
        <v>0</v>
      </c>
      <c r="L210" t="s">
        <v>3</v>
      </c>
      <c r="M210" t="s">
        <v>3</v>
      </c>
      <c r="N210">
        <v>0</v>
      </c>
      <c r="P210" t="s">
        <v>3</v>
      </c>
    </row>
    <row r="211" spans="1:40">
      <c r="A211">
        <v>70</v>
      </c>
      <c r="B211">
        <v>1</v>
      </c>
      <c r="D211">
        <v>10</v>
      </c>
      <c r="E211" t="s">
        <v>320</v>
      </c>
      <c r="F211" t="s">
        <v>321</v>
      </c>
      <c r="G211">
        <v>0.6</v>
      </c>
      <c r="H211">
        <v>0</v>
      </c>
      <c r="I211" t="s">
        <v>3</v>
      </c>
      <c r="J211">
        <v>0</v>
      </c>
      <c r="K211">
        <v>0</v>
      </c>
      <c r="L211" t="s">
        <v>3</v>
      </c>
      <c r="M211" t="s">
        <v>3</v>
      </c>
      <c r="N211">
        <v>0</v>
      </c>
      <c r="P211" t="s">
        <v>3</v>
      </c>
    </row>
    <row r="212" spans="1:40">
      <c r="A212">
        <v>70</v>
      </c>
      <c r="B212">
        <v>1</v>
      </c>
      <c r="D212">
        <v>11</v>
      </c>
      <c r="E212" t="s">
        <v>322</v>
      </c>
      <c r="F212" t="s">
        <v>323</v>
      </c>
      <c r="G212">
        <v>1.2</v>
      </c>
      <c r="H212">
        <v>0</v>
      </c>
      <c r="I212" t="s">
        <v>3</v>
      </c>
      <c r="J212">
        <v>0</v>
      </c>
      <c r="K212">
        <v>0</v>
      </c>
      <c r="L212" t="s">
        <v>3</v>
      </c>
      <c r="M212" t="s">
        <v>3</v>
      </c>
      <c r="N212">
        <v>0</v>
      </c>
      <c r="P212" t="s">
        <v>3</v>
      </c>
    </row>
    <row r="213" spans="1:40">
      <c r="A213">
        <v>70</v>
      </c>
      <c r="B213">
        <v>1</v>
      </c>
      <c r="D213">
        <v>12</v>
      </c>
      <c r="E213" t="s">
        <v>324</v>
      </c>
      <c r="F213" t="s">
        <v>325</v>
      </c>
      <c r="G213">
        <v>0</v>
      </c>
      <c r="H213">
        <v>0</v>
      </c>
      <c r="I213" t="s">
        <v>3</v>
      </c>
      <c r="J213">
        <v>0</v>
      </c>
      <c r="K213">
        <v>0</v>
      </c>
      <c r="L213" t="s">
        <v>3</v>
      </c>
      <c r="M213" t="s">
        <v>3</v>
      </c>
      <c r="N213">
        <v>0</v>
      </c>
      <c r="P213" t="s">
        <v>3</v>
      </c>
    </row>
    <row r="214" spans="1:40">
      <c r="A214">
        <v>70</v>
      </c>
      <c r="B214">
        <v>1</v>
      </c>
      <c r="D214">
        <v>13</v>
      </c>
      <c r="E214" t="s">
        <v>326</v>
      </c>
      <c r="F214" t="s">
        <v>327</v>
      </c>
      <c r="G214">
        <v>1</v>
      </c>
      <c r="H214">
        <v>0</v>
      </c>
      <c r="I214" t="s">
        <v>3</v>
      </c>
      <c r="J214">
        <v>0</v>
      </c>
      <c r="K214">
        <v>0</v>
      </c>
      <c r="L214" t="s">
        <v>3</v>
      </c>
      <c r="M214" t="s">
        <v>3</v>
      </c>
      <c r="N214">
        <v>0</v>
      </c>
      <c r="P214" t="s">
        <v>3</v>
      </c>
    </row>
    <row r="216" spans="1:40">
      <c r="A216">
        <v>-1</v>
      </c>
    </row>
    <row r="218" spans="1:40">
      <c r="A218" s="3">
        <v>75</v>
      </c>
      <c r="B218" s="3" t="s">
        <v>328</v>
      </c>
      <c r="C218" s="3">
        <v>2021</v>
      </c>
      <c r="D218" s="3">
        <v>0</v>
      </c>
      <c r="E218" s="3">
        <v>2</v>
      </c>
      <c r="F218" s="3"/>
      <c r="G218" s="3">
        <v>0</v>
      </c>
      <c r="H218" s="3">
        <v>1</v>
      </c>
      <c r="I218" s="3">
        <v>0</v>
      </c>
      <c r="J218" s="3">
        <v>3</v>
      </c>
      <c r="K218" s="3">
        <v>0</v>
      </c>
      <c r="L218" s="3">
        <v>0</v>
      </c>
      <c r="M218" s="3">
        <v>0</v>
      </c>
      <c r="N218" s="3">
        <v>36160589</v>
      </c>
      <c r="O218" s="3">
        <v>1</v>
      </c>
    </row>
    <row r="219" spans="1:40">
      <c r="A219" s="5">
        <v>1</v>
      </c>
      <c r="B219" s="5" t="s">
        <v>329</v>
      </c>
      <c r="C219" s="5" t="s">
        <v>330</v>
      </c>
      <c r="D219" s="5">
        <v>2021</v>
      </c>
      <c r="E219" s="5">
        <v>3</v>
      </c>
      <c r="F219" s="5">
        <v>1</v>
      </c>
      <c r="G219" s="5">
        <v>1</v>
      </c>
      <c r="H219" s="5">
        <v>0</v>
      </c>
      <c r="I219" s="5">
        <v>2</v>
      </c>
      <c r="J219" s="5">
        <v>1</v>
      </c>
      <c r="K219" s="5">
        <v>1</v>
      </c>
      <c r="L219" s="5">
        <v>1</v>
      </c>
      <c r="M219" s="5">
        <v>1</v>
      </c>
      <c r="N219" s="5">
        <v>1</v>
      </c>
      <c r="O219" s="5">
        <v>1</v>
      </c>
      <c r="P219" s="5">
        <v>1</v>
      </c>
      <c r="Q219" s="5">
        <v>1</v>
      </c>
      <c r="R219" s="5" t="s">
        <v>3</v>
      </c>
      <c r="S219" s="5" t="s">
        <v>3</v>
      </c>
      <c r="T219" s="5" t="s">
        <v>3</v>
      </c>
      <c r="U219" s="5" t="s">
        <v>3</v>
      </c>
      <c r="V219" s="5" t="s">
        <v>3</v>
      </c>
      <c r="W219" s="5" t="s">
        <v>3</v>
      </c>
      <c r="X219" s="5" t="s">
        <v>3</v>
      </c>
      <c r="Y219" s="5" t="s">
        <v>3</v>
      </c>
      <c r="Z219" s="5" t="s">
        <v>3</v>
      </c>
      <c r="AA219" s="5" t="s">
        <v>3</v>
      </c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>
        <v>36160590</v>
      </c>
    </row>
    <row r="220" spans="1:40">
      <c r="A220" s="5">
        <v>2</v>
      </c>
      <c r="B220" s="5" t="s">
        <v>331</v>
      </c>
      <c r="C220" s="5" t="s">
        <v>332</v>
      </c>
      <c r="D220" s="5">
        <v>0</v>
      </c>
      <c r="E220" s="5">
        <v>0</v>
      </c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>
        <v>36160591</v>
      </c>
    </row>
    <row r="224" spans="1:40">
      <c r="A224">
        <v>65</v>
      </c>
      <c r="C224">
        <v>1</v>
      </c>
      <c r="D224">
        <v>0</v>
      </c>
      <c r="E224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EC55"/>
  <sheetViews>
    <sheetView workbookViewId="0"/>
  </sheetViews>
  <sheetFormatPr defaultColWidth="9.109375" defaultRowHeight="13.2"/>
  <cols>
    <col min="1" max="256" width="9.109375" customWidth="1"/>
  </cols>
  <sheetData>
    <row r="1" spans="1:133">
      <c r="A1">
        <v>0</v>
      </c>
      <c r="B1" t="s">
        <v>0</v>
      </c>
      <c r="D1" t="s">
        <v>333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58436</v>
      </c>
      <c r="M1">
        <v>10</v>
      </c>
      <c r="N1">
        <v>11</v>
      </c>
      <c r="O1">
        <v>3</v>
      </c>
      <c r="P1">
        <v>1</v>
      </c>
      <c r="Q1">
        <v>0</v>
      </c>
    </row>
    <row r="12" spans="1:133">
      <c r="A12" s="1">
        <v>1</v>
      </c>
      <c r="B12" s="1">
        <v>53</v>
      </c>
      <c r="C12" s="1">
        <v>0</v>
      </c>
      <c r="D12" s="1"/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8200</v>
      </c>
      <c r="CI12" s="1" t="s">
        <v>3</v>
      </c>
      <c r="CJ12" s="1" t="s">
        <v>3</v>
      </c>
      <c r="CK12" s="1">
        <v>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>
      <c r="A14" s="1">
        <v>22</v>
      </c>
      <c r="B14" s="1">
        <v>0</v>
      </c>
      <c r="C14" s="1">
        <v>0</v>
      </c>
      <c r="D14" s="1">
        <v>36160589</v>
      </c>
      <c r="E14" s="1">
        <v>0</v>
      </c>
      <c r="F14" s="1">
        <v>3</v>
      </c>
      <c r="G14" s="1"/>
      <c r="H14" s="1"/>
      <c r="I14" s="1"/>
      <c r="J14" s="1"/>
      <c r="K14" s="1"/>
      <c r="L14" s="1"/>
      <c r="M14" s="1"/>
      <c r="N14" s="1"/>
      <c r="O14" s="1"/>
    </row>
    <row r="16" spans="1:133">
      <c r="A16" s="6">
        <v>3</v>
      </c>
      <c r="B16" s="6">
        <v>1</v>
      </c>
      <c r="C16" s="6" t="s">
        <v>12</v>
      </c>
      <c r="D16" s="6" t="s">
        <v>12</v>
      </c>
      <c r="E16" s="7">
        <f>(Source!F144)/1000</f>
        <v>131.08449999999999</v>
      </c>
      <c r="F16" s="7">
        <f>(Source!F145)/1000</f>
        <v>0</v>
      </c>
      <c r="G16" s="7">
        <f>(Source!F136)/1000</f>
        <v>0</v>
      </c>
      <c r="H16" s="7">
        <f>(Source!F146)/1000+(Source!F147)/1000</f>
        <v>0</v>
      </c>
      <c r="I16" s="7">
        <f>E16+F16+G16+H16</f>
        <v>131.08449999999999</v>
      </c>
      <c r="J16" s="7">
        <f>(Source!F142)/1000</f>
        <v>20.982040000000001</v>
      </c>
      <c r="AI16" s="6">
        <v>0</v>
      </c>
      <c r="AJ16" s="6">
        <v>0</v>
      </c>
      <c r="AK16" s="6" t="s">
        <v>3</v>
      </c>
      <c r="AL16" s="6" t="s">
        <v>3</v>
      </c>
      <c r="AM16" s="6" t="s">
        <v>3</v>
      </c>
      <c r="AN16" s="6">
        <v>0</v>
      </c>
      <c r="AO16" s="6" t="s">
        <v>3</v>
      </c>
      <c r="AP16" s="6" t="s">
        <v>3</v>
      </c>
      <c r="AT16" s="7">
        <v>94117.95</v>
      </c>
      <c r="AU16" s="7">
        <v>61778.13</v>
      </c>
      <c r="AV16" s="7">
        <v>0</v>
      </c>
      <c r="AW16" s="7">
        <v>0</v>
      </c>
      <c r="AX16" s="7">
        <v>0</v>
      </c>
      <c r="AY16" s="7">
        <v>11357.78</v>
      </c>
      <c r="AZ16" s="7">
        <v>4346.8</v>
      </c>
      <c r="BA16" s="7">
        <v>20982.04</v>
      </c>
      <c r="BB16" s="7">
        <v>131084.5</v>
      </c>
      <c r="BC16" s="7">
        <v>0</v>
      </c>
      <c r="BD16" s="7">
        <v>0</v>
      </c>
      <c r="BE16" s="7">
        <v>0</v>
      </c>
      <c r="BF16" s="7">
        <v>71.909560000000027</v>
      </c>
      <c r="BG16" s="7">
        <v>11.674749999999996</v>
      </c>
      <c r="BH16" s="7">
        <v>164.1</v>
      </c>
      <c r="BI16" s="7">
        <v>22220.94</v>
      </c>
      <c r="BJ16" s="7">
        <v>14745.61</v>
      </c>
      <c r="BK16" s="7">
        <v>131084.5</v>
      </c>
    </row>
    <row r="18" spans="1:19">
      <c r="A18">
        <v>51</v>
      </c>
      <c r="E18" s="8">
        <f>SUMIF(A16:A17,3,E16:E17)</f>
        <v>131.08449999999999</v>
      </c>
      <c r="F18" s="8">
        <f>SUMIF(A16:A17,3,F16:F17)</f>
        <v>0</v>
      </c>
      <c r="G18" s="8">
        <f>SUMIF(A16:A17,3,G16:G17)</f>
        <v>0</v>
      </c>
      <c r="H18" s="8">
        <f>SUMIF(A16:A17,3,H16:H17)</f>
        <v>0</v>
      </c>
      <c r="I18" s="8">
        <f>SUMIF(A16:A17,3,I16:I17)</f>
        <v>131.08449999999999</v>
      </c>
      <c r="J18" s="8">
        <f>SUMIF(A16:A17,3,J16:J17)</f>
        <v>20.982040000000001</v>
      </c>
      <c r="K18" s="8"/>
      <c r="L18" s="8"/>
      <c r="M18" s="8"/>
      <c r="N18" s="8"/>
      <c r="O18" s="8"/>
      <c r="P18" s="8"/>
      <c r="Q18" s="8"/>
      <c r="R18" s="8"/>
      <c r="S18" s="8"/>
    </row>
    <row r="20" spans="1:19">
      <c r="A20" s="4">
        <v>50</v>
      </c>
      <c r="B20" s="4">
        <v>0</v>
      </c>
      <c r="C20" s="4">
        <v>0</v>
      </c>
      <c r="D20" s="4">
        <v>1</v>
      </c>
      <c r="E20" s="4">
        <v>201</v>
      </c>
      <c r="F20" s="4">
        <v>94117.95</v>
      </c>
      <c r="G20" s="4" t="s">
        <v>49</v>
      </c>
      <c r="H20" s="4" t="s">
        <v>50</v>
      </c>
      <c r="I20" s="4"/>
      <c r="J20" s="4"/>
      <c r="K20" s="4">
        <v>201</v>
      </c>
      <c r="L20" s="4">
        <v>1</v>
      </c>
      <c r="M20" s="4">
        <v>3</v>
      </c>
      <c r="N20" s="4" t="s">
        <v>3</v>
      </c>
      <c r="O20" s="4">
        <v>2</v>
      </c>
      <c r="P20" s="4"/>
    </row>
    <row r="21" spans="1:19">
      <c r="A21" s="4">
        <v>50</v>
      </c>
      <c r="B21" s="4">
        <v>0</v>
      </c>
      <c r="C21" s="4">
        <v>0</v>
      </c>
      <c r="D21" s="4">
        <v>1</v>
      </c>
      <c r="E21" s="4">
        <v>202</v>
      </c>
      <c r="F21" s="4">
        <v>61778.13</v>
      </c>
      <c r="G21" s="4" t="s">
        <v>51</v>
      </c>
      <c r="H21" s="4" t="s">
        <v>52</v>
      </c>
      <c r="I21" s="4"/>
      <c r="J21" s="4"/>
      <c r="K21" s="4">
        <v>202</v>
      </c>
      <c r="L21" s="4">
        <v>2</v>
      </c>
      <c r="M21" s="4">
        <v>3</v>
      </c>
      <c r="N21" s="4" t="s">
        <v>3</v>
      </c>
      <c r="O21" s="4">
        <v>2</v>
      </c>
      <c r="P21" s="4"/>
    </row>
    <row r="22" spans="1:19">
      <c r="A22" s="4">
        <v>50</v>
      </c>
      <c r="B22" s="4">
        <v>0</v>
      </c>
      <c r="C22" s="4">
        <v>0</v>
      </c>
      <c r="D22" s="4">
        <v>1</v>
      </c>
      <c r="E22" s="4">
        <v>222</v>
      </c>
      <c r="F22" s="4">
        <v>0</v>
      </c>
      <c r="G22" s="4" t="s">
        <v>53</v>
      </c>
      <c r="H22" s="4" t="s">
        <v>54</v>
      </c>
      <c r="I22" s="4"/>
      <c r="J22" s="4"/>
      <c r="K22" s="4">
        <v>222</v>
      </c>
      <c r="L22" s="4">
        <v>3</v>
      </c>
      <c r="M22" s="4">
        <v>3</v>
      </c>
      <c r="N22" s="4" t="s">
        <v>3</v>
      </c>
      <c r="O22" s="4">
        <v>2</v>
      </c>
      <c r="P22" s="4"/>
    </row>
    <row r="23" spans="1:19">
      <c r="A23" s="4">
        <v>50</v>
      </c>
      <c r="B23" s="4">
        <v>0</v>
      </c>
      <c r="C23" s="4">
        <v>0</v>
      </c>
      <c r="D23" s="4">
        <v>1</v>
      </c>
      <c r="E23" s="4">
        <v>225</v>
      </c>
      <c r="F23" s="4">
        <v>61778.13</v>
      </c>
      <c r="G23" s="4" t="s">
        <v>55</v>
      </c>
      <c r="H23" s="4" t="s">
        <v>56</v>
      </c>
      <c r="I23" s="4"/>
      <c r="J23" s="4"/>
      <c r="K23" s="4">
        <v>225</v>
      </c>
      <c r="L23" s="4">
        <v>4</v>
      </c>
      <c r="M23" s="4">
        <v>3</v>
      </c>
      <c r="N23" s="4" t="s">
        <v>3</v>
      </c>
      <c r="O23" s="4">
        <v>2</v>
      </c>
      <c r="P23" s="4"/>
    </row>
    <row r="24" spans="1:19">
      <c r="A24" s="4">
        <v>50</v>
      </c>
      <c r="B24" s="4">
        <v>0</v>
      </c>
      <c r="C24" s="4">
        <v>0</v>
      </c>
      <c r="D24" s="4">
        <v>1</v>
      </c>
      <c r="E24" s="4">
        <v>226</v>
      </c>
      <c r="F24" s="4">
        <v>61778.13</v>
      </c>
      <c r="G24" s="4" t="s">
        <v>57</v>
      </c>
      <c r="H24" s="4" t="s">
        <v>58</v>
      </c>
      <c r="I24" s="4"/>
      <c r="J24" s="4"/>
      <c r="K24" s="4">
        <v>226</v>
      </c>
      <c r="L24" s="4">
        <v>5</v>
      </c>
      <c r="M24" s="4">
        <v>3</v>
      </c>
      <c r="N24" s="4" t="s">
        <v>3</v>
      </c>
      <c r="O24" s="4">
        <v>2</v>
      </c>
      <c r="P24" s="4"/>
    </row>
    <row r="25" spans="1:19">
      <c r="A25" s="4">
        <v>50</v>
      </c>
      <c r="B25" s="4">
        <v>0</v>
      </c>
      <c r="C25" s="4">
        <v>0</v>
      </c>
      <c r="D25" s="4">
        <v>1</v>
      </c>
      <c r="E25" s="4">
        <v>227</v>
      </c>
      <c r="F25" s="4">
        <v>0</v>
      </c>
      <c r="G25" s="4" t="s">
        <v>59</v>
      </c>
      <c r="H25" s="4" t="s">
        <v>60</v>
      </c>
      <c r="I25" s="4"/>
      <c r="J25" s="4"/>
      <c r="K25" s="4">
        <v>227</v>
      </c>
      <c r="L25" s="4">
        <v>6</v>
      </c>
      <c r="M25" s="4">
        <v>3</v>
      </c>
      <c r="N25" s="4" t="s">
        <v>3</v>
      </c>
      <c r="O25" s="4">
        <v>2</v>
      </c>
      <c r="P25" s="4"/>
    </row>
    <row r="26" spans="1:19">
      <c r="A26" s="4">
        <v>50</v>
      </c>
      <c r="B26" s="4">
        <v>0</v>
      </c>
      <c r="C26" s="4">
        <v>0</v>
      </c>
      <c r="D26" s="4">
        <v>1</v>
      </c>
      <c r="E26" s="4">
        <v>228</v>
      </c>
      <c r="F26" s="4">
        <v>61778.13</v>
      </c>
      <c r="G26" s="4" t="s">
        <v>61</v>
      </c>
      <c r="H26" s="4" t="s">
        <v>62</v>
      </c>
      <c r="I26" s="4"/>
      <c r="J26" s="4"/>
      <c r="K26" s="4">
        <v>228</v>
      </c>
      <c r="L26" s="4">
        <v>7</v>
      </c>
      <c r="M26" s="4">
        <v>3</v>
      </c>
      <c r="N26" s="4" t="s">
        <v>3</v>
      </c>
      <c r="O26" s="4">
        <v>2</v>
      </c>
      <c r="P26" s="4"/>
    </row>
    <row r="27" spans="1:19">
      <c r="A27" s="4">
        <v>50</v>
      </c>
      <c r="B27" s="4">
        <v>0</v>
      </c>
      <c r="C27" s="4">
        <v>0</v>
      </c>
      <c r="D27" s="4">
        <v>1</v>
      </c>
      <c r="E27" s="4">
        <v>216</v>
      </c>
      <c r="F27" s="4">
        <v>0</v>
      </c>
      <c r="G27" s="4" t="s">
        <v>63</v>
      </c>
      <c r="H27" s="4" t="s">
        <v>64</v>
      </c>
      <c r="I27" s="4"/>
      <c r="J27" s="4"/>
      <c r="K27" s="4">
        <v>216</v>
      </c>
      <c r="L27" s="4">
        <v>8</v>
      </c>
      <c r="M27" s="4">
        <v>3</v>
      </c>
      <c r="N27" s="4" t="s">
        <v>3</v>
      </c>
      <c r="O27" s="4">
        <v>2</v>
      </c>
      <c r="P27" s="4"/>
    </row>
    <row r="28" spans="1:19">
      <c r="A28" s="4">
        <v>50</v>
      </c>
      <c r="B28" s="4">
        <v>0</v>
      </c>
      <c r="C28" s="4">
        <v>0</v>
      </c>
      <c r="D28" s="4">
        <v>1</v>
      </c>
      <c r="E28" s="4">
        <v>223</v>
      </c>
      <c r="F28" s="4">
        <v>0</v>
      </c>
      <c r="G28" s="4" t="s">
        <v>65</v>
      </c>
      <c r="H28" s="4" t="s">
        <v>66</v>
      </c>
      <c r="I28" s="4"/>
      <c r="J28" s="4"/>
      <c r="K28" s="4">
        <v>223</v>
      </c>
      <c r="L28" s="4">
        <v>9</v>
      </c>
      <c r="M28" s="4">
        <v>3</v>
      </c>
      <c r="N28" s="4" t="s">
        <v>3</v>
      </c>
      <c r="O28" s="4">
        <v>2</v>
      </c>
      <c r="P28" s="4"/>
    </row>
    <row r="29" spans="1:19">
      <c r="A29" s="4">
        <v>50</v>
      </c>
      <c r="B29" s="4">
        <v>0</v>
      </c>
      <c r="C29" s="4">
        <v>0</v>
      </c>
      <c r="D29" s="4">
        <v>1</v>
      </c>
      <c r="E29" s="4">
        <v>229</v>
      </c>
      <c r="F29" s="4">
        <v>0</v>
      </c>
      <c r="G29" s="4" t="s">
        <v>67</v>
      </c>
      <c r="H29" s="4" t="s">
        <v>68</v>
      </c>
      <c r="I29" s="4"/>
      <c r="J29" s="4"/>
      <c r="K29" s="4">
        <v>229</v>
      </c>
      <c r="L29" s="4">
        <v>10</v>
      </c>
      <c r="M29" s="4">
        <v>3</v>
      </c>
      <c r="N29" s="4" t="s">
        <v>3</v>
      </c>
      <c r="O29" s="4">
        <v>2</v>
      </c>
      <c r="P29" s="4"/>
    </row>
    <row r="30" spans="1:19">
      <c r="A30" s="4">
        <v>50</v>
      </c>
      <c r="B30" s="4">
        <v>0</v>
      </c>
      <c r="C30" s="4">
        <v>0</v>
      </c>
      <c r="D30" s="4">
        <v>1</v>
      </c>
      <c r="E30" s="4">
        <v>203</v>
      </c>
      <c r="F30" s="4">
        <v>11357.78</v>
      </c>
      <c r="G30" s="4" t="s">
        <v>69</v>
      </c>
      <c r="H30" s="4" t="s">
        <v>70</v>
      </c>
      <c r="I30" s="4"/>
      <c r="J30" s="4"/>
      <c r="K30" s="4">
        <v>203</v>
      </c>
      <c r="L30" s="4">
        <v>11</v>
      </c>
      <c r="M30" s="4">
        <v>3</v>
      </c>
      <c r="N30" s="4" t="s">
        <v>3</v>
      </c>
      <c r="O30" s="4">
        <v>2</v>
      </c>
      <c r="P30" s="4"/>
    </row>
    <row r="31" spans="1:19">
      <c r="A31" s="4">
        <v>50</v>
      </c>
      <c r="B31" s="4">
        <v>0</v>
      </c>
      <c r="C31" s="4">
        <v>0</v>
      </c>
      <c r="D31" s="4">
        <v>1</v>
      </c>
      <c r="E31" s="4">
        <v>231</v>
      </c>
      <c r="F31" s="4">
        <v>0</v>
      </c>
      <c r="G31" s="4" t="s">
        <v>71</v>
      </c>
      <c r="H31" s="4" t="s">
        <v>72</v>
      </c>
      <c r="I31" s="4"/>
      <c r="J31" s="4"/>
      <c r="K31" s="4">
        <v>231</v>
      </c>
      <c r="L31" s="4">
        <v>12</v>
      </c>
      <c r="M31" s="4">
        <v>3</v>
      </c>
      <c r="N31" s="4" t="s">
        <v>3</v>
      </c>
      <c r="O31" s="4">
        <v>2</v>
      </c>
      <c r="P31" s="4"/>
    </row>
    <row r="32" spans="1:19">
      <c r="A32" s="4">
        <v>50</v>
      </c>
      <c r="B32" s="4">
        <v>0</v>
      </c>
      <c r="C32" s="4">
        <v>0</v>
      </c>
      <c r="D32" s="4">
        <v>1</v>
      </c>
      <c r="E32" s="4">
        <v>204</v>
      </c>
      <c r="F32" s="4">
        <v>4346.8</v>
      </c>
      <c r="G32" s="4" t="s">
        <v>73</v>
      </c>
      <c r="H32" s="4" t="s">
        <v>74</v>
      </c>
      <c r="I32" s="4"/>
      <c r="J32" s="4"/>
      <c r="K32" s="4">
        <v>204</v>
      </c>
      <c r="L32" s="4">
        <v>13</v>
      </c>
      <c r="M32" s="4">
        <v>3</v>
      </c>
      <c r="N32" s="4" t="s">
        <v>3</v>
      </c>
      <c r="O32" s="4">
        <v>2</v>
      </c>
      <c r="P32" s="4"/>
    </row>
    <row r="33" spans="1:16">
      <c r="A33" s="4">
        <v>50</v>
      </c>
      <c r="B33" s="4">
        <v>0</v>
      </c>
      <c r="C33" s="4">
        <v>0</v>
      </c>
      <c r="D33" s="4">
        <v>1</v>
      </c>
      <c r="E33" s="4">
        <v>205</v>
      </c>
      <c r="F33" s="4">
        <v>20982.04</v>
      </c>
      <c r="G33" s="4" t="s">
        <v>75</v>
      </c>
      <c r="H33" s="4" t="s">
        <v>76</v>
      </c>
      <c r="I33" s="4"/>
      <c r="J33" s="4"/>
      <c r="K33" s="4">
        <v>205</v>
      </c>
      <c r="L33" s="4">
        <v>14</v>
      </c>
      <c r="M33" s="4">
        <v>3</v>
      </c>
      <c r="N33" s="4" t="s">
        <v>3</v>
      </c>
      <c r="O33" s="4">
        <v>2</v>
      </c>
      <c r="P33" s="4"/>
    </row>
    <row r="34" spans="1:16">
      <c r="A34" s="4">
        <v>50</v>
      </c>
      <c r="B34" s="4">
        <v>0</v>
      </c>
      <c r="C34" s="4">
        <v>0</v>
      </c>
      <c r="D34" s="4">
        <v>1</v>
      </c>
      <c r="E34" s="4">
        <v>232</v>
      </c>
      <c r="F34" s="4">
        <v>0</v>
      </c>
      <c r="G34" s="4" t="s">
        <v>77</v>
      </c>
      <c r="H34" s="4" t="s">
        <v>78</v>
      </c>
      <c r="I34" s="4"/>
      <c r="J34" s="4"/>
      <c r="K34" s="4">
        <v>232</v>
      </c>
      <c r="L34" s="4">
        <v>15</v>
      </c>
      <c r="M34" s="4">
        <v>3</v>
      </c>
      <c r="N34" s="4" t="s">
        <v>3</v>
      </c>
      <c r="O34" s="4">
        <v>2</v>
      </c>
      <c r="P34" s="4"/>
    </row>
    <row r="35" spans="1:16">
      <c r="A35" s="4">
        <v>50</v>
      </c>
      <c r="B35" s="4">
        <v>0</v>
      </c>
      <c r="C35" s="4">
        <v>0</v>
      </c>
      <c r="D35" s="4">
        <v>1</v>
      </c>
      <c r="E35" s="4">
        <v>214</v>
      </c>
      <c r="F35" s="4">
        <v>131084.5</v>
      </c>
      <c r="G35" s="4" t="s">
        <v>79</v>
      </c>
      <c r="H35" s="4" t="s">
        <v>80</v>
      </c>
      <c r="I35" s="4"/>
      <c r="J35" s="4"/>
      <c r="K35" s="4">
        <v>214</v>
      </c>
      <c r="L35" s="4">
        <v>16</v>
      </c>
      <c r="M35" s="4">
        <v>3</v>
      </c>
      <c r="N35" s="4" t="s">
        <v>3</v>
      </c>
      <c r="O35" s="4">
        <v>2</v>
      </c>
      <c r="P35" s="4"/>
    </row>
    <row r="36" spans="1:16">
      <c r="A36" s="4">
        <v>50</v>
      </c>
      <c r="B36" s="4">
        <v>0</v>
      </c>
      <c r="C36" s="4">
        <v>0</v>
      </c>
      <c r="D36" s="4">
        <v>1</v>
      </c>
      <c r="E36" s="4">
        <v>215</v>
      </c>
      <c r="F36" s="4">
        <v>0</v>
      </c>
      <c r="G36" s="4" t="s">
        <v>81</v>
      </c>
      <c r="H36" s="4" t="s">
        <v>82</v>
      </c>
      <c r="I36" s="4"/>
      <c r="J36" s="4"/>
      <c r="K36" s="4">
        <v>215</v>
      </c>
      <c r="L36" s="4">
        <v>17</v>
      </c>
      <c r="M36" s="4">
        <v>3</v>
      </c>
      <c r="N36" s="4" t="s">
        <v>3</v>
      </c>
      <c r="O36" s="4">
        <v>2</v>
      </c>
      <c r="P36" s="4"/>
    </row>
    <row r="37" spans="1:16">
      <c r="A37" s="4">
        <v>50</v>
      </c>
      <c r="B37" s="4">
        <v>0</v>
      </c>
      <c r="C37" s="4">
        <v>0</v>
      </c>
      <c r="D37" s="4">
        <v>1</v>
      </c>
      <c r="E37" s="4">
        <v>217</v>
      </c>
      <c r="F37" s="4">
        <v>0</v>
      </c>
      <c r="G37" s="4" t="s">
        <v>83</v>
      </c>
      <c r="H37" s="4" t="s">
        <v>84</v>
      </c>
      <c r="I37" s="4"/>
      <c r="J37" s="4"/>
      <c r="K37" s="4">
        <v>217</v>
      </c>
      <c r="L37" s="4">
        <v>18</v>
      </c>
      <c r="M37" s="4">
        <v>3</v>
      </c>
      <c r="N37" s="4" t="s">
        <v>3</v>
      </c>
      <c r="O37" s="4">
        <v>2</v>
      </c>
      <c r="P37" s="4"/>
    </row>
    <row r="38" spans="1:16">
      <c r="A38" s="4">
        <v>50</v>
      </c>
      <c r="B38" s="4">
        <v>0</v>
      </c>
      <c r="C38" s="4">
        <v>0</v>
      </c>
      <c r="D38" s="4">
        <v>1</v>
      </c>
      <c r="E38" s="4">
        <v>230</v>
      </c>
      <c r="F38" s="4">
        <v>0</v>
      </c>
      <c r="G38" s="4" t="s">
        <v>85</v>
      </c>
      <c r="H38" s="4" t="s">
        <v>86</v>
      </c>
      <c r="I38" s="4"/>
      <c r="J38" s="4"/>
      <c r="K38" s="4">
        <v>230</v>
      </c>
      <c r="L38" s="4">
        <v>19</v>
      </c>
      <c r="M38" s="4">
        <v>3</v>
      </c>
      <c r="N38" s="4" t="s">
        <v>3</v>
      </c>
      <c r="O38" s="4">
        <v>2</v>
      </c>
      <c r="P38" s="4"/>
    </row>
    <row r="39" spans="1:16">
      <c r="A39" s="4">
        <v>50</v>
      </c>
      <c r="B39" s="4">
        <v>0</v>
      </c>
      <c r="C39" s="4">
        <v>0</v>
      </c>
      <c r="D39" s="4">
        <v>1</v>
      </c>
      <c r="E39" s="4">
        <v>206</v>
      </c>
      <c r="F39" s="4">
        <v>0</v>
      </c>
      <c r="G39" s="4" t="s">
        <v>87</v>
      </c>
      <c r="H39" s="4" t="s">
        <v>88</v>
      </c>
      <c r="I39" s="4"/>
      <c r="J39" s="4"/>
      <c r="K39" s="4">
        <v>206</v>
      </c>
      <c r="L39" s="4">
        <v>20</v>
      </c>
      <c r="M39" s="4">
        <v>3</v>
      </c>
      <c r="N39" s="4" t="s">
        <v>3</v>
      </c>
      <c r="O39" s="4">
        <v>2</v>
      </c>
      <c r="P39" s="4"/>
    </row>
    <row r="40" spans="1:16">
      <c r="A40" s="4">
        <v>50</v>
      </c>
      <c r="B40" s="4">
        <v>0</v>
      </c>
      <c r="C40" s="4">
        <v>0</v>
      </c>
      <c r="D40" s="4">
        <v>1</v>
      </c>
      <c r="E40" s="4">
        <v>207</v>
      </c>
      <c r="F40" s="4">
        <v>71.909560000000027</v>
      </c>
      <c r="G40" s="4" t="s">
        <v>89</v>
      </c>
      <c r="H40" s="4" t="s">
        <v>90</v>
      </c>
      <c r="I40" s="4"/>
      <c r="J40" s="4"/>
      <c r="K40" s="4">
        <v>207</v>
      </c>
      <c r="L40" s="4">
        <v>21</v>
      </c>
      <c r="M40" s="4">
        <v>3</v>
      </c>
      <c r="N40" s="4" t="s">
        <v>3</v>
      </c>
      <c r="O40" s="4">
        <v>-1</v>
      </c>
      <c r="P40" s="4"/>
    </row>
    <row r="41" spans="1:16">
      <c r="A41" s="4">
        <v>50</v>
      </c>
      <c r="B41" s="4">
        <v>0</v>
      </c>
      <c r="C41" s="4">
        <v>0</v>
      </c>
      <c r="D41" s="4">
        <v>1</v>
      </c>
      <c r="E41" s="4">
        <v>208</v>
      </c>
      <c r="F41" s="4">
        <v>11.674749999999996</v>
      </c>
      <c r="G41" s="4" t="s">
        <v>91</v>
      </c>
      <c r="H41" s="4" t="s">
        <v>92</v>
      </c>
      <c r="I41" s="4"/>
      <c r="J41" s="4"/>
      <c r="K41" s="4">
        <v>208</v>
      </c>
      <c r="L41" s="4">
        <v>22</v>
      </c>
      <c r="M41" s="4">
        <v>3</v>
      </c>
      <c r="N41" s="4" t="s">
        <v>3</v>
      </c>
      <c r="O41" s="4">
        <v>-1</v>
      </c>
      <c r="P41" s="4"/>
    </row>
    <row r="42" spans="1:16">
      <c r="A42" s="4">
        <v>50</v>
      </c>
      <c r="B42" s="4">
        <v>0</v>
      </c>
      <c r="C42" s="4">
        <v>0</v>
      </c>
      <c r="D42" s="4">
        <v>1</v>
      </c>
      <c r="E42" s="4">
        <v>209</v>
      </c>
      <c r="F42" s="4">
        <v>164.1</v>
      </c>
      <c r="G42" s="4" t="s">
        <v>93</v>
      </c>
      <c r="H42" s="4" t="s">
        <v>94</v>
      </c>
      <c r="I42" s="4"/>
      <c r="J42" s="4"/>
      <c r="K42" s="4">
        <v>209</v>
      </c>
      <c r="L42" s="4">
        <v>23</v>
      </c>
      <c r="M42" s="4">
        <v>3</v>
      </c>
      <c r="N42" s="4" t="s">
        <v>3</v>
      </c>
      <c r="O42" s="4">
        <v>2</v>
      </c>
      <c r="P42" s="4"/>
    </row>
    <row r="43" spans="1:16">
      <c r="A43" s="4">
        <v>50</v>
      </c>
      <c r="B43" s="4">
        <v>0</v>
      </c>
      <c r="C43" s="4">
        <v>0</v>
      </c>
      <c r="D43" s="4">
        <v>1</v>
      </c>
      <c r="E43" s="4">
        <v>233</v>
      </c>
      <c r="F43" s="4">
        <v>3646.37</v>
      </c>
      <c r="G43" s="4" t="s">
        <v>95</v>
      </c>
      <c r="H43" s="4" t="s">
        <v>96</v>
      </c>
      <c r="I43" s="4"/>
      <c r="J43" s="4"/>
      <c r="K43" s="4">
        <v>233</v>
      </c>
      <c r="L43" s="4">
        <v>24</v>
      </c>
      <c r="M43" s="4">
        <v>3</v>
      </c>
      <c r="N43" s="4" t="s">
        <v>3</v>
      </c>
      <c r="O43" s="4">
        <v>2</v>
      </c>
      <c r="P43" s="4"/>
    </row>
    <row r="44" spans="1:16">
      <c r="A44" s="4">
        <v>50</v>
      </c>
      <c r="B44" s="4">
        <v>0</v>
      </c>
      <c r="C44" s="4">
        <v>0</v>
      </c>
      <c r="D44" s="4">
        <v>1</v>
      </c>
      <c r="E44" s="4">
        <v>210</v>
      </c>
      <c r="F44" s="4">
        <v>22220.94</v>
      </c>
      <c r="G44" s="4" t="s">
        <v>97</v>
      </c>
      <c r="H44" s="4" t="s">
        <v>98</v>
      </c>
      <c r="I44" s="4"/>
      <c r="J44" s="4"/>
      <c r="K44" s="4">
        <v>210</v>
      </c>
      <c r="L44" s="4">
        <v>25</v>
      </c>
      <c r="M44" s="4">
        <v>3</v>
      </c>
      <c r="N44" s="4" t="s">
        <v>3</v>
      </c>
      <c r="O44" s="4">
        <v>2</v>
      </c>
      <c r="P44" s="4"/>
    </row>
    <row r="45" spans="1:16">
      <c r="A45" s="4">
        <v>50</v>
      </c>
      <c r="B45" s="4">
        <v>0</v>
      </c>
      <c r="C45" s="4">
        <v>0</v>
      </c>
      <c r="D45" s="4">
        <v>1</v>
      </c>
      <c r="E45" s="4">
        <v>211</v>
      </c>
      <c r="F45" s="4">
        <v>14745.61</v>
      </c>
      <c r="G45" s="4" t="s">
        <v>99</v>
      </c>
      <c r="H45" s="4" t="s">
        <v>100</v>
      </c>
      <c r="I45" s="4"/>
      <c r="J45" s="4"/>
      <c r="K45" s="4">
        <v>211</v>
      </c>
      <c r="L45" s="4">
        <v>26</v>
      </c>
      <c r="M45" s="4">
        <v>3</v>
      </c>
      <c r="N45" s="4" t="s">
        <v>3</v>
      </c>
      <c r="O45" s="4">
        <v>2</v>
      </c>
      <c r="P45" s="4"/>
    </row>
    <row r="46" spans="1:16">
      <c r="A46" s="4">
        <v>50</v>
      </c>
      <c r="B46" s="4">
        <v>0</v>
      </c>
      <c r="C46" s="4">
        <v>0</v>
      </c>
      <c r="D46" s="4">
        <v>1</v>
      </c>
      <c r="E46" s="4">
        <v>224</v>
      </c>
      <c r="F46" s="4">
        <v>131084.5</v>
      </c>
      <c r="G46" s="4" t="s">
        <v>101</v>
      </c>
      <c r="H46" s="4" t="s">
        <v>102</v>
      </c>
      <c r="I46" s="4"/>
      <c r="J46" s="4"/>
      <c r="K46" s="4">
        <v>224</v>
      </c>
      <c r="L46" s="4">
        <v>27</v>
      </c>
      <c r="M46" s="4">
        <v>3</v>
      </c>
      <c r="N46" s="4" t="s">
        <v>3</v>
      </c>
      <c r="O46" s="4">
        <v>2</v>
      </c>
      <c r="P46" s="4"/>
    </row>
    <row r="47" spans="1:16">
      <c r="A47" s="4">
        <v>50</v>
      </c>
      <c r="B47" s="4">
        <v>1</v>
      </c>
      <c r="C47" s="4">
        <v>0</v>
      </c>
      <c r="D47" s="4">
        <v>2</v>
      </c>
      <c r="E47" s="4">
        <v>0</v>
      </c>
      <c r="F47" s="4">
        <v>26216.9</v>
      </c>
      <c r="G47" s="4" t="s">
        <v>252</v>
      </c>
      <c r="H47" s="4" t="s">
        <v>253</v>
      </c>
      <c r="I47" s="4"/>
      <c r="J47" s="4"/>
      <c r="K47" s="4">
        <v>212</v>
      </c>
      <c r="L47" s="4">
        <v>28</v>
      </c>
      <c r="M47" s="4">
        <v>0</v>
      </c>
      <c r="N47" s="4" t="s">
        <v>3</v>
      </c>
      <c r="O47" s="4">
        <v>1</v>
      </c>
      <c r="P47" s="4"/>
    </row>
    <row r="48" spans="1:16">
      <c r="A48" s="4">
        <v>50</v>
      </c>
      <c r="B48" s="4">
        <v>1</v>
      </c>
      <c r="C48" s="4">
        <v>0</v>
      </c>
      <c r="D48" s="4">
        <v>2</v>
      </c>
      <c r="E48" s="4">
        <v>213</v>
      </c>
      <c r="F48" s="4">
        <v>157301.4</v>
      </c>
      <c r="G48" s="4" t="s">
        <v>254</v>
      </c>
      <c r="H48" s="4" t="s">
        <v>255</v>
      </c>
      <c r="I48" s="4"/>
      <c r="J48" s="4"/>
      <c r="K48" s="4">
        <v>212</v>
      </c>
      <c r="L48" s="4">
        <v>29</v>
      </c>
      <c r="M48" s="4">
        <v>0</v>
      </c>
      <c r="N48" s="4" t="s">
        <v>3</v>
      </c>
      <c r="O48" s="4">
        <v>1</v>
      </c>
      <c r="P48" s="4"/>
    </row>
    <row r="50" spans="1:40">
      <c r="A50">
        <v>-1</v>
      </c>
    </row>
    <row r="53" spans="1:40">
      <c r="A53" s="3">
        <v>75</v>
      </c>
      <c r="B53" s="3" t="s">
        <v>328</v>
      </c>
      <c r="C53" s="3">
        <v>2021</v>
      </c>
      <c r="D53" s="3">
        <v>0</v>
      </c>
      <c r="E53" s="3">
        <v>2</v>
      </c>
      <c r="F53" s="3"/>
      <c r="G53" s="3">
        <v>0</v>
      </c>
      <c r="H53" s="3">
        <v>1</v>
      </c>
      <c r="I53" s="3">
        <v>0</v>
      </c>
      <c r="J53" s="3">
        <v>3</v>
      </c>
      <c r="K53" s="3">
        <v>0</v>
      </c>
      <c r="L53" s="3">
        <v>0</v>
      </c>
      <c r="M53" s="3">
        <v>0</v>
      </c>
      <c r="N53" s="3">
        <v>36160589</v>
      </c>
      <c r="O53" s="3">
        <v>1</v>
      </c>
    </row>
    <row r="54" spans="1:40">
      <c r="A54" s="5">
        <v>1</v>
      </c>
      <c r="B54" s="5" t="s">
        <v>329</v>
      </c>
      <c r="C54" s="5" t="s">
        <v>330</v>
      </c>
      <c r="D54" s="5">
        <v>2021</v>
      </c>
      <c r="E54" s="5">
        <v>3</v>
      </c>
      <c r="F54" s="5">
        <v>1</v>
      </c>
      <c r="G54" s="5">
        <v>1</v>
      </c>
      <c r="H54" s="5">
        <v>0</v>
      </c>
      <c r="I54" s="5">
        <v>2</v>
      </c>
      <c r="J54" s="5">
        <v>1</v>
      </c>
      <c r="K54" s="5">
        <v>1</v>
      </c>
      <c r="L54" s="5">
        <v>1</v>
      </c>
      <c r="M54" s="5">
        <v>1</v>
      </c>
      <c r="N54" s="5">
        <v>1</v>
      </c>
      <c r="O54" s="5">
        <v>1</v>
      </c>
      <c r="P54" s="5">
        <v>1</v>
      </c>
      <c r="Q54" s="5">
        <v>1</v>
      </c>
      <c r="R54" s="5" t="s">
        <v>3</v>
      </c>
      <c r="S54" s="5" t="s">
        <v>3</v>
      </c>
      <c r="T54" s="5" t="s">
        <v>3</v>
      </c>
      <c r="U54" s="5" t="s">
        <v>3</v>
      </c>
      <c r="V54" s="5" t="s">
        <v>3</v>
      </c>
      <c r="W54" s="5" t="s">
        <v>3</v>
      </c>
      <c r="X54" s="5" t="s">
        <v>3</v>
      </c>
      <c r="Y54" s="5" t="s">
        <v>3</v>
      </c>
      <c r="Z54" s="5" t="s">
        <v>3</v>
      </c>
      <c r="AA54" s="5" t="s">
        <v>3</v>
      </c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>
        <v>36160590</v>
      </c>
    </row>
    <row r="55" spans="1:40">
      <c r="A55" s="5">
        <v>2</v>
      </c>
      <c r="B55" s="5" t="s">
        <v>331</v>
      </c>
      <c r="C55" s="5" t="s">
        <v>332</v>
      </c>
      <c r="D55" s="5">
        <v>0</v>
      </c>
      <c r="E55" s="5">
        <v>0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>
        <v>36160591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DC177"/>
  <sheetViews>
    <sheetView workbookViewId="0"/>
  </sheetViews>
  <sheetFormatPr defaultColWidth="9.109375" defaultRowHeight="13.2"/>
  <cols>
    <col min="1" max="256" width="9.109375" customWidth="1"/>
  </cols>
  <sheetData>
    <row r="1" spans="1:107">
      <c r="A1">
        <f>ROW(Source!A28)</f>
        <v>28</v>
      </c>
      <c r="B1">
        <v>36160589</v>
      </c>
      <c r="C1">
        <v>36160784</v>
      </c>
      <c r="D1">
        <v>18406785</v>
      </c>
      <c r="E1">
        <v>1</v>
      </c>
      <c r="F1">
        <v>1</v>
      </c>
      <c r="G1">
        <v>1</v>
      </c>
      <c r="H1">
        <v>1</v>
      </c>
      <c r="I1" t="s">
        <v>334</v>
      </c>
      <c r="J1" t="s">
        <v>3</v>
      </c>
      <c r="K1" t="s">
        <v>335</v>
      </c>
      <c r="L1">
        <v>1369</v>
      </c>
      <c r="N1">
        <v>1013</v>
      </c>
      <c r="O1" t="s">
        <v>336</v>
      </c>
      <c r="P1" t="s">
        <v>336</v>
      </c>
      <c r="Q1">
        <v>1</v>
      </c>
      <c r="W1">
        <v>0</v>
      </c>
      <c r="X1">
        <v>645971194</v>
      </c>
      <c r="Y1">
        <v>9.59</v>
      </c>
      <c r="AA1">
        <v>0</v>
      </c>
      <c r="AB1">
        <v>0</v>
      </c>
      <c r="AC1">
        <v>0</v>
      </c>
      <c r="AD1">
        <v>294.02</v>
      </c>
      <c r="AE1">
        <v>0</v>
      </c>
      <c r="AF1">
        <v>0</v>
      </c>
      <c r="AG1">
        <v>0</v>
      </c>
      <c r="AH1">
        <v>294.02</v>
      </c>
      <c r="AI1">
        <v>1</v>
      </c>
      <c r="AJ1">
        <v>1</v>
      </c>
      <c r="AK1">
        <v>1</v>
      </c>
      <c r="AL1">
        <v>1</v>
      </c>
      <c r="AN1">
        <v>0</v>
      </c>
      <c r="AO1">
        <v>1</v>
      </c>
      <c r="AP1">
        <v>0</v>
      </c>
      <c r="AQ1">
        <v>0</v>
      </c>
      <c r="AR1">
        <v>0</v>
      </c>
      <c r="AS1" t="s">
        <v>3</v>
      </c>
      <c r="AT1">
        <v>9.59</v>
      </c>
      <c r="AU1" t="s">
        <v>3</v>
      </c>
      <c r="AV1">
        <v>1</v>
      </c>
      <c r="AW1">
        <v>2</v>
      </c>
      <c r="AX1">
        <v>36160785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X1">
        <f>Y1*Source!I28</f>
        <v>19.18</v>
      </c>
      <c r="CY1">
        <f>AD1</f>
        <v>294.02</v>
      </c>
      <c r="CZ1">
        <f>AH1</f>
        <v>294.02</v>
      </c>
      <c r="DA1">
        <f>AL1</f>
        <v>1</v>
      </c>
      <c r="DB1">
        <f t="shared" ref="DB1:DB20" si="0">ROUND(ROUND(AT1*CZ1,2),6)</f>
        <v>2819.65</v>
      </c>
      <c r="DC1">
        <f t="shared" ref="DC1:DC20" si="1">ROUND(ROUND(AT1*AG1,2),6)</f>
        <v>0</v>
      </c>
    </row>
    <row r="2" spans="1:107">
      <c r="A2">
        <f>ROW(Source!A28)</f>
        <v>28</v>
      </c>
      <c r="B2">
        <v>36160589</v>
      </c>
      <c r="C2">
        <v>36160784</v>
      </c>
      <c r="D2">
        <v>121548</v>
      </c>
      <c r="E2">
        <v>1</v>
      </c>
      <c r="F2">
        <v>1</v>
      </c>
      <c r="G2">
        <v>1</v>
      </c>
      <c r="H2">
        <v>1</v>
      </c>
      <c r="I2" t="s">
        <v>25</v>
      </c>
      <c r="J2" t="s">
        <v>3</v>
      </c>
      <c r="K2" t="s">
        <v>337</v>
      </c>
      <c r="L2">
        <v>608254</v>
      </c>
      <c r="N2">
        <v>1013</v>
      </c>
      <c r="O2" t="s">
        <v>338</v>
      </c>
      <c r="P2" t="s">
        <v>338</v>
      </c>
      <c r="Q2">
        <v>1</v>
      </c>
      <c r="W2">
        <v>0</v>
      </c>
      <c r="X2">
        <v>-185737400</v>
      </c>
      <c r="Y2">
        <v>2.84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1</v>
      </c>
      <c r="AJ2">
        <v>1</v>
      </c>
      <c r="AK2">
        <v>1</v>
      </c>
      <c r="AL2">
        <v>1</v>
      </c>
      <c r="AN2">
        <v>0</v>
      </c>
      <c r="AO2">
        <v>1</v>
      </c>
      <c r="AP2">
        <v>0</v>
      </c>
      <c r="AQ2">
        <v>0</v>
      </c>
      <c r="AR2">
        <v>0</v>
      </c>
      <c r="AS2" t="s">
        <v>3</v>
      </c>
      <c r="AT2">
        <v>2.84</v>
      </c>
      <c r="AU2" t="s">
        <v>3</v>
      </c>
      <c r="AV2">
        <v>2</v>
      </c>
      <c r="AW2">
        <v>2</v>
      </c>
      <c r="AX2">
        <v>36160786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X2">
        <f>Y2*Source!I28</f>
        <v>5.68</v>
      </c>
      <c r="CY2">
        <f>AD2</f>
        <v>0</v>
      </c>
      <c r="CZ2">
        <f>AH2</f>
        <v>0</v>
      </c>
      <c r="DA2">
        <f>AL2</f>
        <v>1</v>
      </c>
      <c r="DB2">
        <f t="shared" si="0"/>
        <v>0</v>
      </c>
      <c r="DC2">
        <f t="shared" si="1"/>
        <v>0</v>
      </c>
    </row>
    <row r="3" spans="1:107">
      <c r="A3">
        <f>ROW(Source!A28)</f>
        <v>28</v>
      </c>
      <c r="B3">
        <v>36160589</v>
      </c>
      <c r="C3">
        <v>36160784</v>
      </c>
      <c r="D3">
        <v>29172710</v>
      </c>
      <c r="E3">
        <v>1</v>
      </c>
      <c r="F3">
        <v>1</v>
      </c>
      <c r="G3">
        <v>1</v>
      </c>
      <c r="H3">
        <v>2</v>
      </c>
      <c r="I3" t="s">
        <v>339</v>
      </c>
      <c r="J3" t="s">
        <v>340</v>
      </c>
      <c r="K3" t="s">
        <v>341</v>
      </c>
      <c r="L3">
        <v>1368</v>
      </c>
      <c r="N3">
        <v>1011</v>
      </c>
      <c r="O3" t="s">
        <v>342</v>
      </c>
      <c r="P3" t="s">
        <v>342</v>
      </c>
      <c r="Q3">
        <v>1</v>
      </c>
      <c r="W3">
        <v>0</v>
      </c>
      <c r="X3">
        <v>-1676841219</v>
      </c>
      <c r="Y3">
        <v>2.84</v>
      </c>
      <c r="AA3">
        <v>0</v>
      </c>
      <c r="AB3">
        <v>539.16</v>
      </c>
      <c r="AC3">
        <v>333.79</v>
      </c>
      <c r="AD3">
        <v>0</v>
      </c>
      <c r="AE3">
        <v>0</v>
      </c>
      <c r="AF3">
        <v>46.56</v>
      </c>
      <c r="AG3">
        <v>10.06</v>
      </c>
      <c r="AH3">
        <v>0</v>
      </c>
      <c r="AI3">
        <v>1</v>
      </c>
      <c r="AJ3">
        <v>11.58</v>
      </c>
      <c r="AK3">
        <v>33.18</v>
      </c>
      <c r="AL3">
        <v>1</v>
      </c>
      <c r="AN3">
        <v>0</v>
      </c>
      <c r="AO3">
        <v>1</v>
      </c>
      <c r="AP3">
        <v>0</v>
      </c>
      <c r="AQ3">
        <v>0</v>
      </c>
      <c r="AR3">
        <v>0</v>
      </c>
      <c r="AS3" t="s">
        <v>3</v>
      </c>
      <c r="AT3">
        <v>2.84</v>
      </c>
      <c r="AU3" t="s">
        <v>3</v>
      </c>
      <c r="AV3">
        <v>0</v>
      </c>
      <c r="AW3">
        <v>2</v>
      </c>
      <c r="AX3">
        <v>36160787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X3">
        <f>Y3*Source!I28</f>
        <v>5.68</v>
      </c>
      <c r="CY3">
        <f>AB3</f>
        <v>539.16</v>
      </c>
      <c r="CZ3">
        <f>AF3</f>
        <v>46.56</v>
      </c>
      <c r="DA3">
        <f>AJ3</f>
        <v>11.58</v>
      </c>
      <c r="DB3">
        <f t="shared" si="0"/>
        <v>132.22999999999999</v>
      </c>
      <c r="DC3">
        <f t="shared" si="1"/>
        <v>28.57</v>
      </c>
    </row>
    <row r="4" spans="1:107">
      <c r="A4">
        <f>ROW(Source!A28)</f>
        <v>28</v>
      </c>
      <c r="B4">
        <v>36160589</v>
      </c>
      <c r="C4">
        <v>36160784</v>
      </c>
      <c r="D4">
        <v>29174533</v>
      </c>
      <c r="E4">
        <v>1</v>
      </c>
      <c r="F4">
        <v>1</v>
      </c>
      <c r="G4">
        <v>1</v>
      </c>
      <c r="H4">
        <v>2</v>
      </c>
      <c r="I4" t="s">
        <v>343</v>
      </c>
      <c r="J4" t="s">
        <v>344</v>
      </c>
      <c r="K4" t="s">
        <v>345</v>
      </c>
      <c r="L4">
        <v>1368</v>
      </c>
      <c r="N4">
        <v>1011</v>
      </c>
      <c r="O4" t="s">
        <v>342</v>
      </c>
      <c r="P4" t="s">
        <v>342</v>
      </c>
      <c r="Q4">
        <v>1</v>
      </c>
      <c r="W4">
        <v>0</v>
      </c>
      <c r="X4">
        <v>1235896746</v>
      </c>
      <c r="Y4">
        <v>5.68</v>
      </c>
      <c r="AA4">
        <v>0</v>
      </c>
      <c r="AB4">
        <v>5.0599999999999996</v>
      </c>
      <c r="AC4">
        <v>0</v>
      </c>
      <c r="AD4">
        <v>0</v>
      </c>
      <c r="AE4">
        <v>0</v>
      </c>
      <c r="AF4">
        <v>1.53</v>
      </c>
      <c r="AG4">
        <v>0</v>
      </c>
      <c r="AH4">
        <v>0</v>
      </c>
      <c r="AI4">
        <v>1</v>
      </c>
      <c r="AJ4">
        <v>3.31</v>
      </c>
      <c r="AK4">
        <v>33.18</v>
      </c>
      <c r="AL4">
        <v>1</v>
      </c>
      <c r="AN4">
        <v>0</v>
      </c>
      <c r="AO4">
        <v>1</v>
      </c>
      <c r="AP4">
        <v>0</v>
      </c>
      <c r="AQ4">
        <v>0</v>
      </c>
      <c r="AR4">
        <v>0</v>
      </c>
      <c r="AS4" t="s">
        <v>3</v>
      </c>
      <c r="AT4">
        <v>5.68</v>
      </c>
      <c r="AU4" t="s">
        <v>3</v>
      </c>
      <c r="AV4">
        <v>0</v>
      </c>
      <c r="AW4">
        <v>2</v>
      </c>
      <c r="AX4">
        <v>36160788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X4">
        <f>Y4*Source!I28</f>
        <v>11.36</v>
      </c>
      <c r="CY4">
        <f>AB4</f>
        <v>5.0599999999999996</v>
      </c>
      <c r="CZ4">
        <f>AF4</f>
        <v>1.53</v>
      </c>
      <c r="DA4">
        <f>AJ4</f>
        <v>3.31</v>
      </c>
      <c r="DB4">
        <f t="shared" si="0"/>
        <v>8.69</v>
      </c>
      <c r="DC4">
        <f t="shared" si="1"/>
        <v>0</v>
      </c>
    </row>
    <row r="5" spans="1:107">
      <c r="A5">
        <f>ROW(Source!A29)</f>
        <v>29</v>
      </c>
      <c r="B5">
        <v>36160589</v>
      </c>
      <c r="C5">
        <v>36162563</v>
      </c>
      <c r="D5">
        <v>18408066</v>
      </c>
      <c r="E5">
        <v>1</v>
      </c>
      <c r="F5">
        <v>1</v>
      </c>
      <c r="G5">
        <v>1</v>
      </c>
      <c r="H5">
        <v>1</v>
      </c>
      <c r="I5" t="s">
        <v>346</v>
      </c>
      <c r="J5" t="s">
        <v>3</v>
      </c>
      <c r="K5" t="s">
        <v>347</v>
      </c>
      <c r="L5">
        <v>1369</v>
      </c>
      <c r="N5">
        <v>1013</v>
      </c>
      <c r="O5" t="s">
        <v>336</v>
      </c>
      <c r="P5" t="s">
        <v>336</v>
      </c>
      <c r="Q5">
        <v>1</v>
      </c>
      <c r="W5">
        <v>0</v>
      </c>
      <c r="X5">
        <v>-886480961</v>
      </c>
      <c r="Y5">
        <v>179.3</v>
      </c>
      <c r="AA5">
        <v>0</v>
      </c>
      <c r="AB5">
        <v>0</v>
      </c>
      <c r="AC5">
        <v>0</v>
      </c>
      <c r="AD5">
        <v>266.14</v>
      </c>
      <c r="AE5">
        <v>0</v>
      </c>
      <c r="AF5">
        <v>0</v>
      </c>
      <c r="AG5">
        <v>0</v>
      </c>
      <c r="AH5">
        <v>266.14</v>
      </c>
      <c r="AI5">
        <v>1</v>
      </c>
      <c r="AJ5">
        <v>1</v>
      </c>
      <c r="AK5">
        <v>1</v>
      </c>
      <c r="AL5">
        <v>1</v>
      </c>
      <c r="AN5">
        <v>0</v>
      </c>
      <c r="AO5">
        <v>1</v>
      </c>
      <c r="AP5">
        <v>0</v>
      </c>
      <c r="AQ5">
        <v>0</v>
      </c>
      <c r="AR5">
        <v>0</v>
      </c>
      <c r="AS5" t="s">
        <v>3</v>
      </c>
      <c r="AT5">
        <v>179.3</v>
      </c>
      <c r="AU5" t="s">
        <v>3</v>
      </c>
      <c r="AV5">
        <v>1</v>
      </c>
      <c r="AW5">
        <v>2</v>
      </c>
      <c r="AX5">
        <v>36162564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X5">
        <f>Y5*Source!I29</f>
        <v>3.5860000000000003</v>
      </c>
      <c r="CY5">
        <f>AD5</f>
        <v>266.14</v>
      </c>
      <c r="CZ5">
        <f>AH5</f>
        <v>266.14</v>
      </c>
      <c r="DA5">
        <f>AL5</f>
        <v>1</v>
      </c>
      <c r="DB5">
        <f t="shared" si="0"/>
        <v>47718.9</v>
      </c>
      <c r="DC5">
        <f t="shared" si="1"/>
        <v>0</v>
      </c>
    </row>
    <row r="6" spans="1:107">
      <c r="A6">
        <f>ROW(Source!A29)</f>
        <v>29</v>
      </c>
      <c r="B6">
        <v>36160589</v>
      </c>
      <c r="C6">
        <v>36162563</v>
      </c>
      <c r="D6">
        <v>121548</v>
      </c>
      <c r="E6">
        <v>1</v>
      </c>
      <c r="F6">
        <v>1</v>
      </c>
      <c r="G6">
        <v>1</v>
      </c>
      <c r="H6">
        <v>1</v>
      </c>
      <c r="I6" t="s">
        <v>25</v>
      </c>
      <c r="J6" t="s">
        <v>3</v>
      </c>
      <c r="K6" t="s">
        <v>337</v>
      </c>
      <c r="L6">
        <v>608254</v>
      </c>
      <c r="N6">
        <v>1013</v>
      </c>
      <c r="O6" t="s">
        <v>338</v>
      </c>
      <c r="P6" t="s">
        <v>338</v>
      </c>
      <c r="Q6">
        <v>1</v>
      </c>
      <c r="W6">
        <v>0</v>
      </c>
      <c r="X6">
        <v>-185737400</v>
      </c>
      <c r="Y6">
        <v>3.97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1</v>
      </c>
      <c r="AJ6">
        <v>1</v>
      </c>
      <c r="AK6">
        <v>1</v>
      </c>
      <c r="AL6">
        <v>1</v>
      </c>
      <c r="AN6">
        <v>0</v>
      </c>
      <c r="AO6">
        <v>1</v>
      </c>
      <c r="AP6">
        <v>0</v>
      </c>
      <c r="AQ6">
        <v>0</v>
      </c>
      <c r="AR6">
        <v>0</v>
      </c>
      <c r="AS6" t="s">
        <v>3</v>
      </c>
      <c r="AT6">
        <v>3.97</v>
      </c>
      <c r="AU6" t="s">
        <v>3</v>
      </c>
      <c r="AV6">
        <v>2</v>
      </c>
      <c r="AW6">
        <v>2</v>
      </c>
      <c r="AX6">
        <v>36162565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X6">
        <f>Y6*Source!I29</f>
        <v>7.9400000000000012E-2</v>
      </c>
      <c r="CY6">
        <f>AD6</f>
        <v>0</v>
      </c>
      <c r="CZ6">
        <f>AH6</f>
        <v>0</v>
      </c>
      <c r="DA6">
        <f>AL6</f>
        <v>1</v>
      </c>
      <c r="DB6">
        <f t="shared" si="0"/>
        <v>0</v>
      </c>
      <c r="DC6">
        <f t="shared" si="1"/>
        <v>0</v>
      </c>
    </row>
    <row r="7" spans="1:107">
      <c r="A7">
        <f>ROW(Source!A29)</f>
        <v>29</v>
      </c>
      <c r="B7">
        <v>36160589</v>
      </c>
      <c r="C7">
        <v>36162563</v>
      </c>
      <c r="D7">
        <v>29172710</v>
      </c>
      <c r="E7">
        <v>1</v>
      </c>
      <c r="F7">
        <v>1</v>
      </c>
      <c r="G7">
        <v>1</v>
      </c>
      <c r="H7">
        <v>2</v>
      </c>
      <c r="I7" t="s">
        <v>339</v>
      </c>
      <c r="J7" t="s">
        <v>340</v>
      </c>
      <c r="K7" t="s">
        <v>341</v>
      </c>
      <c r="L7">
        <v>1368</v>
      </c>
      <c r="N7">
        <v>1011</v>
      </c>
      <c r="O7" t="s">
        <v>342</v>
      </c>
      <c r="P7" t="s">
        <v>342</v>
      </c>
      <c r="Q7">
        <v>1</v>
      </c>
      <c r="W7">
        <v>0</v>
      </c>
      <c r="X7">
        <v>-1676841219</v>
      </c>
      <c r="Y7">
        <v>3.97</v>
      </c>
      <c r="AA7">
        <v>0</v>
      </c>
      <c r="AB7">
        <v>539.16</v>
      </c>
      <c r="AC7">
        <v>333.79</v>
      </c>
      <c r="AD7">
        <v>0</v>
      </c>
      <c r="AE7">
        <v>0</v>
      </c>
      <c r="AF7">
        <v>46.56</v>
      </c>
      <c r="AG7">
        <v>10.06</v>
      </c>
      <c r="AH7">
        <v>0</v>
      </c>
      <c r="AI7">
        <v>1</v>
      </c>
      <c r="AJ7">
        <v>11.58</v>
      </c>
      <c r="AK7">
        <v>33.18</v>
      </c>
      <c r="AL7">
        <v>1</v>
      </c>
      <c r="AN7">
        <v>0</v>
      </c>
      <c r="AO7">
        <v>1</v>
      </c>
      <c r="AP7">
        <v>0</v>
      </c>
      <c r="AQ7">
        <v>0</v>
      </c>
      <c r="AR7">
        <v>0</v>
      </c>
      <c r="AS7" t="s">
        <v>3</v>
      </c>
      <c r="AT7">
        <v>3.97</v>
      </c>
      <c r="AU7" t="s">
        <v>3</v>
      </c>
      <c r="AV7">
        <v>0</v>
      </c>
      <c r="AW7">
        <v>2</v>
      </c>
      <c r="AX7">
        <v>36162566</v>
      </c>
      <c r="AY7">
        <v>1</v>
      </c>
      <c r="AZ7">
        <v>0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X7">
        <f>Y7*Source!I29</f>
        <v>7.9400000000000012E-2</v>
      </c>
      <c r="CY7">
        <f>AB7</f>
        <v>539.16</v>
      </c>
      <c r="CZ7">
        <f>AF7</f>
        <v>46.56</v>
      </c>
      <c r="DA7">
        <f>AJ7</f>
        <v>11.58</v>
      </c>
      <c r="DB7">
        <f t="shared" si="0"/>
        <v>184.84</v>
      </c>
      <c r="DC7">
        <f t="shared" si="1"/>
        <v>39.94</v>
      </c>
    </row>
    <row r="8" spans="1:107">
      <c r="A8">
        <f>ROW(Source!A29)</f>
        <v>29</v>
      </c>
      <c r="B8">
        <v>36160589</v>
      </c>
      <c r="C8">
        <v>36162563</v>
      </c>
      <c r="D8">
        <v>29174533</v>
      </c>
      <c r="E8">
        <v>1</v>
      </c>
      <c r="F8">
        <v>1</v>
      </c>
      <c r="G8">
        <v>1</v>
      </c>
      <c r="H8">
        <v>2</v>
      </c>
      <c r="I8" t="s">
        <v>343</v>
      </c>
      <c r="J8" t="s">
        <v>344</v>
      </c>
      <c r="K8" t="s">
        <v>345</v>
      </c>
      <c r="L8">
        <v>1368</v>
      </c>
      <c r="N8">
        <v>1011</v>
      </c>
      <c r="O8" t="s">
        <v>342</v>
      </c>
      <c r="P8" t="s">
        <v>342</v>
      </c>
      <c r="Q8">
        <v>1</v>
      </c>
      <c r="W8">
        <v>0</v>
      </c>
      <c r="X8">
        <v>1235896746</v>
      </c>
      <c r="Y8">
        <v>7.93</v>
      </c>
      <c r="AA8">
        <v>0</v>
      </c>
      <c r="AB8">
        <v>5.0599999999999996</v>
      </c>
      <c r="AC8">
        <v>0</v>
      </c>
      <c r="AD8">
        <v>0</v>
      </c>
      <c r="AE8">
        <v>0</v>
      </c>
      <c r="AF8">
        <v>1.53</v>
      </c>
      <c r="AG8">
        <v>0</v>
      </c>
      <c r="AH8">
        <v>0</v>
      </c>
      <c r="AI8">
        <v>1</v>
      </c>
      <c r="AJ8">
        <v>3.31</v>
      </c>
      <c r="AK8">
        <v>33.18</v>
      </c>
      <c r="AL8">
        <v>1</v>
      </c>
      <c r="AN8">
        <v>0</v>
      </c>
      <c r="AO8">
        <v>1</v>
      </c>
      <c r="AP8">
        <v>0</v>
      </c>
      <c r="AQ8">
        <v>0</v>
      </c>
      <c r="AR8">
        <v>0</v>
      </c>
      <c r="AS8" t="s">
        <v>3</v>
      </c>
      <c r="AT8">
        <v>7.93</v>
      </c>
      <c r="AU8" t="s">
        <v>3</v>
      </c>
      <c r="AV8">
        <v>0</v>
      </c>
      <c r="AW8">
        <v>2</v>
      </c>
      <c r="AX8">
        <v>36162567</v>
      </c>
      <c r="AY8">
        <v>1</v>
      </c>
      <c r="AZ8">
        <v>0</v>
      </c>
      <c r="BA8">
        <v>8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X8">
        <f>Y8*Source!I29</f>
        <v>0.15859999999999999</v>
      </c>
      <c r="CY8">
        <f>AB8</f>
        <v>5.0599999999999996</v>
      </c>
      <c r="CZ8">
        <f>AF8</f>
        <v>1.53</v>
      </c>
      <c r="DA8">
        <f>AJ8</f>
        <v>3.31</v>
      </c>
      <c r="DB8">
        <f t="shared" si="0"/>
        <v>12.13</v>
      </c>
      <c r="DC8">
        <f t="shared" si="1"/>
        <v>0</v>
      </c>
    </row>
    <row r="9" spans="1:107">
      <c r="A9">
        <f>ROW(Source!A29)</f>
        <v>29</v>
      </c>
      <c r="B9">
        <v>36160589</v>
      </c>
      <c r="C9">
        <v>36162563</v>
      </c>
      <c r="D9">
        <v>29164349</v>
      </c>
      <c r="E9">
        <v>1</v>
      </c>
      <c r="F9">
        <v>1</v>
      </c>
      <c r="G9">
        <v>1</v>
      </c>
      <c r="H9">
        <v>3</v>
      </c>
      <c r="I9" t="s">
        <v>34</v>
      </c>
      <c r="J9" t="s">
        <v>37</v>
      </c>
      <c r="K9" t="s">
        <v>35</v>
      </c>
      <c r="L9">
        <v>1348</v>
      </c>
      <c r="N9">
        <v>1009</v>
      </c>
      <c r="O9" t="s">
        <v>36</v>
      </c>
      <c r="P9" t="s">
        <v>36</v>
      </c>
      <c r="Q9">
        <v>1000</v>
      </c>
      <c r="W9">
        <v>0</v>
      </c>
      <c r="X9">
        <v>-304821490</v>
      </c>
      <c r="Y9">
        <v>10.5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1</v>
      </c>
      <c r="AJ9">
        <v>1</v>
      </c>
      <c r="AK9">
        <v>1</v>
      </c>
      <c r="AL9">
        <v>1</v>
      </c>
      <c r="AN9">
        <v>0</v>
      </c>
      <c r="AO9">
        <v>0</v>
      </c>
      <c r="AP9">
        <v>0</v>
      </c>
      <c r="AQ9">
        <v>0</v>
      </c>
      <c r="AR9">
        <v>0</v>
      </c>
      <c r="AS9" t="s">
        <v>3</v>
      </c>
      <c r="AT9">
        <v>10.5</v>
      </c>
      <c r="AU9" t="s">
        <v>3</v>
      </c>
      <c r="AV9">
        <v>0</v>
      </c>
      <c r="AW9">
        <v>2</v>
      </c>
      <c r="AX9">
        <v>36162568</v>
      </c>
      <c r="AY9">
        <v>1</v>
      </c>
      <c r="AZ9">
        <v>0</v>
      </c>
      <c r="BA9">
        <v>9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X9">
        <f>Y9*Source!I29</f>
        <v>0.21</v>
      </c>
      <c r="CY9">
        <f>AA9</f>
        <v>0</v>
      </c>
      <c r="CZ9">
        <f>AE9</f>
        <v>0</v>
      </c>
      <c r="DA9">
        <f>AI9</f>
        <v>1</v>
      </c>
      <c r="DB9">
        <f t="shared" si="0"/>
        <v>0</v>
      </c>
      <c r="DC9">
        <f t="shared" si="1"/>
        <v>0</v>
      </c>
    </row>
    <row r="10" spans="1:107">
      <c r="A10">
        <f>ROW(Source!A31)</f>
        <v>31</v>
      </c>
      <c r="B10">
        <v>36160589</v>
      </c>
      <c r="C10">
        <v>36162570</v>
      </c>
      <c r="D10">
        <v>18411771</v>
      </c>
      <c r="E10">
        <v>1</v>
      </c>
      <c r="F10">
        <v>1</v>
      </c>
      <c r="G10">
        <v>1</v>
      </c>
      <c r="H10">
        <v>1</v>
      </c>
      <c r="I10" t="s">
        <v>348</v>
      </c>
      <c r="J10" t="s">
        <v>3</v>
      </c>
      <c r="K10" t="s">
        <v>349</v>
      </c>
      <c r="L10">
        <v>1369</v>
      </c>
      <c r="N10">
        <v>1013</v>
      </c>
      <c r="O10" t="s">
        <v>336</v>
      </c>
      <c r="P10" t="s">
        <v>336</v>
      </c>
      <c r="Q10">
        <v>1</v>
      </c>
      <c r="W10">
        <v>0</v>
      </c>
      <c r="X10">
        <v>922534627</v>
      </c>
      <c r="Y10">
        <v>36.28</v>
      </c>
      <c r="AA10">
        <v>0</v>
      </c>
      <c r="AB10">
        <v>0</v>
      </c>
      <c r="AC10">
        <v>0</v>
      </c>
      <c r="AD10">
        <v>263.49</v>
      </c>
      <c r="AE10">
        <v>0</v>
      </c>
      <c r="AF10">
        <v>0</v>
      </c>
      <c r="AG10">
        <v>0</v>
      </c>
      <c r="AH10">
        <v>263.49</v>
      </c>
      <c r="AI10">
        <v>1</v>
      </c>
      <c r="AJ10">
        <v>1</v>
      </c>
      <c r="AK10">
        <v>1</v>
      </c>
      <c r="AL10">
        <v>1</v>
      </c>
      <c r="AN10">
        <v>0</v>
      </c>
      <c r="AO10">
        <v>1</v>
      </c>
      <c r="AP10">
        <v>0</v>
      </c>
      <c r="AQ10">
        <v>0</v>
      </c>
      <c r="AR10">
        <v>0</v>
      </c>
      <c r="AS10" t="s">
        <v>3</v>
      </c>
      <c r="AT10">
        <v>36.28</v>
      </c>
      <c r="AU10" t="s">
        <v>3</v>
      </c>
      <c r="AV10">
        <v>1</v>
      </c>
      <c r="AW10">
        <v>2</v>
      </c>
      <c r="AX10">
        <v>36162571</v>
      </c>
      <c r="AY10">
        <v>1</v>
      </c>
      <c r="AZ10">
        <v>0</v>
      </c>
      <c r="BA10">
        <v>10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X10">
        <f>Y10*Source!I31</f>
        <v>1.3060799999999999</v>
      </c>
      <c r="CY10">
        <f>AD10</f>
        <v>263.49</v>
      </c>
      <c r="CZ10">
        <f>AH10</f>
        <v>263.49</v>
      </c>
      <c r="DA10">
        <f>AL10</f>
        <v>1</v>
      </c>
      <c r="DB10">
        <f t="shared" si="0"/>
        <v>9559.42</v>
      </c>
      <c r="DC10">
        <f t="shared" si="1"/>
        <v>0</v>
      </c>
    </row>
    <row r="11" spans="1:107">
      <c r="A11">
        <f>ROW(Source!A31)</f>
        <v>31</v>
      </c>
      <c r="B11">
        <v>36160589</v>
      </c>
      <c r="C11">
        <v>36162570</v>
      </c>
      <c r="D11">
        <v>29164349</v>
      </c>
      <c r="E11">
        <v>1</v>
      </c>
      <c r="F11">
        <v>1</v>
      </c>
      <c r="G11">
        <v>1</v>
      </c>
      <c r="H11">
        <v>3</v>
      </c>
      <c r="I11" t="s">
        <v>34</v>
      </c>
      <c r="J11" t="s">
        <v>37</v>
      </c>
      <c r="K11" t="s">
        <v>35</v>
      </c>
      <c r="L11">
        <v>1348</v>
      </c>
      <c r="N11">
        <v>1009</v>
      </c>
      <c r="O11" t="s">
        <v>36</v>
      </c>
      <c r="P11" t="s">
        <v>36</v>
      </c>
      <c r="Q11">
        <v>1000</v>
      </c>
      <c r="W11">
        <v>0</v>
      </c>
      <c r="X11">
        <v>-304821490</v>
      </c>
      <c r="Y11">
        <v>1.18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1</v>
      </c>
      <c r="AJ11">
        <v>1</v>
      </c>
      <c r="AK11">
        <v>1</v>
      </c>
      <c r="AL11">
        <v>1</v>
      </c>
      <c r="AN11">
        <v>0</v>
      </c>
      <c r="AO11">
        <v>0</v>
      </c>
      <c r="AP11">
        <v>0</v>
      </c>
      <c r="AQ11">
        <v>0</v>
      </c>
      <c r="AR11">
        <v>0</v>
      </c>
      <c r="AS11" t="s">
        <v>3</v>
      </c>
      <c r="AT11">
        <v>1.18</v>
      </c>
      <c r="AU11" t="s">
        <v>3</v>
      </c>
      <c r="AV11">
        <v>0</v>
      </c>
      <c r="AW11">
        <v>2</v>
      </c>
      <c r="AX11">
        <v>36162572</v>
      </c>
      <c r="AY11">
        <v>1</v>
      </c>
      <c r="AZ11">
        <v>0</v>
      </c>
      <c r="BA11">
        <v>11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X11">
        <f>Y11*Source!I31</f>
        <v>4.2479999999999997E-2</v>
      </c>
      <c r="CY11">
        <f>AA11</f>
        <v>0</v>
      </c>
      <c r="CZ11">
        <f>AE11</f>
        <v>0</v>
      </c>
      <c r="DA11">
        <f>AI11</f>
        <v>1</v>
      </c>
      <c r="DB11">
        <f t="shared" si="0"/>
        <v>0</v>
      </c>
      <c r="DC11">
        <f t="shared" si="1"/>
        <v>0</v>
      </c>
    </row>
    <row r="12" spans="1:107">
      <c r="A12">
        <f>ROW(Source!A33)</f>
        <v>33</v>
      </c>
      <c r="B12">
        <v>36160589</v>
      </c>
      <c r="C12">
        <v>36165234</v>
      </c>
      <c r="D12">
        <v>18410631</v>
      </c>
      <c r="E12">
        <v>1</v>
      </c>
      <c r="F12">
        <v>1</v>
      </c>
      <c r="G12">
        <v>1</v>
      </c>
      <c r="H12">
        <v>1</v>
      </c>
      <c r="I12" t="s">
        <v>350</v>
      </c>
      <c r="J12" t="s">
        <v>3</v>
      </c>
      <c r="K12" t="s">
        <v>351</v>
      </c>
      <c r="L12">
        <v>1369</v>
      </c>
      <c r="N12">
        <v>1013</v>
      </c>
      <c r="O12" t="s">
        <v>336</v>
      </c>
      <c r="P12" t="s">
        <v>336</v>
      </c>
      <c r="Q12">
        <v>1</v>
      </c>
      <c r="W12">
        <v>0</v>
      </c>
      <c r="X12">
        <v>-1896518065</v>
      </c>
      <c r="Y12">
        <v>10.84</v>
      </c>
      <c r="AA12">
        <v>0</v>
      </c>
      <c r="AB12">
        <v>0</v>
      </c>
      <c r="AC12">
        <v>0</v>
      </c>
      <c r="AD12">
        <v>280.75</v>
      </c>
      <c r="AE12">
        <v>0</v>
      </c>
      <c r="AF12">
        <v>0</v>
      </c>
      <c r="AG12">
        <v>0</v>
      </c>
      <c r="AH12">
        <v>280.75</v>
      </c>
      <c r="AI12">
        <v>1</v>
      </c>
      <c r="AJ12">
        <v>1</v>
      </c>
      <c r="AK12">
        <v>1</v>
      </c>
      <c r="AL12">
        <v>1</v>
      </c>
      <c r="AN12">
        <v>0</v>
      </c>
      <c r="AO12">
        <v>1</v>
      </c>
      <c r="AP12">
        <v>0</v>
      </c>
      <c r="AQ12">
        <v>0</v>
      </c>
      <c r="AR12">
        <v>0</v>
      </c>
      <c r="AS12" t="s">
        <v>3</v>
      </c>
      <c r="AT12">
        <v>10.84</v>
      </c>
      <c r="AU12" t="s">
        <v>3</v>
      </c>
      <c r="AV12">
        <v>1</v>
      </c>
      <c r="AW12">
        <v>2</v>
      </c>
      <c r="AX12">
        <v>36165235</v>
      </c>
      <c r="AY12">
        <v>1</v>
      </c>
      <c r="AZ12">
        <v>0</v>
      </c>
      <c r="BA12">
        <v>12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X12">
        <f>Y12*Source!I33</f>
        <v>0.1084</v>
      </c>
      <c r="CY12">
        <f>AD12</f>
        <v>280.75</v>
      </c>
      <c r="CZ12">
        <f>AH12</f>
        <v>280.75</v>
      </c>
      <c r="DA12">
        <f>AL12</f>
        <v>1</v>
      </c>
      <c r="DB12">
        <f t="shared" si="0"/>
        <v>3043.33</v>
      </c>
      <c r="DC12">
        <f t="shared" si="1"/>
        <v>0</v>
      </c>
    </row>
    <row r="13" spans="1:107">
      <c r="A13">
        <f>ROW(Source!A33)</f>
        <v>33</v>
      </c>
      <c r="B13">
        <v>36160589</v>
      </c>
      <c r="C13">
        <v>36165234</v>
      </c>
      <c r="D13">
        <v>121548</v>
      </c>
      <c r="E13">
        <v>1</v>
      </c>
      <c r="F13">
        <v>1</v>
      </c>
      <c r="G13">
        <v>1</v>
      </c>
      <c r="H13">
        <v>1</v>
      </c>
      <c r="I13" t="s">
        <v>25</v>
      </c>
      <c r="J13" t="s">
        <v>3</v>
      </c>
      <c r="K13" t="s">
        <v>337</v>
      </c>
      <c r="L13">
        <v>608254</v>
      </c>
      <c r="N13">
        <v>1013</v>
      </c>
      <c r="O13" t="s">
        <v>338</v>
      </c>
      <c r="P13" t="s">
        <v>338</v>
      </c>
      <c r="Q13">
        <v>1</v>
      </c>
      <c r="W13">
        <v>0</v>
      </c>
      <c r="X13">
        <v>-185737400</v>
      </c>
      <c r="Y13">
        <v>0.22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1</v>
      </c>
      <c r="AJ13">
        <v>1</v>
      </c>
      <c r="AK13">
        <v>1</v>
      </c>
      <c r="AL13">
        <v>1</v>
      </c>
      <c r="AN13">
        <v>0</v>
      </c>
      <c r="AO13">
        <v>1</v>
      </c>
      <c r="AP13">
        <v>0</v>
      </c>
      <c r="AQ13">
        <v>0</v>
      </c>
      <c r="AR13">
        <v>0</v>
      </c>
      <c r="AS13" t="s">
        <v>3</v>
      </c>
      <c r="AT13">
        <v>0.22</v>
      </c>
      <c r="AU13" t="s">
        <v>3</v>
      </c>
      <c r="AV13">
        <v>2</v>
      </c>
      <c r="AW13">
        <v>2</v>
      </c>
      <c r="AX13">
        <v>36165236</v>
      </c>
      <c r="AY13">
        <v>1</v>
      </c>
      <c r="AZ13">
        <v>0</v>
      </c>
      <c r="BA13">
        <v>13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X13">
        <f>Y13*Source!I33</f>
        <v>2.2000000000000001E-3</v>
      </c>
      <c r="CY13">
        <f>AD13</f>
        <v>0</v>
      </c>
      <c r="CZ13">
        <f>AH13</f>
        <v>0</v>
      </c>
      <c r="DA13">
        <f>AL13</f>
        <v>1</v>
      </c>
      <c r="DB13">
        <f t="shared" si="0"/>
        <v>0</v>
      </c>
      <c r="DC13">
        <f t="shared" si="1"/>
        <v>0</v>
      </c>
    </row>
    <row r="14" spans="1:107">
      <c r="A14">
        <f>ROW(Source!A33)</f>
        <v>33</v>
      </c>
      <c r="B14">
        <v>36160589</v>
      </c>
      <c r="C14">
        <v>36165234</v>
      </c>
      <c r="D14">
        <v>29172409</v>
      </c>
      <c r="E14">
        <v>1</v>
      </c>
      <c r="F14">
        <v>1</v>
      </c>
      <c r="G14">
        <v>1</v>
      </c>
      <c r="H14">
        <v>2</v>
      </c>
      <c r="I14" t="s">
        <v>352</v>
      </c>
      <c r="J14" t="s">
        <v>353</v>
      </c>
      <c r="K14" t="s">
        <v>354</v>
      </c>
      <c r="L14">
        <v>1368</v>
      </c>
      <c r="N14">
        <v>1011</v>
      </c>
      <c r="O14" t="s">
        <v>342</v>
      </c>
      <c r="P14" t="s">
        <v>342</v>
      </c>
      <c r="Q14">
        <v>1</v>
      </c>
      <c r="W14">
        <v>0</v>
      </c>
      <c r="X14">
        <v>1494694365</v>
      </c>
      <c r="Y14">
        <v>0.22</v>
      </c>
      <c r="AA14">
        <v>0</v>
      </c>
      <c r="AB14">
        <v>1374.56</v>
      </c>
      <c r="AC14">
        <v>477.79</v>
      </c>
      <c r="AD14">
        <v>0</v>
      </c>
      <c r="AE14">
        <v>0</v>
      </c>
      <c r="AF14">
        <v>175.55</v>
      </c>
      <c r="AG14">
        <v>14.4</v>
      </c>
      <c r="AH14">
        <v>0</v>
      </c>
      <c r="AI14">
        <v>1</v>
      </c>
      <c r="AJ14">
        <v>7.83</v>
      </c>
      <c r="AK14">
        <v>33.18</v>
      </c>
      <c r="AL14">
        <v>1</v>
      </c>
      <c r="AN14">
        <v>0</v>
      </c>
      <c r="AO14">
        <v>1</v>
      </c>
      <c r="AP14">
        <v>0</v>
      </c>
      <c r="AQ14">
        <v>0</v>
      </c>
      <c r="AR14">
        <v>0</v>
      </c>
      <c r="AS14" t="s">
        <v>3</v>
      </c>
      <c r="AT14">
        <v>0.22</v>
      </c>
      <c r="AU14" t="s">
        <v>3</v>
      </c>
      <c r="AV14">
        <v>0</v>
      </c>
      <c r="AW14">
        <v>2</v>
      </c>
      <c r="AX14">
        <v>36165237</v>
      </c>
      <c r="AY14">
        <v>1</v>
      </c>
      <c r="AZ14">
        <v>0</v>
      </c>
      <c r="BA14">
        <v>14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X14">
        <f>Y14*Source!I33</f>
        <v>2.2000000000000001E-3</v>
      </c>
      <c r="CY14">
        <f>AB14</f>
        <v>1374.56</v>
      </c>
      <c r="CZ14">
        <f>AF14</f>
        <v>175.55</v>
      </c>
      <c r="DA14">
        <f>AJ14</f>
        <v>7.83</v>
      </c>
      <c r="DB14">
        <f t="shared" si="0"/>
        <v>38.619999999999997</v>
      </c>
      <c r="DC14">
        <f t="shared" si="1"/>
        <v>3.17</v>
      </c>
    </row>
    <row r="15" spans="1:107">
      <c r="A15">
        <f>ROW(Source!A33)</f>
        <v>33</v>
      </c>
      <c r="B15">
        <v>36160589</v>
      </c>
      <c r="C15">
        <v>36165234</v>
      </c>
      <c r="D15">
        <v>29172516</v>
      </c>
      <c r="E15">
        <v>1</v>
      </c>
      <c r="F15">
        <v>1</v>
      </c>
      <c r="G15">
        <v>1</v>
      </c>
      <c r="H15">
        <v>2</v>
      </c>
      <c r="I15" t="s">
        <v>355</v>
      </c>
      <c r="J15" t="s">
        <v>356</v>
      </c>
      <c r="K15" t="s">
        <v>357</v>
      </c>
      <c r="L15">
        <v>1368</v>
      </c>
      <c r="N15">
        <v>1011</v>
      </c>
      <c r="O15" t="s">
        <v>342</v>
      </c>
      <c r="P15" t="s">
        <v>342</v>
      </c>
      <c r="Q15">
        <v>1</v>
      </c>
      <c r="W15">
        <v>0</v>
      </c>
      <c r="X15">
        <v>732506680</v>
      </c>
      <c r="Y15">
        <v>2.2000000000000002</v>
      </c>
      <c r="AA15">
        <v>0</v>
      </c>
      <c r="AB15">
        <v>72.45</v>
      </c>
      <c r="AC15">
        <v>0</v>
      </c>
      <c r="AD15">
        <v>0</v>
      </c>
      <c r="AE15">
        <v>0</v>
      </c>
      <c r="AF15">
        <v>6.9</v>
      </c>
      <c r="AG15">
        <v>0</v>
      </c>
      <c r="AH15">
        <v>0</v>
      </c>
      <c r="AI15">
        <v>1</v>
      </c>
      <c r="AJ15">
        <v>10.5</v>
      </c>
      <c r="AK15">
        <v>33.18</v>
      </c>
      <c r="AL15">
        <v>1</v>
      </c>
      <c r="AN15">
        <v>0</v>
      </c>
      <c r="AO15">
        <v>1</v>
      </c>
      <c r="AP15">
        <v>0</v>
      </c>
      <c r="AQ15">
        <v>0</v>
      </c>
      <c r="AR15">
        <v>0</v>
      </c>
      <c r="AS15" t="s">
        <v>3</v>
      </c>
      <c r="AT15">
        <v>2.2000000000000002</v>
      </c>
      <c r="AU15" t="s">
        <v>3</v>
      </c>
      <c r="AV15">
        <v>0</v>
      </c>
      <c r="AW15">
        <v>2</v>
      </c>
      <c r="AX15">
        <v>36165238</v>
      </c>
      <c r="AY15">
        <v>1</v>
      </c>
      <c r="AZ15">
        <v>0</v>
      </c>
      <c r="BA15">
        <v>15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X15">
        <f>Y15*Source!I33</f>
        <v>2.2000000000000002E-2</v>
      </c>
      <c r="CY15">
        <f>AB15</f>
        <v>72.45</v>
      </c>
      <c r="CZ15">
        <f>AF15</f>
        <v>6.9</v>
      </c>
      <c r="DA15">
        <f>AJ15</f>
        <v>10.5</v>
      </c>
      <c r="DB15">
        <f t="shared" si="0"/>
        <v>15.18</v>
      </c>
      <c r="DC15">
        <f t="shared" si="1"/>
        <v>0</v>
      </c>
    </row>
    <row r="16" spans="1:107">
      <c r="A16">
        <f>ROW(Source!A33)</f>
        <v>33</v>
      </c>
      <c r="B16">
        <v>36160589</v>
      </c>
      <c r="C16">
        <v>36165234</v>
      </c>
      <c r="D16">
        <v>29172659</v>
      </c>
      <c r="E16">
        <v>1</v>
      </c>
      <c r="F16">
        <v>1</v>
      </c>
      <c r="G16">
        <v>1</v>
      </c>
      <c r="H16">
        <v>2</v>
      </c>
      <c r="I16" t="s">
        <v>358</v>
      </c>
      <c r="J16" t="s">
        <v>359</v>
      </c>
      <c r="K16" t="s">
        <v>360</v>
      </c>
      <c r="L16">
        <v>1368</v>
      </c>
      <c r="N16">
        <v>1011</v>
      </c>
      <c r="O16" t="s">
        <v>342</v>
      </c>
      <c r="P16" t="s">
        <v>342</v>
      </c>
      <c r="Q16">
        <v>1</v>
      </c>
      <c r="W16">
        <v>0</v>
      </c>
      <c r="X16">
        <v>-664376910</v>
      </c>
      <c r="Y16">
        <v>3.65</v>
      </c>
      <c r="AA16">
        <v>0</v>
      </c>
      <c r="AB16">
        <v>8.5399999999999991</v>
      </c>
      <c r="AC16">
        <v>0</v>
      </c>
      <c r="AD16">
        <v>0</v>
      </c>
      <c r="AE16">
        <v>0</v>
      </c>
      <c r="AF16">
        <v>1.2</v>
      </c>
      <c r="AG16">
        <v>0</v>
      </c>
      <c r="AH16">
        <v>0</v>
      </c>
      <c r="AI16">
        <v>1</v>
      </c>
      <c r="AJ16">
        <v>7.12</v>
      </c>
      <c r="AK16">
        <v>33.18</v>
      </c>
      <c r="AL16">
        <v>1</v>
      </c>
      <c r="AN16">
        <v>0</v>
      </c>
      <c r="AO16">
        <v>1</v>
      </c>
      <c r="AP16">
        <v>0</v>
      </c>
      <c r="AQ16">
        <v>0</v>
      </c>
      <c r="AR16">
        <v>0</v>
      </c>
      <c r="AS16" t="s">
        <v>3</v>
      </c>
      <c r="AT16">
        <v>3.65</v>
      </c>
      <c r="AU16" t="s">
        <v>3</v>
      </c>
      <c r="AV16">
        <v>0</v>
      </c>
      <c r="AW16">
        <v>2</v>
      </c>
      <c r="AX16">
        <v>36165239</v>
      </c>
      <c r="AY16">
        <v>1</v>
      </c>
      <c r="AZ16">
        <v>0</v>
      </c>
      <c r="BA16">
        <v>16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X16">
        <f>Y16*Source!I33</f>
        <v>3.6499999999999998E-2</v>
      </c>
      <c r="CY16">
        <f>AB16</f>
        <v>8.5399999999999991</v>
      </c>
      <c r="CZ16">
        <f>AF16</f>
        <v>1.2</v>
      </c>
      <c r="DA16">
        <f>AJ16</f>
        <v>7.12</v>
      </c>
      <c r="DB16">
        <f t="shared" si="0"/>
        <v>4.38</v>
      </c>
      <c r="DC16">
        <f t="shared" si="1"/>
        <v>0</v>
      </c>
    </row>
    <row r="17" spans="1:107">
      <c r="A17">
        <f>ROW(Source!A33)</f>
        <v>33</v>
      </c>
      <c r="B17">
        <v>36160589</v>
      </c>
      <c r="C17">
        <v>36165234</v>
      </c>
      <c r="D17">
        <v>29174507</v>
      </c>
      <c r="E17">
        <v>1</v>
      </c>
      <c r="F17">
        <v>1</v>
      </c>
      <c r="G17">
        <v>1</v>
      </c>
      <c r="H17">
        <v>2</v>
      </c>
      <c r="I17" t="s">
        <v>361</v>
      </c>
      <c r="J17" t="s">
        <v>362</v>
      </c>
      <c r="K17" t="s">
        <v>363</v>
      </c>
      <c r="L17">
        <v>1368</v>
      </c>
      <c r="N17">
        <v>1011</v>
      </c>
      <c r="O17" t="s">
        <v>342</v>
      </c>
      <c r="P17" t="s">
        <v>342</v>
      </c>
      <c r="Q17">
        <v>1</v>
      </c>
      <c r="W17">
        <v>0</v>
      </c>
      <c r="X17">
        <v>-1974929952</v>
      </c>
      <c r="Y17">
        <v>1.1100000000000001</v>
      </c>
      <c r="AA17">
        <v>0</v>
      </c>
      <c r="AB17">
        <v>18.11</v>
      </c>
      <c r="AC17">
        <v>0</v>
      </c>
      <c r="AD17">
        <v>0</v>
      </c>
      <c r="AE17">
        <v>0</v>
      </c>
      <c r="AF17">
        <v>5.13</v>
      </c>
      <c r="AG17">
        <v>0</v>
      </c>
      <c r="AH17">
        <v>0</v>
      </c>
      <c r="AI17">
        <v>1</v>
      </c>
      <c r="AJ17">
        <v>3.53</v>
      </c>
      <c r="AK17">
        <v>33.18</v>
      </c>
      <c r="AL17">
        <v>1</v>
      </c>
      <c r="AN17">
        <v>0</v>
      </c>
      <c r="AO17">
        <v>1</v>
      </c>
      <c r="AP17">
        <v>0</v>
      </c>
      <c r="AQ17">
        <v>0</v>
      </c>
      <c r="AR17">
        <v>0</v>
      </c>
      <c r="AS17" t="s">
        <v>3</v>
      </c>
      <c r="AT17">
        <v>1.1100000000000001</v>
      </c>
      <c r="AU17" t="s">
        <v>3</v>
      </c>
      <c r="AV17">
        <v>0</v>
      </c>
      <c r="AW17">
        <v>2</v>
      </c>
      <c r="AX17">
        <v>36165240</v>
      </c>
      <c r="AY17">
        <v>1</v>
      </c>
      <c r="AZ17">
        <v>0</v>
      </c>
      <c r="BA17">
        <v>17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X17">
        <f>Y17*Source!I33</f>
        <v>1.11E-2</v>
      </c>
      <c r="CY17">
        <f>AB17</f>
        <v>18.11</v>
      </c>
      <c r="CZ17">
        <f>AF17</f>
        <v>5.13</v>
      </c>
      <c r="DA17">
        <f>AJ17</f>
        <v>3.53</v>
      </c>
      <c r="DB17">
        <f t="shared" si="0"/>
        <v>5.69</v>
      </c>
      <c r="DC17">
        <f t="shared" si="1"/>
        <v>0</v>
      </c>
    </row>
    <row r="18" spans="1:107">
      <c r="A18">
        <f>ROW(Source!A33)</f>
        <v>33</v>
      </c>
      <c r="B18">
        <v>36160589</v>
      </c>
      <c r="C18">
        <v>36165234</v>
      </c>
      <c r="D18">
        <v>29174913</v>
      </c>
      <c r="E18">
        <v>1</v>
      </c>
      <c r="F18">
        <v>1</v>
      </c>
      <c r="G18">
        <v>1</v>
      </c>
      <c r="H18">
        <v>2</v>
      </c>
      <c r="I18" t="s">
        <v>364</v>
      </c>
      <c r="J18" t="s">
        <v>365</v>
      </c>
      <c r="K18" t="s">
        <v>366</v>
      </c>
      <c r="L18">
        <v>1368</v>
      </c>
      <c r="N18">
        <v>1011</v>
      </c>
      <c r="O18" t="s">
        <v>342</v>
      </c>
      <c r="P18" t="s">
        <v>342</v>
      </c>
      <c r="Q18">
        <v>1</v>
      </c>
      <c r="W18">
        <v>0</v>
      </c>
      <c r="X18">
        <v>458544584</v>
      </c>
      <c r="Y18">
        <v>0.38</v>
      </c>
      <c r="AA18">
        <v>0</v>
      </c>
      <c r="AB18">
        <v>932.72</v>
      </c>
      <c r="AC18">
        <v>384.89</v>
      </c>
      <c r="AD18">
        <v>0</v>
      </c>
      <c r="AE18">
        <v>0</v>
      </c>
      <c r="AF18">
        <v>87.17</v>
      </c>
      <c r="AG18">
        <v>11.6</v>
      </c>
      <c r="AH18">
        <v>0</v>
      </c>
      <c r="AI18">
        <v>1</v>
      </c>
      <c r="AJ18">
        <v>10.7</v>
      </c>
      <c r="AK18">
        <v>33.18</v>
      </c>
      <c r="AL18">
        <v>1</v>
      </c>
      <c r="AN18">
        <v>0</v>
      </c>
      <c r="AO18">
        <v>1</v>
      </c>
      <c r="AP18">
        <v>0</v>
      </c>
      <c r="AQ18">
        <v>0</v>
      </c>
      <c r="AR18">
        <v>0</v>
      </c>
      <c r="AS18" t="s">
        <v>3</v>
      </c>
      <c r="AT18">
        <v>0.38</v>
      </c>
      <c r="AU18" t="s">
        <v>3</v>
      </c>
      <c r="AV18">
        <v>0</v>
      </c>
      <c r="AW18">
        <v>2</v>
      </c>
      <c r="AX18">
        <v>36165241</v>
      </c>
      <c r="AY18">
        <v>1</v>
      </c>
      <c r="AZ18">
        <v>0</v>
      </c>
      <c r="BA18">
        <v>18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X18">
        <f>Y18*Source!I33</f>
        <v>3.8E-3</v>
      </c>
      <c r="CY18">
        <f>AB18</f>
        <v>932.72</v>
      </c>
      <c r="CZ18">
        <f>AF18</f>
        <v>87.17</v>
      </c>
      <c r="DA18">
        <f>AJ18</f>
        <v>10.7</v>
      </c>
      <c r="DB18">
        <f t="shared" si="0"/>
        <v>33.119999999999997</v>
      </c>
      <c r="DC18">
        <f t="shared" si="1"/>
        <v>4.41</v>
      </c>
    </row>
    <row r="19" spans="1:107">
      <c r="A19">
        <f>ROW(Source!A33)</f>
        <v>33</v>
      </c>
      <c r="B19">
        <v>36160589</v>
      </c>
      <c r="C19">
        <v>36165234</v>
      </c>
      <c r="D19">
        <v>29107441</v>
      </c>
      <c r="E19">
        <v>1</v>
      </c>
      <c r="F19">
        <v>1</v>
      </c>
      <c r="G19">
        <v>1</v>
      </c>
      <c r="H19">
        <v>3</v>
      </c>
      <c r="I19" t="s">
        <v>367</v>
      </c>
      <c r="J19" t="s">
        <v>368</v>
      </c>
      <c r="K19" t="s">
        <v>369</v>
      </c>
      <c r="L19">
        <v>1339</v>
      </c>
      <c r="N19">
        <v>1007</v>
      </c>
      <c r="O19" t="s">
        <v>116</v>
      </c>
      <c r="P19" t="s">
        <v>116</v>
      </c>
      <c r="Q19">
        <v>1</v>
      </c>
      <c r="W19">
        <v>0</v>
      </c>
      <c r="X19">
        <v>1086220539</v>
      </c>
      <c r="Y19">
        <v>2.5</v>
      </c>
      <c r="AA19">
        <v>75.069999999999993</v>
      </c>
      <c r="AB19">
        <v>0</v>
      </c>
      <c r="AC19">
        <v>0</v>
      </c>
      <c r="AD19">
        <v>0</v>
      </c>
      <c r="AE19">
        <v>6.23</v>
      </c>
      <c r="AF19">
        <v>0</v>
      </c>
      <c r="AG19">
        <v>0</v>
      </c>
      <c r="AH19">
        <v>0</v>
      </c>
      <c r="AI19">
        <v>12.05</v>
      </c>
      <c r="AJ19">
        <v>1</v>
      </c>
      <c r="AK19">
        <v>1</v>
      </c>
      <c r="AL19">
        <v>1</v>
      </c>
      <c r="AN19">
        <v>0</v>
      </c>
      <c r="AO19">
        <v>1</v>
      </c>
      <c r="AP19">
        <v>0</v>
      </c>
      <c r="AQ19">
        <v>0</v>
      </c>
      <c r="AR19">
        <v>0</v>
      </c>
      <c r="AS19" t="s">
        <v>3</v>
      </c>
      <c r="AT19">
        <v>2.5</v>
      </c>
      <c r="AU19" t="s">
        <v>3</v>
      </c>
      <c r="AV19">
        <v>0</v>
      </c>
      <c r="AW19">
        <v>2</v>
      </c>
      <c r="AX19">
        <v>36165242</v>
      </c>
      <c r="AY19">
        <v>1</v>
      </c>
      <c r="AZ19">
        <v>0</v>
      </c>
      <c r="BA19">
        <v>19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X19">
        <f>Y19*Source!I33</f>
        <v>2.5000000000000001E-2</v>
      </c>
      <c r="CY19">
        <f>AA19</f>
        <v>75.069999999999993</v>
      </c>
      <c r="CZ19">
        <f>AE19</f>
        <v>6.23</v>
      </c>
      <c r="DA19">
        <f>AI19</f>
        <v>12.05</v>
      </c>
      <c r="DB19">
        <f t="shared" si="0"/>
        <v>15.58</v>
      </c>
      <c r="DC19">
        <f t="shared" si="1"/>
        <v>0</v>
      </c>
    </row>
    <row r="20" spans="1:107">
      <c r="A20">
        <f>ROW(Source!A33)</f>
        <v>33</v>
      </c>
      <c r="B20">
        <v>36160589</v>
      </c>
      <c r="C20">
        <v>36165234</v>
      </c>
      <c r="D20">
        <v>29107430</v>
      </c>
      <c r="E20">
        <v>1</v>
      </c>
      <c r="F20">
        <v>1</v>
      </c>
      <c r="G20">
        <v>1</v>
      </c>
      <c r="H20">
        <v>3</v>
      </c>
      <c r="I20" t="s">
        <v>370</v>
      </c>
      <c r="J20" t="s">
        <v>371</v>
      </c>
      <c r="K20" t="s">
        <v>372</v>
      </c>
      <c r="L20">
        <v>1339</v>
      </c>
      <c r="N20">
        <v>1007</v>
      </c>
      <c r="O20" t="s">
        <v>116</v>
      </c>
      <c r="P20" t="s">
        <v>116</v>
      </c>
      <c r="Q20">
        <v>1</v>
      </c>
      <c r="W20">
        <v>0</v>
      </c>
      <c r="X20">
        <v>-1343210809</v>
      </c>
      <c r="Y20">
        <v>0.33</v>
      </c>
      <c r="AA20">
        <v>401.45</v>
      </c>
      <c r="AB20">
        <v>0</v>
      </c>
      <c r="AC20">
        <v>0</v>
      </c>
      <c r="AD20">
        <v>0</v>
      </c>
      <c r="AE20">
        <v>38.49</v>
      </c>
      <c r="AF20">
        <v>0</v>
      </c>
      <c r="AG20">
        <v>0</v>
      </c>
      <c r="AH20">
        <v>0</v>
      </c>
      <c r="AI20">
        <v>10.43</v>
      </c>
      <c r="AJ20">
        <v>1</v>
      </c>
      <c r="AK20">
        <v>1</v>
      </c>
      <c r="AL20">
        <v>1</v>
      </c>
      <c r="AN20">
        <v>0</v>
      </c>
      <c r="AO20">
        <v>1</v>
      </c>
      <c r="AP20">
        <v>0</v>
      </c>
      <c r="AQ20">
        <v>0</v>
      </c>
      <c r="AR20">
        <v>0</v>
      </c>
      <c r="AS20" t="s">
        <v>3</v>
      </c>
      <c r="AT20">
        <v>0.33</v>
      </c>
      <c r="AU20" t="s">
        <v>3</v>
      </c>
      <c r="AV20">
        <v>0</v>
      </c>
      <c r="AW20">
        <v>2</v>
      </c>
      <c r="AX20">
        <v>36165243</v>
      </c>
      <c r="AY20">
        <v>1</v>
      </c>
      <c r="AZ20">
        <v>0</v>
      </c>
      <c r="BA20">
        <v>20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X20">
        <f>Y20*Source!I33</f>
        <v>3.3000000000000004E-3</v>
      </c>
      <c r="CY20">
        <f>AA20</f>
        <v>401.45</v>
      </c>
      <c r="CZ20">
        <f>AE20</f>
        <v>38.49</v>
      </c>
      <c r="DA20">
        <f>AI20</f>
        <v>10.43</v>
      </c>
      <c r="DB20">
        <f t="shared" si="0"/>
        <v>12.7</v>
      </c>
      <c r="DC20">
        <f t="shared" si="1"/>
        <v>0</v>
      </c>
    </row>
    <row r="21" spans="1:107">
      <c r="A21">
        <f>ROW(Source!A69)</f>
        <v>69</v>
      </c>
      <c r="B21">
        <v>36160589</v>
      </c>
      <c r="C21">
        <v>36162481</v>
      </c>
      <c r="D21">
        <v>18408066</v>
      </c>
      <c r="E21">
        <v>1</v>
      </c>
      <c r="F21">
        <v>1</v>
      </c>
      <c r="G21">
        <v>1</v>
      </c>
      <c r="H21">
        <v>1</v>
      </c>
      <c r="I21" t="s">
        <v>346</v>
      </c>
      <c r="J21" t="s">
        <v>3</v>
      </c>
      <c r="K21" t="s">
        <v>347</v>
      </c>
      <c r="L21">
        <v>1369</v>
      </c>
      <c r="N21">
        <v>1013</v>
      </c>
      <c r="O21" t="s">
        <v>336</v>
      </c>
      <c r="P21" t="s">
        <v>336</v>
      </c>
      <c r="Q21">
        <v>1</v>
      </c>
      <c r="W21">
        <v>0</v>
      </c>
      <c r="X21">
        <v>-886480961</v>
      </c>
      <c r="Y21">
        <v>18.077999999999999</v>
      </c>
      <c r="AA21">
        <v>0</v>
      </c>
      <c r="AB21">
        <v>0</v>
      </c>
      <c r="AC21">
        <v>0</v>
      </c>
      <c r="AD21">
        <v>266.14</v>
      </c>
      <c r="AE21">
        <v>0</v>
      </c>
      <c r="AF21">
        <v>0</v>
      </c>
      <c r="AG21">
        <v>0</v>
      </c>
      <c r="AH21">
        <v>266.14</v>
      </c>
      <c r="AI21">
        <v>1</v>
      </c>
      <c r="AJ21">
        <v>1</v>
      </c>
      <c r="AK21">
        <v>1</v>
      </c>
      <c r="AL21">
        <v>1</v>
      </c>
      <c r="AN21">
        <v>0</v>
      </c>
      <c r="AO21">
        <v>1</v>
      </c>
      <c r="AP21">
        <v>1</v>
      </c>
      <c r="AQ21">
        <v>0</v>
      </c>
      <c r="AR21">
        <v>0</v>
      </c>
      <c r="AS21" t="s">
        <v>3</v>
      </c>
      <c r="AT21">
        <v>15.72</v>
      </c>
      <c r="AU21" t="s">
        <v>109</v>
      </c>
      <c r="AV21">
        <v>1</v>
      </c>
      <c r="AW21">
        <v>2</v>
      </c>
      <c r="AX21">
        <v>36162482</v>
      </c>
      <c r="AY21">
        <v>1</v>
      </c>
      <c r="AZ21">
        <v>0</v>
      </c>
      <c r="BA21">
        <v>21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X21">
        <f>Y21*Source!I69</f>
        <v>0.36155999999999999</v>
      </c>
      <c r="CY21">
        <f>AD21</f>
        <v>266.14</v>
      </c>
      <c r="CZ21">
        <f>AH21</f>
        <v>266.14</v>
      </c>
      <c r="DA21">
        <f>AL21</f>
        <v>1</v>
      </c>
      <c r="DB21">
        <f>ROUND((ROUND(AT21*CZ21,2)*1.15),6)</f>
        <v>4811.2780000000002</v>
      </c>
      <c r="DC21">
        <f>ROUND((ROUND(AT21*AG21,2)*1.15),6)</f>
        <v>0</v>
      </c>
    </row>
    <row r="22" spans="1:107">
      <c r="A22">
        <f>ROW(Source!A69)</f>
        <v>69</v>
      </c>
      <c r="B22">
        <v>36160589</v>
      </c>
      <c r="C22">
        <v>36162481</v>
      </c>
      <c r="D22">
        <v>121548</v>
      </c>
      <c r="E22">
        <v>1</v>
      </c>
      <c r="F22">
        <v>1</v>
      </c>
      <c r="G22">
        <v>1</v>
      </c>
      <c r="H22">
        <v>1</v>
      </c>
      <c r="I22" t="s">
        <v>25</v>
      </c>
      <c r="J22" t="s">
        <v>3</v>
      </c>
      <c r="K22" t="s">
        <v>337</v>
      </c>
      <c r="L22">
        <v>608254</v>
      </c>
      <c r="N22">
        <v>1013</v>
      </c>
      <c r="O22" t="s">
        <v>338</v>
      </c>
      <c r="P22" t="s">
        <v>338</v>
      </c>
      <c r="Q22">
        <v>1</v>
      </c>
      <c r="W22">
        <v>0</v>
      </c>
      <c r="X22">
        <v>-185737400</v>
      </c>
      <c r="Y22">
        <v>17.350000000000001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1</v>
      </c>
      <c r="AJ22">
        <v>1</v>
      </c>
      <c r="AK22">
        <v>1</v>
      </c>
      <c r="AL22">
        <v>1</v>
      </c>
      <c r="AN22">
        <v>0</v>
      </c>
      <c r="AO22">
        <v>1</v>
      </c>
      <c r="AP22">
        <v>1</v>
      </c>
      <c r="AQ22">
        <v>0</v>
      </c>
      <c r="AR22">
        <v>0</v>
      </c>
      <c r="AS22" t="s">
        <v>3</v>
      </c>
      <c r="AT22">
        <v>13.88</v>
      </c>
      <c r="AU22" t="s">
        <v>108</v>
      </c>
      <c r="AV22">
        <v>2</v>
      </c>
      <c r="AW22">
        <v>2</v>
      </c>
      <c r="AX22">
        <v>36162483</v>
      </c>
      <c r="AY22">
        <v>1</v>
      </c>
      <c r="AZ22">
        <v>0</v>
      </c>
      <c r="BA22">
        <v>22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X22">
        <f>Y22*Source!I69</f>
        <v>0.34700000000000003</v>
      </c>
      <c r="CY22">
        <f>AD22</f>
        <v>0</v>
      </c>
      <c r="CZ22">
        <f>AH22</f>
        <v>0</v>
      </c>
      <c r="DA22">
        <f>AL22</f>
        <v>1</v>
      </c>
      <c r="DB22">
        <f>ROUND((ROUND(AT22*CZ22,2)*1.25),6)</f>
        <v>0</v>
      </c>
      <c r="DC22">
        <f>ROUND((ROUND(AT22*AG22,2)*1.25),6)</f>
        <v>0</v>
      </c>
    </row>
    <row r="23" spans="1:107">
      <c r="A23">
        <f>ROW(Source!A69)</f>
        <v>69</v>
      </c>
      <c r="B23">
        <v>36160589</v>
      </c>
      <c r="C23">
        <v>36162481</v>
      </c>
      <c r="D23">
        <v>29172479</v>
      </c>
      <c r="E23">
        <v>1</v>
      </c>
      <c r="F23">
        <v>1</v>
      </c>
      <c r="G23">
        <v>1</v>
      </c>
      <c r="H23">
        <v>2</v>
      </c>
      <c r="I23" t="s">
        <v>373</v>
      </c>
      <c r="J23" t="s">
        <v>374</v>
      </c>
      <c r="K23" t="s">
        <v>375</v>
      </c>
      <c r="L23">
        <v>1368</v>
      </c>
      <c r="N23">
        <v>1011</v>
      </c>
      <c r="O23" t="s">
        <v>342</v>
      </c>
      <c r="P23" t="s">
        <v>342</v>
      </c>
      <c r="Q23">
        <v>1</v>
      </c>
      <c r="W23">
        <v>0</v>
      </c>
      <c r="X23">
        <v>-996378858</v>
      </c>
      <c r="Y23">
        <v>5.3624999999999998</v>
      </c>
      <c r="AA23">
        <v>0</v>
      </c>
      <c r="AB23">
        <v>901.01</v>
      </c>
      <c r="AC23">
        <v>333.79</v>
      </c>
      <c r="AD23">
        <v>0</v>
      </c>
      <c r="AE23">
        <v>0</v>
      </c>
      <c r="AF23">
        <v>99.89</v>
      </c>
      <c r="AG23">
        <v>10.06</v>
      </c>
      <c r="AH23">
        <v>0</v>
      </c>
      <c r="AI23">
        <v>1</v>
      </c>
      <c r="AJ23">
        <v>9.02</v>
      </c>
      <c r="AK23">
        <v>33.18</v>
      </c>
      <c r="AL23">
        <v>1</v>
      </c>
      <c r="AN23">
        <v>0</v>
      </c>
      <c r="AO23">
        <v>1</v>
      </c>
      <c r="AP23">
        <v>1</v>
      </c>
      <c r="AQ23">
        <v>0</v>
      </c>
      <c r="AR23">
        <v>0</v>
      </c>
      <c r="AS23" t="s">
        <v>3</v>
      </c>
      <c r="AT23">
        <v>4.29</v>
      </c>
      <c r="AU23" t="s">
        <v>108</v>
      </c>
      <c r="AV23">
        <v>0</v>
      </c>
      <c r="AW23">
        <v>2</v>
      </c>
      <c r="AX23">
        <v>36162484</v>
      </c>
      <c r="AY23">
        <v>1</v>
      </c>
      <c r="AZ23">
        <v>0</v>
      </c>
      <c r="BA23">
        <v>23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X23">
        <f>Y23*Source!I69</f>
        <v>0.10725</v>
      </c>
      <c r="CY23">
        <f>AB23</f>
        <v>901.01</v>
      </c>
      <c r="CZ23">
        <f>AF23</f>
        <v>99.89</v>
      </c>
      <c r="DA23">
        <f>AJ23</f>
        <v>9.02</v>
      </c>
      <c r="DB23">
        <f>ROUND((ROUND(AT23*CZ23,2)*1.25),6)</f>
        <v>535.66250000000002</v>
      </c>
      <c r="DC23">
        <f>ROUND((ROUND(AT23*AG23,2)*1.25),6)</f>
        <v>53.95</v>
      </c>
    </row>
    <row r="24" spans="1:107">
      <c r="A24">
        <f>ROW(Source!A69)</f>
        <v>69</v>
      </c>
      <c r="B24">
        <v>36160589</v>
      </c>
      <c r="C24">
        <v>36162481</v>
      </c>
      <c r="D24">
        <v>29173182</v>
      </c>
      <c r="E24">
        <v>1</v>
      </c>
      <c r="F24">
        <v>1</v>
      </c>
      <c r="G24">
        <v>1</v>
      </c>
      <c r="H24">
        <v>2</v>
      </c>
      <c r="I24" t="s">
        <v>376</v>
      </c>
      <c r="J24" t="s">
        <v>377</v>
      </c>
      <c r="K24" t="s">
        <v>378</v>
      </c>
      <c r="L24">
        <v>1368</v>
      </c>
      <c r="N24">
        <v>1011</v>
      </c>
      <c r="O24" t="s">
        <v>342</v>
      </c>
      <c r="P24" t="s">
        <v>342</v>
      </c>
      <c r="Q24">
        <v>1</v>
      </c>
      <c r="W24">
        <v>0</v>
      </c>
      <c r="X24">
        <v>-1028798752</v>
      </c>
      <c r="Y24">
        <v>2.2124999999999999</v>
      </c>
      <c r="AA24">
        <v>0</v>
      </c>
      <c r="AB24">
        <v>1195.56</v>
      </c>
      <c r="AC24">
        <v>447.93</v>
      </c>
      <c r="AD24">
        <v>0</v>
      </c>
      <c r="AE24">
        <v>0</v>
      </c>
      <c r="AF24">
        <v>123</v>
      </c>
      <c r="AG24">
        <v>13.5</v>
      </c>
      <c r="AH24">
        <v>0</v>
      </c>
      <c r="AI24">
        <v>1</v>
      </c>
      <c r="AJ24">
        <v>9.7200000000000006</v>
      </c>
      <c r="AK24">
        <v>33.18</v>
      </c>
      <c r="AL24">
        <v>1</v>
      </c>
      <c r="AN24">
        <v>0</v>
      </c>
      <c r="AO24">
        <v>1</v>
      </c>
      <c r="AP24">
        <v>1</v>
      </c>
      <c r="AQ24">
        <v>0</v>
      </c>
      <c r="AR24">
        <v>0</v>
      </c>
      <c r="AS24" t="s">
        <v>3</v>
      </c>
      <c r="AT24">
        <v>1.77</v>
      </c>
      <c r="AU24" t="s">
        <v>108</v>
      </c>
      <c r="AV24">
        <v>0</v>
      </c>
      <c r="AW24">
        <v>2</v>
      </c>
      <c r="AX24">
        <v>36162485</v>
      </c>
      <c r="AY24">
        <v>1</v>
      </c>
      <c r="AZ24">
        <v>0</v>
      </c>
      <c r="BA24">
        <v>24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X24">
        <f>Y24*Source!I69</f>
        <v>4.4249999999999998E-2</v>
      </c>
      <c r="CY24">
        <f>AB24</f>
        <v>1195.56</v>
      </c>
      <c r="CZ24">
        <f>AF24</f>
        <v>123</v>
      </c>
      <c r="DA24">
        <f>AJ24</f>
        <v>9.7200000000000006</v>
      </c>
      <c r="DB24">
        <f>ROUND((ROUND(AT24*CZ24,2)*1.25),6)</f>
        <v>272.13749999999999</v>
      </c>
      <c r="DC24">
        <f>ROUND((ROUND(AT24*AG24,2)*1.25),6)</f>
        <v>29.875</v>
      </c>
    </row>
    <row r="25" spans="1:107">
      <c r="A25">
        <f>ROW(Source!A69)</f>
        <v>69</v>
      </c>
      <c r="B25">
        <v>36160589</v>
      </c>
      <c r="C25">
        <v>36162481</v>
      </c>
      <c r="D25">
        <v>29173232</v>
      </c>
      <c r="E25">
        <v>1</v>
      </c>
      <c r="F25">
        <v>1</v>
      </c>
      <c r="G25">
        <v>1</v>
      </c>
      <c r="H25">
        <v>2</v>
      </c>
      <c r="I25" t="s">
        <v>379</v>
      </c>
      <c r="J25" t="s">
        <v>380</v>
      </c>
      <c r="K25" t="s">
        <v>381</v>
      </c>
      <c r="L25">
        <v>1368</v>
      </c>
      <c r="N25">
        <v>1011</v>
      </c>
      <c r="O25" t="s">
        <v>342</v>
      </c>
      <c r="P25" t="s">
        <v>342</v>
      </c>
      <c r="Q25">
        <v>1</v>
      </c>
      <c r="W25">
        <v>0</v>
      </c>
      <c r="X25">
        <v>210613092</v>
      </c>
      <c r="Y25">
        <v>8.85</v>
      </c>
      <c r="AA25">
        <v>0</v>
      </c>
      <c r="AB25">
        <v>1310.22</v>
      </c>
      <c r="AC25">
        <v>477.79</v>
      </c>
      <c r="AD25">
        <v>0</v>
      </c>
      <c r="AE25">
        <v>0</v>
      </c>
      <c r="AF25">
        <v>206.01</v>
      </c>
      <c r="AG25">
        <v>14.4</v>
      </c>
      <c r="AH25">
        <v>0</v>
      </c>
      <c r="AI25">
        <v>1</v>
      </c>
      <c r="AJ25">
        <v>6.36</v>
      </c>
      <c r="AK25">
        <v>33.18</v>
      </c>
      <c r="AL25">
        <v>1</v>
      </c>
      <c r="AN25">
        <v>0</v>
      </c>
      <c r="AO25">
        <v>1</v>
      </c>
      <c r="AP25">
        <v>1</v>
      </c>
      <c r="AQ25">
        <v>0</v>
      </c>
      <c r="AR25">
        <v>0</v>
      </c>
      <c r="AS25" t="s">
        <v>3</v>
      </c>
      <c r="AT25">
        <v>7.08</v>
      </c>
      <c r="AU25" t="s">
        <v>108</v>
      </c>
      <c r="AV25">
        <v>0</v>
      </c>
      <c r="AW25">
        <v>2</v>
      </c>
      <c r="AX25">
        <v>36162486</v>
      </c>
      <c r="AY25">
        <v>1</v>
      </c>
      <c r="AZ25">
        <v>0</v>
      </c>
      <c r="BA25">
        <v>25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X25">
        <f>Y25*Source!I69</f>
        <v>0.17699999999999999</v>
      </c>
      <c r="CY25">
        <f>AB25</f>
        <v>1310.22</v>
      </c>
      <c r="CZ25">
        <f>AF25</f>
        <v>206.01</v>
      </c>
      <c r="DA25">
        <f>AJ25</f>
        <v>6.36</v>
      </c>
      <c r="DB25">
        <f>ROUND((ROUND(AT25*CZ25,2)*1.25),6)</f>
        <v>1823.1875</v>
      </c>
      <c r="DC25">
        <f>ROUND((ROUND(AT25*AG25,2)*1.25),6)</f>
        <v>127.4375</v>
      </c>
    </row>
    <row r="26" spans="1:107">
      <c r="A26">
        <f>ROW(Source!A69)</f>
        <v>69</v>
      </c>
      <c r="B26">
        <v>36160589</v>
      </c>
      <c r="C26">
        <v>36162481</v>
      </c>
      <c r="D26">
        <v>29173290</v>
      </c>
      <c r="E26">
        <v>1</v>
      </c>
      <c r="F26">
        <v>1</v>
      </c>
      <c r="G26">
        <v>1</v>
      </c>
      <c r="H26">
        <v>2</v>
      </c>
      <c r="I26" t="s">
        <v>382</v>
      </c>
      <c r="J26" t="s">
        <v>383</v>
      </c>
      <c r="K26" t="s">
        <v>384</v>
      </c>
      <c r="L26">
        <v>1368</v>
      </c>
      <c r="N26">
        <v>1011</v>
      </c>
      <c r="O26" t="s">
        <v>342</v>
      </c>
      <c r="P26" t="s">
        <v>342</v>
      </c>
      <c r="Q26">
        <v>1</v>
      </c>
      <c r="W26">
        <v>0</v>
      </c>
      <c r="X26">
        <v>1215952164</v>
      </c>
      <c r="Y26">
        <v>0.92500000000000004</v>
      </c>
      <c r="AA26">
        <v>0</v>
      </c>
      <c r="AB26">
        <v>930.6</v>
      </c>
      <c r="AC26">
        <v>384.89</v>
      </c>
      <c r="AD26">
        <v>0</v>
      </c>
      <c r="AE26">
        <v>0</v>
      </c>
      <c r="AF26">
        <v>110</v>
      </c>
      <c r="AG26">
        <v>11.6</v>
      </c>
      <c r="AH26">
        <v>0</v>
      </c>
      <c r="AI26">
        <v>1</v>
      </c>
      <c r="AJ26">
        <v>8.4600000000000009</v>
      </c>
      <c r="AK26">
        <v>33.18</v>
      </c>
      <c r="AL26">
        <v>1</v>
      </c>
      <c r="AN26">
        <v>0</v>
      </c>
      <c r="AO26">
        <v>1</v>
      </c>
      <c r="AP26">
        <v>1</v>
      </c>
      <c r="AQ26">
        <v>0</v>
      </c>
      <c r="AR26">
        <v>0</v>
      </c>
      <c r="AS26" t="s">
        <v>3</v>
      </c>
      <c r="AT26">
        <v>0.74</v>
      </c>
      <c r="AU26" t="s">
        <v>108</v>
      </c>
      <c r="AV26">
        <v>0</v>
      </c>
      <c r="AW26">
        <v>2</v>
      </c>
      <c r="AX26">
        <v>36162487</v>
      </c>
      <c r="AY26">
        <v>1</v>
      </c>
      <c r="AZ26">
        <v>0</v>
      </c>
      <c r="BA26">
        <v>26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X26">
        <f>Y26*Source!I69</f>
        <v>1.8500000000000003E-2</v>
      </c>
      <c r="CY26">
        <f>AB26</f>
        <v>930.6</v>
      </c>
      <c r="CZ26">
        <f>AF26</f>
        <v>110</v>
      </c>
      <c r="DA26">
        <f>AJ26</f>
        <v>8.4600000000000009</v>
      </c>
      <c r="DB26">
        <f>ROUND((ROUND(AT26*CZ26,2)*1.25),6)</f>
        <v>101.75</v>
      </c>
      <c r="DC26">
        <f>ROUND((ROUND(AT26*AG26,2)*1.25),6)</f>
        <v>10.725</v>
      </c>
    </row>
    <row r="27" spans="1:107">
      <c r="A27">
        <f>ROW(Source!A69)</f>
        <v>69</v>
      </c>
      <c r="B27">
        <v>36160589</v>
      </c>
      <c r="C27">
        <v>36162481</v>
      </c>
      <c r="D27">
        <v>29149602</v>
      </c>
      <c r="E27">
        <v>1</v>
      </c>
      <c r="F27">
        <v>1</v>
      </c>
      <c r="G27">
        <v>1</v>
      </c>
      <c r="H27">
        <v>3</v>
      </c>
      <c r="I27" t="s">
        <v>114</v>
      </c>
      <c r="J27" t="s">
        <v>117</v>
      </c>
      <c r="K27" t="s">
        <v>115</v>
      </c>
      <c r="L27">
        <v>1339</v>
      </c>
      <c r="N27">
        <v>1007</v>
      </c>
      <c r="O27" t="s">
        <v>116</v>
      </c>
      <c r="P27" t="s">
        <v>116</v>
      </c>
      <c r="Q27">
        <v>1</v>
      </c>
      <c r="W27">
        <v>0</v>
      </c>
      <c r="X27">
        <v>23147846</v>
      </c>
      <c r="Y27">
        <v>100</v>
      </c>
      <c r="AA27">
        <v>620.4</v>
      </c>
      <c r="AB27">
        <v>0</v>
      </c>
      <c r="AC27">
        <v>0</v>
      </c>
      <c r="AD27">
        <v>0</v>
      </c>
      <c r="AE27">
        <v>60</v>
      </c>
      <c r="AF27">
        <v>0</v>
      </c>
      <c r="AG27">
        <v>0</v>
      </c>
      <c r="AH27">
        <v>0</v>
      </c>
      <c r="AI27">
        <v>10.34</v>
      </c>
      <c r="AJ27">
        <v>1</v>
      </c>
      <c r="AK27">
        <v>1</v>
      </c>
      <c r="AL27">
        <v>1</v>
      </c>
      <c r="AN27">
        <v>0</v>
      </c>
      <c r="AO27">
        <v>0</v>
      </c>
      <c r="AP27">
        <v>0</v>
      </c>
      <c r="AQ27">
        <v>0</v>
      </c>
      <c r="AR27">
        <v>0</v>
      </c>
      <c r="AS27" t="s">
        <v>3</v>
      </c>
      <c r="AT27">
        <v>100</v>
      </c>
      <c r="AU27" t="s">
        <v>3</v>
      </c>
      <c r="AV27">
        <v>0</v>
      </c>
      <c r="AW27">
        <v>1</v>
      </c>
      <c r="AX27">
        <v>-1</v>
      </c>
      <c r="AY27">
        <v>0</v>
      </c>
      <c r="AZ27">
        <v>0</v>
      </c>
      <c r="BA27" t="s">
        <v>3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X27">
        <f>Y27*Source!I69</f>
        <v>2</v>
      </c>
      <c r="CY27">
        <f>AA27</f>
        <v>620.4</v>
      </c>
      <c r="CZ27">
        <f>AE27</f>
        <v>60</v>
      </c>
      <c r="DA27">
        <f>AI27</f>
        <v>10.34</v>
      </c>
      <c r="DB27">
        <f>ROUND(ROUND(AT27*CZ27,2),6)</f>
        <v>6000</v>
      </c>
      <c r="DC27">
        <f>ROUND(ROUND(AT27*AG27,2),6)</f>
        <v>0</v>
      </c>
    </row>
    <row r="28" spans="1:107">
      <c r="A28">
        <f>ROW(Source!A69)</f>
        <v>69</v>
      </c>
      <c r="B28">
        <v>36160589</v>
      </c>
      <c r="C28">
        <v>36162481</v>
      </c>
      <c r="D28">
        <v>29150040</v>
      </c>
      <c r="E28">
        <v>1</v>
      </c>
      <c r="F28">
        <v>1</v>
      </c>
      <c r="G28">
        <v>1</v>
      </c>
      <c r="H28">
        <v>3</v>
      </c>
      <c r="I28" t="s">
        <v>385</v>
      </c>
      <c r="J28" t="s">
        <v>386</v>
      </c>
      <c r="K28" t="s">
        <v>387</v>
      </c>
      <c r="L28">
        <v>1339</v>
      </c>
      <c r="N28">
        <v>1007</v>
      </c>
      <c r="O28" t="s">
        <v>116</v>
      </c>
      <c r="P28" t="s">
        <v>116</v>
      </c>
      <c r="Q28">
        <v>1</v>
      </c>
      <c r="W28">
        <v>0</v>
      </c>
      <c r="X28">
        <v>693153122</v>
      </c>
      <c r="Y28">
        <v>5</v>
      </c>
      <c r="AA28">
        <v>22.2</v>
      </c>
      <c r="AB28">
        <v>0</v>
      </c>
      <c r="AC28">
        <v>0</v>
      </c>
      <c r="AD28">
        <v>0</v>
      </c>
      <c r="AE28">
        <v>2.44</v>
      </c>
      <c r="AF28">
        <v>0</v>
      </c>
      <c r="AG28">
        <v>0</v>
      </c>
      <c r="AH28">
        <v>0</v>
      </c>
      <c r="AI28">
        <v>9.1</v>
      </c>
      <c r="AJ28">
        <v>1</v>
      </c>
      <c r="AK28">
        <v>1</v>
      </c>
      <c r="AL28">
        <v>1</v>
      </c>
      <c r="AN28">
        <v>0</v>
      </c>
      <c r="AO28">
        <v>1</v>
      </c>
      <c r="AP28">
        <v>0</v>
      </c>
      <c r="AQ28">
        <v>0</v>
      </c>
      <c r="AR28">
        <v>0</v>
      </c>
      <c r="AS28" t="s">
        <v>3</v>
      </c>
      <c r="AT28">
        <v>5</v>
      </c>
      <c r="AU28" t="s">
        <v>3</v>
      </c>
      <c r="AV28">
        <v>0</v>
      </c>
      <c r="AW28">
        <v>2</v>
      </c>
      <c r="AX28">
        <v>36162489</v>
      </c>
      <c r="AY28">
        <v>1</v>
      </c>
      <c r="AZ28">
        <v>0</v>
      </c>
      <c r="BA28">
        <v>28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X28">
        <f>Y28*Source!I69</f>
        <v>0.1</v>
      </c>
      <c r="CY28">
        <f>AA28</f>
        <v>22.2</v>
      </c>
      <c r="CZ28">
        <f>AE28</f>
        <v>2.44</v>
      </c>
      <c r="DA28">
        <f>AI28</f>
        <v>9.1</v>
      </c>
      <c r="DB28">
        <f>ROUND(ROUND(AT28*CZ28,2),6)</f>
        <v>12.2</v>
      </c>
      <c r="DC28">
        <f>ROUND(ROUND(AT28*AG28,2),6)</f>
        <v>0</v>
      </c>
    </row>
    <row r="29" spans="1:107">
      <c r="A29">
        <f>ROW(Source!A71)</f>
        <v>71</v>
      </c>
      <c r="B29">
        <v>36160589</v>
      </c>
      <c r="C29">
        <v>36364280</v>
      </c>
      <c r="D29">
        <v>18409992</v>
      </c>
      <c r="E29">
        <v>1</v>
      </c>
      <c r="F29">
        <v>1</v>
      </c>
      <c r="G29">
        <v>1</v>
      </c>
      <c r="H29">
        <v>1</v>
      </c>
      <c r="I29" t="s">
        <v>388</v>
      </c>
      <c r="J29" t="s">
        <v>3</v>
      </c>
      <c r="K29" t="s">
        <v>389</v>
      </c>
      <c r="L29">
        <v>1369</v>
      </c>
      <c r="N29">
        <v>1013</v>
      </c>
      <c r="O29" t="s">
        <v>336</v>
      </c>
      <c r="P29" t="s">
        <v>336</v>
      </c>
      <c r="Q29">
        <v>1</v>
      </c>
      <c r="W29">
        <v>0</v>
      </c>
      <c r="X29">
        <v>-932636904</v>
      </c>
      <c r="Y29">
        <v>27.8185</v>
      </c>
      <c r="AA29">
        <v>0</v>
      </c>
      <c r="AB29">
        <v>0</v>
      </c>
      <c r="AC29">
        <v>0</v>
      </c>
      <c r="AD29">
        <v>268.47000000000003</v>
      </c>
      <c r="AE29">
        <v>0</v>
      </c>
      <c r="AF29">
        <v>0</v>
      </c>
      <c r="AG29">
        <v>0</v>
      </c>
      <c r="AH29">
        <v>268.47000000000003</v>
      </c>
      <c r="AI29">
        <v>1</v>
      </c>
      <c r="AJ29">
        <v>1</v>
      </c>
      <c r="AK29">
        <v>1</v>
      </c>
      <c r="AL29">
        <v>1</v>
      </c>
      <c r="AN29">
        <v>0</v>
      </c>
      <c r="AO29">
        <v>1</v>
      </c>
      <c r="AP29">
        <v>1</v>
      </c>
      <c r="AQ29">
        <v>0</v>
      </c>
      <c r="AR29">
        <v>0</v>
      </c>
      <c r="AS29" t="s">
        <v>3</v>
      </c>
      <c r="AT29">
        <v>24.19</v>
      </c>
      <c r="AU29" t="s">
        <v>109</v>
      </c>
      <c r="AV29">
        <v>1</v>
      </c>
      <c r="AW29">
        <v>2</v>
      </c>
      <c r="AX29">
        <v>36364281</v>
      </c>
      <c r="AY29">
        <v>1</v>
      </c>
      <c r="AZ29">
        <v>0</v>
      </c>
      <c r="BA29">
        <v>29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X29">
        <f>Y29*Source!I71</f>
        <v>0.55637000000000003</v>
      </c>
      <c r="CY29">
        <f>AD29</f>
        <v>268.47000000000003</v>
      </c>
      <c r="CZ29">
        <f>AH29</f>
        <v>268.47000000000003</v>
      </c>
      <c r="DA29">
        <f>AL29</f>
        <v>1</v>
      </c>
      <c r="DB29">
        <f>ROUND((ROUND(AT29*CZ29,2)*1.15),6)</f>
        <v>7468.4335000000001</v>
      </c>
      <c r="DC29">
        <f>ROUND((ROUND(AT29*AG29,2)*1.15),6)</f>
        <v>0</v>
      </c>
    </row>
    <row r="30" spans="1:107">
      <c r="A30">
        <f>ROW(Source!A71)</f>
        <v>71</v>
      </c>
      <c r="B30">
        <v>36160589</v>
      </c>
      <c r="C30">
        <v>36364280</v>
      </c>
      <c r="D30">
        <v>121548</v>
      </c>
      <c r="E30">
        <v>1</v>
      </c>
      <c r="F30">
        <v>1</v>
      </c>
      <c r="G30">
        <v>1</v>
      </c>
      <c r="H30">
        <v>1</v>
      </c>
      <c r="I30" t="s">
        <v>25</v>
      </c>
      <c r="J30" t="s">
        <v>3</v>
      </c>
      <c r="K30" t="s">
        <v>337</v>
      </c>
      <c r="L30">
        <v>608254</v>
      </c>
      <c r="N30">
        <v>1013</v>
      </c>
      <c r="O30" t="s">
        <v>338</v>
      </c>
      <c r="P30" t="s">
        <v>338</v>
      </c>
      <c r="Q30">
        <v>1</v>
      </c>
      <c r="W30">
        <v>0</v>
      </c>
      <c r="X30">
        <v>-185737400</v>
      </c>
      <c r="Y30">
        <v>25.75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1</v>
      </c>
      <c r="AJ30">
        <v>1</v>
      </c>
      <c r="AK30">
        <v>1</v>
      </c>
      <c r="AL30">
        <v>1</v>
      </c>
      <c r="AN30">
        <v>0</v>
      </c>
      <c r="AO30">
        <v>1</v>
      </c>
      <c r="AP30">
        <v>1</v>
      </c>
      <c r="AQ30">
        <v>0</v>
      </c>
      <c r="AR30">
        <v>0</v>
      </c>
      <c r="AS30" t="s">
        <v>3</v>
      </c>
      <c r="AT30">
        <v>20.6</v>
      </c>
      <c r="AU30" t="s">
        <v>108</v>
      </c>
      <c r="AV30">
        <v>2</v>
      </c>
      <c r="AW30">
        <v>2</v>
      </c>
      <c r="AX30">
        <v>36364282</v>
      </c>
      <c r="AY30">
        <v>1</v>
      </c>
      <c r="AZ30">
        <v>0</v>
      </c>
      <c r="BA30">
        <v>30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X30">
        <f>Y30*Source!I71</f>
        <v>0.51500000000000001</v>
      </c>
      <c r="CY30">
        <f>AD30</f>
        <v>0</v>
      </c>
      <c r="CZ30">
        <f>AH30</f>
        <v>0</v>
      </c>
      <c r="DA30">
        <f>AL30</f>
        <v>1</v>
      </c>
      <c r="DB30">
        <f t="shared" ref="DB30:DB35" si="2">ROUND((ROUND(AT30*CZ30,2)*1.25),6)</f>
        <v>0</v>
      </c>
      <c r="DC30">
        <f t="shared" ref="DC30:DC35" si="3">ROUND((ROUND(AT30*AG30,2)*1.25),6)</f>
        <v>0</v>
      </c>
    </row>
    <row r="31" spans="1:107">
      <c r="A31">
        <f>ROW(Source!A71)</f>
        <v>71</v>
      </c>
      <c r="B31">
        <v>36160589</v>
      </c>
      <c r="C31">
        <v>36364280</v>
      </c>
      <c r="D31">
        <v>29172479</v>
      </c>
      <c r="E31">
        <v>1</v>
      </c>
      <c r="F31">
        <v>1</v>
      </c>
      <c r="G31">
        <v>1</v>
      </c>
      <c r="H31">
        <v>2</v>
      </c>
      <c r="I31" t="s">
        <v>373</v>
      </c>
      <c r="J31" t="s">
        <v>390</v>
      </c>
      <c r="K31" t="s">
        <v>375</v>
      </c>
      <c r="L31">
        <v>1368</v>
      </c>
      <c r="N31">
        <v>1011</v>
      </c>
      <c r="O31" t="s">
        <v>342</v>
      </c>
      <c r="P31" t="s">
        <v>342</v>
      </c>
      <c r="Q31">
        <v>1</v>
      </c>
      <c r="W31">
        <v>0</v>
      </c>
      <c r="X31">
        <v>1549832887</v>
      </c>
      <c r="Y31">
        <v>3.0750000000000002</v>
      </c>
      <c r="AA31">
        <v>0</v>
      </c>
      <c r="AB31">
        <v>901.01</v>
      </c>
      <c r="AC31">
        <v>333.79</v>
      </c>
      <c r="AD31">
        <v>0</v>
      </c>
      <c r="AE31">
        <v>0</v>
      </c>
      <c r="AF31">
        <v>99.89</v>
      </c>
      <c r="AG31">
        <v>10.06</v>
      </c>
      <c r="AH31">
        <v>0</v>
      </c>
      <c r="AI31">
        <v>1</v>
      </c>
      <c r="AJ31">
        <v>9.02</v>
      </c>
      <c r="AK31">
        <v>33.18</v>
      </c>
      <c r="AL31">
        <v>1</v>
      </c>
      <c r="AN31">
        <v>0</v>
      </c>
      <c r="AO31">
        <v>1</v>
      </c>
      <c r="AP31">
        <v>1</v>
      </c>
      <c r="AQ31">
        <v>0</v>
      </c>
      <c r="AR31">
        <v>0</v>
      </c>
      <c r="AS31" t="s">
        <v>3</v>
      </c>
      <c r="AT31">
        <v>2.46</v>
      </c>
      <c r="AU31" t="s">
        <v>108</v>
      </c>
      <c r="AV31">
        <v>0</v>
      </c>
      <c r="AW31">
        <v>2</v>
      </c>
      <c r="AX31">
        <v>36364283</v>
      </c>
      <c r="AY31">
        <v>1</v>
      </c>
      <c r="AZ31">
        <v>0</v>
      </c>
      <c r="BA31">
        <v>31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X31">
        <f>Y31*Source!I71</f>
        <v>6.1500000000000006E-2</v>
      </c>
      <c r="CY31">
        <f>AB31</f>
        <v>901.01</v>
      </c>
      <c r="CZ31">
        <f>AF31</f>
        <v>99.89</v>
      </c>
      <c r="DA31">
        <f>AJ31</f>
        <v>9.02</v>
      </c>
      <c r="DB31">
        <f t="shared" si="2"/>
        <v>307.16250000000002</v>
      </c>
      <c r="DC31">
        <f t="shared" si="3"/>
        <v>30.9375</v>
      </c>
    </row>
    <row r="32" spans="1:107">
      <c r="A32">
        <f>ROW(Source!A71)</f>
        <v>71</v>
      </c>
      <c r="B32">
        <v>36160589</v>
      </c>
      <c r="C32">
        <v>36364280</v>
      </c>
      <c r="D32">
        <v>29172871</v>
      </c>
      <c r="E32">
        <v>1</v>
      </c>
      <c r="F32">
        <v>1</v>
      </c>
      <c r="G32">
        <v>1</v>
      </c>
      <c r="H32">
        <v>2</v>
      </c>
      <c r="I32" t="s">
        <v>391</v>
      </c>
      <c r="J32" t="s">
        <v>392</v>
      </c>
      <c r="K32" t="s">
        <v>393</v>
      </c>
      <c r="L32">
        <v>1368</v>
      </c>
      <c r="N32">
        <v>1011</v>
      </c>
      <c r="O32" t="s">
        <v>342</v>
      </c>
      <c r="P32" t="s">
        <v>342</v>
      </c>
      <c r="Q32">
        <v>1</v>
      </c>
      <c r="W32">
        <v>0</v>
      </c>
      <c r="X32">
        <v>-229935220</v>
      </c>
      <c r="Y32">
        <v>3.2374999999999998</v>
      </c>
      <c r="AA32">
        <v>0</v>
      </c>
      <c r="AB32">
        <v>1007.33</v>
      </c>
      <c r="AC32">
        <v>447.93</v>
      </c>
      <c r="AD32">
        <v>0</v>
      </c>
      <c r="AE32">
        <v>0</v>
      </c>
      <c r="AF32">
        <v>80.010000000000005</v>
      </c>
      <c r="AG32">
        <v>13.5</v>
      </c>
      <c r="AH32">
        <v>0</v>
      </c>
      <c r="AI32">
        <v>1</v>
      </c>
      <c r="AJ32">
        <v>12.59</v>
      </c>
      <c r="AK32">
        <v>33.18</v>
      </c>
      <c r="AL32">
        <v>1</v>
      </c>
      <c r="AN32">
        <v>0</v>
      </c>
      <c r="AO32">
        <v>1</v>
      </c>
      <c r="AP32">
        <v>1</v>
      </c>
      <c r="AQ32">
        <v>0</v>
      </c>
      <c r="AR32">
        <v>0</v>
      </c>
      <c r="AS32" t="s">
        <v>3</v>
      </c>
      <c r="AT32">
        <v>2.59</v>
      </c>
      <c r="AU32" t="s">
        <v>108</v>
      </c>
      <c r="AV32">
        <v>0</v>
      </c>
      <c r="AW32">
        <v>2</v>
      </c>
      <c r="AX32">
        <v>36364284</v>
      </c>
      <c r="AY32">
        <v>1</v>
      </c>
      <c r="AZ32">
        <v>0</v>
      </c>
      <c r="BA32">
        <v>32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X32">
        <f>Y32*Source!I71</f>
        <v>6.4750000000000002E-2</v>
      </c>
      <c r="CY32">
        <f>AB32</f>
        <v>1007.33</v>
      </c>
      <c r="CZ32">
        <f>AF32</f>
        <v>80.010000000000005</v>
      </c>
      <c r="DA32">
        <f>AJ32</f>
        <v>12.59</v>
      </c>
      <c r="DB32">
        <f t="shared" si="2"/>
        <v>259.03750000000002</v>
      </c>
      <c r="DC32">
        <f t="shared" si="3"/>
        <v>43.712499999999999</v>
      </c>
    </row>
    <row r="33" spans="1:107">
      <c r="A33">
        <f>ROW(Source!A71)</f>
        <v>71</v>
      </c>
      <c r="B33">
        <v>36160589</v>
      </c>
      <c r="C33">
        <v>36364280</v>
      </c>
      <c r="D33">
        <v>29173182</v>
      </c>
      <c r="E33">
        <v>1</v>
      </c>
      <c r="F33">
        <v>1</v>
      </c>
      <c r="G33">
        <v>1</v>
      </c>
      <c r="H33">
        <v>2</v>
      </c>
      <c r="I33" t="s">
        <v>376</v>
      </c>
      <c r="J33" t="s">
        <v>394</v>
      </c>
      <c r="K33" t="s">
        <v>378</v>
      </c>
      <c r="L33">
        <v>1368</v>
      </c>
      <c r="N33">
        <v>1011</v>
      </c>
      <c r="O33" t="s">
        <v>342</v>
      </c>
      <c r="P33" t="s">
        <v>342</v>
      </c>
      <c r="Q33">
        <v>1</v>
      </c>
      <c r="W33">
        <v>0</v>
      </c>
      <c r="X33">
        <v>-1754144589</v>
      </c>
      <c r="Y33">
        <v>2.875</v>
      </c>
      <c r="AA33">
        <v>0</v>
      </c>
      <c r="AB33">
        <v>1195.56</v>
      </c>
      <c r="AC33">
        <v>447.93</v>
      </c>
      <c r="AD33">
        <v>0</v>
      </c>
      <c r="AE33">
        <v>0</v>
      </c>
      <c r="AF33">
        <v>123</v>
      </c>
      <c r="AG33">
        <v>13.5</v>
      </c>
      <c r="AH33">
        <v>0</v>
      </c>
      <c r="AI33">
        <v>1</v>
      </c>
      <c r="AJ33">
        <v>9.7200000000000006</v>
      </c>
      <c r="AK33">
        <v>33.18</v>
      </c>
      <c r="AL33">
        <v>1</v>
      </c>
      <c r="AN33">
        <v>0</v>
      </c>
      <c r="AO33">
        <v>1</v>
      </c>
      <c r="AP33">
        <v>1</v>
      </c>
      <c r="AQ33">
        <v>0</v>
      </c>
      <c r="AR33">
        <v>0</v>
      </c>
      <c r="AS33" t="s">
        <v>3</v>
      </c>
      <c r="AT33">
        <v>2.2999999999999998</v>
      </c>
      <c r="AU33" t="s">
        <v>108</v>
      </c>
      <c r="AV33">
        <v>0</v>
      </c>
      <c r="AW33">
        <v>2</v>
      </c>
      <c r="AX33">
        <v>36364285</v>
      </c>
      <c r="AY33">
        <v>1</v>
      </c>
      <c r="AZ33">
        <v>0</v>
      </c>
      <c r="BA33">
        <v>33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X33">
        <f>Y33*Source!I71</f>
        <v>5.7500000000000002E-2</v>
      </c>
      <c r="CY33">
        <f>AB33</f>
        <v>1195.56</v>
      </c>
      <c r="CZ33">
        <f>AF33</f>
        <v>123</v>
      </c>
      <c r="DA33">
        <f>AJ33</f>
        <v>9.7200000000000006</v>
      </c>
      <c r="DB33">
        <f t="shared" si="2"/>
        <v>353.625</v>
      </c>
      <c r="DC33">
        <f t="shared" si="3"/>
        <v>38.8125</v>
      </c>
    </row>
    <row r="34" spans="1:107">
      <c r="A34">
        <f>ROW(Source!A71)</f>
        <v>71</v>
      </c>
      <c r="B34">
        <v>36160589</v>
      </c>
      <c r="C34">
        <v>36364280</v>
      </c>
      <c r="D34">
        <v>29173232</v>
      </c>
      <c r="E34">
        <v>1</v>
      </c>
      <c r="F34">
        <v>1</v>
      </c>
      <c r="G34">
        <v>1</v>
      </c>
      <c r="H34">
        <v>2</v>
      </c>
      <c r="I34" t="s">
        <v>379</v>
      </c>
      <c r="J34" t="s">
        <v>395</v>
      </c>
      <c r="K34" t="s">
        <v>381</v>
      </c>
      <c r="L34">
        <v>1368</v>
      </c>
      <c r="N34">
        <v>1011</v>
      </c>
      <c r="O34" t="s">
        <v>342</v>
      </c>
      <c r="P34" t="s">
        <v>342</v>
      </c>
      <c r="Q34">
        <v>1</v>
      </c>
      <c r="W34">
        <v>0</v>
      </c>
      <c r="X34">
        <v>1606831026</v>
      </c>
      <c r="Y34">
        <v>15.262500000000001</v>
      </c>
      <c r="AA34">
        <v>0</v>
      </c>
      <c r="AB34">
        <v>1310.22</v>
      </c>
      <c r="AC34">
        <v>477.79</v>
      </c>
      <c r="AD34">
        <v>0</v>
      </c>
      <c r="AE34">
        <v>0</v>
      </c>
      <c r="AF34">
        <v>206.01</v>
      </c>
      <c r="AG34">
        <v>14.4</v>
      </c>
      <c r="AH34">
        <v>0</v>
      </c>
      <c r="AI34">
        <v>1</v>
      </c>
      <c r="AJ34">
        <v>6.36</v>
      </c>
      <c r="AK34">
        <v>33.18</v>
      </c>
      <c r="AL34">
        <v>1</v>
      </c>
      <c r="AN34">
        <v>0</v>
      </c>
      <c r="AO34">
        <v>1</v>
      </c>
      <c r="AP34">
        <v>1</v>
      </c>
      <c r="AQ34">
        <v>0</v>
      </c>
      <c r="AR34">
        <v>0</v>
      </c>
      <c r="AS34" t="s">
        <v>3</v>
      </c>
      <c r="AT34">
        <v>12.21</v>
      </c>
      <c r="AU34" t="s">
        <v>108</v>
      </c>
      <c r="AV34">
        <v>0</v>
      </c>
      <c r="AW34">
        <v>2</v>
      </c>
      <c r="AX34">
        <v>36364286</v>
      </c>
      <c r="AY34">
        <v>1</v>
      </c>
      <c r="AZ34">
        <v>0</v>
      </c>
      <c r="BA34">
        <v>34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X34">
        <f>Y34*Source!I71</f>
        <v>0.30525000000000002</v>
      </c>
      <c r="CY34">
        <f>AB34</f>
        <v>1310.22</v>
      </c>
      <c r="CZ34">
        <f>AF34</f>
        <v>206.01</v>
      </c>
      <c r="DA34">
        <f>AJ34</f>
        <v>6.36</v>
      </c>
      <c r="DB34">
        <f t="shared" si="2"/>
        <v>3144.2249999999999</v>
      </c>
      <c r="DC34">
        <f t="shared" si="3"/>
        <v>219.77500000000001</v>
      </c>
    </row>
    <row r="35" spans="1:107">
      <c r="A35">
        <f>ROW(Source!A71)</f>
        <v>71</v>
      </c>
      <c r="B35">
        <v>36160589</v>
      </c>
      <c r="C35">
        <v>36364280</v>
      </c>
      <c r="D35">
        <v>29173290</v>
      </c>
      <c r="E35">
        <v>1</v>
      </c>
      <c r="F35">
        <v>1</v>
      </c>
      <c r="G35">
        <v>1</v>
      </c>
      <c r="H35">
        <v>2</v>
      </c>
      <c r="I35" t="s">
        <v>382</v>
      </c>
      <c r="J35" t="s">
        <v>396</v>
      </c>
      <c r="K35" t="s">
        <v>384</v>
      </c>
      <c r="L35">
        <v>1368</v>
      </c>
      <c r="N35">
        <v>1011</v>
      </c>
      <c r="O35" t="s">
        <v>342</v>
      </c>
      <c r="P35" t="s">
        <v>342</v>
      </c>
      <c r="Q35">
        <v>1</v>
      </c>
      <c r="W35">
        <v>0</v>
      </c>
      <c r="X35">
        <v>-962845729</v>
      </c>
      <c r="Y35">
        <v>1.3</v>
      </c>
      <c r="AA35">
        <v>0</v>
      </c>
      <c r="AB35">
        <v>930.6</v>
      </c>
      <c r="AC35">
        <v>384.89</v>
      </c>
      <c r="AD35">
        <v>0</v>
      </c>
      <c r="AE35">
        <v>0</v>
      </c>
      <c r="AF35">
        <v>110</v>
      </c>
      <c r="AG35">
        <v>11.6</v>
      </c>
      <c r="AH35">
        <v>0</v>
      </c>
      <c r="AI35">
        <v>1</v>
      </c>
      <c r="AJ35">
        <v>8.4600000000000009</v>
      </c>
      <c r="AK35">
        <v>33.18</v>
      </c>
      <c r="AL35">
        <v>1</v>
      </c>
      <c r="AN35">
        <v>0</v>
      </c>
      <c r="AO35">
        <v>1</v>
      </c>
      <c r="AP35">
        <v>1</v>
      </c>
      <c r="AQ35">
        <v>0</v>
      </c>
      <c r="AR35">
        <v>0</v>
      </c>
      <c r="AS35" t="s">
        <v>3</v>
      </c>
      <c r="AT35">
        <v>1.04</v>
      </c>
      <c r="AU35" t="s">
        <v>108</v>
      </c>
      <c r="AV35">
        <v>0</v>
      </c>
      <c r="AW35">
        <v>2</v>
      </c>
      <c r="AX35">
        <v>36364287</v>
      </c>
      <c r="AY35">
        <v>1</v>
      </c>
      <c r="AZ35">
        <v>0</v>
      </c>
      <c r="BA35">
        <v>35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X35">
        <f>Y35*Source!I71</f>
        <v>2.6000000000000002E-2</v>
      </c>
      <c r="CY35">
        <f>AB35</f>
        <v>930.6</v>
      </c>
      <c r="CZ35">
        <f>AF35</f>
        <v>110</v>
      </c>
      <c r="DA35">
        <f>AJ35</f>
        <v>8.4600000000000009</v>
      </c>
      <c r="DB35">
        <f t="shared" si="2"/>
        <v>143</v>
      </c>
      <c r="DC35">
        <f t="shared" si="3"/>
        <v>15.074999999999999</v>
      </c>
    </row>
    <row r="36" spans="1:107">
      <c r="A36">
        <f>ROW(Source!A71)</f>
        <v>71</v>
      </c>
      <c r="B36">
        <v>36160589</v>
      </c>
      <c r="C36">
        <v>36364280</v>
      </c>
      <c r="D36">
        <v>29122857</v>
      </c>
      <c r="E36">
        <v>1</v>
      </c>
      <c r="F36">
        <v>1</v>
      </c>
      <c r="G36">
        <v>1</v>
      </c>
      <c r="H36">
        <v>3</v>
      </c>
      <c r="I36" t="s">
        <v>121</v>
      </c>
      <c r="J36" t="s">
        <v>123</v>
      </c>
      <c r="K36" t="s">
        <v>122</v>
      </c>
      <c r="L36">
        <v>1339</v>
      </c>
      <c r="N36">
        <v>1007</v>
      </c>
      <c r="O36" t="s">
        <v>116</v>
      </c>
      <c r="P36" t="s">
        <v>116</v>
      </c>
      <c r="Q36">
        <v>1</v>
      </c>
      <c r="W36">
        <v>0</v>
      </c>
      <c r="X36">
        <v>1546452735</v>
      </c>
      <c r="Y36">
        <v>100</v>
      </c>
      <c r="AA36">
        <v>228.11</v>
      </c>
      <c r="AB36">
        <v>0</v>
      </c>
      <c r="AC36">
        <v>0</v>
      </c>
      <c r="AD36">
        <v>0</v>
      </c>
      <c r="AE36">
        <v>228.11</v>
      </c>
      <c r="AF36">
        <v>0</v>
      </c>
      <c r="AG36">
        <v>0</v>
      </c>
      <c r="AH36">
        <v>0</v>
      </c>
      <c r="AI36">
        <v>1</v>
      </c>
      <c r="AJ36">
        <v>1</v>
      </c>
      <c r="AK36">
        <v>1</v>
      </c>
      <c r="AL36">
        <v>1</v>
      </c>
      <c r="AN36">
        <v>0</v>
      </c>
      <c r="AO36">
        <v>0</v>
      </c>
      <c r="AP36">
        <v>0</v>
      </c>
      <c r="AQ36">
        <v>0</v>
      </c>
      <c r="AR36">
        <v>0</v>
      </c>
      <c r="AS36" t="s">
        <v>3</v>
      </c>
      <c r="AT36">
        <v>100</v>
      </c>
      <c r="AU36" t="s">
        <v>3</v>
      </c>
      <c r="AV36">
        <v>0</v>
      </c>
      <c r="AW36">
        <v>1</v>
      </c>
      <c r="AX36">
        <v>-1</v>
      </c>
      <c r="AY36">
        <v>0</v>
      </c>
      <c r="AZ36">
        <v>0</v>
      </c>
      <c r="BA36" t="s">
        <v>3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X36">
        <f>Y36*Source!I71</f>
        <v>2</v>
      </c>
      <c r="CY36">
        <f>AA36</f>
        <v>228.11</v>
      </c>
      <c r="CZ36">
        <f>AE36</f>
        <v>228.11</v>
      </c>
      <c r="DA36">
        <f>AI36</f>
        <v>1</v>
      </c>
      <c r="DB36">
        <f>ROUND(ROUND(AT36*CZ36,2),6)</f>
        <v>22811</v>
      </c>
      <c r="DC36">
        <f>ROUND(ROUND(AT36*AG36,2),6)</f>
        <v>0</v>
      </c>
    </row>
    <row r="37" spans="1:107">
      <c r="A37">
        <f>ROW(Source!A71)</f>
        <v>71</v>
      </c>
      <c r="B37">
        <v>36160589</v>
      </c>
      <c r="C37">
        <v>36364280</v>
      </c>
      <c r="D37">
        <v>29150040</v>
      </c>
      <c r="E37">
        <v>1</v>
      </c>
      <c r="F37">
        <v>1</v>
      </c>
      <c r="G37">
        <v>1</v>
      </c>
      <c r="H37">
        <v>3</v>
      </c>
      <c r="I37" t="s">
        <v>385</v>
      </c>
      <c r="J37" t="s">
        <v>397</v>
      </c>
      <c r="K37" t="s">
        <v>387</v>
      </c>
      <c r="L37">
        <v>1339</v>
      </c>
      <c r="N37">
        <v>1007</v>
      </c>
      <c r="O37" t="s">
        <v>116</v>
      </c>
      <c r="P37" t="s">
        <v>116</v>
      </c>
      <c r="Q37">
        <v>1</v>
      </c>
      <c r="W37">
        <v>0</v>
      </c>
      <c r="X37">
        <v>619799737</v>
      </c>
      <c r="Y37">
        <v>7</v>
      </c>
      <c r="AA37">
        <v>22.2</v>
      </c>
      <c r="AB37">
        <v>0</v>
      </c>
      <c r="AC37">
        <v>0</v>
      </c>
      <c r="AD37">
        <v>0</v>
      </c>
      <c r="AE37">
        <v>2.44</v>
      </c>
      <c r="AF37">
        <v>0</v>
      </c>
      <c r="AG37">
        <v>0</v>
      </c>
      <c r="AH37">
        <v>0</v>
      </c>
      <c r="AI37">
        <v>9.1</v>
      </c>
      <c r="AJ37">
        <v>1</v>
      </c>
      <c r="AK37">
        <v>1</v>
      </c>
      <c r="AL37">
        <v>1</v>
      </c>
      <c r="AN37">
        <v>0</v>
      </c>
      <c r="AO37">
        <v>1</v>
      </c>
      <c r="AP37">
        <v>0</v>
      </c>
      <c r="AQ37">
        <v>0</v>
      </c>
      <c r="AR37">
        <v>0</v>
      </c>
      <c r="AS37" t="s">
        <v>3</v>
      </c>
      <c r="AT37">
        <v>7</v>
      </c>
      <c r="AU37" t="s">
        <v>3</v>
      </c>
      <c r="AV37">
        <v>0</v>
      </c>
      <c r="AW37">
        <v>2</v>
      </c>
      <c r="AX37">
        <v>36364289</v>
      </c>
      <c r="AY37">
        <v>1</v>
      </c>
      <c r="AZ37">
        <v>0</v>
      </c>
      <c r="BA37">
        <v>37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X37">
        <f>Y37*Source!I71</f>
        <v>0.14000000000000001</v>
      </c>
      <c r="CY37">
        <f>AA37</f>
        <v>22.2</v>
      </c>
      <c r="CZ37">
        <f>AE37</f>
        <v>2.44</v>
      </c>
      <c r="DA37">
        <f>AI37</f>
        <v>9.1</v>
      </c>
      <c r="DB37">
        <f>ROUND(ROUND(AT37*CZ37,2),6)</f>
        <v>17.079999999999998</v>
      </c>
      <c r="DC37">
        <f>ROUND(ROUND(AT37*AG37,2),6)</f>
        <v>0</v>
      </c>
    </row>
    <row r="38" spans="1:107">
      <c r="A38">
        <f>ROW(Source!A73)</f>
        <v>73</v>
      </c>
      <c r="B38">
        <v>36160589</v>
      </c>
      <c r="C38">
        <v>36364291</v>
      </c>
      <c r="D38">
        <v>18406804</v>
      </c>
      <c r="E38">
        <v>1</v>
      </c>
      <c r="F38">
        <v>1</v>
      </c>
      <c r="G38">
        <v>1</v>
      </c>
      <c r="H38">
        <v>1</v>
      </c>
      <c r="I38" t="s">
        <v>398</v>
      </c>
      <c r="J38" t="s">
        <v>3</v>
      </c>
      <c r="K38" t="s">
        <v>399</v>
      </c>
      <c r="L38">
        <v>1369</v>
      </c>
      <c r="N38">
        <v>1013</v>
      </c>
      <c r="O38" t="s">
        <v>336</v>
      </c>
      <c r="P38" t="s">
        <v>336</v>
      </c>
      <c r="Q38">
        <v>1</v>
      </c>
      <c r="W38">
        <v>0</v>
      </c>
      <c r="X38">
        <v>254330056</v>
      </c>
      <c r="Y38">
        <v>177.1</v>
      </c>
      <c r="AA38">
        <v>0</v>
      </c>
      <c r="AB38">
        <v>0</v>
      </c>
      <c r="AC38">
        <v>0</v>
      </c>
      <c r="AD38">
        <v>258.83999999999997</v>
      </c>
      <c r="AE38">
        <v>0</v>
      </c>
      <c r="AF38">
        <v>0</v>
      </c>
      <c r="AG38">
        <v>0</v>
      </c>
      <c r="AH38">
        <v>258.83999999999997</v>
      </c>
      <c r="AI38">
        <v>1</v>
      </c>
      <c r="AJ38">
        <v>1</v>
      </c>
      <c r="AK38">
        <v>1</v>
      </c>
      <c r="AL38">
        <v>1</v>
      </c>
      <c r="AN38">
        <v>0</v>
      </c>
      <c r="AO38">
        <v>1</v>
      </c>
      <c r="AP38">
        <v>1</v>
      </c>
      <c r="AQ38">
        <v>0</v>
      </c>
      <c r="AR38">
        <v>0</v>
      </c>
      <c r="AS38" t="s">
        <v>3</v>
      </c>
      <c r="AT38">
        <v>154</v>
      </c>
      <c r="AU38" t="s">
        <v>109</v>
      </c>
      <c r="AV38">
        <v>1</v>
      </c>
      <c r="AW38">
        <v>2</v>
      </c>
      <c r="AX38">
        <v>36364292</v>
      </c>
      <c r="AY38">
        <v>1</v>
      </c>
      <c r="AZ38">
        <v>0</v>
      </c>
      <c r="BA38">
        <v>38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X38">
        <f>Y38*Source!I73</f>
        <v>3.5419999999999998</v>
      </c>
      <c r="CY38">
        <f>AD38</f>
        <v>258.83999999999997</v>
      </c>
      <c r="CZ38">
        <f>AH38</f>
        <v>258.83999999999997</v>
      </c>
      <c r="DA38">
        <f>AL38</f>
        <v>1</v>
      </c>
      <c r="DB38">
        <f>ROUND((ROUND(AT38*CZ38,2)*1.15),6)</f>
        <v>45840.563999999998</v>
      </c>
      <c r="DC38">
        <f>ROUND((ROUND(AT38*AG38,2)*1.15),6)</f>
        <v>0</v>
      </c>
    </row>
    <row r="39" spans="1:107">
      <c r="A39">
        <f>ROW(Source!A74)</f>
        <v>74</v>
      </c>
      <c r="B39">
        <v>36160589</v>
      </c>
      <c r="C39">
        <v>36161182</v>
      </c>
      <c r="D39">
        <v>18406804</v>
      </c>
      <c r="E39">
        <v>1</v>
      </c>
      <c r="F39">
        <v>1</v>
      </c>
      <c r="G39">
        <v>1</v>
      </c>
      <c r="H39">
        <v>1</v>
      </c>
      <c r="I39" t="s">
        <v>398</v>
      </c>
      <c r="J39" t="s">
        <v>3</v>
      </c>
      <c r="K39" t="s">
        <v>399</v>
      </c>
      <c r="L39">
        <v>1369</v>
      </c>
      <c r="N39">
        <v>1013</v>
      </c>
      <c r="O39" t="s">
        <v>336</v>
      </c>
      <c r="P39" t="s">
        <v>336</v>
      </c>
      <c r="Q39">
        <v>1</v>
      </c>
      <c r="W39">
        <v>0</v>
      </c>
      <c r="X39">
        <v>254330056</v>
      </c>
      <c r="Y39">
        <v>206.99999999999997</v>
      </c>
      <c r="AA39">
        <v>0</v>
      </c>
      <c r="AB39">
        <v>0</v>
      </c>
      <c r="AC39">
        <v>0</v>
      </c>
      <c r="AD39">
        <v>258.83999999999997</v>
      </c>
      <c r="AE39">
        <v>0</v>
      </c>
      <c r="AF39">
        <v>0</v>
      </c>
      <c r="AG39">
        <v>0</v>
      </c>
      <c r="AH39">
        <v>258.83999999999997</v>
      </c>
      <c r="AI39">
        <v>1</v>
      </c>
      <c r="AJ39">
        <v>1</v>
      </c>
      <c r="AK39">
        <v>1</v>
      </c>
      <c r="AL39">
        <v>1</v>
      </c>
      <c r="AN39">
        <v>0</v>
      </c>
      <c r="AO39">
        <v>1</v>
      </c>
      <c r="AP39">
        <v>1</v>
      </c>
      <c r="AQ39">
        <v>0</v>
      </c>
      <c r="AR39">
        <v>0</v>
      </c>
      <c r="AS39" t="s">
        <v>3</v>
      </c>
      <c r="AT39">
        <v>180</v>
      </c>
      <c r="AU39" t="s">
        <v>109</v>
      </c>
      <c r="AV39">
        <v>1</v>
      </c>
      <c r="AW39">
        <v>2</v>
      </c>
      <c r="AX39">
        <v>36161183</v>
      </c>
      <c r="AY39">
        <v>1</v>
      </c>
      <c r="AZ39">
        <v>0</v>
      </c>
      <c r="BA39">
        <v>39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X39">
        <f>Y39*Source!I74</f>
        <v>10.35</v>
      </c>
      <c r="CY39">
        <f>AD39</f>
        <v>258.83999999999997</v>
      </c>
      <c r="CZ39">
        <f>AH39</f>
        <v>258.83999999999997</v>
      </c>
      <c r="DA39">
        <f>AL39</f>
        <v>1</v>
      </c>
      <c r="DB39">
        <f>ROUND((ROUND(AT39*CZ39,2)*1.15),6)</f>
        <v>53579.88</v>
      </c>
      <c r="DC39">
        <f>ROUND((ROUND(AT39*AG39,2)*1.15),6)</f>
        <v>0</v>
      </c>
    </row>
    <row r="40" spans="1:107">
      <c r="A40">
        <f>ROW(Source!A74)</f>
        <v>74</v>
      </c>
      <c r="B40">
        <v>36160589</v>
      </c>
      <c r="C40">
        <v>36161182</v>
      </c>
      <c r="D40">
        <v>121548</v>
      </c>
      <c r="E40">
        <v>1</v>
      </c>
      <c r="F40">
        <v>1</v>
      </c>
      <c r="G40">
        <v>1</v>
      </c>
      <c r="H40">
        <v>1</v>
      </c>
      <c r="I40" t="s">
        <v>25</v>
      </c>
      <c r="J40" t="s">
        <v>3</v>
      </c>
      <c r="K40" t="s">
        <v>337</v>
      </c>
      <c r="L40">
        <v>608254</v>
      </c>
      <c r="N40">
        <v>1013</v>
      </c>
      <c r="O40" t="s">
        <v>338</v>
      </c>
      <c r="P40" t="s">
        <v>338</v>
      </c>
      <c r="Q40">
        <v>1</v>
      </c>
      <c r="W40">
        <v>0</v>
      </c>
      <c r="X40">
        <v>-185737400</v>
      </c>
      <c r="Y40">
        <v>22.5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1</v>
      </c>
      <c r="AJ40">
        <v>1</v>
      </c>
      <c r="AK40">
        <v>1</v>
      </c>
      <c r="AL40">
        <v>1</v>
      </c>
      <c r="AN40">
        <v>0</v>
      </c>
      <c r="AO40">
        <v>1</v>
      </c>
      <c r="AP40">
        <v>1</v>
      </c>
      <c r="AQ40">
        <v>0</v>
      </c>
      <c r="AR40">
        <v>0</v>
      </c>
      <c r="AS40" t="s">
        <v>3</v>
      </c>
      <c r="AT40">
        <v>18</v>
      </c>
      <c r="AU40" t="s">
        <v>108</v>
      </c>
      <c r="AV40">
        <v>2</v>
      </c>
      <c r="AW40">
        <v>2</v>
      </c>
      <c r="AX40">
        <v>36161184</v>
      </c>
      <c r="AY40">
        <v>1</v>
      </c>
      <c r="AZ40">
        <v>0</v>
      </c>
      <c r="BA40">
        <v>40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X40">
        <f>Y40*Source!I74</f>
        <v>1.125</v>
      </c>
      <c r="CY40">
        <f>AD40</f>
        <v>0</v>
      </c>
      <c r="CZ40">
        <f>AH40</f>
        <v>0</v>
      </c>
      <c r="DA40">
        <f>AL40</f>
        <v>1</v>
      </c>
      <c r="DB40">
        <f>ROUND((ROUND(AT40*CZ40,2)*1.25),6)</f>
        <v>0</v>
      </c>
      <c r="DC40">
        <f>ROUND((ROUND(AT40*AG40,2)*1.25),6)</f>
        <v>0</v>
      </c>
    </row>
    <row r="41" spans="1:107">
      <c r="A41">
        <f>ROW(Source!A74)</f>
        <v>74</v>
      </c>
      <c r="B41">
        <v>36160589</v>
      </c>
      <c r="C41">
        <v>36161182</v>
      </c>
      <c r="D41">
        <v>29172268</v>
      </c>
      <c r="E41">
        <v>1</v>
      </c>
      <c r="F41">
        <v>1</v>
      </c>
      <c r="G41">
        <v>1</v>
      </c>
      <c r="H41">
        <v>2</v>
      </c>
      <c r="I41" t="s">
        <v>400</v>
      </c>
      <c r="J41" t="s">
        <v>401</v>
      </c>
      <c r="K41" t="s">
        <v>402</v>
      </c>
      <c r="L41">
        <v>1368</v>
      </c>
      <c r="N41">
        <v>1011</v>
      </c>
      <c r="O41" t="s">
        <v>342</v>
      </c>
      <c r="P41" t="s">
        <v>342</v>
      </c>
      <c r="Q41">
        <v>1</v>
      </c>
      <c r="W41">
        <v>0</v>
      </c>
      <c r="X41">
        <v>-1117034689</v>
      </c>
      <c r="Y41">
        <v>22.5</v>
      </c>
      <c r="AA41">
        <v>0</v>
      </c>
      <c r="AB41">
        <v>889.06</v>
      </c>
      <c r="AC41">
        <v>447.93</v>
      </c>
      <c r="AD41">
        <v>0</v>
      </c>
      <c r="AE41">
        <v>0</v>
      </c>
      <c r="AF41">
        <v>86.4</v>
      </c>
      <c r="AG41">
        <v>13.5</v>
      </c>
      <c r="AH41">
        <v>0</v>
      </c>
      <c r="AI41">
        <v>1</v>
      </c>
      <c r="AJ41">
        <v>10.29</v>
      </c>
      <c r="AK41">
        <v>33.18</v>
      </c>
      <c r="AL41">
        <v>1</v>
      </c>
      <c r="AN41">
        <v>0</v>
      </c>
      <c r="AO41">
        <v>1</v>
      </c>
      <c r="AP41">
        <v>1</v>
      </c>
      <c r="AQ41">
        <v>0</v>
      </c>
      <c r="AR41">
        <v>0</v>
      </c>
      <c r="AS41" t="s">
        <v>3</v>
      </c>
      <c r="AT41">
        <v>18</v>
      </c>
      <c r="AU41" t="s">
        <v>108</v>
      </c>
      <c r="AV41">
        <v>0</v>
      </c>
      <c r="AW41">
        <v>2</v>
      </c>
      <c r="AX41">
        <v>36161185</v>
      </c>
      <c r="AY41">
        <v>1</v>
      </c>
      <c r="AZ41">
        <v>0</v>
      </c>
      <c r="BA41">
        <v>41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X41">
        <f>Y41*Source!I74</f>
        <v>1.125</v>
      </c>
      <c r="CY41">
        <f>AB41</f>
        <v>889.06</v>
      </c>
      <c r="CZ41">
        <f>AF41</f>
        <v>86.4</v>
      </c>
      <c r="DA41">
        <f>AJ41</f>
        <v>10.29</v>
      </c>
      <c r="DB41">
        <f>ROUND((ROUND(AT41*CZ41,2)*1.25),6)</f>
        <v>1944</v>
      </c>
      <c r="DC41">
        <f>ROUND((ROUND(AT41*AG41,2)*1.25),6)</f>
        <v>303.75</v>
      </c>
    </row>
    <row r="42" spans="1:107">
      <c r="A42">
        <f>ROW(Source!A74)</f>
        <v>74</v>
      </c>
      <c r="B42">
        <v>36160589</v>
      </c>
      <c r="C42">
        <v>36161182</v>
      </c>
      <c r="D42">
        <v>29173152</v>
      </c>
      <c r="E42">
        <v>1</v>
      </c>
      <c r="F42">
        <v>1</v>
      </c>
      <c r="G42">
        <v>1</v>
      </c>
      <c r="H42">
        <v>2</v>
      </c>
      <c r="I42" t="s">
        <v>403</v>
      </c>
      <c r="J42" t="s">
        <v>404</v>
      </c>
      <c r="K42" t="s">
        <v>405</v>
      </c>
      <c r="L42">
        <v>1368</v>
      </c>
      <c r="N42">
        <v>1011</v>
      </c>
      <c r="O42" t="s">
        <v>342</v>
      </c>
      <c r="P42" t="s">
        <v>342</v>
      </c>
      <c r="Q42">
        <v>1</v>
      </c>
      <c r="W42">
        <v>0</v>
      </c>
      <c r="X42">
        <v>1729392141</v>
      </c>
      <c r="Y42">
        <v>60</v>
      </c>
      <c r="AA42">
        <v>0</v>
      </c>
      <c r="AB42">
        <v>4.1100000000000003</v>
      </c>
      <c r="AC42">
        <v>0</v>
      </c>
      <c r="AD42">
        <v>0</v>
      </c>
      <c r="AE42">
        <v>0</v>
      </c>
      <c r="AF42">
        <v>0.5</v>
      </c>
      <c r="AG42">
        <v>0</v>
      </c>
      <c r="AH42">
        <v>0</v>
      </c>
      <c r="AI42">
        <v>1</v>
      </c>
      <c r="AJ42">
        <v>8.2200000000000006</v>
      </c>
      <c r="AK42">
        <v>33.18</v>
      </c>
      <c r="AL42">
        <v>1</v>
      </c>
      <c r="AN42">
        <v>0</v>
      </c>
      <c r="AO42">
        <v>1</v>
      </c>
      <c r="AP42">
        <v>1</v>
      </c>
      <c r="AQ42">
        <v>0</v>
      </c>
      <c r="AR42">
        <v>0</v>
      </c>
      <c r="AS42" t="s">
        <v>3</v>
      </c>
      <c r="AT42">
        <v>48</v>
      </c>
      <c r="AU42" t="s">
        <v>108</v>
      </c>
      <c r="AV42">
        <v>0</v>
      </c>
      <c r="AW42">
        <v>2</v>
      </c>
      <c r="AX42">
        <v>36161186</v>
      </c>
      <c r="AY42">
        <v>1</v>
      </c>
      <c r="AZ42">
        <v>0</v>
      </c>
      <c r="BA42">
        <v>42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X42">
        <f>Y42*Source!I74</f>
        <v>3</v>
      </c>
      <c r="CY42">
        <f>AB42</f>
        <v>4.1100000000000003</v>
      </c>
      <c r="CZ42">
        <f>AF42</f>
        <v>0.5</v>
      </c>
      <c r="DA42">
        <f>AJ42</f>
        <v>8.2200000000000006</v>
      </c>
      <c r="DB42">
        <f>ROUND((ROUND(AT42*CZ42,2)*1.25),6)</f>
        <v>30</v>
      </c>
      <c r="DC42">
        <f>ROUND((ROUND(AT42*AG42,2)*1.25),6)</f>
        <v>0</v>
      </c>
    </row>
    <row r="43" spans="1:107">
      <c r="A43">
        <f>ROW(Source!A74)</f>
        <v>74</v>
      </c>
      <c r="B43">
        <v>36160589</v>
      </c>
      <c r="C43">
        <v>36161182</v>
      </c>
      <c r="D43">
        <v>29174913</v>
      </c>
      <c r="E43">
        <v>1</v>
      </c>
      <c r="F43">
        <v>1</v>
      </c>
      <c r="G43">
        <v>1</v>
      </c>
      <c r="H43">
        <v>2</v>
      </c>
      <c r="I43" t="s">
        <v>364</v>
      </c>
      <c r="J43" t="s">
        <v>365</v>
      </c>
      <c r="K43" t="s">
        <v>366</v>
      </c>
      <c r="L43">
        <v>1368</v>
      </c>
      <c r="N43">
        <v>1011</v>
      </c>
      <c r="O43" t="s">
        <v>342</v>
      </c>
      <c r="P43" t="s">
        <v>342</v>
      </c>
      <c r="Q43">
        <v>1</v>
      </c>
      <c r="W43">
        <v>0</v>
      </c>
      <c r="X43">
        <v>458544584</v>
      </c>
      <c r="Y43">
        <v>0.16250000000000001</v>
      </c>
      <c r="AA43">
        <v>0</v>
      </c>
      <c r="AB43">
        <v>932.72</v>
      </c>
      <c r="AC43">
        <v>384.89</v>
      </c>
      <c r="AD43">
        <v>0</v>
      </c>
      <c r="AE43">
        <v>0</v>
      </c>
      <c r="AF43">
        <v>87.17</v>
      </c>
      <c r="AG43">
        <v>11.6</v>
      </c>
      <c r="AH43">
        <v>0</v>
      </c>
      <c r="AI43">
        <v>1</v>
      </c>
      <c r="AJ43">
        <v>10.7</v>
      </c>
      <c r="AK43">
        <v>33.18</v>
      </c>
      <c r="AL43">
        <v>1</v>
      </c>
      <c r="AN43">
        <v>0</v>
      </c>
      <c r="AO43">
        <v>1</v>
      </c>
      <c r="AP43">
        <v>1</v>
      </c>
      <c r="AQ43">
        <v>0</v>
      </c>
      <c r="AR43">
        <v>0</v>
      </c>
      <c r="AS43" t="s">
        <v>3</v>
      </c>
      <c r="AT43">
        <v>0.13</v>
      </c>
      <c r="AU43" t="s">
        <v>108</v>
      </c>
      <c r="AV43">
        <v>0</v>
      </c>
      <c r="AW43">
        <v>2</v>
      </c>
      <c r="AX43">
        <v>36161187</v>
      </c>
      <c r="AY43">
        <v>1</v>
      </c>
      <c r="AZ43">
        <v>0</v>
      </c>
      <c r="BA43">
        <v>43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X43">
        <f>Y43*Source!I74</f>
        <v>8.1250000000000003E-3</v>
      </c>
      <c r="CY43">
        <f>AB43</f>
        <v>932.72</v>
      </c>
      <c r="CZ43">
        <f>AF43</f>
        <v>87.17</v>
      </c>
      <c r="DA43">
        <f>AJ43</f>
        <v>10.7</v>
      </c>
      <c r="DB43">
        <f>ROUND((ROUND(AT43*CZ43,2)*1.25),6)</f>
        <v>14.1625</v>
      </c>
      <c r="DC43">
        <f>ROUND((ROUND(AT43*AG43,2)*1.25),6)</f>
        <v>1.8875</v>
      </c>
    </row>
    <row r="44" spans="1:107">
      <c r="A44">
        <f>ROW(Source!A74)</f>
        <v>74</v>
      </c>
      <c r="B44">
        <v>36160589</v>
      </c>
      <c r="C44">
        <v>36161182</v>
      </c>
      <c r="D44">
        <v>29108248</v>
      </c>
      <c r="E44">
        <v>1</v>
      </c>
      <c r="F44">
        <v>1</v>
      </c>
      <c r="G44">
        <v>1</v>
      </c>
      <c r="H44">
        <v>3</v>
      </c>
      <c r="I44" t="s">
        <v>406</v>
      </c>
      <c r="J44" t="s">
        <v>407</v>
      </c>
      <c r="K44" t="s">
        <v>408</v>
      </c>
      <c r="L44">
        <v>1327</v>
      </c>
      <c r="N44">
        <v>1005</v>
      </c>
      <c r="O44" t="s">
        <v>209</v>
      </c>
      <c r="P44" t="s">
        <v>209</v>
      </c>
      <c r="Q44">
        <v>1</v>
      </c>
      <c r="W44">
        <v>0</v>
      </c>
      <c r="X44">
        <v>-711058196</v>
      </c>
      <c r="Y44">
        <v>250</v>
      </c>
      <c r="AA44">
        <v>54.37</v>
      </c>
      <c r="AB44">
        <v>0</v>
      </c>
      <c r="AC44">
        <v>0</v>
      </c>
      <c r="AD44">
        <v>0</v>
      </c>
      <c r="AE44">
        <v>10.199999999999999</v>
      </c>
      <c r="AF44">
        <v>0</v>
      </c>
      <c r="AG44">
        <v>0</v>
      </c>
      <c r="AH44">
        <v>0</v>
      </c>
      <c r="AI44">
        <v>5.33</v>
      </c>
      <c r="AJ44">
        <v>1</v>
      </c>
      <c r="AK44">
        <v>1</v>
      </c>
      <c r="AL44">
        <v>1</v>
      </c>
      <c r="AN44">
        <v>0</v>
      </c>
      <c r="AO44">
        <v>1</v>
      </c>
      <c r="AP44">
        <v>0</v>
      </c>
      <c r="AQ44">
        <v>0</v>
      </c>
      <c r="AR44">
        <v>0</v>
      </c>
      <c r="AS44" t="s">
        <v>3</v>
      </c>
      <c r="AT44">
        <v>250</v>
      </c>
      <c r="AU44" t="s">
        <v>3</v>
      </c>
      <c r="AV44">
        <v>0</v>
      </c>
      <c r="AW44">
        <v>2</v>
      </c>
      <c r="AX44">
        <v>36161188</v>
      </c>
      <c r="AY44">
        <v>1</v>
      </c>
      <c r="AZ44">
        <v>0</v>
      </c>
      <c r="BA44">
        <v>44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X44">
        <f>Y44*Source!I74</f>
        <v>12.5</v>
      </c>
      <c r="CY44">
        <f>AA44</f>
        <v>54.37</v>
      </c>
      <c r="CZ44">
        <f>AE44</f>
        <v>10.199999999999999</v>
      </c>
      <c r="DA44">
        <f>AI44</f>
        <v>5.33</v>
      </c>
      <c r="DB44">
        <f>ROUND(ROUND(AT44*CZ44,2),6)</f>
        <v>2550</v>
      </c>
      <c r="DC44">
        <f>ROUND(ROUND(AT44*AG44,2),6)</f>
        <v>0</v>
      </c>
    </row>
    <row r="45" spans="1:107">
      <c r="A45">
        <f>ROW(Source!A74)</f>
        <v>74</v>
      </c>
      <c r="B45">
        <v>36160589</v>
      </c>
      <c r="C45">
        <v>36161182</v>
      </c>
      <c r="D45">
        <v>29145038</v>
      </c>
      <c r="E45">
        <v>1</v>
      </c>
      <c r="F45">
        <v>1</v>
      </c>
      <c r="G45">
        <v>1</v>
      </c>
      <c r="H45">
        <v>3</v>
      </c>
      <c r="I45" t="s">
        <v>409</v>
      </c>
      <c r="J45" t="s">
        <v>410</v>
      </c>
      <c r="K45" t="s">
        <v>411</v>
      </c>
      <c r="L45">
        <v>1339</v>
      </c>
      <c r="N45">
        <v>1007</v>
      </c>
      <c r="O45" t="s">
        <v>116</v>
      </c>
      <c r="P45" t="s">
        <v>116</v>
      </c>
      <c r="Q45">
        <v>1</v>
      </c>
      <c r="W45">
        <v>0</v>
      </c>
      <c r="X45">
        <v>-2024826283</v>
      </c>
      <c r="Y45">
        <v>102</v>
      </c>
      <c r="AA45">
        <v>3374.8</v>
      </c>
      <c r="AB45">
        <v>0</v>
      </c>
      <c r="AC45">
        <v>0</v>
      </c>
      <c r="AD45">
        <v>0</v>
      </c>
      <c r="AE45">
        <v>520</v>
      </c>
      <c r="AF45">
        <v>0</v>
      </c>
      <c r="AG45">
        <v>0</v>
      </c>
      <c r="AH45">
        <v>0</v>
      </c>
      <c r="AI45">
        <v>6.49</v>
      </c>
      <c r="AJ45">
        <v>1</v>
      </c>
      <c r="AK45">
        <v>1</v>
      </c>
      <c r="AL45">
        <v>1</v>
      </c>
      <c r="AN45">
        <v>0</v>
      </c>
      <c r="AO45">
        <v>1</v>
      </c>
      <c r="AP45">
        <v>0</v>
      </c>
      <c r="AQ45">
        <v>0</v>
      </c>
      <c r="AR45">
        <v>0</v>
      </c>
      <c r="AS45" t="s">
        <v>3</v>
      </c>
      <c r="AT45">
        <v>102</v>
      </c>
      <c r="AU45" t="s">
        <v>3</v>
      </c>
      <c r="AV45">
        <v>0</v>
      </c>
      <c r="AW45">
        <v>2</v>
      </c>
      <c r="AX45">
        <v>36161189</v>
      </c>
      <c r="AY45">
        <v>1</v>
      </c>
      <c r="AZ45">
        <v>0</v>
      </c>
      <c r="BA45">
        <v>45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X45">
        <f>Y45*Source!I74</f>
        <v>5.1000000000000005</v>
      </c>
      <c r="CY45">
        <f>AA45</f>
        <v>3374.8</v>
      </c>
      <c r="CZ45">
        <f>AE45</f>
        <v>520</v>
      </c>
      <c r="DA45">
        <f>AI45</f>
        <v>6.49</v>
      </c>
      <c r="DB45">
        <f>ROUND(ROUND(AT45*CZ45,2),6)</f>
        <v>53040</v>
      </c>
      <c r="DC45">
        <f>ROUND(ROUND(AT45*AG45,2),6)</f>
        <v>0</v>
      </c>
    </row>
    <row r="46" spans="1:107">
      <c r="A46">
        <f>ROW(Source!A74)</f>
        <v>74</v>
      </c>
      <c r="B46">
        <v>36160589</v>
      </c>
      <c r="C46">
        <v>36161182</v>
      </c>
      <c r="D46">
        <v>29150040</v>
      </c>
      <c r="E46">
        <v>1</v>
      </c>
      <c r="F46">
        <v>1</v>
      </c>
      <c r="G46">
        <v>1</v>
      </c>
      <c r="H46">
        <v>3</v>
      </c>
      <c r="I46" t="s">
        <v>385</v>
      </c>
      <c r="J46" t="s">
        <v>386</v>
      </c>
      <c r="K46" t="s">
        <v>387</v>
      </c>
      <c r="L46">
        <v>1339</v>
      </c>
      <c r="N46">
        <v>1007</v>
      </c>
      <c r="O46" t="s">
        <v>116</v>
      </c>
      <c r="P46" t="s">
        <v>116</v>
      </c>
      <c r="Q46">
        <v>1</v>
      </c>
      <c r="W46">
        <v>0</v>
      </c>
      <c r="X46">
        <v>693153122</v>
      </c>
      <c r="Y46">
        <v>0.2</v>
      </c>
      <c r="AA46">
        <v>22.2</v>
      </c>
      <c r="AB46">
        <v>0</v>
      </c>
      <c r="AC46">
        <v>0</v>
      </c>
      <c r="AD46">
        <v>0</v>
      </c>
      <c r="AE46">
        <v>2.44</v>
      </c>
      <c r="AF46">
        <v>0</v>
      </c>
      <c r="AG46">
        <v>0</v>
      </c>
      <c r="AH46">
        <v>0</v>
      </c>
      <c r="AI46">
        <v>9.1</v>
      </c>
      <c r="AJ46">
        <v>1</v>
      </c>
      <c r="AK46">
        <v>1</v>
      </c>
      <c r="AL46">
        <v>1</v>
      </c>
      <c r="AN46">
        <v>0</v>
      </c>
      <c r="AO46">
        <v>1</v>
      </c>
      <c r="AP46">
        <v>0</v>
      </c>
      <c r="AQ46">
        <v>0</v>
      </c>
      <c r="AR46">
        <v>0</v>
      </c>
      <c r="AS46" t="s">
        <v>3</v>
      </c>
      <c r="AT46">
        <v>0.2</v>
      </c>
      <c r="AU46" t="s">
        <v>3</v>
      </c>
      <c r="AV46">
        <v>0</v>
      </c>
      <c r="AW46">
        <v>2</v>
      </c>
      <c r="AX46">
        <v>36161190</v>
      </c>
      <c r="AY46">
        <v>1</v>
      </c>
      <c r="AZ46">
        <v>0</v>
      </c>
      <c r="BA46">
        <v>46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X46">
        <f>Y46*Source!I74</f>
        <v>1.0000000000000002E-2</v>
      </c>
      <c r="CY46">
        <f>AA46</f>
        <v>22.2</v>
      </c>
      <c r="CZ46">
        <f>AE46</f>
        <v>2.44</v>
      </c>
      <c r="DA46">
        <f>AI46</f>
        <v>9.1</v>
      </c>
      <c r="DB46">
        <f>ROUND(ROUND(AT46*CZ46,2),6)</f>
        <v>0.49</v>
      </c>
      <c r="DC46">
        <f>ROUND(ROUND(AT46*AG46,2),6)</f>
        <v>0</v>
      </c>
    </row>
    <row r="47" spans="1:107">
      <c r="A47">
        <f>ROW(Source!A75)</f>
        <v>75</v>
      </c>
      <c r="B47">
        <v>36160589</v>
      </c>
      <c r="C47">
        <v>36161191</v>
      </c>
      <c r="D47">
        <v>18406785</v>
      </c>
      <c r="E47">
        <v>1</v>
      </c>
      <c r="F47">
        <v>1</v>
      </c>
      <c r="G47">
        <v>1</v>
      </c>
      <c r="H47">
        <v>1</v>
      </c>
      <c r="I47" t="s">
        <v>334</v>
      </c>
      <c r="J47" t="s">
        <v>3</v>
      </c>
      <c r="K47" t="s">
        <v>335</v>
      </c>
      <c r="L47">
        <v>1369</v>
      </c>
      <c r="N47">
        <v>1013</v>
      </c>
      <c r="O47" t="s">
        <v>336</v>
      </c>
      <c r="P47" t="s">
        <v>336</v>
      </c>
      <c r="Q47">
        <v>1</v>
      </c>
      <c r="W47">
        <v>0</v>
      </c>
      <c r="X47">
        <v>645971194</v>
      </c>
      <c r="Y47">
        <v>14.536</v>
      </c>
      <c r="AA47">
        <v>0</v>
      </c>
      <c r="AB47">
        <v>0</v>
      </c>
      <c r="AC47">
        <v>0</v>
      </c>
      <c r="AD47">
        <v>294.02</v>
      </c>
      <c r="AE47">
        <v>0</v>
      </c>
      <c r="AF47">
        <v>0</v>
      </c>
      <c r="AG47">
        <v>0</v>
      </c>
      <c r="AH47">
        <v>294.02</v>
      </c>
      <c r="AI47">
        <v>1</v>
      </c>
      <c r="AJ47">
        <v>1</v>
      </c>
      <c r="AK47">
        <v>1</v>
      </c>
      <c r="AL47">
        <v>1</v>
      </c>
      <c r="AN47">
        <v>0</v>
      </c>
      <c r="AO47">
        <v>1</v>
      </c>
      <c r="AP47">
        <v>1</v>
      </c>
      <c r="AQ47">
        <v>0</v>
      </c>
      <c r="AR47">
        <v>0</v>
      </c>
      <c r="AS47" t="s">
        <v>3</v>
      </c>
      <c r="AT47">
        <v>12.64</v>
      </c>
      <c r="AU47" t="s">
        <v>109</v>
      </c>
      <c r="AV47">
        <v>1</v>
      </c>
      <c r="AW47">
        <v>2</v>
      </c>
      <c r="AX47">
        <v>36161192</v>
      </c>
      <c r="AY47">
        <v>1</v>
      </c>
      <c r="AZ47">
        <v>0</v>
      </c>
      <c r="BA47">
        <v>47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CX47">
        <f>Y47*Source!I75</f>
        <v>0.29071999999999998</v>
      </c>
      <c r="CY47">
        <f>AD47</f>
        <v>294.02</v>
      </c>
      <c r="CZ47">
        <f>AH47</f>
        <v>294.02</v>
      </c>
      <c r="DA47">
        <f>AL47</f>
        <v>1</v>
      </c>
      <c r="DB47">
        <f>ROUND((ROUND(AT47*CZ47,2)*1.15),6)</f>
        <v>4273.8715000000002</v>
      </c>
      <c r="DC47">
        <f>ROUND((ROUND(AT47*AG47,2)*1.15),6)</f>
        <v>0</v>
      </c>
    </row>
    <row r="48" spans="1:107">
      <c r="A48">
        <f>ROW(Source!A75)</f>
        <v>75</v>
      </c>
      <c r="B48">
        <v>36160589</v>
      </c>
      <c r="C48">
        <v>36161191</v>
      </c>
      <c r="D48">
        <v>121548</v>
      </c>
      <c r="E48">
        <v>1</v>
      </c>
      <c r="F48">
        <v>1</v>
      </c>
      <c r="G48">
        <v>1</v>
      </c>
      <c r="H48">
        <v>1</v>
      </c>
      <c r="I48" t="s">
        <v>25</v>
      </c>
      <c r="J48" t="s">
        <v>3</v>
      </c>
      <c r="K48" t="s">
        <v>337</v>
      </c>
      <c r="L48">
        <v>608254</v>
      </c>
      <c r="N48">
        <v>1013</v>
      </c>
      <c r="O48" t="s">
        <v>338</v>
      </c>
      <c r="P48" t="s">
        <v>338</v>
      </c>
      <c r="Q48">
        <v>1</v>
      </c>
      <c r="W48">
        <v>0</v>
      </c>
      <c r="X48">
        <v>-185737400</v>
      </c>
      <c r="Y48">
        <v>0.2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1</v>
      </c>
      <c r="AJ48">
        <v>1</v>
      </c>
      <c r="AK48">
        <v>1</v>
      </c>
      <c r="AL48">
        <v>1</v>
      </c>
      <c r="AN48">
        <v>0</v>
      </c>
      <c r="AO48">
        <v>1</v>
      </c>
      <c r="AP48">
        <v>1</v>
      </c>
      <c r="AQ48">
        <v>0</v>
      </c>
      <c r="AR48">
        <v>0</v>
      </c>
      <c r="AS48" t="s">
        <v>3</v>
      </c>
      <c r="AT48">
        <v>0.16</v>
      </c>
      <c r="AU48" t="s">
        <v>108</v>
      </c>
      <c r="AV48">
        <v>2</v>
      </c>
      <c r="AW48">
        <v>2</v>
      </c>
      <c r="AX48">
        <v>36161193</v>
      </c>
      <c r="AY48">
        <v>1</v>
      </c>
      <c r="AZ48">
        <v>0</v>
      </c>
      <c r="BA48">
        <v>48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X48">
        <f>Y48*Source!I75</f>
        <v>4.0000000000000001E-3</v>
      </c>
      <c r="CY48">
        <f>AD48</f>
        <v>0</v>
      </c>
      <c r="CZ48">
        <f>AH48</f>
        <v>0</v>
      </c>
      <c r="DA48">
        <f>AL48</f>
        <v>1</v>
      </c>
      <c r="DB48">
        <f>ROUND((ROUND(AT48*CZ48,2)*1.25),6)</f>
        <v>0</v>
      </c>
      <c r="DC48">
        <f>ROUND((ROUND(AT48*AG48,2)*1.25),6)</f>
        <v>0</v>
      </c>
    </row>
    <row r="49" spans="1:107">
      <c r="A49">
        <f>ROW(Source!A75)</f>
        <v>75</v>
      </c>
      <c r="B49">
        <v>36160589</v>
      </c>
      <c r="C49">
        <v>36161191</v>
      </c>
      <c r="D49">
        <v>29172379</v>
      </c>
      <c r="E49">
        <v>1</v>
      </c>
      <c r="F49">
        <v>1</v>
      </c>
      <c r="G49">
        <v>1</v>
      </c>
      <c r="H49">
        <v>2</v>
      </c>
      <c r="I49" t="s">
        <v>412</v>
      </c>
      <c r="J49" t="s">
        <v>413</v>
      </c>
      <c r="K49" t="s">
        <v>414</v>
      </c>
      <c r="L49">
        <v>1368</v>
      </c>
      <c r="N49">
        <v>1011</v>
      </c>
      <c r="O49" t="s">
        <v>342</v>
      </c>
      <c r="P49" t="s">
        <v>342</v>
      </c>
      <c r="Q49">
        <v>1</v>
      </c>
      <c r="W49">
        <v>0</v>
      </c>
      <c r="X49">
        <v>-151619853</v>
      </c>
      <c r="Y49">
        <v>0.2</v>
      </c>
      <c r="AA49">
        <v>0</v>
      </c>
      <c r="AB49">
        <v>1102.08</v>
      </c>
      <c r="AC49">
        <v>447.93</v>
      </c>
      <c r="AD49">
        <v>0</v>
      </c>
      <c r="AE49">
        <v>0</v>
      </c>
      <c r="AF49">
        <v>112</v>
      </c>
      <c r="AG49">
        <v>13.5</v>
      </c>
      <c r="AH49">
        <v>0</v>
      </c>
      <c r="AI49">
        <v>1</v>
      </c>
      <c r="AJ49">
        <v>9.84</v>
      </c>
      <c r="AK49">
        <v>33.18</v>
      </c>
      <c r="AL49">
        <v>1</v>
      </c>
      <c r="AN49">
        <v>0</v>
      </c>
      <c r="AO49">
        <v>1</v>
      </c>
      <c r="AP49">
        <v>1</v>
      </c>
      <c r="AQ49">
        <v>0</v>
      </c>
      <c r="AR49">
        <v>0</v>
      </c>
      <c r="AS49" t="s">
        <v>3</v>
      </c>
      <c r="AT49">
        <v>0.16</v>
      </c>
      <c r="AU49" t="s">
        <v>108</v>
      </c>
      <c r="AV49">
        <v>0</v>
      </c>
      <c r="AW49">
        <v>2</v>
      </c>
      <c r="AX49">
        <v>36161194</v>
      </c>
      <c r="AY49">
        <v>1</v>
      </c>
      <c r="AZ49">
        <v>0</v>
      </c>
      <c r="BA49">
        <v>49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CX49">
        <f>Y49*Source!I75</f>
        <v>4.0000000000000001E-3</v>
      </c>
      <c r="CY49">
        <f>AB49</f>
        <v>1102.08</v>
      </c>
      <c r="CZ49">
        <f>AF49</f>
        <v>112</v>
      </c>
      <c r="DA49">
        <f>AJ49</f>
        <v>9.84</v>
      </c>
      <c r="DB49">
        <f>ROUND((ROUND(AT49*CZ49,2)*1.25),6)</f>
        <v>22.4</v>
      </c>
      <c r="DC49">
        <f>ROUND((ROUND(AT49*AG49,2)*1.25),6)</f>
        <v>2.7</v>
      </c>
    </row>
    <row r="50" spans="1:107">
      <c r="A50">
        <f>ROW(Source!A75)</f>
        <v>75</v>
      </c>
      <c r="B50">
        <v>36160589</v>
      </c>
      <c r="C50">
        <v>36161191</v>
      </c>
      <c r="D50">
        <v>29174913</v>
      </c>
      <c r="E50">
        <v>1</v>
      </c>
      <c r="F50">
        <v>1</v>
      </c>
      <c r="G50">
        <v>1</v>
      </c>
      <c r="H50">
        <v>2</v>
      </c>
      <c r="I50" t="s">
        <v>364</v>
      </c>
      <c r="J50" t="s">
        <v>365</v>
      </c>
      <c r="K50" t="s">
        <v>366</v>
      </c>
      <c r="L50">
        <v>1368</v>
      </c>
      <c r="N50">
        <v>1011</v>
      </c>
      <c r="O50" t="s">
        <v>342</v>
      </c>
      <c r="P50" t="s">
        <v>342</v>
      </c>
      <c r="Q50">
        <v>1</v>
      </c>
      <c r="W50">
        <v>0</v>
      </c>
      <c r="X50">
        <v>458544584</v>
      </c>
      <c r="Y50">
        <v>0.27500000000000002</v>
      </c>
      <c r="AA50">
        <v>0</v>
      </c>
      <c r="AB50">
        <v>932.72</v>
      </c>
      <c r="AC50">
        <v>384.89</v>
      </c>
      <c r="AD50">
        <v>0</v>
      </c>
      <c r="AE50">
        <v>0</v>
      </c>
      <c r="AF50">
        <v>87.17</v>
      </c>
      <c r="AG50">
        <v>11.6</v>
      </c>
      <c r="AH50">
        <v>0</v>
      </c>
      <c r="AI50">
        <v>1</v>
      </c>
      <c r="AJ50">
        <v>10.7</v>
      </c>
      <c r="AK50">
        <v>33.18</v>
      </c>
      <c r="AL50">
        <v>1</v>
      </c>
      <c r="AN50">
        <v>0</v>
      </c>
      <c r="AO50">
        <v>1</v>
      </c>
      <c r="AP50">
        <v>1</v>
      </c>
      <c r="AQ50">
        <v>0</v>
      </c>
      <c r="AR50">
        <v>0</v>
      </c>
      <c r="AS50" t="s">
        <v>3</v>
      </c>
      <c r="AT50">
        <v>0.22</v>
      </c>
      <c r="AU50" t="s">
        <v>108</v>
      </c>
      <c r="AV50">
        <v>0</v>
      </c>
      <c r="AW50">
        <v>2</v>
      </c>
      <c r="AX50">
        <v>36161195</v>
      </c>
      <c r="AY50">
        <v>1</v>
      </c>
      <c r="AZ50">
        <v>0</v>
      </c>
      <c r="BA50">
        <v>50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X50">
        <f>Y50*Source!I75</f>
        <v>5.5000000000000005E-3</v>
      </c>
      <c r="CY50">
        <f>AB50</f>
        <v>932.72</v>
      </c>
      <c r="CZ50">
        <f>AF50</f>
        <v>87.17</v>
      </c>
      <c r="DA50">
        <f>AJ50</f>
        <v>10.7</v>
      </c>
      <c r="DB50">
        <f>ROUND((ROUND(AT50*CZ50,2)*1.25),6)</f>
        <v>23.975000000000001</v>
      </c>
      <c r="DC50">
        <f>ROUND((ROUND(AT50*AG50,2)*1.25),6)</f>
        <v>3.1875</v>
      </c>
    </row>
    <row r="51" spans="1:107">
      <c r="A51">
        <f>ROW(Source!A75)</f>
        <v>75</v>
      </c>
      <c r="B51">
        <v>36160589</v>
      </c>
      <c r="C51">
        <v>36161191</v>
      </c>
      <c r="D51">
        <v>29113613</v>
      </c>
      <c r="E51">
        <v>1</v>
      </c>
      <c r="F51">
        <v>1</v>
      </c>
      <c r="G51">
        <v>1</v>
      </c>
      <c r="H51">
        <v>3</v>
      </c>
      <c r="I51" t="s">
        <v>415</v>
      </c>
      <c r="J51" t="s">
        <v>416</v>
      </c>
      <c r="K51" t="s">
        <v>417</v>
      </c>
      <c r="L51">
        <v>1348</v>
      </c>
      <c r="N51">
        <v>1009</v>
      </c>
      <c r="O51" t="s">
        <v>36</v>
      </c>
      <c r="P51" t="s">
        <v>36</v>
      </c>
      <c r="Q51">
        <v>1000</v>
      </c>
      <c r="W51">
        <v>0</v>
      </c>
      <c r="X51">
        <v>1560132516</v>
      </c>
      <c r="Y51">
        <v>2.8000000000000001E-2</v>
      </c>
      <c r="AA51">
        <v>69258</v>
      </c>
      <c r="AB51">
        <v>0</v>
      </c>
      <c r="AC51">
        <v>0</v>
      </c>
      <c r="AD51">
        <v>0</v>
      </c>
      <c r="AE51">
        <v>10200</v>
      </c>
      <c r="AF51">
        <v>0</v>
      </c>
      <c r="AG51">
        <v>0</v>
      </c>
      <c r="AH51">
        <v>0</v>
      </c>
      <c r="AI51">
        <v>6.79</v>
      </c>
      <c r="AJ51">
        <v>1</v>
      </c>
      <c r="AK51">
        <v>1</v>
      </c>
      <c r="AL51">
        <v>1</v>
      </c>
      <c r="AN51">
        <v>0</v>
      </c>
      <c r="AO51">
        <v>1</v>
      </c>
      <c r="AP51">
        <v>0</v>
      </c>
      <c r="AQ51">
        <v>0</v>
      </c>
      <c r="AR51">
        <v>0</v>
      </c>
      <c r="AS51" t="s">
        <v>3</v>
      </c>
      <c r="AT51">
        <v>2.8000000000000001E-2</v>
      </c>
      <c r="AU51" t="s">
        <v>3</v>
      </c>
      <c r="AV51">
        <v>0</v>
      </c>
      <c r="AW51">
        <v>2</v>
      </c>
      <c r="AX51">
        <v>36161196</v>
      </c>
      <c r="AY51">
        <v>1</v>
      </c>
      <c r="AZ51">
        <v>0</v>
      </c>
      <c r="BA51">
        <v>51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CX51">
        <f>Y51*Source!I75</f>
        <v>5.6000000000000006E-4</v>
      </c>
      <c r="CY51">
        <f>AA51</f>
        <v>69258</v>
      </c>
      <c r="CZ51">
        <f>AE51</f>
        <v>10200</v>
      </c>
      <c r="DA51">
        <f>AI51</f>
        <v>6.79</v>
      </c>
      <c r="DB51">
        <f>ROUND(ROUND(AT51*CZ51,2),6)</f>
        <v>285.60000000000002</v>
      </c>
      <c r="DC51">
        <f>ROUND(ROUND(AT51*AG51,2),6)</f>
        <v>0</v>
      </c>
    </row>
    <row r="52" spans="1:107">
      <c r="A52">
        <f>ROW(Source!A75)</f>
        <v>75</v>
      </c>
      <c r="B52">
        <v>36160589</v>
      </c>
      <c r="C52">
        <v>36161191</v>
      </c>
      <c r="D52">
        <v>29131324</v>
      </c>
      <c r="E52">
        <v>1</v>
      </c>
      <c r="F52">
        <v>1</v>
      </c>
      <c r="G52">
        <v>1</v>
      </c>
      <c r="H52">
        <v>3</v>
      </c>
      <c r="I52" t="s">
        <v>418</v>
      </c>
      <c r="J52" t="s">
        <v>419</v>
      </c>
      <c r="K52" t="s">
        <v>420</v>
      </c>
      <c r="L52">
        <v>1348</v>
      </c>
      <c r="N52">
        <v>1009</v>
      </c>
      <c r="O52" t="s">
        <v>36</v>
      </c>
      <c r="P52" t="s">
        <v>36</v>
      </c>
      <c r="Q52">
        <v>1000</v>
      </c>
      <c r="W52">
        <v>0</v>
      </c>
      <c r="X52">
        <v>1634055851</v>
      </c>
      <c r="Y52">
        <v>1</v>
      </c>
      <c r="AA52">
        <v>46555.92</v>
      </c>
      <c r="AB52">
        <v>0</v>
      </c>
      <c r="AC52">
        <v>0</v>
      </c>
      <c r="AD52">
        <v>0</v>
      </c>
      <c r="AE52">
        <v>5649.99</v>
      </c>
      <c r="AF52">
        <v>0</v>
      </c>
      <c r="AG52">
        <v>0</v>
      </c>
      <c r="AH52">
        <v>0</v>
      </c>
      <c r="AI52">
        <v>8.24</v>
      </c>
      <c r="AJ52">
        <v>1</v>
      </c>
      <c r="AK52">
        <v>1</v>
      </c>
      <c r="AL52">
        <v>1</v>
      </c>
      <c r="AN52">
        <v>0</v>
      </c>
      <c r="AO52">
        <v>1</v>
      </c>
      <c r="AP52">
        <v>0</v>
      </c>
      <c r="AQ52">
        <v>0</v>
      </c>
      <c r="AR52">
        <v>0</v>
      </c>
      <c r="AS52" t="s">
        <v>3</v>
      </c>
      <c r="AT52">
        <v>1</v>
      </c>
      <c r="AU52" t="s">
        <v>3</v>
      </c>
      <c r="AV52">
        <v>0</v>
      </c>
      <c r="AW52">
        <v>2</v>
      </c>
      <c r="AX52">
        <v>36161197</v>
      </c>
      <c r="AY52">
        <v>1</v>
      </c>
      <c r="AZ52">
        <v>0</v>
      </c>
      <c r="BA52">
        <v>52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CX52">
        <f>Y52*Source!I75</f>
        <v>0.02</v>
      </c>
      <c r="CY52">
        <f>AA52</f>
        <v>46555.92</v>
      </c>
      <c r="CZ52">
        <f>AE52</f>
        <v>5649.99</v>
      </c>
      <c r="DA52">
        <f>AI52</f>
        <v>8.24</v>
      </c>
      <c r="DB52">
        <f>ROUND(ROUND(AT52*CZ52,2),6)</f>
        <v>5649.99</v>
      </c>
      <c r="DC52">
        <f>ROUND(ROUND(AT52*AG52,2),6)</f>
        <v>0</v>
      </c>
    </row>
    <row r="53" spans="1:107">
      <c r="A53">
        <f>ROW(Source!A76)</f>
        <v>76</v>
      </c>
      <c r="B53">
        <v>36160589</v>
      </c>
      <c r="C53">
        <v>36169774</v>
      </c>
      <c r="D53">
        <v>18408291</v>
      </c>
      <c r="E53">
        <v>1</v>
      </c>
      <c r="F53">
        <v>1</v>
      </c>
      <c r="G53">
        <v>1</v>
      </c>
      <c r="H53">
        <v>1</v>
      </c>
      <c r="I53" t="s">
        <v>421</v>
      </c>
      <c r="J53" t="s">
        <v>3</v>
      </c>
      <c r="K53" t="s">
        <v>422</v>
      </c>
      <c r="L53">
        <v>1369</v>
      </c>
      <c r="N53">
        <v>1013</v>
      </c>
      <c r="O53" t="s">
        <v>336</v>
      </c>
      <c r="P53" t="s">
        <v>336</v>
      </c>
      <c r="Q53">
        <v>1</v>
      </c>
      <c r="W53">
        <v>0</v>
      </c>
      <c r="X53">
        <v>1933892413</v>
      </c>
      <c r="Y53">
        <v>48.76</v>
      </c>
      <c r="AA53">
        <v>0</v>
      </c>
      <c r="AB53">
        <v>0</v>
      </c>
      <c r="AC53">
        <v>0</v>
      </c>
      <c r="AD53">
        <v>271.12</v>
      </c>
      <c r="AE53">
        <v>0</v>
      </c>
      <c r="AF53">
        <v>0</v>
      </c>
      <c r="AG53">
        <v>0</v>
      </c>
      <c r="AH53">
        <v>271.12</v>
      </c>
      <c r="AI53">
        <v>1</v>
      </c>
      <c r="AJ53">
        <v>1</v>
      </c>
      <c r="AK53">
        <v>1</v>
      </c>
      <c r="AL53">
        <v>1</v>
      </c>
      <c r="AN53">
        <v>0</v>
      </c>
      <c r="AO53">
        <v>1</v>
      </c>
      <c r="AP53">
        <v>1</v>
      </c>
      <c r="AQ53">
        <v>0</v>
      </c>
      <c r="AR53">
        <v>0</v>
      </c>
      <c r="AS53" t="s">
        <v>3</v>
      </c>
      <c r="AT53">
        <v>42.4</v>
      </c>
      <c r="AU53" t="s">
        <v>109</v>
      </c>
      <c r="AV53">
        <v>1</v>
      </c>
      <c r="AW53">
        <v>2</v>
      </c>
      <c r="AX53">
        <v>36169775</v>
      </c>
      <c r="AY53">
        <v>1</v>
      </c>
      <c r="AZ53">
        <v>0</v>
      </c>
      <c r="BA53">
        <v>53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CX53">
        <f>Y53*Source!I76</f>
        <v>5.4611200000000002</v>
      </c>
      <c r="CY53">
        <f>AD53</f>
        <v>271.12</v>
      </c>
      <c r="CZ53">
        <f>AH53</f>
        <v>271.12</v>
      </c>
      <c r="DA53">
        <f>AL53</f>
        <v>1</v>
      </c>
      <c r="DB53">
        <f>ROUND((ROUND(AT53*CZ53,2)*1.15),6)</f>
        <v>13219.8135</v>
      </c>
      <c r="DC53">
        <f>ROUND((ROUND(AT53*AG53,2)*1.15),6)</f>
        <v>0</v>
      </c>
    </row>
    <row r="54" spans="1:107">
      <c r="A54">
        <f>ROW(Source!A76)</f>
        <v>76</v>
      </c>
      <c r="B54">
        <v>36160589</v>
      </c>
      <c r="C54">
        <v>36169774</v>
      </c>
      <c r="D54">
        <v>121548</v>
      </c>
      <c r="E54">
        <v>1</v>
      </c>
      <c r="F54">
        <v>1</v>
      </c>
      <c r="G54">
        <v>1</v>
      </c>
      <c r="H54">
        <v>1</v>
      </c>
      <c r="I54" t="s">
        <v>25</v>
      </c>
      <c r="J54" t="s">
        <v>3</v>
      </c>
      <c r="K54" t="s">
        <v>337</v>
      </c>
      <c r="L54">
        <v>608254</v>
      </c>
      <c r="N54">
        <v>1013</v>
      </c>
      <c r="O54" t="s">
        <v>338</v>
      </c>
      <c r="P54" t="s">
        <v>338</v>
      </c>
      <c r="Q54">
        <v>1</v>
      </c>
      <c r="W54">
        <v>0</v>
      </c>
      <c r="X54">
        <v>-185737400</v>
      </c>
      <c r="Y54">
        <v>0.52500000000000002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1</v>
      </c>
      <c r="AJ54">
        <v>1</v>
      </c>
      <c r="AK54">
        <v>1</v>
      </c>
      <c r="AL54">
        <v>1</v>
      </c>
      <c r="AN54">
        <v>0</v>
      </c>
      <c r="AO54">
        <v>1</v>
      </c>
      <c r="AP54">
        <v>1</v>
      </c>
      <c r="AQ54">
        <v>0</v>
      </c>
      <c r="AR54">
        <v>0</v>
      </c>
      <c r="AS54" t="s">
        <v>3</v>
      </c>
      <c r="AT54">
        <v>0.42</v>
      </c>
      <c r="AU54" t="s">
        <v>108</v>
      </c>
      <c r="AV54">
        <v>2</v>
      </c>
      <c r="AW54">
        <v>2</v>
      </c>
      <c r="AX54">
        <v>36169776</v>
      </c>
      <c r="AY54">
        <v>1</v>
      </c>
      <c r="AZ54">
        <v>0</v>
      </c>
      <c r="BA54">
        <v>54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CX54">
        <f>Y54*Source!I76</f>
        <v>5.8800000000000005E-2</v>
      </c>
      <c r="CY54">
        <f>AD54</f>
        <v>0</v>
      </c>
      <c r="CZ54">
        <f>AH54</f>
        <v>0</v>
      </c>
      <c r="DA54">
        <f>AL54</f>
        <v>1</v>
      </c>
      <c r="DB54">
        <f>ROUND((ROUND(AT54*CZ54,2)*1.25),6)</f>
        <v>0</v>
      </c>
      <c r="DC54">
        <f>ROUND((ROUND(AT54*AG54,2)*1.25),6)</f>
        <v>0</v>
      </c>
    </row>
    <row r="55" spans="1:107">
      <c r="A55">
        <f>ROW(Source!A76)</f>
        <v>76</v>
      </c>
      <c r="B55">
        <v>36160589</v>
      </c>
      <c r="C55">
        <v>36169774</v>
      </c>
      <c r="D55">
        <v>29172379</v>
      </c>
      <c r="E55">
        <v>1</v>
      </c>
      <c r="F55">
        <v>1</v>
      </c>
      <c r="G55">
        <v>1</v>
      </c>
      <c r="H55">
        <v>2</v>
      </c>
      <c r="I55" t="s">
        <v>412</v>
      </c>
      <c r="J55" t="s">
        <v>413</v>
      </c>
      <c r="K55" t="s">
        <v>414</v>
      </c>
      <c r="L55">
        <v>1368</v>
      </c>
      <c r="N55">
        <v>1011</v>
      </c>
      <c r="O55" t="s">
        <v>342</v>
      </c>
      <c r="P55" t="s">
        <v>342</v>
      </c>
      <c r="Q55">
        <v>1</v>
      </c>
      <c r="W55">
        <v>0</v>
      </c>
      <c r="X55">
        <v>-151619853</v>
      </c>
      <c r="Y55">
        <v>0.51249999999999996</v>
      </c>
      <c r="AA55">
        <v>0</v>
      </c>
      <c r="AB55">
        <v>1102.08</v>
      </c>
      <c r="AC55">
        <v>447.93</v>
      </c>
      <c r="AD55">
        <v>0</v>
      </c>
      <c r="AE55">
        <v>0</v>
      </c>
      <c r="AF55">
        <v>112</v>
      </c>
      <c r="AG55">
        <v>13.5</v>
      </c>
      <c r="AH55">
        <v>0</v>
      </c>
      <c r="AI55">
        <v>1</v>
      </c>
      <c r="AJ55">
        <v>9.84</v>
      </c>
      <c r="AK55">
        <v>33.18</v>
      </c>
      <c r="AL55">
        <v>1</v>
      </c>
      <c r="AN55">
        <v>0</v>
      </c>
      <c r="AO55">
        <v>1</v>
      </c>
      <c r="AP55">
        <v>1</v>
      </c>
      <c r="AQ55">
        <v>0</v>
      </c>
      <c r="AR55">
        <v>0</v>
      </c>
      <c r="AS55" t="s">
        <v>3</v>
      </c>
      <c r="AT55">
        <v>0.41</v>
      </c>
      <c r="AU55" t="s">
        <v>108</v>
      </c>
      <c r="AV55">
        <v>0</v>
      </c>
      <c r="AW55">
        <v>2</v>
      </c>
      <c r="AX55">
        <v>36169777</v>
      </c>
      <c r="AY55">
        <v>1</v>
      </c>
      <c r="AZ55">
        <v>0</v>
      </c>
      <c r="BA55">
        <v>55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CX55">
        <f>Y55*Source!I76</f>
        <v>5.74E-2</v>
      </c>
      <c r="CY55">
        <f>AB55</f>
        <v>1102.08</v>
      </c>
      <c r="CZ55">
        <f>AF55</f>
        <v>112</v>
      </c>
      <c r="DA55">
        <f>AJ55</f>
        <v>9.84</v>
      </c>
      <c r="DB55">
        <f>ROUND((ROUND(AT55*CZ55,2)*1.25),6)</f>
        <v>57.4</v>
      </c>
      <c r="DC55">
        <f>ROUND((ROUND(AT55*AG55,2)*1.25),6)</f>
        <v>6.9249999999999998</v>
      </c>
    </row>
    <row r="56" spans="1:107">
      <c r="A56">
        <f>ROW(Source!A76)</f>
        <v>76</v>
      </c>
      <c r="B56">
        <v>36160589</v>
      </c>
      <c r="C56">
        <v>36169774</v>
      </c>
      <c r="D56">
        <v>29172479</v>
      </c>
      <c r="E56">
        <v>1</v>
      </c>
      <c r="F56">
        <v>1</v>
      </c>
      <c r="G56">
        <v>1</v>
      </c>
      <c r="H56">
        <v>2</v>
      </c>
      <c r="I56" t="s">
        <v>373</v>
      </c>
      <c r="J56" t="s">
        <v>374</v>
      </c>
      <c r="K56" t="s">
        <v>375</v>
      </c>
      <c r="L56">
        <v>1368</v>
      </c>
      <c r="N56">
        <v>1011</v>
      </c>
      <c r="O56" t="s">
        <v>342</v>
      </c>
      <c r="P56" t="s">
        <v>342</v>
      </c>
      <c r="Q56">
        <v>1</v>
      </c>
      <c r="W56">
        <v>0</v>
      </c>
      <c r="X56">
        <v>-996378858</v>
      </c>
      <c r="Y56">
        <v>1.2500000000000001E-2</v>
      </c>
      <c r="AA56">
        <v>0</v>
      </c>
      <c r="AB56">
        <v>901.01</v>
      </c>
      <c r="AC56">
        <v>333.79</v>
      </c>
      <c r="AD56">
        <v>0</v>
      </c>
      <c r="AE56">
        <v>0</v>
      </c>
      <c r="AF56">
        <v>99.89</v>
      </c>
      <c r="AG56">
        <v>10.06</v>
      </c>
      <c r="AH56">
        <v>0</v>
      </c>
      <c r="AI56">
        <v>1</v>
      </c>
      <c r="AJ56">
        <v>9.02</v>
      </c>
      <c r="AK56">
        <v>33.18</v>
      </c>
      <c r="AL56">
        <v>1</v>
      </c>
      <c r="AN56">
        <v>0</v>
      </c>
      <c r="AO56">
        <v>1</v>
      </c>
      <c r="AP56">
        <v>1</v>
      </c>
      <c r="AQ56">
        <v>0</v>
      </c>
      <c r="AR56">
        <v>0</v>
      </c>
      <c r="AS56" t="s">
        <v>3</v>
      </c>
      <c r="AT56">
        <v>0.01</v>
      </c>
      <c r="AU56" t="s">
        <v>108</v>
      </c>
      <c r="AV56">
        <v>0</v>
      </c>
      <c r="AW56">
        <v>2</v>
      </c>
      <c r="AX56">
        <v>36169778</v>
      </c>
      <c r="AY56">
        <v>1</v>
      </c>
      <c r="AZ56">
        <v>0</v>
      </c>
      <c r="BA56">
        <v>56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CX56">
        <f>Y56*Source!I76</f>
        <v>1.4000000000000002E-3</v>
      </c>
      <c r="CY56">
        <f>AB56</f>
        <v>901.01</v>
      </c>
      <c r="CZ56">
        <f>AF56</f>
        <v>99.89</v>
      </c>
      <c r="DA56">
        <f>AJ56</f>
        <v>9.02</v>
      </c>
      <c r="DB56">
        <f>ROUND((ROUND(AT56*CZ56,2)*1.25),6)</f>
        <v>1.25</v>
      </c>
      <c r="DC56">
        <f>ROUND((ROUND(AT56*AG56,2)*1.25),6)</f>
        <v>0.125</v>
      </c>
    </row>
    <row r="57" spans="1:107">
      <c r="A57">
        <f>ROW(Source!A76)</f>
        <v>76</v>
      </c>
      <c r="B57">
        <v>36160589</v>
      </c>
      <c r="C57">
        <v>36169774</v>
      </c>
      <c r="D57">
        <v>29173360</v>
      </c>
      <c r="E57">
        <v>1</v>
      </c>
      <c r="F57">
        <v>1</v>
      </c>
      <c r="G57">
        <v>1</v>
      </c>
      <c r="H57">
        <v>2</v>
      </c>
      <c r="I57" t="s">
        <v>423</v>
      </c>
      <c r="J57" t="s">
        <v>424</v>
      </c>
      <c r="K57" t="s">
        <v>425</v>
      </c>
      <c r="L57">
        <v>1368</v>
      </c>
      <c r="N57">
        <v>1011</v>
      </c>
      <c r="O57" t="s">
        <v>342</v>
      </c>
      <c r="P57" t="s">
        <v>342</v>
      </c>
      <c r="Q57">
        <v>1</v>
      </c>
      <c r="W57">
        <v>0</v>
      </c>
      <c r="X57">
        <v>-1550902297</v>
      </c>
      <c r="Y57">
        <v>6.4124999999999996</v>
      </c>
      <c r="AA57">
        <v>0</v>
      </c>
      <c r="AB57">
        <v>381</v>
      </c>
      <c r="AC57">
        <v>0</v>
      </c>
      <c r="AD57">
        <v>0</v>
      </c>
      <c r="AE57">
        <v>0</v>
      </c>
      <c r="AF57">
        <v>60</v>
      </c>
      <c r="AG57">
        <v>0</v>
      </c>
      <c r="AH57">
        <v>0</v>
      </c>
      <c r="AI57">
        <v>1</v>
      </c>
      <c r="AJ57">
        <v>6.35</v>
      </c>
      <c r="AK57">
        <v>33.18</v>
      </c>
      <c r="AL57">
        <v>1</v>
      </c>
      <c r="AN57">
        <v>0</v>
      </c>
      <c r="AO57">
        <v>1</v>
      </c>
      <c r="AP57">
        <v>1</v>
      </c>
      <c r="AQ57">
        <v>0</v>
      </c>
      <c r="AR57">
        <v>0</v>
      </c>
      <c r="AS57" t="s">
        <v>3</v>
      </c>
      <c r="AT57">
        <v>5.13</v>
      </c>
      <c r="AU57" t="s">
        <v>108</v>
      </c>
      <c r="AV57">
        <v>0</v>
      </c>
      <c r="AW57">
        <v>2</v>
      </c>
      <c r="AX57">
        <v>36169779</v>
      </c>
      <c r="AY57">
        <v>1</v>
      </c>
      <c r="AZ57">
        <v>0</v>
      </c>
      <c r="BA57">
        <v>57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CX57">
        <f>Y57*Source!I76</f>
        <v>0.71819999999999995</v>
      </c>
      <c r="CY57">
        <f>AB57</f>
        <v>381</v>
      </c>
      <c r="CZ57">
        <f>AF57</f>
        <v>60</v>
      </c>
      <c r="DA57">
        <f>AJ57</f>
        <v>6.35</v>
      </c>
      <c r="DB57">
        <f>ROUND((ROUND(AT57*CZ57,2)*1.25),6)</f>
        <v>384.75</v>
      </c>
      <c r="DC57">
        <f>ROUND((ROUND(AT57*AG57,2)*1.25),6)</f>
        <v>0</v>
      </c>
    </row>
    <row r="58" spans="1:107">
      <c r="A58">
        <f>ROW(Source!A76)</f>
        <v>76</v>
      </c>
      <c r="B58">
        <v>36160589</v>
      </c>
      <c r="C58">
        <v>36169774</v>
      </c>
      <c r="D58">
        <v>29174913</v>
      </c>
      <c r="E58">
        <v>1</v>
      </c>
      <c r="F58">
        <v>1</v>
      </c>
      <c r="G58">
        <v>1</v>
      </c>
      <c r="H58">
        <v>2</v>
      </c>
      <c r="I58" t="s">
        <v>364</v>
      </c>
      <c r="J58" t="s">
        <v>365</v>
      </c>
      <c r="K58" t="s">
        <v>366</v>
      </c>
      <c r="L58">
        <v>1368</v>
      </c>
      <c r="N58">
        <v>1011</v>
      </c>
      <c r="O58" t="s">
        <v>342</v>
      </c>
      <c r="P58" t="s">
        <v>342</v>
      </c>
      <c r="Q58">
        <v>1</v>
      </c>
      <c r="W58">
        <v>0</v>
      </c>
      <c r="X58">
        <v>458544584</v>
      </c>
      <c r="Y58">
        <v>0.70000000000000007</v>
      </c>
      <c r="AA58">
        <v>0</v>
      </c>
      <c r="AB58">
        <v>932.72</v>
      </c>
      <c r="AC58">
        <v>384.89</v>
      </c>
      <c r="AD58">
        <v>0</v>
      </c>
      <c r="AE58">
        <v>0</v>
      </c>
      <c r="AF58">
        <v>87.17</v>
      </c>
      <c r="AG58">
        <v>11.6</v>
      </c>
      <c r="AH58">
        <v>0</v>
      </c>
      <c r="AI58">
        <v>1</v>
      </c>
      <c r="AJ58">
        <v>10.7</v>
      </c>
      <c r="AK58">
        <v>33.18</v>
      </c>
      <c r="AL58">
        <v>1</v>
      </c>
      <c r="AN58">
        <v>0</v>
      </c>
      <c r="AO58">
        <v>1</v>
      </c>
      <c r="AP58">
        <v>1</v>
      </c>
      <c r="AQ58">
        <v>0</v>
      </c>
      <c r="AR58">
        <v>0</v>
      </c>
      <c r="AS58" t="s">
        <v>3</v>
      </c>
      <c r="AT58">
        <v>0.56000000000000005</v>
      </c>
      <c r="AU58" t="s">
        <v>108</v>
      </c>
      <c r="AV58">
        <v>0</v>
      </c>
      <c r="AW58">
        <v>2</v>
      </c>
      <c r="AX58">
        <v>36169780</v>
      </c>
      <c r="AY58">
        <v>1</v>
      </c>
      <c r="AZ58">
        <v>0</v>
      </c>
      <c r="BA58">
        <v>58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CX58">
        <f>Y58*Source!I76</f>
        <v>7.8400000000000011E-2</v>
      </c>
      <c r="CY58">
        <f>AB58</f>
        <v>932.72</v>
      </c>
      <c r="CZ58">
        <f>AF58</f>
        <v>87.17</v>
      </c>
      <c r="DA58">
        <f>AJ58</f>
        <v>10.7</v>
      </c>
      <c r="DB58">
        <f>ROUND((ROUND(AT58*CZ58,2)*1.25),6)</f>
        <v>61.024999999999999</v>
      </c>
      <c r="DC58">
        <f>ROUND((ROUND(AT58*AG58,2)*1.25),6)</f>
        <v>8.125</v>
      </c>
    </row>
    <row r="59" spans="1:107">
      <c r="A59">
        <f>ROW(Source!A76)</f>
        <v>76</v>
      </c>
      <c r="B59">
        <v>36160589</v>
      </c>
      <c r="C59">
        <v>36169774</v>
      </c>
      <c r="D59">
        <v>29145815</v>
      </c>
      <c r="E59">
        <v>1</v>
      </c>
      <c r="F59">
        <v>1</v>
      </c>
      <c r="G59">
        <v>1</v>
      </c>
      <c r="H59">
        <v>3</v>
      </c>
      <c r="I59" t="s">
        <v>426</v>
      </c>
      <c r="J59" t="s">
        <v>427</v>
      </c>
      <c r="K59" t="s">
        <v>428</v>
      </c>
      <c r="L59">
        <v>1327</v>
      </c>
      <c r="N59">
        <v>1005</v>
      </c>
      <c r="O59" t="s">
        <v>209</v>
      </c>
      <c r="P59" t="s">
        <v>209</v>
      </c>
      <c r="Q59">
        <v>1</v>
      </c>
      <c r="W59">
        <v>0</v>
      </c>
      <c r="X59">
        <v>1539297786</v>
      </c>
      <c r="Y59">
        <v>100</v>
      </c>
      <c r="AA59">
        <v>314.05</v>
      </c>
      <c r="AB59">
        <v>0</v>
      </c>
      <c r="AC59">
        <v>0</v>
      </c>
      <c r="AD59">
        <v>0</v>
      </c>
      <c r="AE59">
        <v>70.099999999999994</v>
      </c>
      <c r="AF59">
        <v>0</v>
      </c>
      <c r="AG59">
        <v>0</v>
      </c>
      <c r="AH59">
        <v>0</v>
      </c>
      <c r="AI59">
        <v>4.4800000000000004</v>
      </c>
      <c r="AJ59">
        <v>1</v>
      </c>
      <c r="AK59">
        <v>1</v>
      </c>
      <c r="AL59">
        <v>1</v>
      </c>
      <c r="AN59">
        <v>0</v>
      </c>
      <c r="AO59">
        <v>1</v>
      </c>
      <c r="AP59">
        <v>0</v>
      </c>
      <c r="AQ59">
        <v>0</v>
      </c>
      <c r="AR59">
        <v>0</v>
      </c>
      <c r="AS59" t="s">
        <v>3</v>
      </c>
      <c r="AT59">
        <v>100</v>
      </c>
      <c r="AU59" t="s">
        <v>3</v>
      </c>
      <c r="AV59">
        <v>0</v>
      </c>
      <c r="AW59">
        <v>2</v>
      </c>
      <c r="AX59">
        <v>36169781</v>
      </c>
      <c r="AY59">
        <v>1</v>
      </c>
      <c r="AZ59">
        <v>0</v>
      </c>
      <c r="BA59">
        <v>59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CX59">
        <f>Y59*Source!I76</f>
        <v>11.200000000000001</v>
      </c>
      <c r="CY59">
        <f>AA59</f>
        <v>314.05</v>
      </c>
      <c r="CZ59">
        <f>AE59</f>
        <v>70.099999999999994</v>
      </c>
      <c r="DA59">
        <f>AI59</f>
        <v>4.4800000000000004</v>
      </c>
      <c r="DB59">
        <f t="shared" ref="DB59:DB64" si="4">ROUND(ROUND(AT59*CZ59,2),6)</f>
        <v>7010</v>
      </c>
      <c r="DC59">
        <f t="shared" ref="DC59:DC64" si="5">ROUND(ROUND(AT59*AG59,2),6)</f>
        <v>0</v>
      </c>
    </row>
    <row r="60" spans="1:107">
      <c r="A60">
        <f>ROW(Source!A76)</f>
        <v>76</v>
      </c>
      <c r="B60">
        <v>36160589</v>
      </c>
      <c r="C60">
        <v>36169774</v>
      </c>
      <c r="D60">
        <v>29149421</v>
      </c>
      <c r="E60">
        <v>1</v>
      </c>
      <c r="F60">
        <v>1</v>
      </c>
      <c r="G60">
        <v>1</v>
      </c>
      <c r="H60">
        <v>3</v>
      </c>
      <c r="I60" t="s">
        <v>147</v>
      </c>
      <c r="J60" t="s">
        <v>149</v>
      </c>
      <c r="K60" t="s">
        <v>148</v>
      </c>
      <c r="L60">
        <v>1339</v>
      </c>
      <c r="N60">
        <v>1007</v>
      </c>
      <c r="O60" t="s">
        <v>116</v>
      </c>
      <c r="P60" t="s">
        <v>116</v>
      </c>
      <c r="Q60">
        <v>1</v>
      </c>
      <c r="W60">
        <v>0</v>
      </c>
      <c r="X60">
        <v>2104426834</v>
      </c>
      <c r="Y60">
        <v>5</v>
      </c>
      <c r="AA60">
        <v>3173.93</v>
      </c>
      <c r="AB60">
        <v>0</v>
      </c>
      <c r="AC60">
        <v>0</v>
      </c>
      <c r="AD60">
        <v>0</v>
      </c>
      <c r="AE60">
        <v>295.8</v>
      </c>
      <c r="AF60">
        <v>0</v>
      </c>
      <c r="AG60">
        <v>0</v>
      </c>
      <c r="AH60">
        <v>0</v>
      </c>
      <c r="AI60">
        <v>10.73</v>
      </c>
      <c r="AJ60">
        <v>1</v>
      </c>
      <c r="AK60">
        <v>1</v>
      </c>
      <c r="AL60">
        <v>1</v>
      </c>
      <c r="AN60">
        <v>0</v>
      </c>
      <c r="AO60">
        <v>0</v>
      </c>
      <c r="AP60">
        <v>0</v>
      </c>
      <c r="AQ60">
        <v>0</v>
      </c>
      <c r="AR60">
        <v>0</v>
      </c>
      <c r="AS60" t="s">
        <v>3</v>
      </c>
      <c r="AT60">
        <v>5</v>
      </c>
      <c r="AU60" t="s">
        <v>3</v>
      </c>
      <c r="AV60">
        <v>0</v>
      </c>
      <c r="AW60">
        <v>1</v>
      </c>
      <c r="AX60">
        <v>-1</v>
      </c>
      <c r="AY60">
        <v>0</v>
      </c>
      <c r="AZ60">
        <v>0</v>
      </c>
      <c r="BA60" t="s">
        <v>3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CX60">
        <f>Y60*Source!I76</f>
        <v>0.56000000000000005</v>
      </c>
      <c r="CY60">
        <f>AA60</f>
        <v>3173.93</v>
      </c>
      <c r="CZ60">
        <f>AE60</f>
        <v>295.8</v>
      </c>
      <c r="DA60">
        <f>AI60</f>
        <v>10.73</v>
      </c>
      <c r="DB60">
        <f t="shared" si="4"/>
        <v>1479</v>
      </c>
      <c r="DC60">
        <f t="shared" si="5"/>
        <v>0</v>
      </c>
    </row>
    <row r="61" spans="1:107">
      <c r="A61">
        <f>ROW(Source!A76)</f>
        <v>76</v>
      </c>
      <c r="B61">
        <v>36160589</v>
      </c>
      <c r="C61">
        <v>36169774</v>
      </c>
      <c r="D61">
        <v>29149608</v>
      </c>
      <c r="E61">
        <v>1</v>
      </c>
      <c r="F61">
        <v>1</v>
      </c>
      <c r="G61">
        <v>1</v>
      </c>
      <c r="H61">
        <v>3</v>
      </c>
      <c r="I61" t="s">
        <v>429</v>
      </c>
      <c r="J61" t="s">
        <v>430</v>
      </c>
      <c r="K61" t="s">
        <v>431</v>
      </c>
      <c r="L61">
        <v>1339</v>
      </c>
      <c r="N61">
        <v>1007</v>
      </c>
      <c r="O61" t="s">
        <v>116</v>
      </c>
      <c r="P61" t="s">
        <v>116</v>
      </c>
      <c r="Q61">
        <v>1</v>
      </c>
      <c r="W61">
        <v>0</v>
      </c>
      <c r="X61">
        <v>-1660702446</v>
      </c>
      <c r="Y61">
        <v>0.05</v>
      </c>
      <c r="AA61">
        <v>561.99</v>
      </c>
      <c r="AB61">
        <v>0</v>
      </c>
      <c r="AC61">
        <v>0</v>
      </c>
      <c r="AD61">
        <v>0</v>
      </c>
      <c r="AE61">
        <v>55.26</v>
      </c>
      <c r="AF61">
        <v>0</v>
      </c>
      <c r="AG61">
        <v>0</v>
      </c>
      <c r="AH61">
        <v>0</v>
      </c>
      <c r="AI61">
        <v>10.17</v>
      </c>
      <c r="AJ61">
        <v>1</v>
      </c>
      <c r="AK61">
        <v>1</v>
      </c>
      <c r="AL61">
        <v>1</v>
      </c>
      <c r="AN61">
        <v>0</v>
      </c>
      <c r="AO61">
        <v>1</v>
      </c>
      <c r="AP61">
        <v>0</v>
      </c>
      <c r="AQ61">
        <v>0</v>
      </c>
      <c r="AR61">
        <v>0</v>
      </c>
      <c r="AS61" t="s">
        <v>3</v>
      </c>
      <c r="AT61">
        <v>0.05</v>
      </c>
      <c r="AU61" t="s">
        <v>3</v>
      </c>
      <c r="AV61">
        <v>0</v>
      </c>
      <c r="AW61">
        <v>2</v>
      </c>
      <c r="AX61">
        <v>36169783</v>
      </c>
      <c r="AY61">
        <v>1</v>
      </c>
      <c r="AZ61">
        <v>0</v>
      </c>
      <c r="BA61">
        <v>61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CX61">
        <f>Y61*Source!I76</f>
        <v>5.6000000000000008E-3</v>
      </c>
      <c r="CY61">
        <f>AA61</f>
        <v>561.99</v>
      </c>
      <c r="CZ61">
        <f>AE61</f>
        <v>55.26</v>
      </c>
      <c r="DA61">
        <f>AI61</f>
        <v>10.17</v>
      </c>
      <c r="DB61">
        <f t="shared" si="4"/>
        <v>2.76</v>
      </c>
      <c r="DC61">
        <f t="shared" si="5"/>
        <v>0</v>
      </c>
    </row>
    <row r="62" spans="1:107">
      <c r="A62">
        <f>ROW(Source!A78)</f>
        <v>78</v>
      </c>
      <c r="B62">
        <v>36160589</v>
      </c>
      <c r="C62">
        <v>36164228</v>
      </c>
      <c r="D62">
        <v>18411117</v>
      </c>
      <c r="E62">
        <v>1</v>
      </c>
      <c r="F62">
        <v>1</v>
      </c>
      <c r="G62">
        <v>1</v>
      </c>
      <c r="H62">
        <v>1</v>
      </c>
      <c r="I62" t="s">
        <v>432</v>
      </c>
      <c r="J62" t="s">
        <v>3</v>
      </c>
      <c r="K62" t="s">
        <v>433</v>
      </c>
      <c r="L62">
        <v>1369</v>
      </c>
      <c r="N62">
        <v>1013</v>
      </c>
      <c r="O62" t="s">
        <v>336</v>
      </c>
      <c r="P62" t="s">
        <v>336</v>
      </c>
      <c r="Q62">
        <v>1</v>
      </c>
      <c r="W62">
        <v>0</v>
      </c>
      <c r="X62">
        <v>-1739886638</v>
      </c>
      <c r="Y62">
        <v>0.59</v>
      </c>
      <c r="AA62">
        <v>0</v>
      </c>
      <c r="AB62">
        <v>0</v>
      </c>
      <c r="AC62">
        <v>0</v>
      </c>
      <c r="AD62">
        <v>319.24</v>
      </c>
      <c r="AE62">
        <v>0</v>
      </c>
      <c r="AF62">
        <v>0</v>
      </c>
      <c r="AG62">
        <v>0</v>
      </c>
      <c r="AH62">
        <v>319.24</v>
      </c>
      <c r="AI62">
        <v>1</v>
      </c>
      <c r="AJ62">
        <v>1</v>
      </c>
      <c r="AK62">
        <v>1</v>
      </c>
      <c r="AL62">
        <v>1</v>
      </c>
      <c r="AN62">
        <v>0</v>
      </c>
      <c r="AO62">
        <v>1</v>
      </c>
      <c r="AP62">
        <v>0</v>
      </c>
      <c r="AQ62">
        <v>0</v>
      </c>
      <c r="AR62">
        <v>0</v>
      </c>
      <c r="AS62" t="s">
        <v>3</v>
      </c>
      <c r="AT62">
        <v>0.59</v>
      </c>
      <c r="AU62" t="s">
        <v>3</v>
      </c>
      <c r="AV62">
        <v>1</v>
      </c>
      <c r="AW62">
        <v>2</v>
      </c>
      <c r="AX62">
        <v>36364568</v>
      </c>
      <c r="AY62">
        <v>1</v>
      </c>
      <c r="AZ62">
        <v>0</v>
      </c>
      <c r="BA62">
        <v>62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CX62">
        <f>Y62*Source!I78</f>
        <v>4.13</v>
      </c>
      <c r="CY62">
        <f>AD62</f>
        <v>319.24</v>
      </c>
      <c r="CZ62">
        <f>AH62</f>
        <v>319.24</v>
      </c>
      <c r="DA62">
        <f>AL62</f>
        <v>1</v>
      </c>
      <c r="DB62">
        <f t="shared" si="4"/>
        <v>188.35</v>
      </c>
      <c r="DC62">
        <f t="shared" si="5"/>
        <v>0</v>
      </c>
    </row>
    <row r="63" spans="1:107">
      <c r="A63">
        <f>ROW(Source!A78)</f>
        <v>78</v>
      </c>
      <c r="B63">
        <v>36160589</v>
      </c>
      <c r="C63">
        <v>36164228</v>
      </c>
      <c r="D63">
        <v>29174508</v>
      </c>
      <c r="E63">
        <v>1</v>
      </c>
      <c r="F63">
        <v>1</v>
      </c>
      <c r="G63">
        <v>1</v>
      </c>
      <c r="H63">
        <v>2</v>
      </c>
      <c r="I63" t="s">
        <v>434</v>
      </c>
      <c r="J63" t="s">
        <v>435</v>
      </c>
      <c r="K63" t="s">
        <v>436</v>
      </c>
      <c r="L63">
        <v>1368</v>
      </c>
      <c r="N63">
        <v>1011</v>
      </c>
      <c r="O63" t="s">
        <v>342</v>
      </c>
      <c r="P63" t="s">
        <v>342</v>
      </c>
      <c r="Q63">
        <v>1</v>
      </c>
      <c r="W63">
        <v>0</v>
      </c>
      <c r="X63">
        <v>-945472549</v>
      </c>
      <c r="Y63">
        <v>0.25</v>
      </c>
      <c r="AA63">
        <v>0</v>
      </c>
      <c r="AB63">
        <v>11.05</v>
      </c>
      <c r="AC63">
        <v>0</v>
      </c>
      <c r="AD63">
        <v>0</v>
      </c>
      <c r="AE63">
        <v>0</v>
      </c>
      <c r="AF63">
        <v>1.78</v>
      </c>
      <c r="AG63">
        <v>0</v>
      </c>
      <c r="AH63">
        <v>0</v>
      </c>
      <c r="AI63">
        <v>1</v>
      </c>
      <c r="AJ63">
        <v>6.21</v>
      </c>
      <c r="AK63">
        <v>33.18</v>
      </c>
      <c r="AL63">
        <v>1</v>
      </c>
      <c r="AN63">
        <v>0</v>
      </c>
      <c r="AO63">
        <v>1</v>
      </c>
      <c r="AP63">
        <v>0</v>
      </c>
      <c r="AQ63">
        <v>0</v>
      </c>
      <c r="AR63">
        <v>0</v>
      </c>
      <c r="AS63" t="s">
        <v>3</v>
      </c>
      <c r="AT63">
        <v>0.25</v>
      </c>
      <c r="AU63" t="s">
        <v>3</v>
      </c>
      <c r="AV63">
        <v>0</v>
      </c>
      <c r="AW63">
        <v>2</v>
      </c>
      <c r="AX63">
        <v>36364569</v>
      </c>
      <c r="AY63">
        <v>1</v>
      </c>
      <c r="AZ63">
        <v>0</v>
      </c>
      <c r="BA63">
        <v>63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CX63">
        <f>Y63*Source!I78</f>
        <v>1.75</v>
      </c>
      <c r="CY63">
        <f>AB63</f>
        <v>11.05</v>
      </c>
      <c r="CZ63">
        <f>AF63</f>
        <v>1.78</v>
      </c>
      <c r="DA63">
        <f>AJ63</f>
        <v>6.21</v>
      </c>
      <c r="DB63">
        <f t="shared" si="4"/>
        <v>0.45</v>
      </c>
      <c r="DC63">
        <f t="shared" si="5"/>
        <v>0</v>
      </c>
    </row>
    <row r="64" spans="1:107">
      <c r="A64">
        <f>ROW(Source!A78)</f>
        <v>78</v>
      </c>
      <c r="B64">
        <v>36160589</v>
      </c>
      <c r="C64">
        <v>36164228</v>
      </c>
      <c r="D64">
        <v>29114925</v>
      </c>
      <c r="E64">
        <v>1</v>
      </c>
      <c r="F64">
        <v>1</v>
      </c>
      <c r="G64">
        <v>1</v>
      </c>
      <c r="H64">
        <v>3</v>
      </c>
      <c r="I64" t="s">
        <v>437</v>
      </c>
      <c r="J64" t="s">
        <v>438</v>
      </c>
      <c r="K64" t="s">
        <v>439</v>
      </c>
      <c r="L64">
        <v>1354</v>
      </c>
      <c r="N64">
        <v>1010</v>
      </c>
      <c r="O64" t="s">
        <v>230</v>
      </c>
      <c r="P64" t="s">
        <v>230</v>
      </c>
      <c r="Q64">
        <v>1</v>
      </c>
      <c r="W64">
        <v>0</v>
      </c>
      <c r="X64">
        <v>308116227</v>
      </c>
      <c r="Y64">
        <v>1.4E-2</v>
      </c>
      <c r="AA64">
        <v>3415.1</v>
      </c>
      <c r="AB64">
        <v>0</v>
      </c>
      <c r="AC64">
        <v>0</v>
      </c>
      <c r="AD64">
        <v>0</v>
      </c>
      <c r="AE64">
        <v>739.2</v>
      </c>
      <c r="AF64">
        <v>0</v>
      </c>
      <c r="AG64">
        <v>0</v>
      </c>
      <c r="AH64">
        <v>0</v>
      </c>
      <c r="AI64">
        <v>4.62</v>
      </c>
      <c r="AJ64">
        <v>1</v>
      </c>
      <c r="AK64">
        <v>1</v>
      </c>
      <c r="AL64">
        <v>1</v>
      </c>
      <c r="AN64">
        <v>0</v>
      </c>
      <c r="AO64">
        <v>1</v>
      </c>
      <c r="AP64">
        <v>0</v>
      </c>
      <c r="AQ64">
        <v>0</v>
      </c>
      <c r="AR64">
        <v>0</v>
      </c>
      <c r="AS64" t="s">
        <v>3</v>
      </c>
      <c r="AT64">
        <v>1.4E-2</v>
      </c>
      <c r="AU64" t="s">
        <v>3</v>
      </c>
      <c r="AV64">
        <v>0</v>
      </c>
      <c r="AW64">
        <v>2</v>
      </c>
      <c r="AX64">
        <v>36364570</v>
      </c>
      <c r="AY64">
        <v>1</v>
      </c>
      <c r="AZ64">
        <v>0</v>
      </c>
      <c r="BA64">
        <v>64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CX64">
        <f>Y64*Source!I78</f>
        <v>9.8000000000000004E-2</v>
      </c>
      <c r="CY64">
        <f>AA64</f>
        <v>3415.1</v>
      </c>
      <c r="CZ64">
        <f>AE64</f>
        <v>739.2</v>
      </c>
      <c r="DA64">
        <f>AI64</f>
        <v>4.62</v>
      </c>
      <c r="DB64">
        <f t="shared" si="4"/>
        <v>10.35</v>
      </c>
      <c r="DC64">
        <f t="shared" si="5"/>
        <v>0</v>
      </c>
    </row>
    <row r="65" spans="1:107">
      <c r="A65">
        <f>ROW(Source!A79)</f>
        <v>79</v>
      </c>
      <c r="B65">
        <v>36160589</v>
      </c>
      <c r="C65">
        <v>36324233</v>
      </c>
      <c r="D65">
        <v>18413627</v>
      </c>
      <c r="E65">
        <v>1</v>
      </c>
      <c r="F65">
        <v>1</v>
      </c>
      <c r="G65">
        <v>1</v>
      </c>
      <c r="H65">
        <v>1</v>
      </c>
      <c r="I65" t="s">
        <v>440</v>
      </c>
      <c r="J65" t="s">
        <v>3</v>
      </c>
      <c r="K65" t="s">
        <v>441</v>
      </c>
      <c r="L65">
        <v>1369</v>
      </c>
      <c r="N65">
        <v>1013</v>
      </c>
      <c r="O65" t="s">
        <v>336</v>
      </c>
      <c r="P65" t="s">
        <v>336</v>
      </c>
      <c r="Q65">
        <v>1</v>
      </c>
      <c r="W65">
        <v>0</v>
      </c>
      <c r="X65">
        <v>-1366182279</v>
      </c>
      <c r="Y65">
        <v>28.588999999999999</v>
      </c>
      <c r="AA65">
        <v>0</v>
      </c>
      <c r="AB65">
        <v>0</v>
      </c>
      <c r="AC65">
        <v>0</v>
      </c>
      <c r="AD65">
        <v>329.2</v>
      </c>
      <c r="AE65">
        <v>0</v>
      </c>
      <c r="AF65">
        <v>0</v>
      </c>
      <c r="AG65">
        <v>0</v>
      </c>
      <c r="AH65">
        <v>329.2</v>
      </c>
      <c r="AI65">
        <v>1</v>
      </c>
      <c r="AJ65">
        <v>1</v>
      </c>
      <c r="AK65">
        <v>1</v>
      </c>
      <c r="AL65">
        <v>1</v>
      </c>
      <c r="AN65">
        <v>0</v>
      </c>
      <c r="AO65">
        <v>1</v>
      </c>
      <c r="AP65">
        <v>1</v>
      </c>
      <c r="AQ65">
        <v>0</v>
      </c>
      <c r="AR65">
        <v>0</v>
      </c>
      <c r="AS65" t="s">
        <v>3</v>
      </c>
      <c r="AT65">
        <v>24.86</v>
      </c>
      <c r="AU65" t="s">
        <v>109</v>
      </c>
      <c r="AV65">
        <v>1</v>
      </c>
      <c r="AW65">
        <v>2</v>
      </c>
      <c r="AX65">
        <v>36324234</v>
      </c>
      <c r="AY65">
        <v>1</v>
      </c>
      <c r="AZ65">
        <v>0</v>
      </c>
      <c r="BA65">
        <v>65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CX65">
        <f>Y65*Source!I79</f>
        <v>0.57177999999999995</v>
      </c>
      <c r="CY65">
        <f>AD65</f>
        <v>329.2</v>
      </c>
      <c r="CZ65">
        <f>AH65</f>
        <v>329.2</v>
      </c>
      <c r="DA65">
        <f>AL65</f>
        <v>1</v>
      </c>
      <c r="DB65">
        <f>ROUND((ROUND(AT65*CZ65,2)*1.15),6)</f>
        <v>9411.4964999999993</v>
      </c>
      <c r="DC65">
        <f>ROUND((ROUND(AT65*AG65,2)*1.15),6)</f>
        <v>0</v>
      </c>
    </row>
    <row r="66" spans="1:107">
      <c r="A66">
        <f>ROW(Source!A79)</f>
        <v>79</v>
      </c>
      <c r="B66">
        <v>36160589</v>
      </c>
      <c r="C66">
        <v>36324233</v>
      </c>
      <c r="D66">
        <v>121548</v>
      </c>
      <c r="E66">
        <v>1</v>
      </c>
      <c r="F66">
        <v>1</v>
      </c>
      <c r="G66">
        <v>1</v>
      </c>
      <c r="H66">
        <v>1</v>
      </c>
      <c r="I66" t="s">
        <v>25</v>
      </c>
      <c r="J66" t="s">
        <v>3</v>
      </c>
      <c r="K66" t="s">
        <v>337</v>
      </c>
      <c r="L66">
        <v>608254</v>
      </c>
      <c r="N66">
        <v>1013</v>
      </c>
      <c r="O66" t="s">
        <v>338</v>
      </c>
      <c r="P66" t="s">
        <v>338</v>
      </c>
      <c r="Q66">
        <v>1</v>
      </c>
      <c r="W66">
        <v>0</v>
      </c>
      <c r="X66">
        <v>-185737400</v>
      </c>
      <c r="Y66">
        <v>4.4874999999999998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1</v>
      </c>
      <c r="AJ66">
        <v>1</v>
      </c>
      <c r="AK66">
        <v>1</v>
      </c>
      <c r="AL66">
        <v>1</v>
      </c>
      <c r="AN66">
        <v>0</v>
      </c>
      <c r="AO66">
        <v>1</v>
      </c>
      <c r="AP66">
        <v>1</v>
      </c>
      <c r="AQ66">
        <v>0</v>
      </c>
      <c r="AR66">
        <v>0</v>
      </c>
      <c r="AS66" t="s">
        <v>3</v>
      </c>
      <c r="AT66">
        <v>3.59</v>
      </c>
      <c r="AU66" t="s">
        <v>108</v>
      </c>
      <c r="AV66">
        <v>2</v>
      </c>
      <c r="AW66">
        <v>2</v>
      </c>
      <c r="AX66">
        <v>36324235</v>
      </c>
      <c r="AY66">
        <v>1</v>
      </c>
      <c r="AZ66">
        <v>0</v>
      </c>
      <c r="BA66">
        <v>66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CX66">
        <f>Y66*Source!I79</f>
        <v>8.9749999999999996E-2</v>
      </c>
      <c r="CY66">
        <f>AD66</f>
        <v>0</v>
      </c>
      <c r="CZ66">
        <f>AH66</f>
        <v>0</v>
      </c>
      <c r="DA66">
        <f>AL66</f>
        <v>1</v>
      </c>
      <c r="DB66">
        <f t="shared" ref="DB66:DB74" si="6">ROUND((ROUND(AT66*CZ66,2)*1.25),6)</f>
        <v>0</v>
      </c>
      <c r="DC66">
        <f t="shared" ref="DC66:DC74" si="7">ROUND((ROUND(AT66*AG66,2)*1.25),6)</f>
        <v>0</v>
      </c>
    </row>
    <row r="67" spans="1:107">
      <c r="A67">
        <f>ROW(Source!A79)</f>
        <v>79</v>
      </c>
      <c r="B67">
        <v>36160589</v>
      </c>
      <c r="C67">
        <v>36324233</v>
      </c>
      <c r="D67">
        <v>29172379</v>
      </c>
      <c r="E67">
        <v>1</v>
      </c>
      <c r="F67">
        <v>1</v>
      </c>
      <c r="G67">
        <v>1</v>
      </c>
      <c r="H67">
        <v>2</v>
      </c>
      <c r="I67" t="s">
        <v>412</v>
      </c>
      <c r="J67" t="s">
        <v>442</v>
      </c>
      <c r="K67" t="s">
        <v>414</v>
      </c>
      <c r="L67">
        <v>1368</v>
      </c>
      <c r="N67">
        <v>1011</v>
      </c>
      <c r="O67" t="s">
        <v>342</v>
      </c>
      <c r="P67" t="s">
        <v>342</v>
      </c>
      <c r="Q67">
        <v>1</v>
      </c>
      <c r="W67">
        <v>0</v>
      </c>
      <c r="X67">
        <v>1106923569</v>
      </c>
      <c r="Y67">
        <v>0.27500000000000002</v>
      </c>
      <c r="AA67">
        <v>0</v>
      </c>
      <c r="AB67">
        <v>1102.08</v>
      </c>
      <c r="AC67">
        <v>447.93</v>
      </c>
      <c r="AD67">
        <v>0</v>
      </c>
      <c r="AE67">
        <v>0</v>
      </c>
      <c r="AF67">
        <v>112</v>
      </c>
      <c r="AG67">
        <v>13.5</v>
      </c>
      <c r="AH67">
        <v>0</v>
      </c>
      <c r="AI67">
        <v>1</v>
      </c>
      <c r="AJ67">
        <v>9.84</v>
      </c>
      <c r="AK67">
        <v>33.18</v>
      </c>
      <c r="AL67">
        <v>1</v>
      </c>
      <c r="AN67">
        <v>0</v>
      </c>
      <c r="AO67">
        <v>1</v>
      </c>
      <c r="AP67">
        <v>1</v>
      </c>
      <c r="AQ67">
        <v>0</v>
      </c>
      <c r="AR67">
        <v>0</v>
      </c>
      <c r="AS67" t="s">
        <v>3</v>
      </c>
      <c r="AT67">
        <v>0.22</v>
      </c>
      <c r="AU67" t="s">
        <v>108</v>
      </c>
      <c r="AV67">
        <v>0</v>
      </c>
      <c r="AW67">
        <v>2</v>
      </c>
      <c r="AX67">
        <v>36324236</v>
      </c>
      <c r="AY67">
        <v>1</v>
      </c>
      <c r="AZ67">
        <v>0</v>
      </c>
      <c r="BA67">
        <v>67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CX67">
        <f>Y67*Source!I79</f>
        <v>5.5000000000000005E-3</v>
      </c>
      <c r="CY67">
        <f t="shared" ref="CY67:CY74" si="8">AB67</f>
        <v>1102.08</v>
      </c>
      <c r="CZ67">
        <f t="shared" ref="CZ67:CZ74" si="9">AF67</f>
        <v>112</v>
      </c>
      <c r="DA67">
        <f t="shared" ref="DA67:DA74" si="10">AJ67</f>
        <v>9.84</v>
      </c>
      <c r="DB67">
        <f t="shared" si="6"/>
        <v>30.8</v>
      </c>
      <c r="DC67">
        <f t="shared" si="7"/>
        <v>3.7124999999999999</v>
      </c>
    </row>
    <row r="68" spans="1:107">
      <c r="A68">
        <f>ROW(Source!A79)</f>
        <v>79</v>
      </c>
      <c r="B68">
        <v>36160589</v>
      </c>
      <c r="C68">
        <v>36324233</v>
      </c>
      <c r="D68">
        <v>29172387</v>
      </c>
      <c r="E68">
        <v>1</v>
      </c>
      <c r="F68">
        <v>1</v>
      </c>
      <c r="G68">
        <v>1</v>
      </c>
      <c r="H68">
        <v>2</v>
      </c>
      <c r="I68" t="s">
        <v>443</v>
      </c>
      <c r="J68" t="s">
        <v>444</v>
      </c>
      <c r="K68" t="s">
        <v>445</v>
      </c>
      <c r="L68">
        <v>1368</v>
      </c>
      <c r="N68">
        <v>1011</v>
      </c>
      <c r="O68" t="s">
        <v>342</v>
      </c>
      <c r="P68" t="s">
        <v>342</v>
      </c>
      <c r="Q68">
        <v>1</v>
      </c>
      <c r="W68">
        <v>0</v>
      </c>
      <c r="X68">
        <v>-141205198</v>
      </c>
      <c r="Y68">
        <v>4.2125000000000004</v>
      </c>
      <c r="AA68">
        <v>0</v>
      </c>
      <c r="AB68">
        <v>1193.21</v>
      </c>
      <c r="AC68">
        <v>447.93</v>
      </c>
      <c r="AD68">
        <v>0</v>
      </c>
      <c r="AE68">
        <v>0</v>
      </c>
      <c r="AF68">
        <v>137.15</v>
      </c>
      <c r="AG68">
        <v>13.5</v>
      </c>
      <c r="AH68">
        <v>0</v>
      </c>
      <c r="AI68">
        <v>1</v>
      </c>
      <c r="AJ68">
        <v>8.6999999999999993</v>
      </c>
      <c r="AK68">
        <v>33.18</v>
      </c>
      <c r="AL68">
        <v>1</v>
      </c>
      <c r="AN68">
        <v>0</v>
      </c>
      <c r="AO68">
        <v>1</v>
      </c>
      <c r="AP68">
        <v>1</v>
      </c>
      <c r="AQ68">
        <v>0</v>
      </c>
      <c r="AR68">
        <v>0</v>
      </c>
      <c r="AS68" t="s">
        <v>3</v>
      </c>
      <c r="AT68">
        <v>3.37</v>
      </c>
      <c r="AU68" t="s">
        <v>108</v>
      </c>
      <c r="AV68">
        <v>0</v>
      </c>
      <c r="AW68">
        <v>2</v>
      </c>
      <c r="AX68">
        <v>36324237</v>
      </c>
      <c r="AY68">
        <v>1</v>
      </c>
      <c r="AZ68">
        <v>0</v>
      </c>
      <c r="BA68">
        <v>68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CX68">
        <f>Y68*Source!I79</f>
        <v>8.4250000000000005E-2</v>
      </c>
      <c r="CY68">
        <f t="shared" si="8"/>
        <v>1193.21</v>
      </c>
      <c r="CZ68">
        <f t="shared" si="9"/>
        <v>137.15</v>
      </c>
      <c r="DA68">
        <f t="shared" si="10"/>
        <v>8.6999999999999993</v>
      </c>
      <c r="DB68">
        <f t="shared" si="6"/>
        <v>577.75</v>
      </c>
      <c r="DC68">
        <f t="shared" si="7"/>
        <v>56.875</v>
      </c>
    </row>
    <row r="69" spans="1:107">
      <c r="A69">
        <f>ROW(Source!A79)</f>
        <v>79</v>
      </c>
      <c r="B69">
        <v>36160589</v>
      </c>
      <c r="C69">
        <v>36324233</v>
      </c>
      <c r="D69">
        <v>29172498</v>
      </c>
      <c r="E69">
        <v>1</v>
      </c>
      <c r="F69">
        <v>1</v>
      </c>
      <c r="G69">
        <v>1</v>
      </c>
      <c r="H69">
        <v>2</v>
      </c>
      <c r="I69" t="s">
        <v>446</v>
      </c>
      <c r="J69" t="s">
        <v>447</v>
      </c>
      <c r="K69" t="s">
        <v>448</v>
      </c>
      <c r="L69">
        <v>1368</v>
      </c>
      <c r="N69">
        <v>1011</v>
      </c>
      <c r="O69" t="s">
        <v>342</v>
      </c>
      <c r="P69" t="s">
        <v>342</v>
      </c>
      <c r="Q69">
        <v>1</v>
      </c>
      <c r="W69">
        <v>0</v>
      </c>
      <c r="X69">
        <v>-426164714</v>
      </c>
      <c r="Y69">
        <v>0.125</v>
      </c>
      <c r="AA69">
        <v>0</v>
      </c>
      <c r="AB69">
        <v>10.07</v>
      </c>
      <c r="AC69">
        <v>0</v>
      </c>
      <c r="AD69">
        <v>0</v>
      </c>
      <c r="AE69">
        <v>0</v>
      </c>
      <c r="AF69">
        <v>2.37</v>
      </c>
      <c r="AG69">
        <v>0</v>
      </c>
      <c r="AH69">
        <v>0</v>
      </c>
      <c r="AI69">
        <v>1</v>
      </c>
      <c r="AJ69">
        <v>4.25</v>
      </c>
      <c r="AK69">
        <v>33.18</v>
      </c>
      <c r="AL69">
        <v>1</v>
      </c>
      <c r="AN69">
        <v>0</v>
      </c>
      <c r="AO69">
        <v>1</v>
      </c>
      <c r="AP69">
        <v>1</v>
      </c>
      <c r="AQ69">
        <v>0</v>
      </c>
      <c r="AR69">
        <v>0</v>
      </c>
      <c r="AS69" t="s">
        <v>3</v>
      </c>
      <c r="AT69">
        <v>0.1</v>
      </c>
      <c r="AU69" t="s">
        <v>108</v>
      </c>
      <c r="AV69">
        <v>0</v>
      </c>
      <c r="AW69">
        <v>2</v>
      </c>
      <c r="AX69">
        <v>36324238</v>
      </c>
      <c r="AY69">
        <v>1</v>
      </c>
      <c r="AZ69">
        <v>0</v>
      </c>
      <c r="BA69">
        <v>69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CX69">
        <f>Y69*Source!I79</f>
        <v>2.5000000000000001E-3</v>
      </c>
      <c r="CY69">
        <f t="shared" si="8"/>
        <v>10.07</v>
      </c>
      <c r="CZ69">
        <f t="shared" si="9"/>
        <v>2.37</v>
      </c>
      <c r="DA69">
        <f t="shared" si="10"/>
        <v>4.25</v>
      </c>
      <c r="DB69">
        <f t="shared" si="6"/>
        <v>0.3</v>
      </c>
      <c r="DC69">
        <f t="shared" si="7"/>
        <v>0</v>
      </c>
    </row>
    <row r="70" spans="1:107">
      <c r="A70">
        <f>ROW(Source!A79)</f>
        <v>79</v>
      </c>
      <c r="B70">
        <v>36160589</v>
      </c>
      <c r="C70">
        <v>36324233</v>
      </c>
      <c r="D70">
        <v>29172659</v>
      </c>
      <c r="E70">
        <v>1</v>
      </c>
      <c r="F70">
        <v>1</v>
      </c>
      <c r="G70">
        <v>1</v>
      </c>
      <c r="H70">
        <v>2</v>
      </c>
      <c r="I70" t="s">
        <v>358</v>
      </c>
      <c r="J70" t="s">
        <v>449</v>
      </c>
      <c r="K70" t="s">
        <v>360</v>
      </c>
      <c r="L70">
        <v>1368</v>
      </c>
      <c r="N70">
        <v>1011</v>
      </c>
      <c r="O70" t="s">
        <v>342</v>
      </c>
      <c r="P70" t="s">
        <v>342</v>
      </c>
      <c r="Q70">
        <v>1</v>
      </c>
      <c r="W70">
        <v>0</v>
      </c>
      <c r="X70">
        <v>1514068676</v>
      </c>
      <c r="Y70">
        <v>2.8000000000000003</v>
      </c>
      <c r="AA70">
        <v>0</v>
      </c>
      <c r="AB70">
        <v>8.5399999999999991</v>
      </c>
      <c r="AC70">
        <v>0</v>
      </c>
      <c r="AD70">
        <v>0</v>
      </c>
      <c r="AE70">
        <v>0</v>
      </c>
      <c r="AF70">
        <v>1.2</v>
      </c>
      <c r="AG70">
        <v>0</v>
      </c>
      <c r="AH70">
        <v>0</v>
      </c>
      <c r="AI70">
        <v>1</v>
      </c>
      <c r="AJ70">
        <v>7.12</v>
      </c>
      <c r="AK70">
        <v>33.18</v>
      </c>
      <c r="AL70">
        <v>1</v>
      </c>
      <c r="AN70">
        <v>0</v>
      </c>
      <c r="AO70">
        <v>1</v>
      </c>
      <c r="AP70">
        <v>1</v>
      </c>
      <c r="AQ70">
        <v>0</v>
      </c>
      <c r="AR70">
        <v>0</v>
      </c>
      <c r="AS70" t="s">
        <v>3</v>
      </c>
      <c r="AT70">
        <v>2.2400000000000002</v>
      </c>
      <c r="AU70" t="s">
        <v>108</v>
      </c>
      <c r="AV70">
        <v>0</v>
      </c>
      <c r="AW70">
        <v>2</v>
      </c>
      <c r="AX70">
        <v>36324239</v>
      </c>
      <c r="AY70">
        <v>1</v>
      </c>
      <c r="AZ70">
        <v>0</v>
      </c>
      <c r="BA70">
        <v>70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CX70">
        <f>Y70*Source!I79</f>
        <v>5.6000000000000008E-2</v>
      </c>
      <c r="CY70">
        <f t="shared" si="8"/>
        <v>8.5399999999999991</v>
      </c>
      <c r="CZ70">
        <f t="shared" si="9"/>
        <v>1.2</v>
      </c>
      <c r="DA70">
        <f t="shared" si="10"/>
        <v>7.12</v>
      </c>
      <c r="DB70">
        <f t="shared" si="6"/>
        <v>3.3624999999999998</v>
      </c>
      <c r="DC70">
        <f t="shared" si="7"/>
        <v>0</v>
      </c>
    </row>
    <row r="71" spans="1:107">
      <c r="A71">
        <f>ROW(Source!A79)</f>
        <v>79</v>
      </c>
      <c r="B71">
        <v>36160589</v>
      </c>
      <c r="C71">
        <v>36324233</v>
      </c>
      <c r="D71">
        <v>29172669</v>
      </c>
      <c r="E71">
        <v>1</v>
      </c>
      <c r="F71">
        <v>1</v>
      </c>
      <c r="G71">
        <v>1</v>
      </c>
      <c r="H71">
        <v>2</v>
      </c>
      <c r="I71" t="s">
        <v>450</v>
      </c>
      <c r="J71" t="s">
        <v>451</v>
      </c>
      <c r="K71" t="s">
        <v>452</v>
      </c>
      <c r="L71">
        <v>1368</v>
      </c>
      <c r="N71">
        <v>1011</v>
      </c>
      <c r="O71" t="s">
        <v>342</v>
      </c>
      <c r="P71" t="s">
        <v>342</v>
      </c>
      <c r="Q71">
        <v>1</v>
      </c>
      <c r="W71">
        <v>0</v>
      </c>
      <c r="X71">
        <v>1159853466</v>
      </c>
      <c r="Y71">
        <v>0.35000000000000003</v>
      </c>
      <c r="AA71">
        <v>0</v>
      </c>
      <c r="AB71">
        <v>104.14</v>
      </c>
      <c r="AC71">
        <v>0</v>
      </c>
      <c r="AD71">
        <v>0</v>
      </c>
      <c r="AE71">
        <v>0</v>
      </c>
      <c r="AF71">
        <v>12.31</v>
      </c>
      <c r="AG71">
        <v>0</v>
      </c>
      <c r="AH71">
        <v>0</v>
      </c>
      <c r="AI71">
        <v>1</v>
      </c>
      <c r="AJ71">
        <v>8.4600000000000009</v>
      </c>
      <c r="AK71">
        <v>33.18</v>
      </c>
      <c r="AL71">
        <v>1</v>
      </c>
      <c r="AN71">
        <v>0</v>
      </c>
      <c r="AO71">
        <v>1</v>
      </c>
      <c r="AP71">
        <v>1</v>
      </c>
      <c r="AQ71">
        <v>0</v>
      </c>
      <c r="AR71">
        <v>0</v>
      </c>
      <c r="AS71" t="s">
        <v>3</v>
      </c>
      <c r="AT71">
        <v>0.28000000000000003</v>
      </c>
      <c r="AU71" t="s">
        <v>108</v>
      </c>
      <c r="AV71">
        <v>0</v>
      </c>
      <c r="AW71">
        <v>2</v>
      </c>
      <c r="AX71">
        <v>36324240</v>
      </c>
      <c r="AY71">
        <v>1</v>
      </c>
      <c r="AZ71">
        <v>0</v>
      </c>
      <c r="BA71">
        <v>71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CX71">
        <f>Y71*Source!I79</f>
        <v>7.000000000000001E-3</v>
      </c>
      <c r="CY71">
        <f t="shared" si="8"/>
        <v>104.14</v>
      </c>
      <c r="CZ71">
        <f t="shared" si="9"/>
        <v>12.31</v>
      </c>
      <c r="DA71">
        <f t="shared" si="10"/>
        <v>8.4600000000000009</v>
      </c>
      <c r="DB71">
        <f t="shared" si="6"/>
        <v>4.3125</v>
      </c>
      <c r="DC71">
        <f t="shared" si="7"/>
        <v>0</v>
      </c>
    </row>
    <row r="72" spans="1:107">
      <c r="A72">
        <f>ROW(Source!A79)</f>
        <v>79</v>
      </c>
      <c r="B72">
        <v>36160589</v>
      </c>
      <c r="C72">
        <v>36324233</v>
      </c>
      <c r="D72">
        <v>29172679</v>
      </c>
      <c r="E72">
        <v>1</v>
      </c>
      <c r="F72">
        <v>1</v>
      </c>
      <c r="G72">
        <v>1</v>
      </c>
      <c r="H72">
        <v>2</v>
      </c>
      <c r="I72" t="s">
        <v>453</v>
      </c>
      <c r="J72" t="s">
        <v>454</v>
      </c>
      <c r="K72" t="s">
        <v>455</v>
      </c>
      <c r="L72">
        <v>1368</v>
      </c>
      <c r="N72">
        <v>1011</v>
      </c>
      <c r="O72" t="s">
        <v>342</v>
      </c>
      <c r="P72" t="s">
        <v>342</v>
      </c>
      <c r="Q72">
        <v>1</v>
      </c>
      <c r="W72">
        <v>0</v>
      </c>
      <c r="X72">
        <v>1123115873</v>
      </c>
      <c r="Y72">
        <v>2.5000000000000001E-2</v>
      </c>
      <c r="AA72">
        <v>0</v>
      </c>
      <c r="AB72">
        <v>56.75</v>
      </c>
      <c r="AC72">
        <v>0</v>
      </c>
      <c r="AD72">
        <v>0</v>
      </c>
      <c r="AE72">
        <v>0</v>
      </c>
      <c r="AF72">
        <v>6.7</v>
      </c>
      <c r="AG72">
        <v>0</v>
      </c>
      <c r="AH72">
        <v>0</v>
      </c>
      <c r="AI72">
        <v>1</v>
      </c>
      <c r="AJ72">
        <v>8.4700000000000006</v>
      </c>
      <c r="AK72">
        <v>33.18</v>
      </c>
      <c r="AL72">
        <v>1</v>
      </c>
      <c r="AN72">
        <v>0</v>
      </c>
      <c r="AO72">
        <v>1</v>
      </c>
      <c r="AP72">
        <v>1</v>
      </c>
      <c r="AQ72">
        <v>0</v>
      </c>
      <c r="AR72">
        <v>0</v>
      </c>
      <c r="AS72" t="s">
        <v>3</v>
      </c>
      <c r="AT72">
        <v>0.02</v>
      </c>
      <c r="AU72" t="s">
        <v>108</v>
      </c>
      <c r="AV72">
        <v>0</v>
      </c>
      <c r="AW72">
        <v>2</v>
      </c>
      <c r="AX72">
        <v>36324241</v>
      </c>
      <c r="AY72">
        <v>1</v>
      </c>
      <c r="AZ72">
        <v>0</v>
      </c>
      <c r="BA72">
        <v>72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CX72">
        <f>Y72*Source!I79</f>
        <v>5.0000000000000001E-4</v>
      </c>
      <c r="CY72">
        <f t="shared" si="8"/>
        <v>56.75</v>
      </c>
      <c r="CZ72">
        <f t="shared" si="9"/>
        <v>6.7</v>
      </c>
      <c r="DA72">
        <f t="shared" si="10"/>
        <v>8.4700000000000006</v>
      </c>
      <c r="DB72">
        <f t="shared" si="6"/>
        <v>0.16250000000000001</v>
      </c>
      <c r="DC72">
        <f t="shared" si="7"/>
        <v>0</v>
      </c>
    </row>
    <row r="73" spans="1:107">
      <c r="A73">
        <f>ROW(Source!A79)</f>
        <v>79</v>
      </c>
      <c r="B73">
        <v>36160589</v>
      </c>
      <c r="C73">
        <v>36324233</v>
      </c>
      <c r="D73">
        <v>29174507</v>
      </c>
      <c r="E73">
        <v>1</v>
      </c>
      <c r="F73">
        <v>1</v>
      </c>
      <c r="G73">
        <v>1</v>
      </c>
      <c r="H73">
        <v>2</v>
      </c>
      <c r="I73" t="s">
        <v>361</v>
      </c>
      <c r="J73" t="s">
        <v>456</v>
      </c>
      <c r="K73" t="s">
        <v>363</v>
      </c>
      <c r="L73">
        <v>1368</v>
      </c>
      <c r="N73">
        <v>1011</v>
      </c>
      <c r="O73" t="s">
        <v>342</v>
      </c>
      <c r="P73" t="s">
        <v>342</v>
      </c>
      <c r="Q73">
        <v>1</v>
      </c>
      <c r="W73">
        <v>0</v>
      </c>
      <c r="X73">
        <v>-144556207</v>
      </c>
      <c r="Y73">
        <v>0.27500000000000002</v>
      </c>
      <c r="AA73">
        <v>0</v>
      </c>
      <c r="AB73">
        <v>18.11</v>
      </c>
      <c r="AC73">
        <v>0</v>
      </c>
      <c r="AD73">
        <v>0</v>
      </c>
      <c r="AE73">
        <v>0</v>
      </c>
      <c r="AF73">
        <v>5.13</v>
      </c>
      <c r="AG73">
        <v>0</v>
      </c>
      <c r="AH73">
        <v>0</v>
      </c>
      <c r="AI73">
        <v>1</v>
      </c>
      <c r="AJ73">
        <v>3.53</v>
      </c>
      <c r="AK73">
        <v>33.18</v>
      </c>
      <c r="AL73">
        <v>1</v>
      </c>
      <c r="AN73">
        <v>0</v>
      </c>
      <c r="AO73">
        <v>1</v>
      </c>
      <c r="AP73">
        <v>1</v>
      </c>
      <c r="AQ73">
        <v>0</v>
      </c>
      <c r="AR73">
        <v>0</v>
      </c>
      <c r="AS73" t="s">
        <v>3</v>
      </c>
      <c r="AT73">
        <v>0.22</v>
      </c>
      <c r="AU73" t="s">
        <v>108</v>
      </c>
      <c r="AV73">
        <v>0</v>
      </c>
      <c r="AW73">
        <v>2</v>
      </c>
      <c r="AX73">
        <v>36324242</v>
      </c>
      <c r="AY73">
        <v>1</v>
      </c>
      <c r="AZ73">
        <v>0</v>
      </c>
      <c r="BA73">
        <v>73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CX73">
        <f>Y73*Source!I79</f>
        <v>5.5000000000000005E-3</v>
      </c>
      <c r="CY73">
        <f t="shared" si="8"/>
        <v>18.11</v>
      </c>
      <c r="CZ73">
        <f t="shared" si="9"/>
        <v>5.13</v>
      </c>
      <c r="DA73">
        <f t="shared" si="10"/>
        <v>3.53</v>
      </c>
      <c r="DB73">
        <f t="shared" si="6"/>
        <v>1.4125000000000001</v>
      </c>
      <c r="DC73">
        <f t="shared" si="7"/>
        <v>0</v>
      </c>
    </row>
    <row r="74" spans="1:107">
      <c r="A74">
        <f>ROW(Source!A79)</f>
        <v>79</v>
      </c>
      <c r="B74">
        <v>36160589</v>
      </c>
      <c r="C74">
        <v>36324233</v>
      </c>
      <c r="D74">
        <v>29174913</v>
      </c>
      <c r="E74">
        <v>1</v>
      </c>
      <c r="F74">
        <v>1</v>
      </c>
      <c r="G74">
        <v>1</v>
      </c>
      <c r="H74">
        <v>2</v>
      </c>
      <c r="I74" t="s">
        <v>364</v>
      </c>
      <c r="J74" t="s">
        <v>457</v>
      </c>
      <c r="K74" t="s">
        <v>366</v>
      </c>
      <c r="L74">
        <v>1368</v>
      </c>
      <c r="N74">
        <v>1011</v>
      </c>
      <c r="O74" t="s">
        <v>342</v>
      </c>
      <c r="P74" t="s">
        <v>342</v>
      </c>
      <c r="Q74">
        <v>1</v>
      </c>
      <c r="W74">
        <v>0</v>
      </c>
      <c r="X74">
        <v>1230759911</v>
      </c>
      <c r="Y74">
        <v>0.38750000000000001</v>
      </c>
      <c r="AA74">
        <v>0</v>
      </c>
      <c r="AB74">
        <v>932.72</v>
      </c>
      <c r="AC74">
        <v>384.89</v>
      </c>
      <c r="AD74">
        <v>0</v>
      </c>
      <c r="AE74">
        <v>0</v>
      </c>
      <c r="AF74">
        <v>87.17</v>
      </c>
      <c r="AG74">
        <v>11.6</v>
      </c>
      <c r="AH74">
        <v>0</v>
      </c>
      <c r="AI74">
        <v>1</v>
      </c>
      <c r="AJ74">
        <v>10.7</v>
      </c>
      <c r="AK74">
        <v>33.18</v>
      </c>
      <c r="AL74">
        <v>1</v>
      </c>
      <c r="AN74">
        <v>0</v>
      </c>
      <c r="AO74">
        <v>1</v>
      </c>
      <c r="AP74">
        <v>1</v>
      </c>
      <c r="AQ74">
        <v>0</v>
      </c>
      <c r="AR74">
        <v>0</v>
      </c>
      <c r="AS74" t="s">
        <v>3</v>
      </c>
      <c r="AT74">
        <v>0.31</v>
      </c>
      <c r="AU74" t="s">
        <v>108</v>
      </c>
      <c r="AV74">
        <v>0</v>
      </c>
      <c r="AW74">
        <v>2</v>
      </c>
      <c r="AX74">
        <v>36324243</v>
      </c>
      <c r="AY74">
        <v>1</v>
      </c>
      <c r="AZ74">
        <v>0</v>
      </c>
      <c r="BA74">
        <v>74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CX74">
        <f>Y74*Source!I79</f>
        <v>7.7500000000000008E-3</v>
      </c>
      <c r="CY74">
        <f t="shared" si="8"/>
        <v>932.72</v>
      </c>
      <c r="CZ74">
        <f t="shared" si="9"/>
        <v>87.17</v>
      </c>
      <c r="DA74">
        <f t="shared" si="10"/>
        <v>10.7</v>
      </c>
      <c r="DB74">
        <f t="shared" si="6"/>
        <v>33.774999999999999</v>
      </c>
      <c r="DC74">
        <f t="shared" si="7"/>
        <v>4.5</v>
      </c>
    </row>
    <row r="75" spans="1:107">
      <c r="A75">
        <f>ROW(Source!A79)</f>
        <v>79</v>
      </c>
      <c r="B75">
        <v>36160589</v>
      </c>
      <c r="C75">
        <v>36324233</v>
      </c>
      <c r="D75">
        <v>29107906</v>
      </c>
      <c r="E75">
        <v>1</v>
      </c>
      <c r="F75">
        <v>1</v>
      </c>
      <c r="G75">
        <v>1</v>
      </c>
      <c r="H75">
        <v>3</v>
      </c>
      <c r="I75" t="s">
        <v>458</v>
      </c>
      <c r="J75" t="s">
        <v>459</v>
      </c>
      <c r="K75" t="s">
        <v>460</v>
      </c>
      <c r="L75">
        <v>1348</v>
      </c>
      <c r="N75">
        <v>1009</v>
      </c>
      <c r="O75" t="s">
        <v>36</v>
      </c>
      <c r="P75" t="s">
        <v>36</v>
      </c>
      <c r="Q75">
        <v>1000</v>
      </c>
      <c r="W75">
        <v>0</v>
      </c>
      <c r="X75">
        <v>-399561490</v>
      </c>
      <c r="Y75">
        <v>1E-4</v>
      </c>
      <c r="AA75">
        <v>191774</v>
      </c>
      <c r="AB75">
        <v>0</v>
      </c>
      <c r="AC75">
        <v>0</v>
      </c>
      <c r="AD75">
        <v>0</v>
      </c>
      <c r="AE75">
        <v>37900</v>
      </c>
      <c r="AF75">
        <v>0</v>
      </c>
      <c r="AG75">
        <v>0</v>
      </c>
      <c r="AH75">
        <v>0</v>
      </c>
      <c r="AI75">
        <v>5.0599999999999996</v>
      </c>
      <c r="AJ75">
        <v>1</v>
      </c>
      <c r="AK75">
        <v>1</v>
      </c>
      <c r="AL75">
        <v>1</v>
      </c>
      <c r="AN75">
        <v>0</v>
      </c>
      <c r="AO75">
        <v>1</v>
      </c>
      <c r="AP75">
        <v>0</v>
      </c>
      <c r="AQ75">
        <v>0</v>
      </c>
      <c r="AR75">
        <v>0</v>
      </c>
      <c r="AS75" t="s">
        <v>3</v>
      </c>
      <c r="AT75">
        <v>1E-4</v>
      </c>
      <c r="AU75" t="s">
        <v>3</v>
      </c>
      <c r="AV75">
        <v>0</v>
      </c>
      <c r="AW75">
        <v>2</v>
      </c>
      <c r="AX75">
        <v>36324244</v>
      </c>
      <c r="AY75">
        <v>1</v>
      </c>
      <c r="AZ75">
        <v>0</v>
      </c>
      <c r="BA75">
        <v>75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CX75">
        <f>Y75*Source!I79</f>
        <v>2.0000000000000003E-6</v>
      </c>
      <c r="CY75">
        <f t="shared" ref="CY75:CY89" si="11">AA75</f>
        <v>191774</v>
      </c>
      <c r="CZ75">
        <f t="shared" ref="CZ75:CZ89" si="12">AE75</f>
        <v>37900</v>
      </c>
      <c r="DA75">
        <f t="shared" ref="DA75:DA89" si="13">AI75</f>
        <v>5.0599999999999996</v>
      </c>
      <c r="DB75">
        <f t="shared" ref="DB75:DB95" si="14">ROUND(ROUND(AT75*CZ75,2),6)</f>
        <v>3.79</v>
      </c>
      <c r="DC75">
        <f t="shared" ref="DC75:DC95" si="15">ROUND(ROUND(AT75*AG75,2),6)</f>
        <v>0</v>
      </c>
    </row>
    <row r="76" spans="1:107">
      <c r="A76">
        <f>ROW(Source!A79)</f>
        <v>79</v>
      </c>
      <c r="B76">
        <v>36160589</v>
      </c>
      <c r="C76">
        <v>36324233</v>
      </c>
      <c r="D76">
        <v>29107441</v>
      </c>
      <c r="E76">
        <v>1</v>
      </c>
      <c r="F76">
        <v>1</v>
      </c>
      <c r="G76">
        <v>1</v>
      </c>
      <c r="H76">
        <v>3</v>
      </c>
      <c r="I76" t="s">
        <v>367</v>
      </c>
      <c r="J76" t="s">
        <v>461</v>
      </c>
      <c r="K76" t="s">
        <v>369</v>
      </c>
      <c r="L76">
        <v>1339</v>
      </c>
      <c r="N76">
        <v>1007</v>
      </c>
      <c r="O76" t="s">
        <v>116</v>
      </c>
      <c r="P76" t="s">
        <v>116</v>
      </c>
      <c r="Q76">
        <v>1</v>
      </c>
      <c r="W76">
        <v>0</v>
      </c>
      <c r="X76">
        <v>-756465305</v>
      </c>
      <c r="Y76">
        <v>1.95</v>
      </c>
      <c r="AA76">
        <v>75.069999999999993</v>
      </c>
      <c r="AB76">
        <v>0</v>
      </c>
      <c r="AC76">
        <v>0</v>
      </c>
      <c r="AD76">
        <v>0</v>
      </c>
      <c r="AE76">
        <v>6.23</v>
      </c>
      <c r="AF76">
        <v>0</v>
      </c>
      <c r="AG76">
        <v>0</v>
      </c>
      <c r="AH76">
        <v>0</v>
      </c>
      <c r="AI76">
        <v>12.05</v>
      </c>
      <c r="AJ76">
        <v>1</v>
      </c>
      <c r="AK76">
        <v>1</v>
      </c>
      <c r="AL76">
        <v>1</v>
      </c>
      <c r="AN76">
        <v>0</v>
      </c>
      <c r="AO76">
        <v>1</v>
      </c>
      <c r="AP76">
        <v>0</v>
      </c>
      <c r="AQ76">
        <v>0</v>
      </c>
      <c r="AR76">
        <v>0</v>
      </c>
      <c r="AS76" t="s">
        <v>3</v>
      </c>
      <c r="AT76">
        <v>1.95</v>
      </c>
      <c r="AU76" t="s">
        <v>3</v>
      </c>
      <c r="AV76">
        <v>0</v>
      </c>
      <c r="AW76">
        <v>2</v>
      </c>
      <c r="AX76">
        <v>36324245</v>
      </c>
      <c r="AY76">
        <v>1</v>
      </c>
      <c r="AZ76">
        <v>0</v>
      </c>
      <c r="BA76">
        <v>76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CX76">
        <f>Y76*Source!I79</f>
        <v>3.9E-2</v>
      </c>
      <c r="CY76">
        <f t="shared" si="11"/>
        <v>75.069999999999993</v>
      </c>
      <c r="CZ76">
        <f t="shared" si="12"/>
        <v>6.23</v>
      </c>
      <c r="DA76">
        <f t="shared" si="13"/>
        <v>12.05</v>
      </c>
      <c r="DB76">
        <f t="shared" si="14"/>
        <v>12.15</v>
      </c>
      <c r="DC76">
        <f t="shared" si="15"/>
        <v>0</v>
      </c>
    </row>
    <row r="77" spans="1:107">
      <c r="A77">
        <f>ROW(Source!A79)</f>
        <v>79</v>
      </c>
      <c r="B77">
        <v>36160589</v>
      </c>
      <c r="C77">
        <v>36324233</v>
      </c>
      <c r="D77">
        <v>29113598</v>
      </c>
      <c r="E77">
        <v>1</v>
      </c>
      <c r="F77">
        <v>1</v>
      </c>
      <c r="G77">
        <v>1</v>
      </c>
      <c r="H77">
        <v>3</v>
      </c>
      <c r="I77" t="s">
        <v>462</v>
      </c>
      <c r="J77" t="s">
        <v>463</v>
      </c>
      <c r="K77" t="s">
        <v>464</v>
      </c>
      <c r="L77">
        <v>1348</v>
      </c>
      <c r="N77">
        <v>1009</v>
      </c>
      <c r="O77" t="s">
        <v>36</v>
      </c>
      <c r="P77" t="s">
        <v>36</v>
      </c>
      <c r="Q77">
        <v>1000</v>
      </c>
      <c r="W77">
        <v>0</v>
      </c>
      <c r="X77">
        <v>-1012359093</v>
      </c>
      <c r="Y77">
        <v>3.0000000000000001E-5</v>
      </c>
      <c r="AA77">
        <v>57338.42</v>
      </c>
      <c r="AB77">
        <v>0</v>
      </c>
      <c r="AC77">
        <v>0</v>
      </c>
      <c r="AD77">
        <v>0</v>
      </c>
      <c r="AE77">
        <v>4455.2</v>
      </c>
      <c r="AF77">
        <v>0</v>
      </c>
      <c r="AG77">
        <v>0</v>
      </c>
      <c r="AH77">
        <v>0</v>
      </c>
      <c r="AI77">
        <v>12.87</v>
      </c>
      <c r="AJ77">
        <v>1</v>
      </c>
      <c r="AK77">
        <v>1</v>
      </c>
      <c r="AL77">
        <v>1</v>
      </c>
      <c r="AN77">
        <v>0</v>
      </c>
      <c r="AO77">
        <v>1</v>
      </c>
      <c r="AP77">
        <v>0</v>
      </c>
      <c r="AQ77">
        <v>0</v>
      </c>
      <c r="AR77">
        <v>0</v>
      </c>
      <c r="AS77" t="s">
        <v>3</v>
      </c>
      <c r="AT77">
        <v>3.0000000000000001E-5</v>
      </c>
      <c r="AU77" t="s">
        <v>3</v>
      </c>
      <c r="AV77">
        <v>0</v>
      </c>
      <c r="AW77">
        <v>2</v>
      </c>
      <c r="AX77">
        <v>36324246</v>
      </c>
      <c r="AY77">
        <v>1</v>
      </c>
      <c r="AZ77">
        <v>0</v>
      </c>
      <c r="BA77">
        <v>77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CX77">
        <f>Y77*Source!I79</f>
        <v>6.0000000000000008E-7</v>
      </c>
      <c r="CY77">
        <f t="shared" si="11"/>
        <v>57338.42</v>
      </c>
      <c r="CZ77">
        <f t="shared" si="12"/>
        <v>4455.2</v>
      </c>
      <c r="DA77">
        <f t="shared" si="13"/>
        <v>12.87</v>
      </c>
      <c r="DB77">
        <f t="shared" si="14"/>
        <v>0.13</v>
      </c>
      <c r="DC77">
        <f t="shared" si="15"/>
        <v>0</v>
      </c>
    </row>
    <row r="78" spans="1:107">
      <c r="A78">
        <f>ROW(Source!A79)</f>
        <v>79</v>
      </c>
      <c r="B78">
        <v>36160589</v>
      </c>
      <c r="C78">
        <v>36324233</v>
      </c>
      <c r="D78">
        <v>29113797</v>
      </c>
      <c r="E78">
        <v>1</v>
      </c>
      <c r="F78">
        <v>1</v>
      </c>
      <c r="G78">
        <v>1</v>
      </c>
      <c r="H78">
        <v>3</v>
      </c>
      <c r="I78" t="s">
        <v>465</v>
      </c>
      <c r="J78" t="s">
        <v>466</v>
      </c>
      <c r="K78" t="s">
        <v>467</v>
      </c>
      <c r="L78">
        <v>1348</v>
      </c>
      <c r="N78">
        <v>1009</v>
      </c>
      <c r="O78" t="s">
        <v>36</v>
      </c>
      <c r="P78" t="s">
        <v>36</v>
      </c>
      <c r="Q78">
        <v>1000</v>
      </c>
      <c r="W78">
        <v>0</v>
      </c>
      <c r="X78">
        <v>-61748979</v>
      </c>
      <c r="Y78">
        <v>1.9400000000000001E-3</v>
      </c>
      <c r="AA78">
        <v>98301.6</v>
      </c>
      <c r="AB78">
        <v>0</v>
      </c>
      <c r="AC78">
        <v>0</v>
      </c>
      <c r="AD78">
        <v>0</v>
      </c>
      <c r="AE78">
        <v>4920</v>
      </c>
      <c r="AF78">
        <v>0</v>
      </c>
      <c r="AG78">
        <v>0</v>
      </c>
      <c r="AH78">
        <v>0</v>
      </c>
      <c r="AI78">
        <v>19.98</v>
      </c>
      <c r="AJ78">
        <v>1</v>
      </c>
      <c r="AK78">
        <v>1</v>
      </c>
      <c r="AL78">
        <v>1</v>
      </c>
      <c r="AN78">
        <v>0</v>
      </c>
      <c r="AO78">
        <v>1</v>
      </c>
      <c r="AP78">
        <v>0</v>
      </c>
      <c r="AQ78">
        <v>0</v>
      </c>
      <c r="AR78">
        <v>0</v>
      </c>
      <c r="AS78" t="s">
        <v>3</v>
      </c>
      <c r="AT78">
        <v>1.9400000000000001E-3</v>
      </c>
      <c r="AU78" t="s">
        <v>3</v>
      </c>
      <c r="AV78">
        <v>0</v>
      </c>
      <c r="AW78">
        <v>2</v>
      </c>
      <c r="AX78">
        <v>36324247</v>
      </c>
      <c r="AY78">
        <v>1</v>
      </c>
      <c r="AZ78">
        <v>0</v>
      </c>
      <c r="BA78">
        <v>78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CX78">
        <f>Y78*Source!I79</f>
        <v>3.8800000000000001E-5</v>
      </c>
      <c r="CY78">
        <f t="shared" si="11"/>
        <v>98301.6</v>
      </c>
      <c r="CZ78">
        <f t="shared" si="12"/>
        <v>4920</v>
      </c>
      <c r="DA78">
        <f t="shared" si="13"/>
        <v>19.98</v>
      </c>
      <c r="DB78">
        <f t="shared" si="14"/>
        <v>9.5399999999999991</v>
      </c>
      <c r="DC78">
        <f t="shared" si="15"/>
        <v>0</v>
      </c>
    </row>
    <row r="79" spans="1:107">
      <c r="A79">
        <f>ROW(Source!A79)</f>
        <v>79</v>
      </c>
      <c r="B79">
        <v>36160589</v>
      </c>
      <c r="C79">
        <v>36324233</v>
      </c>
      <c r="D79">
        <v>29113990</v>
      </c>
      <c r="E79">
        <v>1</v>
      </c>
      <c r="F79">
        <v>1</v>
      </c>
      <c r="G79">
        <v>1</v>
      </c>
      <c r="H79">
        <v>3</v>
      </c>
      <c r="I79" t="s">
        <v>468</v>
      </c>
      <c r="J79" t="s">
        <v>469</v>
      </c>
      <c r="K79" t="s">
        <v>470</v>
      </c>
      <c r="L79">
        <v>1348</v>
      </c>
      <c r="N79">
        <v>1009</v>
      </c>
      <c r="O79" t="s">
        <v>36</v>
      </c>
      <c r="P79" t="s">
        <v>36</v>
      </c>
      <c r="Q79">
        <v>1000</v>
      </c>
      <c r="W79">
        <v>0</v>
      </c>
      <c r="X79">
        <v>703561654</v>
      </c>
      <c r="Y79">
        <v>2.0000000000000001E-4</v>
      </c>
      <c r="AA79">
        <v>89190.81</v>
      </c>
      <c r="AB79">
        <v>0</v>
      </c>
      <c r="AC79">
        <v>0</v>
      </c>
      <c r="AD79">
        <v>0</v>
      </c>
      <c r="AE79">
        <v>10169.99</v>
      </c>
      <c r="AF79">
        <v>0</v>
      </c>
      <c r="AG79">
        <v>0</v>
      </c>
      <c r="AH79">
        <v>0</v>
      </c>
      <c r="AI79">
        <v>8.77</v>
      </c>
      <c r="AJ79">
        <v>1</v>
      </c>
      <c r="AK79">
        <v>1</v>
      </c>
      <c r="AL79">
        <v>1</v>
      </c>
      <c r="AN79">
        <v>0</v>
      </c>
      <c r="AO79">
        <v>1</v>
      </c>
      <c r="AP79">
        <v>0</v>
      </c>
      <c r="AQ79">
        <v>0</v>
      </c>
      <c r="AR79">
        <v>0</v>
      </c>
      <c r="AS79" t="s">
        <v>3</v>
      </c>
      <c r="AT79">
        <v>2.0000000000000001E-4</v>
      </c>
      <c r="AU79" t="s">
        <v>3</v>
      </c>
      <c r="AV79">
        <v>0</v>
      </c>
      <c r="AW79">
        <v>2</v>
      </c>
      <c r="AX79">
        <v>36324248</v>
      </c>
      <c r="AY79">
        <v>1</v>
      </c>
      <c r="AZ79">
        <v>0</v>
      </c>
      <c r="BA79">
        <v>79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CX79">
        <f>Y79*Source!I79</f>
        <v>4.0000000000000007E-6</v>
      </c>
      <c r="CY79">
        <f t="shared" si="11"/>
        <v>89190.81</v>
      </c>
      <c r="CZ79">
        <f t="shared" si="12"/>
        <v>10169.99</v>
      </c>
      <c r="DA79">
        <f t="shared" si="13"/>
        <v>8.77</v>
      </c>
      <c r="DB79">
        <f t="shared" si="14"/>
        <v>2.0299999999999998</v>
      </c>
      <c r="DC79">
        <f t="shared" si="15"/>
        <v>0</v>
      </c>
    </row>
    <row r="80" spans="1:107">
      <c r="A80">
        <f>ROW(Source!A79)</f>
        <v>79</v>
      </c>
      <c r="B80">
        <v>36160589</v>
      </c>
      <c r="C80">
        <v>36324233</v>
      </c>
      <c r="D80">
        <v>29114247</v>
      </c>
      <c r="E80">
        <v>1</v>
      </c>
      <c r="F80">
        <v>1</v>
      </c>
      <c r="G80">
        <v>1</v>
      </c>
      <c r="H80">
        <v>3</v>
      </c>
      <c r="I80" t="s">
        <v>471</v>
      </c>
      <c r="J80" t="s">
        <v>472</v>
      </c>
      <c r="K80" t="s">
        <v>473</v>
      </c>
      <c r="L80">
        <v>1348</v>
      </c>
      <c r="N80">
        <v>1009</v>
      </c>
      <c r="O80" t="s">
        <v>36</v>
      </c>
      <c r="P80" t="s">
        <v>36</v>
      </c>
      <c r="Q80">
        <v>1000</v>
      </c>
      <c r="W80">
        <v>0</v>
      </c>
      <c r="X80">
        <v>969423507</v>
      </c>
      <c r="Y80">
        <v>4.0000000000000001E-3</v>
      </c>
      <c r="AA80">
        <v>83077.69</v>
      </c>
      <c r="AB80">
        <v>0</v>
      </c>
      <c r="AC80">
        <v>0</v>
      </c>
      <c r="AD80">
        <v>0</v>
      </c>
      <c r="AE80">
        <v>9040.01</v>
      </c>
      <c r="AF80">
        <v>0</v>
      </c>
      <c r="AG80">
        <v>0</v>
      </c>
      <c r="AH80">
        <v>0</v>
      </c>
      <c r="AI80">
        <v>9.19</v>
      </c>
      <c r="AJ80">
        <v>1</v>
      </c>
      <c r="AK80">
        <v>1</v>
      </c>
      <c r="AL80">
        <v>1</v>
      </c>
      <c r="AN80">
        <v>0</v>
      </c>
      <c r="AO80">
        <v>1</v>
      </c>
      <c r="AP80">
        <v>0</v>
      </c>
      <c r="AQ80">
        <v>0</v>
      </c>
      <c r="AR80">
        <v>0</v>
      </c>
      <c r="AS80" t="s">
        <v>3</v>
      </c>
      <c r="AT80">
        <v>4.0000000000000001E-3</v>
      </c>
      <c r="AU80" t="s">
        <v>3</v>
      </c>
      <c r="AV80">
        <v>0</v>
      </c>
      <c r="AW80">
        <v>2</v>
      </c>
      <c r="AX80">
        <v>36324249</v>
      </c>
      <c r="AY80">
        <v>1</v>
      </c>
      <c r="AZ80">
        <v>0</v>
      </c>
      <c r="BA80">
        <v>80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CX80">
        <f>Y80*Source!I79</f>
        <v>8.0000000000000007E-5</v>
      </c>
      <c r="CY80">
        <f t="shared" si="11"/>
        <v>83077.69</v>
      </c>
      <c r="CZ80">
        <f t="shared" si="12"/>
        <v>9040.01</v>
      </c>
      <c r="DA80">
        <f t="shared" si="13"/>
        <v>9.19</v>
      </c>
      <c r="DB80">
        <f t="shared" si="14"/>
        <v>36.159999999999997</v>
      </c>
      <c r="DC80">
        <f t="shared" si="15"/>
        <v>0</v>
      </c>
    </row>
    <row r="81" spans="1:107">
      <c r="A81">
        <f>ROW(Source!A79)</f>
        <v>79</v>
      </c>
      <c r="B81">
        <v>36160589</v>
      </c>
      <c r="C81">
        <v>36324233</v>
      </c>
      <c r="D81">
        <v>29114332</v>
      </c>
      <c r="E81">
        <v>1</v>
      </c>
      <c r="F81">
        <v>1</v>
      </c>
      <c r="G81">
        <v>1</v>
      </c>
      <c r="H81">
        <v>3</v>
      </c>
      <c r="I81" t="s">
        <v>474</v>
      </c>
      <c r="J81" t="s">
        <v>475</v>
      </c>
      <c r="K81" t="s">
        <v>476</v>
      </c>
      <c r="L81">
        <v>1348</v>
      </c>
      <c r="N81">
        <v>1009</v>
      </c>
      <c r="O81" t="s">
        <v>36</v>
      </c>
      <c r="P81" t="s">
        <v>36</v>
      </c>
      <c r="Q81">
        <v>1000</v>
      </c>
      <c r="W81">
        <v>0</v>
      </c>
      <c r="X81">
        <v>1561117559</v>
      </c>
      <c r="Y81">
        <v>1.0000000000000001E-5</v>
      </c>
      <c r="AA81">
        <v>54619.68</v>
      </c>
      <c r="AB81">
        <v>0</v>
      </c>
      <c r="AC81">
        <v>0</v>
      </c>
      <c r="AD81">
        <v>0</v>
      </c>
      <c r="AE81">
        <v>11978</v>
      </c>
      <c r="AF81">
        <v>0</v>
      </c>
      <c r="AG81">
        <v>0</v>
      </c>
      <c r="AH81">
        <v>0</v>
      </c>
      <c r="AI81">
        <v>4.5599999999999996</v>
      </c>
      <c r="AJ81">
        <v>1</v>
      </c>
      <c r="AK81">
        <v>1</v>
      </c>
      <c r="AL81">
        <v>1</v>
      </c>
      <c r="AN81">
        <v>0</v>
      </c>
      <c r="AO81">
        <v>1</v>
      </c>
      <c r="AP81">
        <v>0</v>
      </c>
      <c r="AQ81">
        <v>0</v>
      </c>
      <c r="AR81">
        <v>0</v>
      </c>
      <c r="AS81" t="s">
        <v>3</v>
      </c>
      <c r="AT81">
        <v>1.0000000000000001E-5</v>
      </c>
      <c r="AU81" t="s">
        <v>3</v>
      </c>
      <c r="AV81">
        <v>0</v>
      </c>
      <c r="AW81">
        <v>2</v>
      </c>
      <c r="AX81">
        <v>36324250</v>
      </c>
      <c r="AY81">
        <v>1</v>
      </c>
      <c r="AZ81">
        <v>0</v>
      </c>
      <c r="BA81">
        <v>81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CX81">
        <f>Y81*Source!I79</f>
        <v>2.0000000000000002E-7</v>
      </c>
      <c r="CY81">
        <f t="shared" si="11"/>
        <v>54619.68</v>
      </c>
      <c r="CZ81">
        <f t="shared" si="12"/>
        <v>11978</v>
      </c>
      <c r="DA81">
        <f t="shared" si="13"/>
        <v>4.5599999999999996</v>
      </c>
      <c r="DB81">
        <f t="shared" si="14"/>
        <v>0.12</v>
      </c>
      <c r="DC81">
        <f t="shared" si="15"/>
        <v>0</v>
      </c>
    </row>
    <row r="82" spans="1:107">
      <c r="A82">
        <f>ROW(Source!A79)</f>
        <v>79</v>
      </c>
      <c r="B82">
        <v>36160589</v>
      </c>
      <c r="C82">
        <v>36324233</v>
      </c>
      <c r="D82">
        <v>29114211</v>
      </c>
      <c r="E82">
        <v>1</v>
      </c>
      <c r="F82">
        <v>1</v>
      </c>
      <c r="G82">
        <v>1</v>
      </c>
      <c r="H82">
        <v>3</v>
      </c>
      <c r="I82" t="s">
        <v>477</v>
      </c>
      <c r="J82" t="s">
        <v>478</v>
      </c>
      <c r="K82" t="s">
        <v>479</v>
      </c>
      <c r="L82">
        <v>1348</v>
      </c>
      <c r="N82">
        <v>1009</v>
      </c>
      <c r="O82" t="s">
        <v>36</v>
      </c>
      <c r="P82" t="s">
        <v>36</v>
      </c>
      <c r="Q82">
        <v>1000</v>
      </c>
      <c r="W82">
        <v>0</v>
      </c>
      <c r="X82">
        <v>2102060228</v>
      </c>
      <c r="Y82">
        <v>7.0000000000000001E-3</v>
      </c>
      <c r="AA82">
        <v>137975</v>
      </c>
      <c r="AB82">
        <v>0</v>
      </c>
      <c r="AC82">
        <v>0</v>
      </c>
      <c r="AD82">
        <v>0</v>
      </c>
      <c r="AE82">
        <v>27595</v>
      </c>
      <c r="AF82">
        <v>0</v>
      </c>
      <c r="AG82">
        <v>0</v>
      </c>
      <c r="AH82">
        <v>0</v>
      </c>
      <c r="AI82">
        <v>5</v>
      </c>
      <c r="AJ82">
        <v>1</v>
      </c>
      <c r="AK82">
        <v>1</v>
      </c>
      <c r="AL82">
        <v>1</v>
      </c>
      <c r="AN82">
        <v>0</v>
      </c>
      <c r="AO82">
        <v>1</v>
      </c>
      <c r="AP82">
        <v>0</v>
      </c>
      <c r="AQ82">
        <v>0</v>
      </c>
      <c r="AR82">
        <v>0</v>
      </c>
      <c r="AS82" t="s">
        <v>3</v>
      </c>
      <c r="AT82">
        <v>7.0000000000000001E-3</v>
      </c>
      <c r="AU82" t="s">
        <v>3</v>
      </c>
      <c r="AV82">
        <v>0</v>
      </c>
      <c r="AW82">
        <v>2</v>
      </c>
      <c r="AX82">
        <v>36324251</v>
      </c>
      <c r="AY82">
        <v>1</v>
      </c>
      <c r="AZ82">
        <v>0</v>
      </c>
      <c r="BA82">
        <v>82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CX82">
        <f>Y82*Source!I79</f>
        <v>1.4000000000000001E-4</v>
      </c>
      <c r="CY82">
        <f t="shared" si="11"/>
        <v>137975</v>
      </c>
      <c r="CZ82">
        <f t="shared" si="12"/>
        <v>27595</v>
      </c>
      <c r="DA82">
        <f t="shared" si="13"/>
        <v>5</v>
      </c>
      <c r="DB82">
        <f t="shared" si="14"/>
        <v>193.17</v>
      </c>
      <c r="DC82">
        <f t="shared" si="15"/>
        <v>0</v>
      </c>
    </row>
    <row r="83" spans="1:107">
      <c r="A83">
        <f>ROW(Source!A79)</f>
        <v>79</v>
      </c>
      <c r="B83">
        <v>36160589</v>
      </c>
      <c r="C83">
        <v>36324233</v>
      </c>
      <c r="D83">
        <v>29107444</v>
      </c>
      <c r="E83">
        <v>1</v>
      </c>
      <c r="F83">
        <v>1</v>
      </c>
      <c r="G83">
        <v>1</v>
      </c>
      <c r="H83">
        <v>3</v>
      </c>
      <c r="I83" t="s">
        <v>480</v>
      </c>
      <c r="J83" t="s">
        <v>481</v>
      </c>
      <c r="K83" t="s">
        <v>482</v>
      </c>
      <c r="L83">
        <v>1346</v>
      </c>
      <c r="N83">
        <v>1009</v>
      </c>
      <c r="O83" t="s">
        <v>483</v>
      </c>
      <c r="P83" t="s">
        <v>483</v>
      </c>
      <c r="Q83">
        <v>1</v>
      </c>
      <c r="W83">
        <v>0</v>
      </c>
      <c r="X83">
        <v>-1817527483</v>
      </c>
      <c r="Y83">
        <v>0.59</v>
      </c>
      <c r="AA83">
        <v>55.54</v>
      </c>
      <c r="AB83">
        <v>0</v>
      </c>
      <c r="AC83">
        <v>0</v>
      </c>
      <c r="AD83">
        <v>0</v>
      </c>
      <c r="AE83">
        <v>6.09</v>
      </c>
      <c r="AF83">
        <v>0</v>
      </c>
      <c r="AG83">
        <v>0</v>
      </c>
      <c r="AH83">
        <v>0</v>
      </c>
      <c r="AI83">
        <v>9.1199999999999992</v>
      </c>
      <c r="AJ83">
        <v>1</v>
      </c>
      <c r="AK83">
        <v>1</v>
      </c>
      <c r="AL83">
        <v>1</v>
      </c>
      <c r="AN83">
        <v>0</v>
      </c>
      <c r="AO83">
        <v>1</v>
      </c>
      <c r="AP83">
        <v>0</v>
      </c>
      <c r="AQ83">
        <v>0</v>
      </c>
      <c r="AR83">
        <v>0</v>
      </c>
      <c r="AS83" t="s">
        <v>3</v>
      </c>
      <c r="AT83">
        <v>0.59</v>
      </c>
      <c r="AU83" t="s">
        <v>3</v>
      </c>
      <c r="AV83">
        <v>0</v>
      </c>
      <c r="AW83">
        <v>2</v>
      </c>
      <c r="AX83">
        <v>36324252</v>
      </c>
      <c r="AY83">
        <v>1</v>
      </c>
      <c r="AZ83">
        <v>0</v>
      </c>
      <c r="BA83">
        <v>83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CX83">
        <f>Y83*Source!I79</f>
        <v>1.18E-2</v>
      </c>
      <c r="CY83">
        <f t="shared" si="11"/>
        <v>55.54</v>
      </c>
      <c r="CZ83">
        <f t="shared" si="12"/>
        <v>6.09</v>
      </c>
      <c r="DA83">
        <f t="shared" si="13"/>
        <v>9.1199999999999992</v>
      </c>
      <c r="DB83">
        <f t="shared" si="14"/>
        <v>3.59</v>
      </c>
      <c r="DC83">
        <f t="shared" si="15"/>
        <v>0</v>
      </c>
    </row>
    <row r="84" spans="1:107">
      <c r="A84">
        <f>ROW(Source!A79)</f>
        <v>79</v>
      </c>
      <c r="B84">
        <v>36160589</v>
      </c>
      <c r="C84">
        <v>36324233</v>
      </c>
      <c r="D84">
        <v>29110606</v>
      </c>
      <c r="E84">
        <v>1</v>
      </c>
      <c r="F84">
        <v>1</v>
      </c>
      <c r="G84">
        <v>1</v>
      </c>
      <c r="H84">
        <v>3</v>
      </c>
      <c r="I84" t="s">
        <v>484</v>
      </c>
      <c r="J84" t="s">
        <v>485</v>
      </c>
      <c r="K84" t="s">
        <v>486</v>
      </c>
      <c r="L84">
        <v>1348</v>
      </c>
      <c r="N84">
        <v>1009</v>
      </c>
      <c r="O84" t="s">
        <v>36</v>
      </c>
      <c r="P84" t="s">
        <v>36</v>
      </c>
      <c r="Q84">
        <v>1000</v>
      </c>
      <c r="W84">
        <v>0</v>
      </c>
      <c r="X84">
        <v>1170503714</v>
      </c>
      <c r="Y84">
        <v>5.9999999999999995E-4</v>
      </c>
      <c r="AA84">
        <v>85910.399999999994</v>
      </c>
      <c r="AB84">
        <v>0</v>
      </c>
      <c r="AC84">
        <v>0</v>
      </c>
      <c r="AD84">
        <v>0</v>
      </c>
      <c r="AE84">
        <v>9420</v>
      </c>
      <c r="AF84">
        <v>0</v>
      </c>
      <c r="AG84">
        <v>0</v>
      </c>
      <c r="AH84">
        <v>0</v>
      </c>
      <c r="AI84">
        <v>9.1199999999999992</v>
      </c>
      <c r="AJ84">
        <v>1</v>
      </c>
      <c r="AK84">
        <v>1</v>
      </c>
      <c r="AL84">
        <v>1</v>
      </c>
      <c r="AN84">
        <v>0</v>
      </c>
      <c r="AO84">
        <v>1</v>
      </c>
      <c r="AP84">
        <v>0</v>
      </c>
      <c r="AQ84">
        <v>0</v>
      </c>
      <c r="AR84">
        <v>0</v>
      </c>
      <c r="AS84" t="s">
        <v>3</v>
      </c>
      <c r="AT84">
        <v>5.9999999999999995E-4</v>
      </c>
      <c r="AU84" t="s">
        <v>3</v>
      </c>
      <c r="AV84">
        <v>0</v>
      </c>
      <c r="AW84">
        <v>2</v>
      </c>
      <c r="AX84">
        <v>36324253</v>
      </c>
      <c r="AY84">
        <v>1</v>
      </c>
      <c r="AZ84">
        <v>0</v>
      </c>
      <c r="BA84">
        <v>84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CX84">
        <f>Y84*Source!I79</f>
        <v>1.1999999999999999E-5</v>
      </c>
      <c r="CY84">
        <f t="shared" si="11"/>
        <v>85910.399999999994</v>
      </c>
      <c r="CZ84">
        <f t="shared" si="12"/>
        <v>9420</v>
      </c>
      <c r="DA84">
        <f t="shared" si="13"/>
        <v>9.1199999999999992</v>
      </c>
      <c r="DB84">
        <f t="shared" si="14"/>
        <v>5.65</v>
      </c>
      <c r="DC84">
        <f t="shared" si="15"/>
        <v>0</v>
      </c>
    </row>
    <row r="85" spans="1:107">
      <c r="A85">
        <f>ROW(Source!A79)</f>
        <v>79</v>
      </c>
      <c r="B85">
        <v>36160589</v>
      </c>
      <c r="C85">
        <v>36324233</v>
      </c>
      <c r="D85">
        <v>29115467</v>
      </c>
      <c r="E85">
        <v>1</v>
      </c>
      <c r="F85">
        <v>1</v>
      </c>
      <c r="G85">
        <v>1</v>
      </c>
      <c r="H85">
        <v>3</v>
      </c>
      <c r="I85" t="s">
        <v>487</v>
      </c>
      <c r="J85" t="s">
        <v>488</v>
      </c>
      <c r="K85" t="s">
        <v>489</v>
      </c>
      <c r="L85">
        <v>1339</v>
      </c>
      <c r="N85">
        <v>1007</v>
      </c>
      <c r="O85" t="s">
        <v>116</v>
      </c>
      <c r="P85" t="s">
        <v>116</v>
      </c>
      <c r="Q85">
        <v>1</v>
      </c>
      <c r="W85">
        <v>0</v>
      </c>
      <c r="X85">
        <v>-312411735</v>
      </c>
      <c r="Y85">
        <v>1.0300000000000001E-3</v>
      </c>
      <c r="AA85">
        <v>9060.9500000000007</v>
      </c>
      <c r="AB85">
        <v>0</v>
      </c>
      <c r="AC85">
        <v>0</v>
      </c>
      <c r="AD85">
        <v>0</v>
      </c>
      <c r="AE85">
        <v>1699.99</v>
      </c>
      <c r="AF85">
        <v>0</v>
      </c>
      <c r="AG85">
        <v>0</v>
      </c>
      <c r="AH85">
        <v>0</v>
      </c>
      <c r="AI85">
        <v>5.33</v>
      </c>
      <c r="AJ85">
        <v>1</v>
      </c>
      <c r="AK85">
        <v>1</v>
      </c>
      <c r="AL85">
        <v>1</v>
      </c>
      <c r="AN85">
        <v>0</v>
      </c>
      <c r="AO85">
        <v>1</v>
      </c>
      <c r="AP85">
        <v>0</v>
      </c>
      <c r="AQ85">
        <v>0</v>
      </c>
      <c r="AR85">
        <v>0</v>
      </c>
      <c r="AS85" t="s">
        <v>3</v>
      </c>
      <c r="AT85">
        <v>1.0300000000000001E-3</v>
      </c>
      <c r="AU85" t="s">
        <v>3</v>
      </c>
      <c r="AV85">
        <v>0</v>
      </c>
      <c r="AW85">
        <v>2</v>
      </c>
      <c r="AX85">
        <v>36324254</v>
      </c>
      <c r="AY85">
        <v>1</v>
      </c>
      <c r="AZ85">
        <v>0</v>
      </c>
      <c r="BA85">
        <v>85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CX85">
        <f>Y85*Source!I79</f>
        <v>2.0600000000000003E-5</v>
      </c>
      <c r="CY85">
        <f t="shared" si="11"/>
        <v>9060.9500000000007</v>
      </c>
      <c r="CZ85">
        <f t="shared" si="12"/>
        <v>1699.99</v>
      </c>
      <c r="DA85">
        <f t="shared" si="13"/>
        <v>5.33</v>
      </c>
      <c r="DB85">
        <f t="shared" si="14"/>
        <v>1.75</v>
      </c>
      <c r="DC85">
        <f t="shared" si="15"/>
        <v>0</v>
      </c>
    </row>
    <row r="86" spans="1:107">
      <c r="A86">
        <f>ROW(Source!A79)</f>
        <v>79</v>
      </c>
      <c r="B86">
        <v>36160589</v>
      </c>
      <c r="C86">
        <v>36324233</v>
      </c>
      <c r="D86">
        <v>29122102</v>
      </c>
      <c r="E86">
        <v>1</v>
      </c>
      <c r="F86">
        <v>1</v>
      </c>
      <c r="G86">
        <v>1</v>
      </c>
      <c r="H86">
        <v>3</v>
      </c>
      <c r="I86" t="s">
        <v>490</v>
      </c>
      <c r="J86" t="s">
        <v>491</v>
      </c>
      <c r="K86" t="s">
        <v>492</v>
      </c>
      <c r="L86">
        <v>1348</v>
      </c>
      <c r="N86">
        <v>1009</v>
      </c>
      <c r="O86" t="s">
        <v>36</v>
      </c>
      <c r="P86" t="s">
        <v>36</v>
      </c>
      <c r="Q86">
        <v>1000</v>
      </c>
      <c r="W86">
        <v>0</v>
      </c>
      <c r="X86">
        <v>-1142562182</v>
      </c>
      <c r="Y86">
        <v>3.1E-4</v>
      </c>
      <c r="AA86">
        <v>47641</v>
      </c>
      <c r="AB86">
        <v>0</v>
      </c>
      <c r="AC86">
        <v>0</v>
      </c>
      <c r="AD86">
        <v>0</v>
      </c>
      <c r="AE86">
        <v>15620</v>
      </c>
      <c r="AF86">
        <v>0</v>
      </c>
      <c r="AG86">
        <v>0</v>
      </c>
      <c r="AH86">
        <v>0</v>
      </c>
      <c r="AI86">
        <v>3.05</v>
      </c>
      <c r="AJ86">
        <v>1</v>
      </c>
      <c r="AK86">
        <v>1</v>
      </c>
      <c r="AL86">
        <v>1</v>
      </c>
      <c r="AN86">
        <v>0</v>
      </c>
      <c r="AO86">
        <v>1</v>
      </c>
      <c r="AP86">
        <v>0</v>
      </c>
      <c r="AQ86">
        <v>0</v>
      </c>
      <c r="AR86">
        <v>0</v>
      </c>
      <c r="AS86" t="s">
        <v>3</v>
      </c>
      <c r="AT86">
        <v>3.1E-4</v>
      </c>
      <c r="AU86" t="s">
        <v>3</v>
      </c>
      <c r="AV86">
        <v>0</v>
      </c>
      <c r="AW86">
        <v>2</v>
      </c>
      <c r="AX86">
        <v>36324255</v>
      </c>
      <c r="AY86">
        <v>1</v>
      </c>
      <c r="AZ86">
        <v>0</v>
      </c>
      <c r="BA86">
        <v>86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CX86">
        <f>Y86*Source!I79</f>
        <v>6.1999999999999999E-6</v>
      </c>
      <c r="CY86">
        <f t="shared" si="11"/>
        <v>47641</v>
      </c>
      <c r="CZ86">
        <f t="shared" si="12"/>
        <v>15620</v>
      </c>
      <c r="DA86">
        <f t="shared" si="13"/>
        <v>3.05</v>
      </c>
      <c r="DB86">
        <f t="shared" si="14"/>
        <v>4.84</v>
      </c>
      <c r="DC86">
        <f t="shared" si="15"/>
        <v>0</v>
      </c>
    </row>
    <row r="87" spans="1:107">
      <c r="A87">
        <f>ROW(Source!A79)</f>
        <v>79</v>
      </c>
      <c r="B87">
        <v>36160589</v>
      </c>
      <c r="C87">
        <v>36324233</v>
      </c>
      <c r="D87">
        <v>29129276</v>
      </c>
      <c r="E87">
        <v>1</v>
      </c>
      <c r="F87">
        <v>1</v>
      </c>
      <c r="G87">
        <v>1</v>
      </c>
      <c r="H87">
        <v>3</v>
      </c>
      <c r="I87" t="s">
        <v>493</v>
      </c>
      <c r="J87" t="s">
        <v>494</v>
      </c>
      <c r="K87" t="s">
        <v>495</v>
      </c>
      <c r="L87">
        <v>1348</v>
      </c>
      <c r="N87">
        <v>1009</v>
      </c>
      <c r="O87" t="s">
        <v>36</v>
      </c>
      <c r="P87" t="s">
        <v>36</v>
      </c>
      <c r="Q87">
        <v>1000</v>
      </c>
      <c r="W87">
        <v>0</v>
      </c>
      <c r="X87">
        <v>49960543</v>
      </c>
      <c r="Y87">
        <v>1.9E-2</v>
      </c>
      <c r="AA87">
        <v>73418.240000000005</v>
      </c>
      <c r="AB87">
        <v>0</v>
      </c>
      <c r="AC87">
        <v>0</v>
      </c>
      <c r="AD87">
        <v>0</v>
      </c>
      <c r="AE87">
        <v>7712</v>
      </c>
      <c r="AF87">
        <v>0</v>
      </c>
      <c r="AG87">
        <v>0</v>
      </c>
      <c r="AH87">
        <v>0</v>
      </c>
      <c r="AI87">
        <v>9.52</v>
      </c>
      <c r="AJ87">
        <v>1</v>
      </c>
      <c r="AK87">
        <v>1</v>
      </c>
      <c r="AL87">
        <v>1</v>
      </c>
      <c r="AN87">
        <v>0</v>
      </c>
      <c r="AO87">
        <v>1</v>
      </c>
      <c r="AP87">
        <v>0</v>
      </c>
      <c r="AQ87">
        <v>0</v>
      </c>
      <c r="AR87">
        <v>0</v>
      </c>
      <c r="AS87" t="s">
        <v>3</v>
      </c>
      <c r="AT87">
        <v>1.9E-2</v>
      </c>
      <c r="AU87" t="s">
        <v>3</v>
      </c>
      <c r="AV87">
        <v>0</v>
      </c>
      <c r="AW87">
        <v>2</v>
      </c>
      <c r="AX87">
        <v>36324256</v>
      </c>
      <c r="AY87">
        <v>1</v>
      </c>
      <c r="AZ87">
        <v>0</v>
      </c>
      <c r="BA87">
        <v>87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CX87">
        <f>Y87*Source!I79</f>
        <v>3.8000000000000002E-4</v>
      </c>
      <c r="CY87">
        <f t="shared" si="11"/>
        <v>73418.240000000005</v>
      </c>
      <c r="CZ87">
        <f t="shared" si="12"/>
        <v>7712</v>
      </c>
      <c r="DA87">
        <f t="shared" si="13"/>
        <v>9.52</v>
      </c>
      <c r="DB87">
        <f t="shared" si="14"/>
        <v>146.53</v>
      </c>
      <c r="DC87">
        <f t="shared" si="15"/>
        <v>0</v>
      </c>
    </row>
    <row r="88" spans="1:107">
      <c r="A88">
        <f>ROW(Source!A79)</f>
        <v>79</v>
      </c>
      <c r="B88">
        <v>36160589</v>
      </c>
      <c r="C88">
        <v>36324233</v>
      </c>
      <c r="D88">
        <v>29162764</v>
      </c>
      <c r="E88">
        <v>1</v>
      </c>
      <c r="F88">
        <v>1</v>
      </c>
      <c r="G88">
        <v>1</v>
      </c>
      <c r="H88">
        <v>3</v>
      </c>
      <c r="I88" t="s">
        <v>496</v>
      </c>
      <c r="J88" t="s">
        <v>497</v>
      </c>
      <c r="K88" t="s">
        <v>498</v>
      </c>
      <c r="L88">
        <v>1302</v>
      </c>
      <c r="N88">
        <v>1003</v>
      </c>
      <c r="O88" t="s">
        <v>499</v>
      </c>
      <c r="P88" t="s">
        <v>499</v>
      </c>
      <c r="Q88">
        <v>10</v>
      </c>
      <c r="W88">
        <v>0</v>
      </c>
      <c r="X88">
        <v>838327806</v>
      </c>
      <c r="Y88">
        <v>1.8700000000000001E-2</v>
      </c>
      <c r="AA88">
        <v>386.05</v>
      </c>
      <c r="AB88">
        <v>0</v>
      </c>
      <c r="AC88">
        <v>0</v>
      </c>
      <c r="AD88">
        <v>0</v>
      </c>
      <c r="AE88">
        <v>71.489999999999995</v>
      </c>
      <c r="AF88">
        <v>0</v>
      </c>
      <c r="AG88">
        <v>0</v>
      </c>
      <c r="AH88">
        <v>0</v>
      </c>
      <c r="AI88">
        <v>5.4</v>
      </c>
      <c r="AJ88">
        <v>1</v>
      </c>
      <c r="AK88">
        <v>1</v>
      </c>
      <c r="AL88">
        <v>1</v>
      </c>
      <c r="AN88">
        <v>0</v>
      </c>
      <c r="AO88">
        <v>1</v>
      </c>
      <c r="AP88">
        <v>0</v>
      </c>
      <c r="AQ88">
        <v>0</v>
      </c>
      <c r="AR88">
        <v>0</v>
      </c>
      <c r="AS88" t="s">
        <v>3</v>
      </c>
      <c r="AT88">
        <v>1.8700000000000001E-2</v>
      </c>
      <c r="AU88" t="s">
        <v>3</v>
      </c>
      <c r="AV88">
        <v>0</v>
      </c>
      <c r="AW88">
        <v>2</v>
      </c>
      <c r="AX88">
        <v>36324258</v>
      </c>
      <c r="AY88">
        <v>1</v>
      </c>
      <c r="AZ88">
        <v>0</v>
      </c>
      <c r="BA88">
        <v>89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CX88">
        <f>Y88*Source!I79</f>
        <v>3.7400000000000004E-4</v>
      </c>
      <c r="CY88">
        <f t="shared" si="11"/>
        <v>386.05</v>
      </c>
      <c r="CZ88">
        <f t="shared" si="12"/>
        <v>71.489999999999995</v>
      </c>
      <c r="DA88">
        <f t="shared" si="13"/>
        <v>5.4</v>
      </c>
      <c r="DB88">
        <f t="shared" si="14"/>
        <v>1.34</v>
      </c>
      <c r="DC88">
        <f t="shared" si="15"/>
        <v>0</v>
      </c>
    </row>
    <row r="89" spans="1:107">
      <c r="A89">
        <f>ROW(Source!A79)</f>
        <v>79</v>
      </c>
      <c r="B89">
        <v>36160589</v>
      </c>
      <c r="C89">
        <v>36324233</v>
      </c>
      <c r="D89">
        <v>0</v>
      </c>
      <c r="E89">
        <v>0</v>
      </c>
      <c r="F89">
        <v>1</v>
      </c>
      <c r="G89">
        <v>1</v>
      </c>
      <c r="H89">
        <v>3</v>
      </c>
      <c r="I89" t="s">
        <v>163</v>
      </c>
      <c r="J89" t="s">
        <v>3</v>
      </c>
      <c r="K89" t="s">
        <v>164</v>
      </c>
      <c r="L89">
        <v>17645180</v>
      </c>
      <c r="N89">
        <v>1003</v>
      </c>
      <c r="O89" t="s">
        <v>165</v>
      </c>
      <c r="P89" t="s">
        <v>166</v>
      </c>
      <c r="Q89">
        <v>1</v>
      </c>
      <c r="W89">
        <v>0</v>
      </c>
      <c r="X89">
        <v>2123823461</v>
      </c>
      <c r="Y89">
        <v>600</v>
      </c>
      <c r="AA89">
        <v>169</v>
      </c>
      <c r="AB89">
        <v>0</v>
      </c>
      <c r="AC89">
        <v>0</v>
      </c>
      <c r="AD89">
        <v>0</v>
      </c>
      <c r="AE89">
        <v>169</v>
      </c>
      <c r="AF89">
        <v>0</v>
      </c>
      <c r="AG89">
        <v>0</v>
      </c>
      <c r="AH89">
        <v>0</v>
      </c>
      <c r="AI89">
        <v>1</v>
      </c>
      <c r="AJ89">
        <v>1</v>
      </c>
      <c r="AK89">
        <v>1</v>
      </c>
      <c r="AL89">
        <v>1</v>
      </c>
      <c r="AN89">
        <v>0</v>
      </c>
      <c r="AO89">
        <v>0</v>
      </c>
      <c r="AP89">
        <v>2</v>
      </c>
      <c r="AQ89">
        <v>0</v>
      </c>
      <c r="AR89">
        <v>0</v>
      </c>
      <c r="AS89" t="s">
        <v>3</v>
      </c>
      <c r="AT89">
        <v>600</v>
      </c>
      <c r="AU89" t="s">
        <v>3</v>
      </c>
      <c r="AV89">
        <v>0</v>
      </c>
      <c r="AW89">
        <v>1</v>
      </c>
      <c r="AX89">
        <v>-1</v>
      </c>
      <c r="AY89">
        <v>0</v>
      </c>
      <c r="AZ89">
        <v>0</v>
      </c>
      <c r="BA89" t="s">
        <v>3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CX89">
        <f>Y89*Source!I79</f>
        <v>12</v>
      </c>
      <c r="CY89">
        <f t="shared" si="11"/>
        <v>169</v>
      </c>
      <c r="CZ89">
        <f t="shared" si="12"/>
        <v>169</v>
      </c>
      <c r="DA89">
        <f t="shared" si="13"/>
        <v>1</v>
      </c>
      <c r="DB89">
        <f t="shared" si="14"/>
        <v>101400</v>
      </c>
      <c r="DC89">
        <f t="shared" si="15"/>
        <v>0</v>
      </c>
    </row>
    <row r="90" spans="1:107">
      <c r="A90">
        <f>ROW(Source!A81)</f>
        <v>81</v>
      </c>
      <c r="B90">
        <v>36160589</v>
      </c>
      <c r="C90">
        <v>36324309</v>
      </c>
      <c r="D90">
        <v>18411117</v>
      </c>
      <c r="E90">
        <v>1</v>
      </c>
      <c r="F90">
        <v>1</v>
      </c>
      <c r="G90">
        <v>1</v>
      </c>
      <c r="H90">
        <v>1</v>
      </c>
      <c r="I90" t="s">
        <v>432</v>
      </c>
      <c r="J90" t="s">
        <v>3</v>
      </c>
      <c r="K90" t="s">
        <v>433</v>
      </c>
      <c r="L90">
        <v>1369</v>
      </c>
      <c r="N90">
        <v>1013</v>
      </c>
      <c r="O90" t="s">
        <v>336</v>
      </c>
      <c r="P90" t="s">
        <v>336</v>
      </c>
      <c r="Q90">
        <v>1</v>
      </c>
      <c r="W90">
        <v>0</v>
      </c>
      <c r="X90">
        <v>-1739886638</v>
      </c>
      <c r="Y90">
        <v>23.3</v>
      </c>
      <c r="AA90">
        <v>0</v>
      </c>
      <c r="AB90">
        <v>0</v>
      </c>
      <c r="AC90">
        <v>0</v>
      </c>
      <c r="AD90">
        <v>319.24</v>
      </c>
      <c r="AE90">
        <v>0</v>
      </c>
      <c r="AF90">
        <v>0</v>
      </c>
      <c r="AG90">
        <v>0</v>
      </c>
      <c r="AH90">
        <v>319.24</v>
      </c>
      <c r="AI90">
        <v>1</v>
      </c>
      <c r="AJ90">
        <v>1</v>
      </c>
      <c r="AK90">
        <v>1</v>
      </c>
      <c r="AL90">
        <v>1</v>
      </c>
      <c r="AN90">
        <v>0</v>
      </c>
      <c r="AO90">
        <v>1</v>
      </c>
      <c r="AP90">
        <v>0</v>
      </c>
      <c r="AQ90">
        <v>0</v>
      </c>
      <c r="AR90">
        <v>0</v>
      </c>
      <c r="AS90" t="s">
        <v>3</v>
      </c>
      <c r="AT90">
        <v>23.3</v>
      </c>
      <c r="AU90" t="s">
        <v>3</v>
      </c>
      <c r="AV90">
        <v>1</v>
      </c>
      <c r="AW90">
        <v>2</v>
      </c>
      <c r="AX90">
        <v>36324310</v>
      </c>
      <c r="AY90">
        <v>1</v>
      </c>
      <c r="AZ90">
        <v>0</v>
      </c>
      <c r="BA90">
        <v>90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CX90">
        <f>Y90*Source!I81</f>
        <v>3.7280000000000002</v>
      </c>
      <c r="CY90">
        <f>AD90</f>
        <v>319.24</v>
      </c>
      <c r="CZ90">
        <f>AH90</f>
        <v>319.24</v>
      </c>
      <c r="DA90">
        <f>AL90</f>
        <v>1</v>
      </c>
      <c r="DB90">
        <f t="shared" si="14"/>
        <v>7438.29</v>
      </c>
      <c r="DC90">
        <f t="shared" si="15"/>
        <v>0</v>
      </c>
    </row>
    <row r="91" spans="1:107">
      <c r="A91">
        <f>ROW(Source!A81)</f>
        <v>81</v>
      </c>
      <c r="B91">
        <v>36160589</v>
      </c>
      <c r="C91">
        <v>36324309</v>
      </c>
      <c r="D91">
        <v>121548</v>
      </c>
      <c r="E91">
        <v>1</v>
      </c>
      <c r="F91">
        <v>1</v>
      </c>
      <c r="G91">
        <v>1</v>
      </c>
      <c r="H91">
        <v>1</v>
      </c>
      <c r="I91" t="s">
        <v>25</v>
      </c>
      <c r="J91" t="s">
        <v>3</v>
      </c>
      <c r="K91" t="s">
        <v>337</v>
      </c>
      <c r="L91">
        <v>608254</v>
      </c>
      <c r="N91">
        <v>1013</v>
      </c>
      <c r="O91" t="s">
        <v>338</v>
      </c>
      <c r="P91" t="s">
        <v>338</v>
      </c>
      <c r="Q91">
        <v>1</v>
      </c>
      <c r="W91">
        <v>0</v>
      </c>
      <c r="X91">
        <v>-185737400</v>
      </c>
      <c r="Y91">
        <v>22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1</v>
      </c>
      <c r="AJ91">
        <v>1</v>
      </c>
      <c r="AK91">
        <v>1</v>
      </c>
      <c r="AL91">
        <v>1</v>
      </c>
      <c r="AN91">
        <v>0</v>
      </c>
      <c r="AO91">
        <v>1</v>
      </c>
      <c r="AP91">
        <v>0</v>
      </c>
      <c r="AQ91">
        <v>0</v>
      </c>
      <c r="AR91">
        <v>0</v>
      </c>
      <c r="AS91" t="s">
        <v>3</v>
      </c>
      <c r="AT91">
        <v>22</v>
      </c>
      <c r="AU91" t="s">
        <v>3</v>
      </c>
      <c r="AV91">
        <v>2</v>
      </c>
      <c r="AW91">
        <v>2</v>
      </c>
      <c r="AX91">
        <v>36324311</v>
      </c>
      <c r="AY91">
        <v>1</v>
      </c>
      <c r="AZ91">
        <v>0</v>
      </c>
      <c r="BA91">
        <v>91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CX91">
        <f>Y91*Source!I81</f>
        <v>3.52</v>
      </c>
      <c r="CY91">
        <f>AD91</f>
        <v>0</v>
      </c>
      <c r="CZ91">
        <f>AH91</f>
        <v>0</v>
      </c>
      <c r="DA91">
        <f>AL91</f>
        <v>1</v>
      </c>
      <c r="DB91">
        <f t="shared" si="14"/>
        <v>0</v>
      </c>
      <c r="DC91">
        <f t="shared" si="15"/>
        <v>0</v>
      </c>
    </row>
    <row r="92" spans="1:107">
      <c r="A92">
        <f>ROW(Source!A81)</f>
        <v>81</v>
      </c>
      <c r="B92">
        <v>36160589</v>
      </c>
      <c r="C92">
        <v>36324309</v>
      </c>
      <c r="D92">
        <v>29174501</v>
      </c>
      <c r="E92">
        <v>1</v>
      </c>
      <c r="F92">
        <v>1</v>
      </c>
      <c r="G92">
        <v>1</v>
      </c>
      <c r="H92">
        <v>2</v>
      </c>
      <c r="I92" t="s">
        <v>500</v>
      </c>
      <c r="J92" t="s">
        <v>501</v>
      </c>
      <c r="K92" t="s">
        <v>502</v>
      </c>
      <c r="L92">
        <v>1368</v>
      </c>
      <c r="N92">
        <v>1011</v>
      </c>
      <c r="O92" t="s">
        <v>342</v>
      </c>
      <c r="P92" t="s">
        <v>342</v>
      </c>
      <c r="Q92">
        <v>1</v>
      </c>
      <c r="W92">
        <v>0</v>
      </c>
      <c r="X92">
        <v>216413451</v>
      </c>
      <c r="Y92">
        <v>22</v>
      </c>
      <c r="AA92">
        <v>0</v>
      </c>
      <c r="AB92">
        <v>435.87</v>
      </c>
      <c r="AC92">
        <v>384.89</v>
      </c>
      <c r="AD92">
        <v>0</v>
      </c>
      <c r="AE92">
        <v>0</v>
      </c>
      <c r="AF92">
        <v>39.409999999999997</v>
      </c>
      <c r="AG92">
        <v>11.6</v>
      </c>
      <c r="AH92">
        <v>0</v>
      </c>
      <c r="AI92">
        <v>1</v>
      </c>
      <c r="AJ92">
        <v>11.06</v>
      </c>
      <c r="AK92">
        <v>33.18</v>
      </c>
      <c r="AL92">
        <v>1</v>
      </c>
      <c r="AN92">
        <v>0</v>
      </c>
      <c r="AO92">
        <v>1</v>
      </c>
      <c r="AP92">
        <v>0</v>
      </c>
      <c r="AQ92">
        <v>0</v>
      </c>
      <c r="AR92">
        <v>0</v>
      </c>
      <c r="AS92" t="s">
        <v>3</v>
      </c>
      <c r="AT92">
        <v>22</v>
      </c>
      <c r="AU92" t="s">
        <v>3</v>
      </c>
      <c r="AV92">
        <v>0</v>
      </c>
      <c r="AW92">
        <v>2</v>
      </c>
      <c r="AX92">
        <v>36324312</v>
      </c>
      <c r="AY92">
        <v>1</v>
      </c>
      <c r="AZ92">
        <v>0</v>
      </c>
      <c r="BA92">
        <v>92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CX92">
        <f>Y92*Source!I81</f>
        <v>3.52</v>
      </c>
      <c r="CY92">
        <f>AB92</f>
        <v>435.87</v>
      </c>
      <c r="CZ92">
        <f>AF92</f>
        <v>39.409999999999997</v>
      </c>
      <c r="DA92">
        <f>AJ92</f>
        <v>11.06</v>
      </c>
      <c r="DB92">
        <f t="shared" si="14"/>
        <v>867.02</v>
      </c>
      <c r="DC92">
        <f t="shared" si="15"/>
        <v>255.2</v>
      </c>
    </row>
    <row r="93" spans="1:107">
      <c r="A93">
        <f>ROW(Source!A81)</f>
        <v>81</v>
      </c>
      <c r="B93">
        <v>36160589</v>
      </c>
      <c r="C93">
        <v>36324309</v>
      </c>
      <c r="D93">
        <v>29174913</v>
      </c>
      <c r="E93">
        <v>1</v>
      </c>
      <c r="F93">
        <v>1</v>
      </c>
      <c r="G93">
        <v>1</v>
      </c>
      <c r="H93">
        <v>2</v>
      </c>
      <c r="I93" t="s">
        <v>364</v>
      </c>
      <c r="J93" t="s">
        <v>457</v>
      </c>
      <c r="K93" t="s">
        <v>366</v>
      </c>
      <c r="L93">
        <v>1368</v>
      </c>
      <c r="N93">
        <v>1011</v>
      </c>
      <c r="O93" t="s">
        <v>342</v>
      </c>
      <c r="P93" t="s">
        <v>342</v>
      </c>
      <c r="Q93">
        <v>1</v>
      </c>
      <c r="W93">
        <v>0</v>
      </c>
      <c r="X93">
        <v>1230759911</v>
      </c>
      <c r="Y93">
        <v>1.8</v>
      </c>
      <c r="AA93">
        <v>0</v>
      </c>
      <c r="AB93">
        <v>932.72</v>
      </c>
      <c r="AC93">
        <v>384.89</v>
      </c>
      <c r="AD93">
        <v>0</v>
      </c>
      <c r="AE93">
        <v>0</v>
      </c>
      <c r="AF93">
        <v>87.17</v>
      </c>
      <c r="AG93">
        <v>11.6</v>
      </c>
      <c r="AH93">
        <v>0</v>
      </c>
      <c r="AI93">
        <v>1</v>
      </c>
      <c r="AJ93">
        <v>10.7</v>
      </c>
      <c r="AK93">
        <v>33.18</v>
      </c>
      <c r="AL93">
        <v>1</v>
      </c>
      <c r="AN93">
        <v>0</v>
      </c>
      <c r="AO93">
        <v>1</v>
      </c>
      <c r="AP93">
        <v>0</v>
      </c>
      <c r="AQ93">
        <v>0</v>
      </c>
      <c r="AR93">
        <v>0</v>
      </c>
      <c r="AS93" t="s">
        <v>3</v>
      </c>
      <c r="AT93">
        <v>1.8</v>
      </c>
      <c r="AU93" t="s">
        <v>3</v>
      </c>
      <c r="AV93">
        <v>0</v>
      </c>
      <c r="AW93">
        <v>2</v>
      </c>
      <c r="AX93">
        <v>36324313</v>
      </c>
      <c r="AY93">
        <v>1</v>
      </c>
      <c r="AZ93">
        <v>0</v>
      </c>
      <c r="BA93">
        <v>93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CX93">
        <f>Y93*Source!I81</f>
        <v>0.28800000000000003</v>
      </c>
      <c r="CY93">
        <f>AB93</f>
        <v>932.72</v>
      </c>
      <c r="CZ93">
        <f>AF93</f>
        <v>87.17</v>
      </c>
      <c r="DA93">
        <f>AJ93</f>
        <v>10.7</v>
      </c>
      <c r="DB93">
        <f t="shared" si="14"/>
        <v>156.91</v>
      </c>
      <c r="DC93">
        <f t="shared" si="15"/>
        <v>20.88</v>
      </c>
    </row>
    <row r="94" spans="1:107">
      <c r="A94">
        <f>ROW(Source!A81)</f>
        <v>81</v>
      </c>
      <c r="B94">
        <v>36160589</v>
      </c>
      <c r="C94">
        <v>36324309</v>
      </c>
      <c r="D94">
        <v>29115030</v>
      </c>
      <c r="E94">
        <v>1</v>
      </c>
      <c r="F94">
        <v>1</v>
      </c>
      <c r="G94">
        <v>1</v>
      </c>
      <c r="H94">
        <v>3</v>
      </c>
      <c r="I94" t="s">
        <v>503</v>
      </c>
      <c r="J94" t="s">
        <v>504</v>
      </c>
      <c r="K94" t="s">
        <v>505</v>
      </c>
      <c r="L94">
        <v>1354</v>
      </c>
      <c r="N94">
        <v>1010</v>
      </c>
      <c r="O94" t="s">
        <v>230</v>
      </c>
      <c r="P94" t="s">
        <v>230</v>
      </c>
      <c r="Q94">
        <v>1</v>
      </c>
      <c r="W94">
        <v>0</v>
      </c>
      <c r="X94">
        <v>2004405610</v>
      </c>
      <c r="Y94">
        <v>2.52</v>
      </c>
      <c r="AA94">
        <v>1284.82</v>
      </c>
      <c r="AB94">
        <v>0</v>
      </c>
      <c r="AC94">
        <v>0</v>
      </c>
      <c r="AD94">
        <v>0</v>
      </c>
      <c r="AE94">
        <v>452.4</v>
      </c>
      <c r="AF94">
        <v>0</v>
      </c>
      <c r="AG94">
        <v>0</v>
      </c>
      <c r="AH94">
        <v>0</v>
      </c>
      <c r="AI94">
        <v>2.84</v>
      </c>
      <c r="AJ94">
        <v>1</v>
      </c>
      <c r="AK94">
        <v>1</v>
      </c>
      <c r="AL94">
        <v>1</v>
      </c>
      <c r="AN94">
        <v>0</v>
      </c>
      <c r="AO94">
        <v>1</v>
      </c>
      <c r="AP94">
        <v>0</v>
      </c>
      <c r="AQ94">
        <v>0</v>
      </c>
      <c r="AR94">
        <v>0</v>
      </c>
      <c r="AS94" t="s">
        <v>3</v>
      </c>
      <c r="AT94">
        <v>2.52</v>
      </c>
      <c r="AU94" t="s">
        <v>3</v>
      </c>
      <c r="AV94">
        <v>0</v>
      </c>
      <c r="AW94">
        <v>2</v>
      </c>
      <c r="AX94">
        <v>36324314</v>
      </c>
      <c r="AY94">
        <v>1</v>
      </c>
      <c r="AZ94">
        <v>0</v>
      </c>
      <c r="BA94">
        <v>94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CX94">
        <f>Y94*Source!I81</f>
        <v>0.4032</v>
      </c>
      <c r="CY94">
        <f>AA94</f>
        <v>1284.82</v>
      </c>
      <c r="CZ94">
        <f>AE94</f>
        <v>452.4</v>
      </c>
      <c r="DA94">
        <f>AI94</f>
        <v>2.84</v>
      </c>
      <c r="DB94">
        <f t="shared" si="14"/>
        <v>1140.05</v>
      </c>
      <c r="DC94">
        <f t="shared" si="15"/>
        <v>0</v>
      </c>
    </row>
    <row r="95" spans="1:107">
      <c r="A95">
        <f>ROW(Source!A81)</f>
        <v>81</v>
      </c>
      <c r="B95">
        <v>36160589</v>
      </c>
      <c r="C95">
        <v>36324309</v>
      </c>
      <c r="D95">
        <v>29150040</v>
      </c>
      <c r="E95">
        <v>1</v>
      </c>
      <c r="F95">
        <v>1</v>
      </c>
      <c r="G95">
        <v>1</v>
      </c>
      <c r="H95">
        <v>3</v>
      </c>
      <c r="I95" t="s">
        <v>385</v>
      </c>
      <c r="J95" t="s">
        <v>397</v>
      </c>
      <c r="K95" t="s">
        <v>387</v>
      </c>
      <c r="L95">
        <v>1339</v>
      </c>
      <c r="N95">
        <v>1007</v>
      </c>
      <c r="O95" t="s">
        <v>116</v>
      </c>
      <c r="P95" t="s">
        <v>116</v>
      </c>
      <c r="Q95">
        <v>1</v>
      </c>
      <c r="W95">
        <v>0</v>
      </c>
      <c r="X95">
        <v>619799737</v>
      </c>
      <c r="Y95">
        <v>0.59399999999999997</v>
      </c>
      <c r="AA95">
        <v>22.2</v>
      </c>
      <c r="AB95">
        <v>0</v>
      </c>
      <c r="AC95">
        <v>0</v>
      </c>
      <c r="AD95">
        <v>0</v>
      </c>
      <c r="AE95">
        <v>2.44</v>
      </c>
      <c r="AF95">
        <v>0</v>
      </c>
      <c r="AG95">
        <v>0</v>
      </c>
      <c r="AH95">
        <v>0</v>
      </c>
      <c r="AI95">
        <v>9.1</v>
      </c>
      <c r="AJ95">
        <v>1</v>
      </c>
      <c r="AK95">
        <v>1</v>
      </c>
      <c r="AL95">
        <v>1</v>
      </c>
      <c r="AN95">
        <v>0</v>
      </c>
      <c r="AO95">
        <v>1</v>
      </c>
      <c r="AP95">
        <v>0</v>
      </c>
      <c r="AQ95">
        <v>0</v>
      </c>
      <c r="AR95">
        <v>0</v>
      </c>
      <c r="AS95" t="s">
        <v>3</v>
      </c>
      <c r="AT95">
        <v>0.59399999999999997</v>
      </c>
      <c r="AU95" t="s">
        <v>3</v>
      </c>
      <c r="AV95">
        <v>0</v>
      </c>
      <c r="AW95">
        <v>2</v>
      </c>
      <c r="AX95">
        <v>36324315</v>
      </c>
      <c r="AY95">
        <v>1</v>
      </c>
      <c r="AZ95">
        <v>0</v>
      </c>
      <c r="BA95">
        <v>95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CX95">
        <f>Y95*Source!I81</f>
        <v>9.5039999999999999E-2</v>
      </c>
      <c r="CY95">
        <f>AA95</f>
        <v>22.2</v>
      </c>
      <c r="CZ95">
        <f>AE95</f>
        <v>2.44</v>
      </c>
      <c r="DA95">
        <f>AI95</f>
        <v>9.1</v>
      </c>
      <c r="DB95">
        <f t="shared" si="14"/>
        <v>1.45</v>
      </c>
      <c r="DC95">
        <f t="shared" si="15"/>
        <v>0</v>
      </c>
    </row>
    <row r="96" spans="1:107">
      <c r="A96">
        <f>ROW(Source!A82)</f>
        <v>82</v>
      </c>
      <c r="B96">
        <v>36160589</v>
      </c>
      <c r="C96">
        <v>36324316</v>
      </c>
      <c r="D96">
        <v>18409850</v>
      </c>
      <c r="E96">
        <v>1</v>
      </c>
      <c r="F96">
        <v>1</v>
      </c>
      <c r="G96">
        <v>1</v>
      </c>
      <c r="H96">
        <v>1</v>
      </c>
      <c r="I96" t="s">
        <v>506</v>
      </c>
      <c r="J96" t="s">
        <v>3</v>
      </c>
      <c r="K96" t="s">
        <v>507</v>
      </c>
      <c r="L96">
        <v>1369</v>
      </c>
      <c r="N96">
        <v>1013</v>
      </c>
      <c r="O96" t="s">
        <v>336</v>
      </c>
      <c r="P96" t="s">
        <v>336</v>
      </c>
      <c r="Q96">
        <v>1</v>
      </c>
      <c r="W96">
        <v>0</v>
      </c>
      <c r="X96">
        <v>855544366</v>
      </c>
      <c r="Y96">
        <v>13.684999999999999</v>
      </c>
      <c r="AA96">
        <v>0</v>
      </c>
      <c r="AB96">
        <v>0</v>
      </c>
      <c r="AC96">
        <v>0</v>
      </c>
      <c r="AD96">
        <v>300.99</v>
      </c>
      <c r="AE96">
        <v>0</v>
      </c>
      <c r="AF96">
        <v>0</v>
      </c>
      <c r="AG96">
        <v>0</v>
      </c>
      <c r="AH96">
        <v>300.99</v>
      </c>
      <c r="AI96">
        <v>1</v>
      </c>
      <c r="AJ96">
        <v>1</v>
      </c>
      <c r="AK96">
        <v>1</v>
      </c>
      <c r="AL96">
        <v>1</v>
      </c>
      <c r="AN96">
        <v>0</v>
      </c>
      <c r="AO96">
        <v>1</v>
      </c>
      <c r="AP96">
        <v>1</v>
      </c>
      <c r="AQ96">
        <v>0</v>
      </c>
      <c r="AR96">
        <v>0</v>
      </c>
      <c r="AS96" t="s">
        <v>3</v>
      </c>
      <c r="AT96">
        <v>11.9</v>
      </c>
      <c r="AU96" t="s">
        <v>109</v>
      </c>
      <c r="AV96">
        <v>1</v>
      </c>
      <c r="AW96">
        <v>2</v>
      </c>
      <c r="AX96">
        <v>36324317</v>
      </c>
      <c r="AY96">
        <v>1</v>
      </c>
      <c r="AZ96">
        <v>0</v>
      </c>
      <c r="BA96">
        <v>96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CX96">
        <f>Y96*Source!I82</f>
        <v>2.1896</v>
      </c>
      <c r="CY96">
        <f>AD96</f>
        <v>300.99</v>
      </c>
      <c r="CZ96">
        <f>AH96</f>
        <v>300.99</v>
      </c>
      <c r="DA96">
        <f>AL96</f>
        <v>1</v>
      </c>
      <c r="DB96">
        <f>ROUND((ROUND(AT96*CZ96,2)*1.15),6)</f>
        <v>4119.0469999999996</v>
      </c>
      <c r="DC96">
        <f>ROUND((ROUND(AT96*AG96,2)*1.15),6)</f>
        <v>0</v>
      </c>
    </row>
    <row r="97" spans="1:107">
      <c r="A97">
        <f>ROW(Source!A82)</f>
        <v>82</v>
      </c>
      <c r="B97">
        <v>36160589</v>
      </c>
      <c r="C97">
        <v>36324316</v>
      </c>
      <c r="D97">
        <v>29174913</v>
      </c>
      <c r="E97">
        <v>1</v>
      </c>
      <c r="F97">
        <v>1</v>
      </c>
      <c r="G97">
        <v>1</v>
      </c>
      <c r="H97">
        <v>2</v>
      </c>
      <c r="I97" t="s">
        <v>364</v>
      </c>
      <c r="J97" t="s">
        <v>457</v>
      </c>
      <c r="K97" t="s">
        <v>366</v>
      </c>
      <c r="L97">
        <v>1368</v>
      </c>
      <c r="N97">
        <v>1011</v>
      </c>
      <c r="O97" t="s">
        <v>342</v>
      </c>
      <c r="P97" t="s">
        <v>342</v>
      </c>
      <c r="Q97">
        <v>1</v>
      </c>
      <c r="W97">
        <v>0</v>
      </c>
      <c r="X97">
        <v>1230759911</v>
      </c>
      <c r="Y97">
        <v>3.7499999999999999E-2</v>
      </c>
      <c r="AA97">
        <v>0</v>
      </c>
      <c r="AB97">
        <v>932.72</v>
      </c>
      <c r="AC97">
        <v>384.89</v>
      </c>
      <c r="AD97">
        <v>0</v>
      </c>
      <c r="AE97">
        <v>0</v>
      </c>
      <c r="AF97">
        <v>87.17</v>
      </c>
      <c r="AG97">
        <v>11.6</v>
      </c>
      <c r="AH97">
        <v>0</v>
      </c>
      <c r="AI97">
        <v>1</v>
      </c>
      <c r="AJ97">
        <v>10.7</v>
      </c>
      <c r="AK97">
        <v>33.18</v>
      </c>
      <c r="AL97">
        <v>1</v>
      </c>
      <c r="AN97">
        <v>0</v>
      </c>
      <c r="AO97">
        <v>1</v>
      </c>
      <c r="AP97">
        <v>1</v>
      </c>
      <c r="AQ97">
        <v>0</v>
      </c>
      <c r="AR97">
        <v>0</v>
      </c>
      <c r="AS97" t="s">
        <v>3</v>
      </c>
      <c r="AT97">
        <v>0.03</v>
      </c>
      <c r="AU97" t="s">
        <v>108</v>
      </c>
      <c r="AV97">
        <v>0</v>
      </c>
      <c r="AW97">
        <v>2</v>
      </c>
      <c r="AX97">
        <v>36324318</v>
      </c>
      <c r="AY97">
        <v>1</v>
      </c>
      <c r="AZ97">
        <v>0</v>
      </c>
      <c r="BA97">
        <v>97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CX97">
        <f>Y97*Source!I82</f>
        <v>6.0000000000000001E-3</v>
      </c>
      <c r="CY97">
        <f>AB97</f>
        <v>932.72</v>
      </c>
      <c r="CZ97">
        <f>AF97</f>
        <v>87.17</v>
      </c>
      <c r="DA97">
        <f>AJ97</f>
        <v>10.7</v>
      </c>
      <c r="DB97">
        <f>ROUND((ROUND(AT97*CZ97,2)*1.25),6)</f>
        <v>3.2749999999999999</v>
      </c>
      <c r="DC97">
        <f>ROUND((ROUND(AT97*AG97,2)*1.25),6)</f>
        <v>0.4375</v>
      </c>
    </row>
    <row r="98" spans="1:107">
      <c r="A98">
        <f>ROW(Source!A82)</f>
        <v>82</v>
      </c>
      <c r="B98">
        <v>36160589</v>
      </c>
      <c r="C98">
        <v>36324316</v>
      </c>
      <c r="D98">
        <v>29114195</v>
      </c>
      <c r="E98">
        <v>1</v>
      </c>
      <c r="F98">
        <v>1</v>
      </c>
      <c r="G98">
        <v>1</v>
      </c>
      <c r="H98">
        <v>3</v>
      </c>
      <c r="I98" t="s">
        <v>179</v>
      </c>
      <c r="J98" t="s">
        <v>182</v>
      </c>
      <c r="K98" t="s">
        <v>180</v>
      </c>
      <c r="L98">
        <v>1355</v>
      </c>
      <c r="N98">
        <v>1010</v>
      </c>
      <c r="O98" t="s">
        <v>181</v>
      </c>
      <c r="P98" t="s">
        <v>181</v>
      </c>
      <c r="Q98">
        <v>100</v>
      </c>
      <c r="W98">
        <v>0</v>
      </c>
      <c r="X98">
        <v>1135823281</v>
      </c>
      <c r="Y98">
        <v>1</v>
      </c>
      <c r="AA98">
        <v>937.65</v>
      </c>
      <c r="AB98">
        <v>0</v>
      </c>
      <c r="AC98">
        <v>0</v>
      </c>
      <c r="AD98">
        <v>0</v>
      </c>
      <c r="AE98">
        <v>285</v>
      </c>
      <c r="AF98">
        <v>0</v>
      </c>
      <c r="AG98">
        <v>0</v>
      </c>
      <c r="AH98">
        <v>0</v>
      </c>
      <c r="AI98">
        <v>3.29</v>
      </c>
      <c r="AJ98">
        <v>1</v>
      </c>
      <c r="AK98">
        <v>1</v>
      </c>
      <c r="AL98">
        <v>1</v>
      </c>
      <c r="AN98">
        <v>0</v>
      </c>
      <c r="AO98">
        <v>0</v>
      </c>
      <c r="AP98">
        <v>0</v>
      </c>
      <c r="AQ98">
        <v>0</v>
      </c>
      <c r="AR98">
        <v>0</v>
      </c>
      <c r="AS98" t="s">
        <v>3</v>
      </c>
      <c r="AT98">
        <v>1</v>
      </c>
      <c r="AU98" t="s">
        <v>3</v>
      </c>
      <c r="AV98">
        <v>0</v>
      </c>
      <c r="AW98">
        <v>1</v>
      </c>
      <c r="AX98">
        <v>-1</v>
      </c>
      <c r="AY98">
        <v>0</v>
      </c>
      <c r="AZ98">
        <v>0</v>
      </c>
      <c r="BA98" t="s">
        <v>3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CX98">
        <f>Y98*Source!I82</f>
        <v>0.16</v>
      </c>
      <c r="CY98">
        <f>AA98</f>
        <v>937.65</v>
      </c>
      <c r="CZ98">
        <f>AE98</f>
        <v>285</v>
      </c>
      <c r="DA98">
        <f>AI98</f>
        <v>3.29</v>
      </c>
      <c r="DB98">
        <f>ROUND(ROUND(AT98*CZ98,2),6)</f>
        <v>285</v>
      </c>
      <c r="DC98">
        <f>ROUND(ROUND(AT98*AG98,2),6)</f>
        <v>0</v>
      </c>
    </row>
    <row r="99" spans="1:107">
      <c r="A99">
        <f>ROW(Source!A84)</f>
        <v>84</v>
      </c>
      <c r="B99">
        <v>36160589</v>
      </c>
      <c r="C99">
        <v>36364587</v>
      </c>
      <c r="D99">
        <v>18413610</v>
      </c>
      <c r="E99">
        <v>1</v>
      </c>
      <c r="F99">
        <v>1</v>
      </c>
      <c r="G99">
        <v>1</v>
      </c>
      <c r="H99">
        <v>1</v>
      </c>
      <c r="I99" t="s">
        <v>508</v>
      </c>
      <c r="J99" t="s">
        <v>3</v>
      </c>
      <c r="K99" t="s">
        <v>509</v>
      </c>
      <c r="L99">
        <v>1369</v>
      </c>
      <c r="N99">
        <v>1013</v>
      </c>
      <c r="O99" t="s">
        <v>336</v>
      </c>
      <c r="P99" t="s">
        <v>336</v>
      </c>
      <c r="Q99">
        <v>1</v>
      </c>
      <c r="W99">
        <v>0</v>
      </c>
      <c r="X99">
        <v>-492152492</v>
      </c>
      <c r="Y99">
        <v>49.104999999999997</v>
      </c>
      <c r="AA99">
        <v>0</v>
      </c>
      <c r="AB99">
        <v>0</v>
      </c>
      <c r="AC99">
        <v>0</v>
      </c>
      <c r="AD99">
        <v>338.82</v>
      </c>
      <c r="AE99">
        <v>0</v>
      </c>
      <c r="AF99">
        <v>0</v>
      </c>
      <c r="AG99">
        <v>0</v>
      </c>
      <c r="AH99">
        <v>338.82</v>
      </c>
      <c r="AI99">
        <v>1</v>
      </c>
      <c r="AJ99">
        <v>1</v>
      </c>
      <c r="AK99">
        <v>1</v>
      </c>
      <c r="AL99">
        <v>1</v>
      </c>
      <c r="AN99">
        <v>0</v>
      </c>
      <c r="AO99">
        <v>1</v>
      </c>
      <c r="AP99">
        <v>1</v>
      </c>
      <c r="AQ99">
        <v>0</v>
      </c>
      <c r="AR99">
        <v>0</v>
      </c>
      <c r="AS99" t="s">
        <v>3</v>
      </c>
      <c r="AT99">
        <v>42.7</v>
      </c>
      <c r="AU99" t="s">
        <v>109</v>
      </c>
      <c r="AV99">
        <v>1</v>
      </c>
      <c r="AW99">
        <v>2</v>
      </c>
      <c r="AX99">
        <v>36364588</v>
      </c>
      <c r="AY99">
        <v>1</v>
      </c>
      <c r="AZ99">
        <v>0</v>
      </c>
      <c r="BA99">
        <v>99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CX99">
        <f>Y99*Source!I84</f>
        <v>0.98209999999999997</v>
      </c>
      <c r="CY99">
        <f>AD99</f>
        <v>338.82</v>
      </c>
      <c r="CZ99">
        <f>AH99</f>
        <v>338.82</v>
      </c>
      <c r="DA99">
        <f>AL99</f>
        <v>1</v>
      </c>
      <c r="DB99">
        <f>ROUND((ROUND(AT99*CZ99,2)*1.15),6)</f>
        <v>16637.751499999998</v>
      </c>
      <c r="DC99">
        <f>ROUND((ROUND(AT99*AG99,2)*1.15),6)</f>
        <v>0</v>
      </c>
    </row>
    <row r="100" spans="1:107">
      <c r="A100">
        <f>ROW(Source!A84)</f>
        <v>84</v>
      </c>
      <c r="B100">
        <v>36160589</v>
      </c>
      <c r="C100">
        <v>36364587</v>
      </c>
      <c r="D100">
        <v>29172657</v>
      </c>
      <c r="E100">
        <v>1</v>
      </c>
      <c r="F100">
        <v>1</v>
      </c>
      <c r="G100">
        <v>1</v>
      </c>
      <c r="H100">
        <v>2</v>
      </c>
      <c r="I100" t="s">
        <v>510</v>
      </c>
      <c r="J100" t="s">
        <v>511</v>
      </c>
      <c r="K100" t="s">
        <v>512</v>
      </c>
      <c r="L100">
        <v>1368</v>
      </c>
      <c r="N100">
        <v>1011</v>
      </c>
      <c r="O100" t="s">
        <v>342</v>
      </c>
      <c r="P100" t="s">
        <v>342</v>
      </c>
      <c r="Q100">
        <v>1</v>
      </c>
      <c r="W100">
        <v>0</v>
      </c>
      <c r="X100">
        <v>1474986261</v>
      </c>
      <c r="Y100">
        <v>26.5625</v>
      </c>
      <c r="AA100">
        <v>0</v>
      </c>
      <c r="AB100">
        <v>60.26</v>
      </c>
      <c r="AC100">
        <v>0</v>
      </c>
      <c r="AD100">
        <v>0</v>
      </c>
      <c r="AE100">
        <v>0</v>
      </c>
      <c r="AF100">
        <v>8.1</v>
      </c>
      <c r="AG100">
        <v>0</v>
      </c>
      <c r="AH100">
        <v>0</v>
      </c>
      <c r="AI100">
        <v>1</v>
      </c>
      <c r="AJ100">
        <v>7.44</v>
      </c>
      <c r="AK100">
        <v>33.18</v>
      </c>
      <c r="AL100">
        <v>1</v>
      </c>
      <c r="AN100">
        <v>0</v>
      </c>
      <c r="AO100">
        <v>1</v>
      </c>
      <c r="AP100">
        <v>1</v>
      </c>
      <c r="AQ100">
        <v>0</v>
      </c>
      <c r="AR100">
        <v>0</v>
      </c>
      <c r="AS100" t="s">
        <v>3</v>
      </c>
      <c r="AT100">
        <v>21.25</v>
      </c>
      <c r="AU100" t="s">
        <v>108</v>
      </c>
      <c r="AV100">
        <v>0</v>
      </c>
      <c r="AW100">
        <v>2</v>
      </c>
      <c r="AX100">
        <v>36364589</v>
      </c>
      <c r="AY100">
        <v>1</v>
      </c>
      <c r="AZ100">
        <v>0</v>
      </c>
      <c r="BA100">
        <v>100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CX100">
        <f>Y100*Source!I84</f>
        <v>0.53125</v>
      </c>
      <c r="CY100">
        <f>AB100</f>
        <v>60.26</v>
      </c>
      <c r="CZ100">
        <f>AF100</f>
        <v>8.1</v>
      </c>
      <c r="DA100">
        <f>AJ100</f>
        <v>7.44</v>
      </c>
      <c r="DB100">
        <f>ROUND((ROUND(AT100*CZ100,2)*1.25),6)</f>
        <v>215.16249999999999</v>
      </c>
      <c r="DC100">
        <f>ROUND((ROUND(AT100*AG100,2)*1.25),6)</f>
        <v>0</v>
      </c>
    </row>
    <row r="101" spans="1:107">
      <c r="A101">
        <f>ROW(Source!A84)</f>
        <v>84</v>
      </c>
      <c r="B101">
        <v>36160589</v>
      </c>
      <c r="C101">
        <v>36364587</v>
      </c>
      <c r="D101">
        <v>29174913</v>
      </c>
      <c r="E101">
        <v>1</v>
      </c>
      <c r="F101">
        <v>1</v>
      </c>
      <c r="G101">
        <v>1</v>
      </c>
      <c r="H101">
        <v>2</v>
      </c>
      <c r="I101" t="s">
        <v>364</v>
      </c>
      <c r="J101" t="s">
        <v>457</v>
      </c>
      <c r="K101" t="s">
        <v>366</v>
      </c>
      <c r="L101">
        <v>1368</v>
      </c>
      <c r="N101">
        <v>1011</v>
      </c>
      <c r="O101" t="s">
        <v>342</v>
      </c>
      <c r="P101" t="s">
        <v>342</v>
      </c>
      <c r="Q101">
        <v>1</v>
      </c>
      <c r="W101">
        <v>0</v>
      </c>
      <c r="X101">
        <v>1230759911</v>
      </c>
      <c r="Y101">
        <v>1.2875000000000001</v>
      </c>
      <c r="AA101">
        <v>0</v>
      </c>
      <c r="AB101">
        <v>932.72</v>
      </c>
      <c r="AC101">
        <v>384.89</v>
      </c>
      <c r="AD101">
        <v>0</v>
      </c>
      <c r="AE101">
        <v>0</v>
      </c>
      <c r="AF101">
        <v>87.17</v>
      </c>
      <c r="AG101">
        <v>11.6</v>
      </c>
      <c r="AH101">
        <v>0</v>
      </c>
      <c r="AI101">
        <v>1</v>
      </c>
      <c r="AJ101">
        <v>10.7</v>
      </c>
      <c r="AK101">
        <v>33.18</v>
      </c>
      <c r="AL101">
        <v>1</v>
      </c>
      <c r="AN101">
        <v>0</v>
      </c>
      <c r="AO101">
        <v>1</v>
      </c>
      <c r="AP101">
        <v>1</v>
      </c>
      <c r="AQ101">
        <v>0</v>
      </c>
      <c r="AR101">
        <v>0</v>
      </c>
      <c r="AS101" t="s">
        <v>3</v>
      </c>
      <c r="AT101">
        <v>1.03</v>
      </c>
      <c r="AU101" t="s">
        <v>108</v>
      </c>
      <c r="AV101">
        <v>0</v>
      </c>
      <c r="AW101">
        <v>2</v>
      </c>
      <c r="AX101">
        <v>36364590</v>
      </c>
      <c r="AY101">
        <v>1</v>
      </c>
      <c r="AZ101">
        <v>0</v>
      </c>
      <c r="BA101">
        <v>101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CX101">
        <f>Y101*Source!I84</f>
        <v>2.5750000000000002E-2</v>
      </c>
      <c r="CY101">
        <f>AB101</f>
        <v>932.72</v>
      </c>
      <c r="CZ101">
        <f>AF101</f>
        <v>87.17</v>
      </c>
      <c r="DA101">
        <f>AJ101</f>
        <v>10.7</v>
      </c>
      <c r="DB101">
        <f>ROUND((ROUND(AT101*CZ101,2)*1.25),6)</f>
        <v>112.2375</v>
      </c>
      <c r="DC101">
        <f>ROUND((ROUND(AT101*AG101,2)*1.25),6)</f>
        <v>14.9375</v>
      </c>
    </row>
    <row r="102" spans="1:107">
      <c r="A102">
        <f>ROW(Source!A84)</f>
        <v>84</v>
      </c>
      <c r="B102">
        <v>36160589</v>
      </c>
      <c r="C102">
        <v>36364587</v>
      </c>
      <c r="D102">
        <v>29113982</v>
      </c>
      <c r="E102">
        <v>1</v>
      </c>
      <c r="F102">
        <v>1</v>
      </c>
      <c r="G102">
        <v>1</v>
      </c>
      <c r="H102">
        <v>3</v>
      </c>
      <c r="I102" t="s">
        <v>513</v>
      </c>
      <c r="J102" t="s">
        <v>514</v>
      </c>
      <c r="K102" t="s">
        <v>515</v>
      </c>
      <c r="L102">
        <v>1348</v>
      </c>
      <c r="N102">
        <v>1009</v>
      </c>
      <c r="O102" t="s">
        <v>36</v>
      </c>
      <c r="P102" t="s">
        <v>36</v>
      </c>
      <c r="Q102">
        <v>1000</v>
      </c>
      <c r="W102">
        <v>0</v>
      </c>
      <c r="X102">
        <v>1908648852</v>
      </c>
      <c r="Y102">
        <v>0.04</v>
      </c>
      <c r="AA102">
        <v>90658.78</v>
      </c>
      <c r="AB102">
        <v>0</v>
      </c>
      <c r="AC102">
        <v>0</v>
      </c>
      <c r="AD102">
        <v>0</v>
      </c>
      <c r="AE102">
        <v>9423.99</v>
      </c>
      <c r="AF102">
        <v>0</v>
      </c>
      <c r="AG102">
        <v>0</v>
      </c>
      <c r="AH102">
        <v>0</v>
      </c>
      <c r="AI102">
        <v>9.6199999999999992</v>
      </c>
      <c r="AJ102">
        <v>1</v>
      </c>
      <c r="AK102">
        <v>1</v>
      </c>
      <c r="AL102">
        <v>1</v>
      </c>
      <c r="AN102">
        <v>0</v>
      </c>
      <c r="AO102">
        <v>1</v>
      </c>
      <c r="AP102">
        <v>0</v>
      </c>
      <c r="AQ102">
        <v>0</v>
      </c>
      <c r="AR102">
        <v>0</v>
      </c>
      <c r="AS102" t="s">
        <v>3</v>
      </c>
      <c r="AT102">
        <v>0.04</v>
      </c>
      <c r="AU102" t="s">
        <v>3</v>
      </c>
      <c r="AV102">
        <v>0</v>
      </c>
      <c r="AW102">
        <v>2</v>
      </c>
      <c r="AX102">
        <v>36364591</v>
      </c>
      <c r="AY102">
        <v>1</v>
      </c>
      <c r="AZ102">
        <v>0</v>
      </c>
      <c r="BA102">
        <v>102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CX102">
        <f>Y102*Source!I84</f>
        <v>8.0000000000000004E-4</v>
      </c>
      <c r="CY102">
        <f>AA102</f>
        <v>90658.78</v>
      </c>
      <c r="CZ102">
        <f>AE102</f>
        <v>9423.99</v>
      </c>
      <c r="DA102">
        <f>AI102</f>
        <v>9.6199999999999992</v>
      </c>
      <c r="DB102">
        <f>ROUND(ROUND(AT102*CZ102,2),6)</f>
        <v>376.96</v>
      </c>
      <c r="DC102">
        <f>ROUND(ROUND(AT102*AG102,2),6)</f>
        <v>0</v>
      </c>
    </row>
    <row r="103" spans="1:107">
      <c r="A103">
        <f>ROW(Source!A84)</f>
        <v>84</v>
      </c>
      <c r="B103">
        <v>36160589</v>
      </c>
      <c r="C103">
        <v>36364587</v>
      </c>
      <c r="D103">
        <v>29129297</v>
      </c>
      <c r="E103">
        <v>1</v>
      </c>
      <c r="F103">
        <v>1</v>
      </c>
      <c r="G103">
        <v>1</v>
      </c>
      <c r="H103">
        <v>3</v>
      </c>
      <c r="I103" t="s">
        <v>516</v>
      </c>
      <c r="J103" t="s">
        <v>517</v>
      </c>
      <c r="K103" t="s">
        <v>518</v>
      </c>
      <c r="L103">
        <v>1348</v>
      </c>
      <c r="N103">
        <v>1009</v>
      </c>
      <c r="O103" t="s">
        <v>36</v>
      </c>
      <c r="P103" t="s">
        <v>36</v>
      </c>
      <c r="Q103">
        <v>1000</v>
      </c>
      <c r="W103">
        <v>0</v>
      </c>
      <c r="X103">
        <v>59312312</v>
      </c>
      <c r="Y103">
        <v>1</v>
      </c>
      <c r="AA103">
        <v>75940.2</v>
      </c>
      <c r="AB103">
        <v>0</v>
      </c>
      <c r="AC103">
        <v>0</v>
      </c>
      <c r="AD103">
        <v>0</v>
      </c>
      <c r="AE103">
        <v>10045</v>
      </c>
      <c r="AF103">
        <v>0</v>
      </c>
      <c r="AG103">
        <v>0</v>
      </c>
      <c r="AH103">
        <v>0</v>
      </c>
      <c r="AI103">
        <v>7.56</v>
      </c>
      <c r="AJ103">
        <v>1</v>
      </c>
      <c r="AK103">
        <v>1</v>
      </c>
      <c r="AL103">
        <v>1</v>
      </c>
      <c r="AN103">
        <v>0</v>
      </c>
      <c r="AO103">
        <v>1</v>
      </c>
      <c r="AP103">
        <v>0</v>
      </c>
      <c r="AQ103">
        <v>0</v>
      </c>
      <c r="AR103">
        <v>0</v>
      </c>
      <c r="AS103" t="s">
        <v>3</v>
      </c>
      <c r="AT103">
        <v>1</v>
      </c>
      <c r="AU103" t="s">
        <v>3</v>
      </c>
      <c r="AV103">
        <v>0</v>
      </c>
      <c r="AW103">
        <v>2</v>
      </c>
      <c r="AX103">
        <v>36364592</v>
      </c>
      <c r="AY103">
        <v>1</v>
      </c>
      <c r="AZ103">
        <v>0</v>
      </c>
      <c r="BA103">
        <v>103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CX103">
        <f>Y103*Source!I84</f>
        <v>0.02</v>
      </c>
      <c r="CY103">
        <f>AA103</f>
        <v>75940.2</v>
      </c>
      <c r="CZ103">
        <f>AE103</f>
        <v>10045</v>
      </c>
      <c r="DA103">
        <f>AI103</f>
        <v>7.56</v>
      </c>
      <c r="DB103">
        <f>ROUND(ROUND(AT103*CZ103,2),6)</f>
        <v>10045</v>
      </c>
      <c r="DC103">
        <f>ROUND(ROUND(AT103*AG103,2),6)</f>
        <v>0</v>
      </c>
    </row>
    <row r="104" spans="1:107">
      <c r="A104">
        <f>ROW(Source!A85)</f>
        <v>85</v>
      </c>
      <c r="B104">
        <v>36160589</v>
      </c>
      <c r="C104">
        <v>36364593</v>
      </c>
      <c r="D104">
        <v>18410572</v>
      </c>
      <c r="E104">
        <v>1</v>
      </c>
      <c r="F104">
        <v>1</v>
      </c>
      <c r="G104">
        <v>1</v>
      </c>
      <c r="H104">
        <v>1</v>
      </c>
      <c r="I104" t="s">
        <v>519</v>
      </c>
      <c r="J104" t="s">
        <v>3</v>
      </c>
      <c r="K104" t="s">
        <v>520</v>
      </c>
      <c r="L104">
        <v>1369</v>
      </c>
      <c r="N104">
        <v>1013</v>
      </c>
      <c r="O104" t="s">
        <v>336</v>
      </c>
      <c r="P104" t="s">
        <v>336</v>
      </c>
      <c r="Q104">
        <v>1</v>
      </c>
      <c r="W104">
        <v>0</v>
      </c>
      <c r="X104">
        <v>-546915240</v>
      </c>
      <c r="Y104">
        <v>72.771999999999991</v>
      </c>
      <c r="AA104">
        <v>0</v>
      </c>
      <c r="AB104">
        <v>0</v>
      </c>
      <c r="AC104">
        <v>0</v>
      </c>
      <c r="AD104">
        <v>290.04000000000002</v>
      </c>
      <c r="AE104">
        <v>0</v>
      </c>
      <c r="AF104">
        <v>0</v>
      </c>
      <c r="AG104">
        <v>0</v>
      </c>
      <c r="AH104">
        <v>290.04000000000002</v>
      </c>
      <c r="AI104">
        <v>1</v>
      </c>
      <c r="AJ104">
        <v>1</v>
      </c>
      <c r="AK104">
        <v>1</v>
      </c>
      <c r="AL104">
        <v>1</v>
      </c>
      <c r="AN104">
        <v>0</v>
      </c>
      <c r="AO104">
        <v>1</v>
      </c>
      <c r="AP104">
        <v>1</v>
      </c>
      <c r="AQ104">
        <v>0</v>
      </c>
      <c r="AR104">
        <v>0</v>
      </c>
      <c r="AS104" t="s">
        <v>3</v>
      </c>
      <c r="AT104">
        <v>63.28</v>
      </c>
      <c r="AU104" t="s">
        <v>109</v>
      </c>
      <c r="AV104">
        <v>1</v>
      </c>
      <c r="AW104">
        <v>2</v>
      </c>
      <c r="AX104">
        <v>36364594</v>
      </c>
      <c r="AY104">
        <v>1</v>
      </c>
      <c r="AZ104">
        <v>0</v>
      </c>
      <c r="BA104">
        <v>104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CX104">
        <f>Y104*Source!I85</f>
        <v>1.4554399999999998</v>
      </c>
      <c r="CY104">
        <f>AD104</f>
        <v>290.04000000000002</v>
      </c>
      <c r="CZ104">
        <f>AH104</f>
        <v>290.04000000000002</v>
      </c>
      <c r="DA104">
        <f>AL104</f>
        <v>1</v>
      </c>
      <c r="DB104">
        <f>ROUND((ROUND(AT104*CZ104,2)*1.15),6)</f>
        <v>21106.789499999999</v>
      </c>
      <c r="DC104">
        <f>ROUND((ROUND(AT104*AG104,2)*1.15),6)</f>
        <v>0</v>
      </c>
    </row>
    <row r="105" spans="1:107">
      <c r="A105">
        <f>ROW(Source!A85)</f>
        <v>85</v>
      </c>
      <c r="B105">
        <v>36160589</v>
      </c>
      <c r="C105">
        <v>36364593</v>
      </c>
      <c r="D105">
        <v>121548</v>
      </c>
      <c r="E105">
        <v>1</v>
      </c>
      <c r="F105">
        <v>1</v>
      </c>
      <c r="G105">
        <v>1</v>
      </c>
      <c r="H105">
        <v>1</v>
      </c>
      <c r="I105" t="s">
        <v>25</v>
      </c>
      <c r="J105" t="s">
        <v>3</v>
      </c>
      <c r="K105" t="s">
        <v>337</v>
      </c>
      <c r="L105">
        <v>608254</v>
      </c>
      <c r="N105">
        <v>1013</v>
      </c>
      <c r="O105" t="s">
        <v>338</v>
      </c>
      <c r="P105" t="s">
        <v>338</v>
      </c>
      <c r="Q105">
        <v>1</v>
      </c>
      <c r="W105">
        <v>0</v>
      </c>
      <c r="X105">
        <v>-185737400</v>
      </c>
      <c r="Y105">
        <v>4.7749999999999995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1</v>
      </c>
      <c r="AJ105">
        <v>1</v>
      </c>
      <c r="AK105">
        <v>1</v>
      </c>
      <c r="AL105">
        <v>1</v>
      </c>
      <c r="AN105">
        <v>0</v>
      </c>
      <c r="AO105">
        <v>1</v>
      </c>
      <c r="AP105">
        <v>1</v>
      </c>
      <c r="AQ105">
        <v>0</v>
      </c>
      <c r="AR105">
        <v>0</v>
      </c>
      <c r="AS105" t="s">
        <v>3</v>
      </c>
      <c r="AT105">
        <v>3.82</v>
      </c>
      <c r="AU105" t="s">
        <v>108</v>
      </c>
      <c r="AV105">
        <v>2</v>
      </c>
      <c r="AW105">
        <v>2</v>
      </c>
      <c r="AX105">
        <v>36364595</v>
      </c>
      <c r="AY105">
        <v>1</v>
      </c>
      <c r="AZ105">
        <v>0</v>
      </c>
      <c r="BA105">
        <v>105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CX105">
        <f>Y105*Source!I85</f>
        <v>9.5499999999999988E-2</v>
      </c>
      <c r="CY105">
        <f>AD105</f>
        <v>0</v>
      </c>
      <c r="CZ105">
        <f>AH105</f>
        <v>0</v>
      </c>
      <c r="DA105">
        <f>AL105</f>
        <v>1</v>
      </c>
      <c r="DB105">
        <f t="shared" ref="DB105:DB111" si="16">ROUND((ROUND(AT105*CZ105,2)*1.25),6)</f>
        <v>0</v>
      </c>
      <c r="DC105">
        <f t="shared" ref="DC105:DC111" si="17">ROUND((ROUND(AT105*AG105,2)*1.25),6)</f>
        <v>0</v>
      </c>
    </row>
    <row r="106" spans="1:107">
      <c r="A106">
        <f>ROW(Source!A85)</f>
        <v>85</v>
      </c>
      <c r="B106">
        <v>36160589</v>
      </c>
      <c r="C106">
        <v>36364593</v>
      </c>
      <c r="D106">
        <v>29172285</v>
      </c>
      <c r="E106">
        <v>1</v>
      </c>
      <c r="F106">
        <v>1</v>
      </c>
      <c r="G106">
        <v>1</v>
      </c>
      <c r="H106">
        <v>2</v>
      </c>
      <c r="I106" t="s">
        <v>521</v>
      </c>
      <c r="J106" t="s">
        <v>522</v>
      </c>
      <c r="K106" t="s">
        <v>523</v>
      </c>
      <c r="L106">
        <v>1368</v>
      </c>
      <c r="N106">
        <v>1011</v>
      </c>
      <c r="O106" t="s">
        <v>342</v>
      </c>
      <c r="P106" t="s">
        <v>342</v>
      </c>
      <c r="Q106">
        <v>1</v>
      </c>
      <c r="W106">
        <v>0</v>
      </c>
      <c r="X106">
        <v>-1632103729</v>
      </c>
      <c r="Y106">
        <v>0.125</v>
      </c>
      <c r="AA106">
        <v>0</v>
      </c>
      <c r="AB106">
        <v>981.03</v>
      </c>
      <c r="AC106">
        <v>511.64</v>
      </c>
      <c r="AD106">
        <v>0</v>
      </c>
      <c r="AE106">
        <v>0</v>
      </c>
      <c r="AF106">
        <v>120.52</v>
      </c>
      <c r="AG106">
        <v>15.42</v>
      </c>
      <c r="AH106">
        <v>0</v>
      </c>
      <c r="AI106">
        <v>1</v>
      </c>
      <c r="AJ106">
        <v>8.14</v>
      </c>
      <c r="AK106">
        <v>33.18</v>
      </c>
      <c r="AL106">
        <v>1</v>
      </c>
      <c r="AN106">
        <v>0</v>
      </c>
      <c r="AO106">
        <v>1</v>
      </c>
      <c r="AP106">
        <v>1</v>
      </c>
      <c r="AQ106">
        <v>0</v>
      </c>
      <c r="AR106">
        <v>0</v>
      </c>
      <c r="AS106" t="s">
        <v>3</v>
      </c>
      <c r="AT106">
        <v>0.1</v>
      </c>
      <c r="AU106" t="s">
        <v>108</v>
      </c>
      <c r="AV106">
        <v>0</v>
      </c>
      <c r="AW106">
        <v>2</v>
      </c>
      <c r="AX106">
        <v>36364596</v>
      </c>
      <c r="AY106">
        <v>1</v>
      </c>
      <c r="AZ106">
        <v>0</v>
      </c>
      <c r="BA106">
        <v>106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CX106">
        <f>Y106*Source!I85</f>
        <v>2.5000000000000001E-3</v>
      </c>
      <c r="CY106">
        <f t="shared" ref="CY106:CY111" si="18">AB106</f>
        <v>981.03</v>
      </c>
      <c r="CZ106">
        <f t="shared" ref="CZ106:CZ111" si="19">AF106</f>
        <v>120.52</v>
      </c>
      <c r="DA106">
        <f t="shared" ref="DA106:DA111" si="20">AJ106</f>
        <v>8.14</v>
      </c>
      <c r="DB106">
        <f t="shared" si="16"/>
        <v>15.0625</v>
      </c>
      <c r="DC106">
        <f t="shared" si="17"/>
        <v>1.925</v>
      </c>
    </row>
    <row r="107" spans="1:107">
      <c r="A107">
        <f>ROW(Source!A85)</f>
        <v>85</v>
      </c>
      <c r="B107">
        <v>36160589</v>
      </c>
      <c r="C107">
        <v>36364593</v>
      </c>
      <c r="D107">
        <v>29172379</v>
      </c>
      <c r="E107">
        <v>1</v>
      </c>
      <c r="F107">
        <v>1</v>
      </c>
      <c r="G107">
        <v>1</v>
      </c>
      <c r="H107">
        <v>2</v>
      </c>
      <c r="I107" t="s">
        <v>412</v>
      </c>
      <c r="J107" t="s">
        <v>442</v>
      </c>
      <c r="K107" t="s">
        <v>414</v>
      </c>
      <c r="L107">
        <v>1368</v>
      </c>
      <c r="N107">
        <v>1011</v>
      </c>
      <c r="O107" t="s">
        <v>342</v>
      </c>
      <c r="P107" t="s">
        <v>342</v>
      </c>
      <c r="Q107">
        <v>1</v>
      </c>
      <c r="W107">
        <v>0</v>
      </c>
      <c r="X107">
        <v>1106923569</v>
      </c>
      <c r="Y107">
        <v>0.15</v>
      </c>
      <c r="AA107">
        <v>0</v>
      </c>
      <c r="AB107">
        <v>1102.08</v>
      </c>
      <c r="AC107">
        <v>447.93</v>
      </c>
      <c r="AD107">
        <v>0</v>
      </c>
      <c r="AE107">
        <v>0</v>
      </c>
      <c r="AF107">
        <v>112</v>
      </c>
      <c r="AG107">
        <v>13.5</v>
      </c>
      <c r="AH107">
        <v>0</v>
      </c>
      <c r="AI107">
        <v>1</v>
      </c>
      <c r="AJ107">
        <v>9.84</v>
      </c>
      <c r="AK107">
        <v>33.18</v>
      </c>
      <c r="AL107">
        <v>1</v>
      </c>
      <c r="AN107">
        <v>0</v>
      </c>
      <c r="AO107">
        <v>1</v>
      </c>
      <c r="AP107">
        <v>1</v>
      </c>
      <c r="AQ107">
        <v>0</v>
      </c>
      <c r="AR107">
        <v>0</v>
      </c>
      <c r="AS107" t="s">
        <v>3</v>
      </c>
      <c r="AT107">
        <v>0.12</v>
      </c>
      <c r="AU107" t="s">
        <v>108</v>
      </c>
      <c r="AV107">
        <v>0</v>
      </c>
      <c r="AW107">
        <v>2</v>
      </c>
      <c r="AX107">
        <v>36364597</v>
      </c>
      <c r="AY107">
        <v>1</v>
      </c>
      <c r="AZ107">
        <v>0</v>
      </c>
      <c r="BA107">
        <v>107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CX107">
        <f>Y107*Source!I85</f>
        <v>3.0000000000000001E-3</v>
      </c>
      <c r="CY107">
        <f t="shared" si="18"/>
        <v>1102.08</v>
      </c>
      <c r="CZ107">
        <f t="shared" si="19"/>
        <v>112</v>
      </c>
      <c r="DA107">
        <f t="shared" si="20"/>
        <v>9.84</v>
      </c>
      <c r="DB107">
        <f t="shared" si="16"/>
        <v>16.8</v>
      </c>
      <c r="DC107">
        <f t="shared" si="17"/>
        <v>2.0249999999999999</v>
      </c>
    </row>
    <row r="108" spans="1:107">
      <c r="A108">
        <f>ROW(Source!A85)</f>
        <v>85</v>
      </c>
      <c r="B108">
        <v>36160589</v>
      </c>
      <c r="C108">
        <v>36364593</v>
      </c>
      <c r="D108">
        <v>29172408</v>
      </c>
      <c r="E108">
        <v>1</v>
      </c>
      <c r="F108">
        <v>1</v>
      </c>
      <c r="G108">
        <v>1</v>
      </c>
      <c r="H108">
        <v>2</v>
      </c>
      <c r="I108" t="s">
        <v>524</v>
      </c>
      <c r="J108" t="s">
        <v>525</v>
      </c>
      <c r="K108" t="s">
        <v>526</v>
      </c>
      <c r="L108">
        <v>1368</v>
      </c>
      <c r="N108">
        <v>1011</v>
      </c>
      <c r="O108" t="s">
        <v>342</v>
      </c>
      <c r="P108" t="s">
        <v>342</v>
      </c>
      <c r="Q108">
        <v>1</v>
      </c>
      <c r="W108">
        <v>0</v>
      </c>
      <c r="X108">
        <v>-639151189</v>
      </c>
      <c r="Y108">
        <v>4.5</v>
      </c>
      <c r="AA108">
        <v>0</v>
      </c>
      <c r="AB108">
        <v>1217.0999999999999</v>
      </c>
      <c r="AC108">
        <v>447.93</v>
      </c>
      <c r="AD108">
        <v>0</v>
      </c>
      <c r="AE108">
        <v>0</v>
      </c>
      <c r="AF108">
        <v>120.03</v>
      </c>
      <c r="AG108">
        <v>13.5</v>
      </c>
      <c r="AH108">
        <v>0</v>
      </c>
      <c r="AI108">
        <v>1</v>
      </c>
      <c r="AJ108">
        <v>10.14</v>
      </c>
      <c r="AK108">
        <v>33.18</v>
      </c>
      <c r="AL108">
        <v>1</v>
      </c>
      <c r="AN108">
        <v>0</v>
      </c>
      <c r="AO108">
        <v>1</v>
      </c>
      <c r="AP108">
        <v>1</v>
      </c>
      <c r="AQ108">
        <v>0</v>
      </c>
      <c r="AR108">
        <v>0</v>
      </c>
      <c r="AS108" t="s">
        <v>3</v>
      </c>
      <c r="AT108">
        <v>3.6</v>
      </c>
      <c r="AU108" t="s">
        <v>108</v>
      </c>
      <c r="AV108">
        <v>0</v>
      </c>
      <c r="AW108">
        <v>2</v>
      </c>
      <c r="AX108">
        <v>36364598</v>
      </c>
      <c r="AY108">
        <v>1</v>
      </c>
      <c r="AZ108">
        <v>0</v>
      </c>
      <c r="BA108">
        <v>108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CX108">
        <f>Y108*Source!I85</f>
        <v>0.09</v>
      </c>
      <c r="CY108">
        <f t="shared" si="18"/>
        <v>1217.0999999999999</v>
      </c>
      <c r="CZ108">
        <f t="shared" si="19"/>
        <v>120.03</v>
      </c>
      <c r="DA108">
        <f t="shared" si="20"/>
        <v>10.14</v>
      </c>
      <c r="DB108">
        <f t="shared" si="16"/>
        <v>540.13750000000005</v>
      </c>
      <c r="DC108">
        <f t="shared" si="17"/>
        <v>60.75</v>
      </c>
    </row>
    <row r="109" spans="1:107">
      <c r="A109">
        <f>ROW(Source!A85)</f>
        <v>85</v>
      </c>
      <c r="B109">
        <v>36160589</v>
      </c>
      <c r="C109">
        <v>36364593</v>
      </c>
      <c r="D109">
        <v>29172659</v>
      </c>
      <c r="E109">
        <v>1</v>
      </c>
      <c r="F109">
        <v>1</v>
      </c>
      <c r="G109">
        <v>1</v>
      </c>
      <c r="H109">
        <v>2</v>
      </c>
      <c r="I109" t="s">
        <v>358</v>
      </c>
      <c r="J109" t="s">
        <v>449</v>
      </c>
      <c r="K109" t="s">
        <v>360</v>
      </c>
      <c r="L109">
        <v>1368</v>
      </c>
      <c r="N109">
        <v>1011</v>
      </c>
      <c r="O109" t="s">
        <v>342</v>
      </c>
      <c r="P109" t="s">
        <v>342</v>
      </c>
      <c r="Q109">
        <v>1</v>
      </c>
      <c r="W109">
        <v>0</v>
      </c>
      <c r="X109">
        <v>1514068676</v>
      </c>
      <c r="Y109">
        <v>1.825</v>
      </c>
      <c r="AA109">
        <v>0</v>
      </c>
      <c r="AB109">
        <v>8.5399999999999991</v>
      </c>
      <c r="AC109">
        <v>0</v>
      </c>
      <c r="AD109">
        <v>0</v>
      </c>
      <c r="AE109">
        <v>0</v>
      </c>
      <c r="AF109">
        <v>1.2</v>
      </c>
      <c r="AG109">
        <v>0</v>
      </c>
      <c r="AH109">
        <v>0</v>
      </c>
      <c r="AI109">
        <v>1</v>
      </c>
      <c r="AJ109">
        <v>7.12</v>
      </c>
      <c r="AK109">
        <v>33.18</v>
      </c>
      <c r="AL109">
        <v>1</v>
      </c>
      <c r="AN109">
        <v>0</v>
      </c>
      <c r="AO109">
        <v>1</v>
      </c>
      <c r="AP109">
        <v>1</v>
      </c>
      <c r="AQ109">
        <v>0</v>
      </c>
      <c r="AR109">
        <v>0</v>
      </c>
      <c r="AS109" t="s">
        <v>3</v>
      </c>
      <c r="AT109">
        <v>1.46</v>
      </c>
      <c r="AU109" t="s">
        <v>108</v>
      </c>
      <c r="AV109">
        <v>0</v>
      </c>
      <c r="AW109">
        <v>2</v>
      </c>
      <c r="AX109">
        <v>36364599</v>
      </c>
      <c r="AY109">
        <v>1</v>
      </c>
      <c r="AZ109">
        <v>0</v>
      </c>
      <c r="BA109">
        <v>109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CX109">
        <f>Y109*Source!I85</f>
        <v>3.6499999999999998E-2</v>
      </c>
      <c r="CY109">
        <f t="shared" si="18"/>
        <v>8.5399999999999991</v>
      </c>
      <c r="CZ109">
        <f t="shared" si="19"/>
        <v>1.2</v>
      </c>
      <c r="DA109">
        <f t="shared" si="20"/>
        <v>7.12</v>
      </c>
      <c r="DB109">
        <f t="shared" si="16"/>
        <v>2.1875</v>
      </c>
      <c r="DC109">
        <f t="shared" si="17"/>
        <v>0</v>
      </c>
    </row>
    <row r="110" spans="1:107">
      <c r="A110">
        <f>ROW(Source!A85)</f>
        <v>85</v>
      </c>
      <c r="B110">
        <v>36160589</v>
      </c>
      <c r="C110">
        <v>36364593</v>
      </c>
      <c r="D110">
        <v>29172669</v>
      </c>
      <c r="E110">
        <v>1</v>
      </c>
      <c r="F110">
        <v>1</v>
      </c>
      <c r="G110">
        <v>1</v>
      </c>
      <c r="H110">
        <v>2</v>
      </c>
      <c r="I110" t="s">
        <v>450</v>
      </c>
      <c r="J110" t="s">
        <v>451</v>
      </c>
      <c r="K110" t="s">
        <v>452</v>
      </c>
      <c r="L110">
        <v>1368</v>
      </c>
      <c r="N110">
        <v>1011</v>
      </c>
      <c r="O110" t="s">
        <v>342</v>
      </c>
      <c r="P110" t="s">
        <v>342</v>
      </c>
      <c r="Q110">
        <v>1</v>
      </c>
      <c r="W110">
        <v>0</v>
      </c>
      <c r="X110">
        <v>1159853466</v>
      </c>
      <c r="Y110">
        <v>0.125</v>
      </c>
      <c r="AA110">
        <v>0</v>
      </c>
      <c r="AB110">
        <v>104.14</v>
      </c>
      <c r="AC110">
        <v>0</v>
      </c>
      <c r="AD110">
        <v>0</v>
      </c>
      <c r="AE110">
        <v>0</v>
      </c>
      <c r="AF110">
        <v>12.31</v>
      </c>
      <c r="AG110">
        <v>0</v>
      </c>
      <c r="AH110">
        <v>0</v>
      </c>
      <c r="AI110">
        <v>1</v>
      </c>
      <c r="AJ110">
        <v>8.4600000000000009</v>
      </c>
      <c r="AK110">
        <v>33.18</v>
      </c>
      <c r="AL110">
        <v>1</v>
      </c>
      <c r="AN110">
        <v>0</v>
      </c>
      <c r="AO110">
        <v>1</v>
      </c>
      <c r="AP110">
        <v>1</v>
      </c>
      <c r="AQ110">
        <v>0</v>
      </c>
      <c r="AR110">
        <v>0</v>
      </c>
      <c r="AS110" t="s">
        <v>3</v>
      </c>
      <c r="AT110">
        <v>0.1</v>
      </c>
      <c r="AU110" t="s">
        <v>108</v>
      </c>
      <c r="AV110">
        <v>0</v>
      </c>
      <c r="AW110">
        <v>2</v>
      </c>
      <c r="AX110">
        <v>36364600</v>
      </c>
      <c r="AY110">
        <v>1</v>
      </c>
      <c r="AZ110">
        <v>0</v>
      </c>
      <c r="BA110">
        <v>110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CX110">
        <f>Y110*Source!I85</f>
        <v>2.5000000000000001E-3</v>
      </c>
      <c r="CY110">
        <f t="shared" si="18"/>
        <v>104.14</v>
      </c>
      <c r="CZ110">
        <f t="shared" si="19"/>
        <v>12.31</v>
      </c>
      <c r="DA110">
        <f t="shared" si="20"/>
        <v>8.4600000000000009</v>
      </c>
      <c r="DB110">
        <f t="shared" si="16"/>
        <v>1.5375000000000001</v>
      </c>
      <c r="DC110">
        <f t="shared" si="17"/>
        <v>0</v>
      </c>
    </row>
    <row r="111" spans="1:107">
      <c r="A111">
        <f>ROW(Source!A85)</f>
        <v>85</v>
      </c>
      <c r="B111">
        <v>36160589</v>
      </c>
      <c r="C111">
        <v>36364593</v>
      </c>
      <c r="D111">
        <v>29174913</v>
      </c>
      <c r="E111">
        <v>1</v>
      </c>
      <c r="F111">
        <v>1</v>
      </c>
      <c r="G111">
        <v>1</v>
      </c>
      <c r="H111">
        <v>2</v>
      </c>
      <c r="I111" t="s">
        <v>364</v>
      </c>
      <c r="J111" t="s">
        <v>457</v>
      </c>
      <c r="K111" t="s">
        <v>366</v>
      </c>
      <c r="L111">
        <v>1368</v>
      </c>
      <c r="N111">
        <v>1011</v>
      </c>
      <c r="O111" t="s">
        <v>342</v>
      </c>
      <c r="P111" t="s">
        <v>342</v>
      </c>
      <c r="Q111">
        <v>1</v>
      </c>
      <c r="W111">
        <v>0</v>
      </c>
      <c r="X111">
        <v>1230759911</v>
      </c>
      <c r="Y111">
        <v>0.23749999999999999</v>
      </c>
      <c r="AA111">
        <v>0</v>
      </c>
      <c r="AB111">
        <v>932.72</v>
      </c>
      <c r="AC111">
        <v>384.89</v>
      </c>
      <c r="AD111">
        <v>0</v>
      </c>
      <c r="AE111">
        <v>0</v>
      </c>
      <c r="AF111">
        <v>87.17</v>
      </c>
      <c r="AG111">
        <v>11.6</v>
      </c>
      <c r="AH111">
        <v>0</v>
      </c>
      <c r="AI111">
        <v>1</v>
      </c>
      <c r="AJ111">
        <v>10.7</v>
      </c>
      <c r="AK111">
        <v>33.18</v>
      </c>
      <c r="AL111">
        <v>1</v>
      </c>
      <c r="AN111">
        <v>0</v>
      </c>
      <c r="AO111">
        <v>1</v>
      </c>
      <c r="AP111">
        <v>1</v>
      </c>
      <c r="AQ111">
        <v>0</v>
      </c>
      <c r="AR111">
        <v>0</v>
      </c>
      <c r="AS111" t="s">
        <v>3</v>
      </c>
      <c r="AT111">
        <v>0.19</v>
      </c>
      <c r="AU111" t="s">
        <v>108</v>
      </c>
      <c r="AV111">
        <v>0</v>
      </c>
      <c r="AW111">
        <v>2</v>
      </c>
      <c r="AX111">
        <v>36364601</v>
      </c>
      <c r="AY111">
        <v>1</v>
      </c>
      <c r="AZ111">
        <v>0</v>
      </c>
      <c r="BA111">
        <v>111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CX111">
        <f>Y111*Source!I85</f>
        <v>4.7499999999999999E-3</v>
      </c>
      <c r="CY111">
        <f t="shared" si="18"/>
        <v>932.72</v>
      </c>
      <c r="CZ111">
        <f t="shared" si="19"/>
        <v>87.17</v>
      </c>
      <c r="DA111">
        <f t="shared" si="20"/>
        <v>10.7</v>
      </c>
      <c r="DB111">
        <f t="shared" si="16"/>
        <v>20.7</v>
      </c>
      <c r="DC111">
        <f t="shared" si="17"/>
        <v>2.75</v>
      </c>
    </row>
    <row r="112" spans="1:107">
      <c r="A112">
        <f>ROW(Source!A85)</f>
        <v>85</v>
      </c>
      <c r="B112">
        <v>36160589</v>
      </c>
      <c r="C112">
        <v>36364593</v>
      </c>
      <c r="D112">
        <v>29107906</v>
      </c>
      <c r="E112">
        <v>1</v>
      </c>
      <c r="F112">
        <v>1</v>
      </c>
      <c r="G112">
        <v>1</v>
      </c>
      <c r="H112">
        <v>3</v>
      </c>
      <c r="I112" t="s">
        <v>458</v>
      </c>
      <c r="J112" t="s">
        <v>459</v>
      </c>
      <c r="K112" t="s">
        <v>460</v>
      </c>
      <c r="L112">
        <v>1348</v>
      </c>
      <c r="N112">
        <v>1009</v>
      </c>
      <c r="O112" t="s">
        <v>36</v>
      </c>
      <c r="P112" t="s">
        <v>36</v>
      </c>
      <c r="Q112">
        <v>1000</v>
      </c>
      <c r="W112">
        <v>0</v>
      </c>
      <c r="X112">
        <v>-399561490</v>
      </c>
      <c r="Y112">
        <v>1E-4</v>
      </c>
      <c r="AA112">
        <v>191774</v>
      </c>
      <c r="AB112">
        <v>0</v>
      </c>
      <c r="AC112">
        <v>0</v>
      </c>
      <c r="AD112">
        <v>0</v>
      </c>
      <c r="AE112">
        <v>37900</v>
      </c>
      <c r="AF112">
        <v>0</v>
      </c>
      <c r="AG112">
        <v>0</v>
      </c>
      <c r="AH112">
        <v>0</v>
      </c>
      <c r="AI112">
        <v>5.0599999999999996</v>
      </c>
      <c r="AJ112">
        <v>1</v>
      </c>
      <c r="AK112">
        <v>1</v>
      </c>
      <c r="AL112">
        <v>1</v>
      </c>
      <c r="AN112">
        <v>0</v>
      </c>
      <c r="AO112">
        <v>1</v>
      </c>
      <c r="AP112">
        <v>0</v>
      </c>
      <c r="AQ112">
        <v>0</v>
      </c>
      <c r="AR112">
        <v>0</v>
      </c>
      <c r="AS112" t="s">
        <v>3</v>
      </c>
      <c r="AT112">
        <v>1E-4</v>
      </c>
      <c r="AU112" t="s">
        <v>3</v>
      </c>
      <c r="AV112">
        <v>0</v>
      </c>
      <c r="AW112">
        <v>2</v>
      </c>
      <c r="AX112">
        <v>36364602</v>
      </c>
      <c r="AY112">
        <v>1</v>
      </c>
      <c r="AZ112">
        <v>0</v>
      </c>
      <c r="BA112">
        <v>112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CX112">
        <f>Y112*Source!I85</f>
        <v>2.0000000000000003E-6</v>
      </c>
      <c r="CY112">
        <f t="shared" ref="CY112:CY124" si="21">AA112</f>
        <v>191774</v>
      </c>
      <c r="CZ112">
        <f t="shared" ref="CZ112:CZ124" si="22">AE112</f>
        <v>37900</v>
      </c>
      <c r="DA112">
        <f t="shared" ref="DA112:DA124" si="23">AI112</f>
        <v>5.0599999999999996</v>
      </c>
      <c r="DB112">
        <f t="shared" ref="DB112:DB148" si="24">ROUND(ROUND(AT112*CZ112,2),6)</f>
        <v>3.79</v>
      </c>
      <c r="DC112">
        <f t="shared" ref="DC112:DC148" si="25">ROUND(ROUND(AT112*AG112,2),6)</f>
        <v>0</v>
      </c>
    </row>
    <row r="113" spans="1:107">
      <c r="A113">
        <f>ROW(Source!A85)</f>
        <v>85</v>
      </c>
      <c r="B113">
        <v>36160589</v>
      </c>
      <c r="C113">
        <v>36364593</v>
      </c>
      <c r="D113">
        <v>29107441</v>
      </c>
      <c r="E113">
        <v>1</v>
      </c>
      <c r="F113">
        <v>1</v>
      </c>
      <c r="G113">
        <v>1</v>
      </c>
      <c r="H113">
        <v>3</v>
      </c>
      <c r="I113" t="s">
        <v>367</v>
      </c>
      <c r="J113" t="s">
        <v>461</v>
      </c>
      <c r="K113" t="s">
        <v>369</v>
      </c>
      <c r="L113">
        <v>1339</v>
      </c>
      <c r="N113">
        <v>1007</v>
      </c>
      <c r="O113" t="s">
        <v>116</v>
      </c>
      <c r="P113" t="s">
        <v>116</v>
      </c>
      <c r="Q113">
        <v>1</v>
      </c>
      <c r="W113">
        <v>0</v>
      </c>
      <c r="X113">
        <v>-756465305</v>
      </c>
      <c r="Y113">
        <v>1.2</v>
      </c>
      <c r="AA113">
        <v>75.069999999999993</v>
      </c>
      <c r="AB113">
        <v>0</v>
      </c>
      <c r="AC113">
        <v>0</v>
      </c>
      <c r="AD113">
        <v>0</v>
      </c>
      <c r="AE113">
        <v>6.23</v>
      </c>
      <c r="AF113">
        <v>0</v>
      </c>
      <c r="AG113">
        <v>0</v>
      </c>
      <c r="AH113">
        <v>0</v>
      </c>
      <c r="AI113">
        <v>12.05</v>
      </c>
      <c r="AJ113">
        <v>1</v>
      </c>
      <c r="AK113">
        <v>1</v>
      </c>
      <c r="AL113">
        <v>1</v>
      </c>
      <c r="AN113">
        <v>0</v>
      </c>
      <c r="AO113">
        <v>1</v>
      </c>
      <c r="AP113">
        <v>0</v>
      </c>
      <c r="AQ113">
        <v>0</v>
      </c>
      <c r="AR113">
        <v>0</v>
      </c>
      <c r="AS113" t="s">
        <v>3</v>
      </c>
      <c r="AT113">
        <v>1.2</v>
      </c>
      <c r="AU113" t="s">
        <v>3</v>
      </c>
      <c r="AV113">
        <v>0</v>
      </c>
      <c r="AW113">
        <v>2</v>
      </c>
      <c r="AX113">
        <v>36364603</v>
      </c>
      <c r="AY113">
        <v>1</v>
      </c>
      <c r="AZ113">
        <v>0</v>
      </c>
      <c r="BA113">
        <v>113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CX113">
        <f>Y113*Source!I85</f>
        <v>2.4E-2</v>
      </c>
      <c r="CY113">
        <f t="shared" si="21"/>
        <v>75.069999999999993</v>
      </c>
      <c r="CZ113">
        <f t="shared" si="22"/>
        <v>6.23</v>
      </c>
      <c r="DA113">
        <f t="shared" si="23"/>
        <v>12.05</v>
      </c>
      <c r="DB113">
        <f t="shared" si="24"/>
        <v>7.48</v>
      </c>
      <c r="DC113">
        <f t="shared" si="25"/>
        <v>0</v>
      </c>
    </row>
    <row r="114" spans="1:107">
      <c r="A114">
        <f>ROW(Source!A85)</f>
        <v>85</v>
      </c>
      <c r="B114">
        <v>36160589</v>
      </c>
      <c r="C114">
        <v>36364593</v>
      </c>
      <c r="D114">
        <v>29113598</v>
      </c>
      <c r="E114">
        <v>1</v>
      </c>
      <c r="F114">
        <v>1</v>
      </c>
      <c r="G114">
        <v>1</v>
      </c>
      <c r="H114">
        <v>3</v>
      </c>
      <c r="I114" t="s">
        <v>462</v>
      </c>
      <c r="J114" t="s">
        <v>463</v>
      </c>
      <c r="K114" t="s">
        <v>464</v>
      </c>
      <c r="L114">
        <v>1348</v>
      </c>
      <c r="N114">
        <v>1009</v>
      </c>
      <c r="O114" t="s">
        <v>36</v>
      </c>
      <c r="P114" t="s">
        <v>36</v>
      </c>
      <c r="Q114">
        <v>1000</v>
      </c>
      <c r="W114">
        <v>0</v>
      </c>
      <c r="X114">
        <v>-1012359093</v>
      </c>
      <c r="Y114">
        <v>3.0000000000000001E-5</v>
      </c>
      <c r="AA114">
        <v>57338.42</v>
      </c>
      <c r="AB114">
        <v>0</v>
      </c>
      <c r="AC114">
        <v>0</v>
      </c>
      <c r="AD114">
        <v>0</v>
      </c>
      <c r="AE114">
        <v>4455.2</v>
      </c>
      <c r="AF114">
        <v>0</v>
      </c>
      <c r="AG114">
        <v>0</v>
      </c>
      <c r="AH114">
        <v>0</v>
      </c>
      <c r="AI114">
        <v>12.87</v>
      </c>
      <c r="AJ114">
        <v>1</v>
      </c>
      <c r="AK114">
        <v>1</v>
      </c>
      <c r="AL114">
        <v>1</v>
      </c>
      <c r="AN114">
        <v>0</v>
      </c>
      <c r="AO114">
        <v>1</v>
      </c>
      <c r="AP114">
        <v>0</v>
      </c>
      <c r="AQ114">
        <v>0</v>
      </c>
      <c r="AR114">
        <v>0</v>
      </c>
      <c r="AS114" t="s">
        <v>3</v>
      </c>
      <c r="AT114">
        <v>3.0000000000000001E-5</v>
      </c>
      <c r="AU114" t="s">
        <v>3</v>
      </c>
      <c r="AV114">
        <v>0</v>
      </c>
      <c r="AW114">
        <v>2</v>
      </c>
      <c r="AX114">
        <v>36364604</v>
      </c>
      <c r="AY114">
        <v>1</v>
      </c>
      <c r="AZ114">
        <v>0</v>
      </c>
      <c r="BA114">
        <v>114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CX114">
        <f>Y114*Source!I85</f>
        <v>6.0000000000000008E-7</v>
      </c>
      <c r="CY114">
        <f t="shared" si="21"/>
        <v>57338.42</v>
      </c>
      <c r="CZ114">
        <f t="shared" si="22"/>
        <v>4455.2</v>
      </c>
      <c r="DA114">
        <f t="shared" si="23"/>
        <v>12.87</v>
      </c>
      <c r="DB114">
        <f t="shared" si="24"/>
        <v>0.13</v>
      </c>
      <c r="DC114">
        <f t="shared" si="25"/>
        <v>0</v>
      </c>
    </row>
    <row r="115" spans="1:107">
      <c r="A115">
        <f>ROW(Source!A85)</f>
        <v>85</v>
      </c>
      <c r="B115">
        <v>36160589</v>
      </c>
      <c r="C115">
        <v>36364593</v>
      </c>
      <c r="D115">
        <v>29113797</v>
      </c>
      <c r="E115">
        <v>1</v>
      </c>
      <c r="F115">
        <v>1</v>
      </c>
      <c r="G115">
        <v>1</v>
      </c>
      <c r="H115">
        <v>3</v>
      </c>
      <c r="I115" t="s">
        <v>465</v>
      </c>
      <c r="J115" t="s">
        <v>466</v>
      </c>
      <c r="K115" t="s">
        <v>467</v>
      </c>
      <c r="L115">
        <v>1348</v>
      </c>
      <c r="N115">
        <v>1009</v>
      </c>
      <c r="O115" t="s">
        <v>36</v>
      </c>
      <c r="P115" t="s">
        <v>36</v>
      </c>
      <c r="Q115">
        <v>1000</v>
      </c>
      <c r="W115">
        <v>0</v>
      </c>
      <c r="X115">
        <v>-61748979</v>
      </c>
      <c r="Y115">
        <v>1.9400000000000001E-3</v>
      </c>
      <c r="AA115">
        <v>98301.6</v>
      </c>
      <c r="AB115">
        <v>0</v>
      </c>
      <c r="AC115">
        <v>0</v>
      </c>
      <c r="AD115">
        <v>0</v>
      </c>
      <c r="AE115">
        <v>4920</v>
      </c>
      <c r="AF115">
        <v>0</v>
      </c>
      <c r="AG115">
        <v>0</v>
      </c>
      <c r="AH115">
        <v>0</v>
      </c>
      <c r="AI115">
        <v>19.98</v>
      </c>
      <c r="AJ115">
        <v>1</v>
      </c>
      <c r="AK115">
        <v>1</v>
      </c>
      <c r="AL115">
        <v>1</v>
      </c>
      <c r="AN115">
        <v>0</v>
      </c>
      <c r="AO115">
        <v>1</v>
      </c>
      <c r="AP115">
        <v>0</v>
      </c>
      <c r="AQ115">
        <v>0</v>
      </c>
      <c r="AR115">
        <v>0</v>
      </c>
      <c r="AS115" t="s">
        <v>3</v>
      </c>
      <c r="AT115">
        <v>1.9400000000000001E-3</v>
      </c>
      <c r="AU115" t="s">
        <v>3</v>
      </c>
      <c r="AV115">
        <v>0</v>
      </c>
      <c r="AW115">
        <v>2</v>
      </c>
      <c r="AX115">
        <v>36364605</v>
      </c>
      <c r="AY115">
        <v>1</v>
      </c>
      <c r="AZ115">
        <v>0</v>
      </c>
      <c r="BA115">
        <v>115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CX115">
        <f>Y115*Source!I85</f>
        <v>3.8800000000000001E-5</v>
      </c>
      <c r="CY115">
        <f t="shared" si="21"/>
        <v>98301.6</v>
      </c>
      <c r="CZ115">
        <f t="shared" si="22"/>
        <v>4920</v>
      </c>
      <c r="DA115">
        <f t="shared" si="23"/>
        <v>19.98</v>
      </c>
      <c r="DB115">
        <f t="shared" si="24"/>
        <v>9.5399999999999991</v>
      </c>
      <c r="DC115">
        <f t="shared" si="25"/>
        <v>0</v>
      </c>
    </row>
    <row r="116" spans="1:107">
      <c r="A116">
        <f>ROW(Source!A85)</f>
        <v>85</v>
      </c>
      <c r="B116">
        <v>36160589</v>
      </c>
      <c r="C116">
        <v>36364593</v>
      </c>
      <c r="D116">
        <v>29113979</v>
      </c>
      <c r="E116">
        <v>1</v>
      </c>
      <c r="F116">
        <v>1</v>
      </c>
      <c r="G116">
        <v>1</v>
      </c>
      <c r="H116">
        <v>3</v>
      </c>
      <c r="I116" t="s">
        <v>527</v>
      </c>
      <c r="J116" t="s">
        <v>528</v>
      </c>
      <c r="K116" t="s">
        <v>529</v>
      </c>
      <c r="L116">
        <v>1348</v>
      </c>
      <c r="N116">
        <v>1009</v>
      </c>
      <c r="O116" t="s">
        <v>36</v>
      </c>
      <c r="P116" t="s">
        <v>36</v>
      </c>
      <c r="Q116">
        <v>1000</v>
      </c>
      <c r="W116">
        <v>0</v>
      </c>
      <c r="X116">
        <v>-1319080431</v>
      </c>
      <c r="Y116">
        <v>4.4000000000000002E-4</v>
      </c>
      <c r="AA116">
        <v>89992.41</v>
      </c>
      <c r="AB116">
        <v>0</v>
      </c>
      <c r="AC116">
        <v>0</v>
      </c>
      <c r="AD116">
        <v>0</v>
      </c>
      <c r="AE116">
        <v>9749.99</v>
      </c>
      <c r="AF116">
        <v>0</v>
      </c>
      <c r="AG116">
        <v>0</v>
      </c>
      <c r="AH116">
        <v>0</v>
      </c>
      <c r="AI116">
        <v>9.23</v>
      </c>
      <c r="AJ116">
        <v>1</v>
      </c>
      <c r="AK116">
        <v>1</v>
      </c>
      <c r="AL116">
        <v>1</v>
      </c>
      <c r="AN116">
        <v>0</v>
      </c>
      <c r="AO116">
        <v>1</v>
      </c>
      <c r="AP116">
        <v>0</v>
      </c>
      <c r="AQ116">
        <v>0</v>
      </c>
      <c r="AR116">
        <v>0</v>
      </c>
      <c r="AS116" t="s">
        <v>3</v>
      </c>
      <c r="AT116">
        <v>4.4000000000000002E-4</v>
      </c>
      <c r="AU116" t="s">
        <v>3</v>
      </c>
      <c r="AV116">
        <v>0</v>
      </c>
      <c r="AW116">
        <v>2</v>
      </c>
      <c r="AX116">
        <v>36364606</v>
      </c>
      <c r="AY116">
        <v>1</v>
      </c>
      <c r="AZ116">
        <v>0</v>
      </c>
      <c r="BA116">
        <v>116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CX116">
        <f>Y116*Source!I85</f>
        <v>8.8000000000000004E-6</v>
      </c>
      <c r="CY116">
        <f t="shared" si="21"/>
        <v>89992.41</v>
      </c>
      <c r="CZ116">
        <f t="shared" si="22"/>
        <v>9749.99</v>
      </c>
      <c r="DA116">
        <f t="shared" si="23"/>
        <v>9.23</v>
      </c>
      <c r="DB116">
        <f t="shared" si="24"/>
        <v>4.29</v>
      </c>
      <c r="DC116">
        <f t="shared" si="25"/>
        <v>0</v>
      </c>
    </row>
    <row r="117" spans="1:107">
      <c r="A117">
        <f>ROW(Source!A85)</f>
        <v>85</v>
      </c>
      <c r="B117">
        <v>36160589</v>
      </c>
      <c r="C117">
        <v>36364593</v>
      </c>
      <c r="D117">
        <v>29114247</v>
      </c>
      <c r="E117">
        <v>1</v>
      </c>
      <c r="F117">
        <v>1</v>
      </c>
      <c r="G117">
        <v>1</v>
      </c>
      <c r="H117">
        <v>3</v>
      </c>
      <c r="I117" t="s">
        <v>471</v>
      </c>
      <c r="J117" t="s">
        <v>472</v>
      </c>
      <c r="K117" t="s">
        <v>473</v>
      </c>
      <c r="L117">
        <v>1348</v>
      </c>
      <c r="N117">
        <v>1009</v>
      </c>
      <c r="O117" t="s">
        <v>36</v>
      </c>
      <c r="P117" t="s">
        <v>36</v>
      </c>
      <c r="Q117">
        <v>1000</v>
      </c>
      <c r="W117">
        <v>0</v>
      </c>
      <c r="X117">
        <v>969423507</v>
      </c>
      <c r="Y117">
        <v>2.1000000000000001E-2</v>
      </c>
      <c r="AA117">
        <v>83077.69</v>
      </c>
      <c r="AB117">
        <v>0</v>
      </c>
      <c r="AC117">
        <v>0</v>
      </c>
      <c r="AD117">
        <v>0</v>
      </c>
      <c r="AE117">
        <v>9040.01</v>
      </c>
      <c r="AF117">
        <v>0</v>
      </c>
      <c r="AG117">
        <v>0</v>
      </c>
      <c r="AH117">
        <v>0</v>
      </c>
      <c r="AI117">
        <v>9.19</v>
      </c>
      <c r="AJ117">
        <v>1</v>
      </c>
      <c r="AK117">
        <v>1</v>
      </c>
      <c r="AL117">
        <v>1</v>
      </c>
      <c r="AN117">
        <v>0</v>
      </c>
      <c r="AO117">
        <v>1</v>
      </c>
      <c r="AP117">
        <v>0</v>
      </c>
      <c r="AQ117">
        <v>0</v>
      </c>
      <c r="AR117">
        <v>0</v>
      </c>
      <c r="AS117" t="s">
        <v>3</v>
      </c>
      <c r="AT117">
        <v>2.1000000000000001E-2</v>
      </c>
      <c r="AU117" t="s">
        <v>3</v>
      </c>
      <c r="AV117">
        <v>0</v>
      </c>
      <c r="AW117">
        <v>2</v>
      </c>
      <c r="AX117">
        <v>36364607</v>
      </c>
      <c r="AY117">
        <v>1</v>
      </c>
      <c r="AZ117">
        <v>0</v>
      </c>
      <c r="BA117">
        <v>117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CX117">
        <f>Y117*Source!I85</f>
        <v>4.2000000000000002E-4</v>
      </c>
      <c r="CY117">
        <f t="shared" si="21"/>
        <v>83077.69</v>
      </c>
      <c r="CZ117">
        <f t="shared" si="22"/>
        <v>9040.01</v>
      </c>
      <c r="DA117">
        <f t="shared" si="23"/>
        <v>9.19</v>
      </c>
      <c r="DB117">
        <f t="shared" si="24"/>
        <v>189.84</v>
      </c>
      <c r="DC117">
        <f t="shared" si="25"/>
        <v>0</v>
      </c>
    </row>
    <row r="118" spans="1:107">
      <c r="A118">
        <f>ROW(Source!A85)</f>
        <v>85</v>
      </c>
      <c r="B118">
        <v>36160589</v>
      </c>
      <c r="C118">
        <v>36364593</v>
      </c>
      <c r="D118">
        <v>29114332</v>
      </c>
      <c r="E118">
        <v>1</v>
      </c>
      <c r="F118">
        <v>1</v>
      </c>
      <c r="G118">
        <v>1</v>
      </c>
      <c r="H118">
        <v>3</v>
      </c>
      <c r="I118" t="s">
        <v>474</v>
      </c>
      <c r="J118" t="s">
        <v>475</v>
      </c>
      <c r="K118" t="s">
        <v>476</v>
      </c>
      <c r="L118">
        <v>1348</v>
      </c>
      <c r="N118">
        <v>1009</v>
      </c>
      <c r="O118" t="s">
        <v>36</v>
      </c>
      <c r="P118" t="s">
        <v>36</v>
      </c>
      <c r="Q118">
        <v>1000</v>
      </c>
      <c r="W118">
        <v>0</v>
      </c>
      <c r="X118">
        <v>1561117559</v>
      </c>
      <c r="Y118">
        <v>1.0000000000000001E-5</v>
      </c>
      <c r="AA118">
        <v>54619.68</v>
      </c>
      <c r="AB118">
        <v>0</v>
      </c>
      <c r="AC118">
        <v>0</v>
      </c>
      <c r="AD118">
        <v>0</v>
      </c>
      <c r="AE118">
        <v>11978</v>
      </c>
      <c r="AF118">
        <v>0</v>
      </c>
      <c r="AG118">
        <v>0</v>
      </c>
      <c r="AH118">
        <v>0</v>
      </c>
      <c r="AI118">
        <v>4.5599999999999996</v>
      </c>
      <c r="AJ118">
        <v>1</v>
      </c>
      <c r="AK118">
        <v>1</v>
      </c>
      <c r="AL118">
        <v>1</v>
      </c>
      <c r="AN118">
        <v>0</v>
      </c>
      <c r="AO118">
        <v>1</v>
      </c>
      <c r="AP118">
        <v>0</v>
      </c>
      <c r="AQ118">
        <v>0</v>
      </c>
      <c r="AR118">
        <v>0</v>
      </c>
      <c r="AS118" t="s">
        <v>3</v>
      </c>
      <c r="AT118">
        <v>1.0000000000000001E-5</v>
      </c>
      <c r="AU118" t="s">
        <v>3</v>
      </c>
      <c r="AV118">
        <v>0</v>
      </c>
      <c r="AW118">
        <v>2</v>
      </c>
      <c r="AX118">
        <v>36364608</v>
      </c>
      <c r="AY118">
        <v>1</v>
      </c>
      <c r="AZ118">
        <v>0</v>
      </c>
      <c r="BA118">
        <v>118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CX118">
        <f>Y118*Source!I85</f>
        <v>2.0000000000000002E-7</v>
      </c>
      <c r="CY118">
        <f t="shared" si="21"/>
        <v>54619.68</v>
      </c>
      <c r="CZ118">
        <f t="shared" si="22"/>
        <v>11978</v>
      </c>
      <c r="DA118">
        <f t="shared" si="23"/>
        <v>4.5599999999999996</v>
      </c>
      <c r="DB118">
        <f t="shared" si="24"/>
        <v>0.12</v>
      </c>
      <c r="DC118">
        <f t="shared" si="25"/>
        <v>0</v>
      </c>
    </row>
    <row r="119" spans="1:107">
      <c r="A119">
        <f>ROW(Source!A85)</f>
        <v>85</v>
      </c>
      <c r="B119">
        <v>36160589</v>
      </c>
      <c r="C119">
        <v>36364593</v>
      </c>
      <c r="D119">
        <v>29107444</v>
      </c>
      <c r="E119">
        <v>1</v>
      </c>
      <c r="F119">
        <v>1</v>
      </c>
      <c r="G119">
        <v>1</v>
      </c>
      <c r="H119">
        <v>3</v>
      </c>
      <c r="I119" t="s">
        <v>480</v>
      </c>
      <c r="J119" t="s">
        <v>481</v>
      </c>
      <c r="K119" t="s">
        <v>482</v>
      </c>
      <c r="L119">
        <v>1346</v>
      </c>
      <c r="N119">
        <v>1009</v>
      </c>
      <c r="O119" t="s">
        <v>483</v>
      </c>
      <c r="P119" t="s">
        <v>483</v>
      </c>
      <c r="Q119">
        <v>1</v>
      </c>
      <c r="W119">
        <v>0</v>
      </c>
      <c r="X119">
        <v>-1817527483</v>
      </c>
      <c r="Y119">
        <v>0.36</v>
      </c>
      <c r="AA119">
        <v>55.54</v>
      </c>
      <c r="AB119">
        <v>0</v>
      </c>
      <c r="AC119">
        <v>0</v>
      </c>
      <c r="AD119">
        <v>0</v>
      </c>
      <c r="AE119">
        <v>6.09</v>
      </c>
      <c r="AF119">
        <v>0</v>
      </c>
      <c r="AG119">
        <v>0</v>
      </c>
      <c r="AH119">
        <v>0</v>
      </c>
      <c r="AI119">
        <v>9.1199999999999992</v>
      </c>
      <c r="AJ119">
        <v>1</v>
      </c>
      <c r="AK119">
        <v>1</v>
      </c>
      <c r="AL119">
        <v>1</v>
      </c>
      <c r="AN119">
        <v>0</v>
      </c>
      <c r="AO119">
        <v>1</v>
      </c>
      <c r="AP119">
        <v>0</v>
      </c>
      <c r="AQ119">
        <v>0</v>
      </c>
      <c r="AR119">
        <v>0</v>
      </c>
      <c r="AS119" t="s">
        <v>3</v>
      </c>
      <c r="AT119">
        <v>0.36</v>
      </c>
      <c r="AU119" t="s">
        <v>3</v>
      </c>
      <c r="AV119">
        <v>0</v>
      </c>
      <c r="AW119">
        <v>2</v>
      </c>
      <c r="AX119">
        <v>36364609</v>
      </c>
      <c r="AY119">
        <v>1</v>
      </c>
      <c r="AZ119">
        <v>0</v>
      </c>
      <c r="BA119">
        <v>119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CX119">
        <f>Y119*Source!I85</f>
        <v>7.1999999999999998E-3</v>
      </c>
      <c r="CY119">
        <f t="shared" si="21"/>
        <v>55.54</v>
      </c>
      <c r="CZ119">
        <f t="shared" si="22"/>
        <v>6.09</v>
      </c>
      <c r="DA119">
        <f t="shared" si="23"/>
        <v>9.1199999999999992</v>
      </c>
      <c r="DB119">
        <f t="shared" si="24"/>
        <v>2.19</v>
      </c>
      <c r="DC119">
        <f t="shared" si="25"/>
        <v>0</v>
      </c>
    </row>
    <row r="120" spans="1:107">
      <c r="A120">
        <f>ROW(Source!A85)</f>
        <v>85</v>
      </c>
      <c r="B120">
        <v>36160589</v>
      </c>
      <c r="C120">
        <v>36364593</v>
      </c>
      <c r="D120">
        <v>29110606</v>
      </c>
      <c r="E120">
        <v>1</v>
      </c>
      <c r="F120">
        <v>1</v>
      </c>
      <c r="G120">
        <v>1</v>
      </c>
      <c r="H120">
        <v>3</v>
      </c>
      <c r="I120" t="s">
        <v>484</v>
      </c>
      <c r="J120" t="s">
        <v>485</v>
      </c>
      <c r="K120" t="s">
        <v>486</v>
      </c>
      <c r="L120">
        <v>1348</v>
      </c>
      <c r="N120">
        <v>1009</v>
      </c>
      <c r="O120" t="s">
        <v>36</v>
      </c>
      <c r="P120" t="s">
        <v>36</v>
      </c>
      <c r="Q120">
        <v>1000</v>
      </c>
      <c r="W120">
        <v>0</v>
      </c>
      <c r="X120">
        <v>1170503714</v>
      </c>
      <c r="Y120">
        <v>5.9999999999999995E-4</v>
      </c>
      <c r="AA120">
        <v>85910.399999999994</v>
      </c>
      <c r="AB120">
        <v>0</v>
      </c>
      <c r="AC120">
        <v>0</v>
      </c>
      <c r="AD120">
        <v>0</v>
      </c>
      <c r="AE120">
        <v>9420</v>
      </c>
      <c r="AF120">
        <v>0</v>
      </c>
      <c r="AG120">
        <v>0</v>
      </c>
      <c r="AH120">
        <v>0</v>
      </c>
      <c r="AI120">
        <v>9.1199999999999992</v>
      </c>
      <c r="AJ120">
        <v>1</v>
      </c>
      <c r="AK120">
        <v>1</v>
      </c>
      <c r="AL120">
        <v>1</v>
      </c>
      <c r="AN120">
        <v>0</v>
      </c>
      <c r="AO120">
        <v>1</v>
      </c>
      <c r="AP120">
        <v>0</v>
      </c>
      <c r="AQ120">
        <v>0</v>
      </c>
      <c r="AR120">
        <v>0</v>
      </c>
      <c r="AS120" t="s">
        <v>3</v>
      </c>
      <c r="AT120">
        <v>5.9999999999999995E-4</v>
      </c>
      <c r="AU120" t="s">
        <v>3</v>
      </c>
      <c r="AV120">
        <v>0</v>
      </c>
      <c r="AW120">
        <v>2</v>
      </c>
      <c r="AX120">
        <v>36364610</v>
      </c>
      <c r="AY120">
        <v>1</v>
      </c>
      <c r="AZ120">
        <v>0</v>
      </c>
      <c r="BA120">
        <v>120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CX120">
        <f>Y120*Source!I85</f>
        <v>1.1999999999999999E-5</v>
      </c>
      <c r="CY120">
        <f t="shared" si="21"/>
        <v>85910.399999999994</v>
      </c>
      <c r="CZ120">
        <f t="shared" si="22"/>
        <v>9420</v>
      </c>
      <c r="DA120">
        <f t="shared" si="23"/>
        <v>9.1199999999999992</v>
      </c>
      <c r="DB120">
        <f t="shared" si="24"/>
        <v>5.65</v>
      </c>
      <c r="DC120">
        <f t="shared" si="25"/>
        <v>0</v>
      </c>
    </row>
    <row r="121" spans="1:107">
      <c r="A121">
        <f>ROW(Source!A85)</f>
        <v>85</v>
      </c>
      <c r="B121">
        <v>36160589</v>
      </c>
      <c r="C121">
        <v>36364593</v>
      </c>
      <c r="D121">
        <v>29115467</v>
      </c>
      <c r="E121">
        <v>1</v>
      </c>
      <c r="F121">
        <v>1</v>
      </c>
      <c r="G121">
        <v>1</v>
      </c>
      <c r="H121">
        <v>3</v>
      </c>
      <c r="I121" t="s">
        <v>487</v>
      </c>
      <c r="J121" t="s">
        <v>488</v>
      </c>
      <c r="K121" t="s">
        <v>489</v>
      </c>
      <c r="L121">
        <v>1339</v>
      </c>
      <c r="N121">
        <v>1007</v>
      </c>
      <c r="O121" t="s">
        <v>116</v>
      </c>
      <c r="P121" t="s">
        <v>116</v>
      </c>
      <c r="Q121">
        <v>1</v>
      </c>
      <c r="W121">
        <v>0</v>
      </c>
      <c r="X121">
        <v>-312411735</v>
      </c>
      <c r="Y121">
        <v>1.0300000000000001E-3</v>
      </c>
      <c r="AA121">
        <v>9060.9500000000007</v>
      </c>
      <c r="AB121">
        <v>0</v>
      </c>
      <c r="AC121">
        <v>0</v>
      </c>
      <c r="AD121">
        <v>0</v>
      </c>
      <c r="AE121">
        <v>1699.99</v>
      </c>
      <c r="AF121">
        <v>0</v>
      </c>
      <c r="AG121">
        <v>0</v>
      </c>
      <c r="AH121">
        <v>0</v>
      </c>
      <c r="AI121">
        <v>5.33</v>
      </c>
      <c r="AJ121">
        <v>1</v>
      </c>
      <c r="AK121">
        <v>1</v>
      </c>
      <c r="AL121">
        <v>1</v>
      </c>
      <c r="AN121">
        <v>0</v>
      </c>
      <c r="AO121">
        <v>1</v>
      </c>
      <c r="AP121">
        <v>0</v>
      </c>
      <c r="AQ121">
        <v>0</v>
      </c>
      <c r="AR121">
        <v>0</v>
      </c>
      <c r="AS121" t="s">
        <v>3</v>
      </c>
      <c r="AT121">
        <v>1.0300000000000001E-3</v>
      </c>
      <c r="AU121" t="s">
        <v>3</v>
      </c>
      <c r="AV121">
        <v>0</v>
      </c>
      <c r="AW121">
        <v>2</v>
      </c>
      <c r="AX121">
        <v>36364611</v>
      </c>
      <c r="AY121">
        <v>1</v>
      </c>
      <c r="AZ121">
        <v>0</v>
      </c>
      <c r="BA121">
        <v>121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CX121">
        <f>Y121*Source!I85</f>
        <v>2.0600000000000003E-5</v>
      </c>
      <c r="CY121">
        <f t="shared" si="21"/>
        <v>9060.9500000000007</v>
      </c>
      <c r="CZ121">
        <f t="shared" si="22"/>
        <v>1699.99</v>
      </c>
      <c r="DA121">
        <f t="shared" si="23"/>
        <v>5.33</v>
      </c>
      <c r="DB121">
        <f t="shared" si="24"/>
        <v>1.75</v>
      </c>
      <c r="DC121">
        <f t="shared" si="25"/>
        <v>0</v>
      </c>
    </row>
    <row r="122" spans="1:107">
      <c r="A122">
        <f>ROW(Source!A85)</f>
        <v>85</v>
      </c>
      <c r="B122">
        <v>36160589</v>
      </c>
      <c r="C122">
        <v>36364593</v>
      </c>
      <c r="D122">
        <v>29122102</v>
      </c>
      <c r="E122">
        <v>1</v>
      </c>
      <c r="F122">
        <v>1</v>
      </c>
      <c r="G122">
        <v>1</v>
      </c>
      <c r="H122">
        <v>3</v>
      </c>
      <c r="I122" t="s">
        <v>490</v>
      </c>
      <c r="J122" t="s">
        <v>491</v>
      </c>
      <c r="K122" t="s">
        <v>492</v>
      </c>
      <c r="L122">
        <v>1348</v>
      </c>
      <c r="N122">
        <v>1009</v>
      </c>
      <c r="O122" t="s">
        <v>36</v>
      </c>
      <c r="P122" t="s">
        <v>36</v>
      </c>
      <c r="Q122">
        <v>1000</v>
      </c>
      <c r="W122">
        <v>0</v>
      </c>
      <c r="X122">
        <v>-1142562182</v>
      </c>
      <c r="Y122">
        <v>3.1E-4</v>
      </c>
      <c r="AA122">
        <v>47641</v>
      </c>
      <c r="AB122">
        <v>0</v>
      </c>
      <c r="AC122">
        <v>0</v>
      </c>
      <c r="AD122">
        <v>0</v>
      </c>
      <c r="AE122">
        <v>15620</v>
      </c>
      <c r="AF122">
        <v>0</v>
      </c>
      <c r="AG122">
        <v>0</v>
      </c>
      <c r="AH122">
        <v>0</v>
      </c>
      <c r="AI122">
        <v>3.05</v>
      </c>
      <c r="AJ122">
        <v>1</v>
      </c>
      <c r="AK122">
        <v>1</v>
      </c>
      <c r="AL122">
        <v>1</v>
      </c>
      <c r="AN122">
        <v>0</v>
      </c>
      <c r="AO122">
        <v>1</v>
      </c>
      <c r="AP122">
        <v>0</v>
      </c>
      <c r="AQ122">
        <v>0</v>
      </c>
      <c r="AR122">
        <v>0</v>
      </c>
      <c r="AS122" t="s">
        <v>3</v>
      </c>
      <c r="AT122">
        <v>3.1E-4</v>
      </c>
      <c r="AU122" t="s">
        <v>3</v>
      </c>
      <c r="AV122">
        <v>0</v>
      </c>
      <c r="AW122">
        <v>2</v>
      </c>
      <c r="AX122">
        <v>36364612</v>
      </c>
      <c r="AY122">
        <v>1</v>
      </c>
      <c r="AZ122">
        <v>0</v>
      </c>
      <c r="BA122">
        <v>122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CX122">
        <f>Y122*Source!I85</f>
        <v>6.1999999999999999E-6</v>
      </c>
      <c r="CY122">
        <f t="shared" si="21"/>
        <v>47641</v>
      </c>
      <c r="CZ122">
        <f t="shared" si="22"/>
        <v>15620</v>
      </c>
      <c r="DA122">
        <f t="shared" si="23"/>
        <v>3.05</v>
      </c>
      <c r="DB122">
        <f t="shared" si="24"/>
        <v>4.84</v>
      </c>
      <c r="DC122">
        <f t="shared" si="25"/>
        <v>0</v>
      </c>
    </row>
    <row r="123" spans="1:107">
      <c r="A123">
        <f>ROW(Source!A85)</f>
        <v>85</v>
      </c>
      <c r="B123">
        <v>36160589</v>
      </c>
      <c r="C123">
        <v>36364593</v>
      </c>
      <c r="D123">
        <v>29129276</v>
      </c>
      <c r="E123">
        <v>1</v>
      </c>
      <c r="F123">
        <v>1</v>
      </c>
      <c r="G123">
        <v>1</v>
      </c>
      <c r="H123">
        <v>3</v>
      </c>
      <c r="I123" t="s">
        <v>493</v>
      </c>
      <c r="J123" t="s">
        <v>494</v>
      </c>
      <c r="K123" t="s">
        <v>495</v>
      </c>
      <c r="L123">
        <v>1348</v>
      </c>
      <c r="N123">
        <v>1009</v>
      </c>
      <c r="O123" t="s">
        <v>36</v>
      </c>
      <c r="P123" t="s">
        <v>36</v>
      </c>
      <c r="Q123">
        <v>1000</v>
      </c>
      <c r="W123">
        <v>0</v>
      </c>
      <c r="X123">
        <v>49960543</v>
      </c>
      <c r="Y123">
        <v>2.0000000000000001E-4</v>
      </c>
      <c r="AA123">
        <v>73418.240000000005</v>
      </c>
      <c r="AB123">
        <v>0</v>
      </c>
      <c r="AC123">
        <v>0</v>
      </c>
      <c r="AD123">
        <v>0</v>
      </c>
      <c r="AE123">
        <v>7712</v>
      </c>
      <c r="AF123">
        <v>0</v>
      </c>
      <c r="AG123">
        <v>0</v>
      </c>
      <c r="AH123">
        <v>0</v>
      </c>
      <c r="AI123">
        <v>9.52</v>
      </c>
      <c r="AJ123">
        <v>1</v>
      </c>
      <c r="AK123">
        <v>1</v>
      </c>
      <c r="AL123">
        <v>1</v>
      </c>
      <c r="AN123">
        <v>0</v>
      </c>
      <c r="AO123">
        <v>1</v>
      </c>
      <c r="AP123">
        <v>0</v>
      </c>
      <c r="AQ123">
        <v>0</v>
      </c>
      <c r="AR123">
        <v>0</v>
      </c>
      <c r="AS123" t="s">
        <v>3</v>
      </c>
      <c r="AT123">
        <v>2.0000000000000001E-4</v>
      </c>
      <c r="AU123" t="s">
        <v>3</v>
      </c>
      <c r="AV123">
        <v>0</v>
      </c>
      <c r="AW123">
        <v>2</v>
      </c>
      <c r="AX123">
        <v>36364613</v>
      </c>
      <c r="AY123">
        <v>1</v>
      </c>
      <c r="AZ123">
        <v>0</v>
      </c>
      <c r="BA123">
        <v>123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CX123">
        <f>Y123*Source!I85</f>
        <v>4.0000000000000007E-6</v>
      </c>
      <c r="CY123">
        <f t="shared" si="21"/>
        <v>73418.240000000005</v>
      </c>
      <c r="CZ123">
        <f t="shared" si="22"/>
        <v>7712</v>
      </c>
      <c r="DA123">
        <f t="shared" si="23"/>
        <v>9.52</v>
      </c>
      <c r="DB123">
        <f t="shared" si="24"/>
        <v>1.54</v>
      </c>
      <c r="DC123">
        <f t="shared" si="25"/>
        <v>0</v>
      </c>
    </row>
    <row r="124" spans="1:107">
      <c r="A124">
        <f>ROW(Source!A85)</f>
        <v>85</v>
      </c>
      <c r="B124">
        <v>36160589</v>
      </c>
      <c r="C124">
        <v>36364593</v>
      </c>
      <c r="D124">
        <v>29162764</v>
      </c>
      <c r="E124">
        <v>1</v>
      </c>
      <c r="F124">
        <v>1</v>
      </c>
      <c r="G124">
        <v>1</v>
      </c>
      <c r="H124">
        <v>3</v>
      </c>
      <c r="I124" t="s">
        <v>496</v>
      </c>
      <c r="J124" t="s">
        <v>497</v>
      </c>
      <c r="K124" t="s">
        <v>498</v>
      </c>
      <c r="L124">
        <v>1302</v>
      </c>
      <c r="N124">
        <v>1003</v>
      </c>
      <c r="O124" t="s">
        <v>499</v>
      </c>
      <c r="P124" t="s">
        <v>499</v>
      </c>
      <c r="Q124">
        <v>10</v>
      </c>
      <c r="W124">
        <v>0</v>
      </c>
      <c r="X124">
        <v>838327806</v>
      </c>
      <c r="Y124">
        <v>1.8700000000000001E-2</v>
      </c>
      <c r="AA124">
        <v>386.05</v>
      </c>
      <c r="AB124">
        <v>0</v>
      </c>
      <c r="AC124">
        <v>0</v>
      </c>
      <c r="AD124">
        <v>0</v>
      </c>
      <c r="AE124">
        <v>71.489999999999995</v>
      </c>
      <c r="AF124">
        <v>0</v>
      </c>
      <c r="AG124">
        <v>0</v>
      </c>
      <c r="AH124">
        <v>0</v>
      </c>
      <c r="AI124">
        <v>5.4</v>
      </c>
      <c r="AJ124">
        <v>1</v>
      </c>
      <c r="AK124">
        <v>1</v>
      </c>
      <c r="AL124">
        <v>1</v>
      </c>
      <c r="AN124">
        <v>0</v>
      </c>
      <c r="AO124">
        <v>1</v>
      </c>
      <c r="AP124">
        <v>0</v>
      </c>
      <c r="AQ124">
        <v>0</v>
      </c>
      <c r="AR124">
        <v>0</v>
      </c>
      <c r="AS124" t="s">
        <v>3</v>
      </c>
      <c r="AT124">
        <v>1.8700000000000001E-2</v>
      </c>
      <c r="AU124" t="s">
        <v>3</v>
      </c>
      <c r="AV124">
        <v>0</v>
      </c>
      <c r="AW124">
        <v>2</v>
      </c>
      <c r="AX124">
        <v>36364615</v>
      </c>
      <c r="AY124">
        <v>1</v>
      </c>
      <c r="AZ124">
        <v>0</v>
      </c>
      <c r="BA124">
        <v>125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CX124">
        <f>Y124*Source!I85</f>
        <v>3.7400000000000004E-4</v>
      </c>
      <c r="CY124">
        <f t="shared" si="21"/>
        <v>386.05</v>
      </c>
      <c r="CZ124">
        <f t="shared" si="22"/>
        <v>71.489999999999995</v>
      </c>
      <c r="DA124">
        <f t="shared" si="23"/>
        <v>5.4</v>
      </c>
      <c r="DB124">
        <f t="shared" si="24"/>
        <v>1.34</v>
      </c>
      <c r="DC124">
        <f t="shared" si="25"/>
        <v>0</v>
      </c>
    </row>
    <row r="125" spans="1:107">
      <c r="A125">
        <f>ROW(Source!A87)</f>
        <v>87</v>
      </c>
      <c r="B125">
        <v>36160589</v>
      </c>
      <c r="C125">
        <v>36365544</v>
      </c>
      <c r="D125">
        <v>18410572</v>
      </c>
      <c r="E125">
        <v>1</v>
      </c>
      <c r="F125">
        <v>1</v>
      </c>
      <c r="G125">
        <v>1</v>
      </c>
      <c r="H125">
        <v>1</v>
      </c>
      <c r="I125" t="s">
        <v>519</v>
      </c>
      <c r="J125" t="s">
        <v>3</v>
      </c>
      <c r="K125" t="s">
        <v>520</v>
      </c>
      <c r="L125">
        <v>1369</v>
      </c>
      <c r="N125">
        <v>1013</v>
      </c>
      <c r="O125" t="s">
        <v>336</v>
      </c>
      <c r="P125" t="s">
        <v>336</v>
      </c>
      <c r="Q125">
        <v>1</v>
      </c>
      <c r="W125">
        <v>0</v>
      </c>
      <c r="X125">
        <v>-546915240</v>
      </c>
      <c r="Y125">
        <v>35.5</v>
      </c>
      <c r="AA125">
        <v>0</v>
      </c>
      <c r="AB125">
        <v>0</v>
      </c>
      <c r="AC125">
        <v>0</v>
      </c>
      <c r="AD125">
        <v>290.04000000000002</v>
      </c>
      <c r="AE125">
        <v>0</v>
      </c>
      <c r="AF125">
        <v>0</v>
      </c>
      <c r="AG125">
        <v>0</v>
      </c>
      <c r="AH125">
        <v>290.04000000000002</v>
      </c>
      <c r="AI125">
        <v>1</v>
      </c>
      <c r="AJ125">
        <v>1</v>
      </c>
      <c r="AK125">
        <v>1</v>
      </c>
      <c r="AL125">
        <v>1</v>
      </c>
      <c r="AN125">
        <v>0</v>
      </c>
      <c r="AO125">
        <v>1</v>
      </c>
      <c r="AP125">
        <v>0</v>
      </c>
      <c r="AQ125">
        <v>0</v>
      </c>
      <c r="AR125">
        <v>0</v>
      </c>
      <c r="AS125" t="s">
        <v>3</v>
      </c>
      <c r="AT125">
        <v>35.5</v>
      </c>
      <c r="AU125" t="s">
        <v>3</v>
      </c>
      <c r="AV125">
        <v>1</v>
      </c>
      <c r="AW125">
        <v>2</v>
      </c>
      <c r="AX125">
        <v>36365545</v>
      </c>
      <c r="AY125">
        <v>1</v>
      </c>
      <c r="AZ125">
        <v>0</v>
      </c>
      <c r="BA125">
        <v>126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CX125">
        <f>Y125*Source!I87</f>
        <v>2.13</v>
      </c>
      <c r="CY125">
        <f>AD125</f>
        <v>290.04000000000002</v>
      </c>
      <c r="CZ125">
        <f>AH125</f>
        <v>290.04000000000002</v>
      </c>
      <c r="DA125">
        <f>AL125</f>
        <v>1</v>
      </c>
      <c r="DB125">
        <f t="shared" si="24"/>
        <v>10296.42</v>
      </c>
      <c r="DC125">
        <f t="shared" si="25"/>
        <v>0</v>
      </c>
    </row>
    <row r="126" spans="1:107">
      <c r="A126">
        <f>ROW(Source!A87)</f>
        <v>87</v>
      </c>
      <c r="B126">
        <v>36160589</v>
      </c>
      <c r="C126">
        <v>36365544</v>
      </c>
      <c r="D126">
        <v>121548</v>
      </c>
      <c r="E126">
        <v>1</v>
      </c>
      <c r="F126">
        <v>1</v>
      </c>
      <c r="G126">
        <v>1</v>
      </c>
      <c r="H126">
        <v>1</v>
      </c>
      <c r="I126" t="s">
        <v>25</v>
      </c>
      <c r="J126" t="s">
        <v>3</v>
      </c>
      <c r="K126" t="s">
        <v>337</v>
      </c>
      <c r="L126">
        <v>608254</v>
      </c>
      <c r="N126">
        <v>1013</v>
      </c>
      <c r="O126" t="s">
        <v>338</v>
      </c>
      <c r="P126" t="s">
        <v>338</v>
      </c>
      <c r="Q126">
        <v>1</v>
      </c>
      <c r="W126">
        <v>0</v>
      </c>
      <c r="X126">
        <v>-185737400</v>
      </c>
      <c r="Y126">
        <v>2.61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1</v>
      </c>
      <c r="AJ126">
        <v>1</v>
      </c>
      <c r="AK126">
        <v>1</v>
      </c>
      <c r="AL126">
        <v>1</v>
      </c>
      <c r="AN126">
        <v>0</v>
      </c>
      <c r="AO126">
        <v>1</v>
      </c>
      <c r="AP126">
        <v>0</v>
      </c>
      <c r="AQ126">
        <v>0</v>
      </c>
      <c r="AR126">
        <v>0</v>
      </c>
      <c r="AS126" t="s">
        <v>3</v>
      </c>
      <c r="AT126">
        <v>2.61</v>
      </c>
      <c r="AU126" t="s">
        <v>3</v>
      </c>
      <c r="AV126">
        <v>2</v>
      </c>
      <c r="AW126">
        <v>2</v>
      </c>
      <c r="AX126">
        <v>36365546</v>
      </c>
      <c r="AY126">
        <v>1</v>
      </c>
      <c r="AZ126">
        <v>0</v>
      </c>
      <c r="BA126">
        <v>127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CX126">
        <f>Y126*Source!I87</f>
        <v>0.15659999999999999</v>
      </c>
      <c r="CY126">
        <f>AD126</f>
        <v>0</v>
      </c>
      <c r="CZ126">
        <f>AH126</f>
        <v>0</v>
      </c>
      <c r="DA126">
        <f>AL126</f>
        <v>1</v>
      </c>
      <c r="DB126">
        <f t="shared" si="24"/>
        <v>0</v>
      </c>
      <c r="DC126">
        <f t="shared" si="25"/>
        <v>0</v>
      </c>
    </row>
    <row r="127" spans="1:107">
      <c r="A127">
        <f>ROW(Source!A87)</f>
        <v>87</v>
      </c>
      <c r="B127">
        <v>36160589</v>
      </c>
      <c r="C127">
        <v>36365544</v>
      </c>
      <c r="D127">
        <v>29172285</v>
      </c>
      <c r="E127">
        <v>1</v>
      </c>
      <c r="F127">
        <v>1</v>
      </c>
      <c r="G127">
        <v>1</v>
      </c>
      <c r="H127">
        <v>2</v>
      </c>
      <c r="I127" t="s">
        <v>521</v>
      </c>
      <c r="J127" t="s">
        <v>522</v>
      </c>
      <c r="K127" t="s">
        <v>523</v>
      </c>
      <c r="L127">
        <v>1368</v>
      </c>
      <c r="N127">
        <v>1011</v>
      </c>
      <c r="O127" t="s">
        <v>342</v>
      </c>
      <c r="P127" t="s">
        <v>342</v>
      </c>
      <c r="Q127">
        <v>1</v>
      </c>
      <c r="W127">
        <v>0</v>
      </c>
      <c r="X127">
        <v>-1632103729</v>
      </c>
      <c r="Y127">
        <v>0.04</v>
      </c>
      <c r="AA127">
        <v>0</v>
      </c>
      <c r="AB127">
        <v>981.03</v>
      </c>
      <c r="AC127">
        <v>511.64</v>
      </c>
      <c r="AD127">
        <v>0</v>
      </c>
      <c r="AE127">
        <v>0</v>
      </c>
      <c r="AF127">
        <v>120.52</v>
      </c>
      <c r="AG127">
        <v>15.42</v>
      </c>
      <c r="AH127">
        <v>0</v>
      </c>
      <c r="AI127">
        <v>1</v>
      </c>
      <c r="AJ127">
        <v>8.14</v>
      </c>
      <c r="AK127">
        <v>33.18</v>
      </c>
      <c r="AL127">
        <v>1</v>
      </c>
      <c r="AN127">
        <v>0</v>
      </c>
      <c r="AO127">
        <v>1</v>
      </c>
      <c r="AP127">
        <v>0</v>
      </c>
      <c r="AQ127">
        <v>0</v>
      </c>
      <c r="AR127">
        <v>0</v>
      </c>
      <c r="AS127" t="s">
        <v>3</v>
      </c>
      <c r="AT127">
        <v>0.04</v>
      </c>
      <c r="AU127" t="s">
        <v>3</v>
      </c>
      <c r="AV127">
        <v>0</v>
      </c>
      <c r="AW127">
        <v>2</v>
      </c>
      <c r="AX127">
        <v>36365547</v>
      </c>
      <c r="AY127">
        <v>1</v>
      </c>
      <c r="AZ127">
        <v>0</v>
      </c>
      <c r="BA127">
        <v>128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CX127">
        <f>Y127*Source!I87</f>
        <v>2.3999999999999998E-3</v>
      </c>
      <c r="CY127">
        <f t="shared" ref="CY127:CY135" si="26">AB127</f>
        <v>981.03</v>
      </c>
      <c r="CZ127">
        <f t="shared" ref="CZ127:CZ135" si="27">AF127</f>
        <v>120.52</v>
      </c>
      <c r="DA127">
        <f t="shared" ref="DA127:DA135" si="28">AJ127</f>
        <v>8.14</v>
      </c>
      <c r="DB127">
        <f t="shared" si="24"/>
        <v>4.82</v>
      </c>
      <c r="DC127">
        <f t="shared" si="25"/>
        <v>0.62</v>
      </c>
    </row>
    <row r="128" spans="1:107">
      <c r="A128">
        <f>ROW(Source!A87)</f>
        <v>87</v>
      </c>
      <c r="B128">
        <v>36160589</v>
      </c>
      <c r="C128">
        <v>36365544</v>
      </c>
      <c r="D128">
        <v>29172379</v>
      </c>
      <c r="E128">
        <v>1</v>
      </c>
      <c r="F128">
        <v>1</v>
      </c>
      <c r="G128">
        <v>1</v>
      </c>
      <c r="H128">
        <v>2</v>
      </c>
      <c r="I128" t="s">
        <v>412</v>
      </c>
      <c r="J128" t="s">
        <v>442</v>
      </c>
      <c r="K128" t="s">
        <v>414</v>
      </c>
      <c r="L128">
        <v>1368</v>
      </c>
      <c r="N128">
        <v>1011</v>
      </c>
      <c r="O128" t="s">
        <v>342</v>
      </c>
      <c r="P128" t="s">
        <v>342</v>
      </c>
      <c r="Q128">
        <v>1</v>
      </c>
      <c r="W128">
        <v>0</v>
      </c>
      <c r="X128">
        <v>1106923569</v>
      </c>
      <c r="Y128">
        <v>0.21</v>
      </c>
      <c r="AA128">
        <v>0</v>
      </c>
      <c r="AB128">
        <v>1102.08</v>
      </c>
      <c r="AC128">
        <v>447.93</v>
      </c>
      <c r="AD128">
        <v>0</v>
      </c>
      <c r="AE128">
        <v>0</v>
      </c>
      <c r="AF128">
        <v>112</v>
      </c>
      <c r="AG128">
        <v>13.5</v>
      </c>
      <c r="AH128">
        <v>0</v>
      </c>
      <c r="AI128">
        <v>1</v>
      </c>
      <c r="AJ128">
        <v>9.84</v>
      </c>
      <c r="AK128">
        <v>33.18</v>
      </c>
      <c r="AL128">
        <v>1</v>
      </c>
      <c r="AN128">
        <v>0</v>
      </c>
      <c r="AO128">
        <v>1</v>
      </c>
      <c r="AP128">
        <v>0</v>
      </c>
      <c r="AQ128">
        <v>0</v>
      </c>
      <c r="AR128">
        <v>0</v>
      </c>
      <c r="AS128" t="s">
        <v>3</v>
      </c>
      <c r="AT128">
        <v>0.21</v>
      </c>
      <c r="AU128" t="s">
        <v>3</v>
      </c>
      <c r="AV128">
        <v>0</v>
      </c>
      <c r="AW128">
        <v>2</v>
      </c>
      <c r="AX128">
        <v>36365548</v>
      </c>
      <c r="AY128">
        <v>1</v>
      </c>
      <c r="AZ128">
        <v>0</v>
      </c>
      <c r="BA128">
        <v>129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CX128">
        <f>Y128*Source!I87</f>
        <v>1.2599999999999998E-2</v>
      </c>
      <c r="CY128">
        <f t="shared" si="26"/>
        <v>1102.08</v>
      </c>
      <c r="CZ128">
        <f t="shared" si="27"/>
        <v>112</v>
      </c>
      <c r="DA128">
        <f t="shared" si="28"/>
        <v>9.84</v>
      </c>
      <c r="DB128">
        <f t="shared" si="24"/>
        <v>23.52</v>
      </c>
      <c r="DC128">
        <f t="shared" si="25"/>
        <v>2.84</v>
      </c>
    </row>
    <row r="129" spans="1:107">
      <c r="A129">
        <f>ROW(Source!A87)</f>
        <v>87</v>
      </c>
      <c r="B129">
        <v>36160589</v>
      </c>
      <c r="C129">
        <v>36365544</v>
      </c>
      <c r="D129">
        <v>29172409</v>
      </c>
      <c r="E129">
        <v>1</v>
      </c>
      <c r="F129">
        <v>1</v>
      </c>
      <c r="G129">
        <v>1</v>
      </c>
      <c r="H129">
        <v>2</v>
      </c>
      <c r="I129" t="s">
        <v>352</v>
      </c>
      <c r="J129" t="s">
        <v>530</v>
      </c>
      <c r="K129" t="s">
        <v>354</v>
      </c>
      <c r="L129">
        <v>1368</v>
      </c>
      <c r="N129">
        <v>1011</v>
      </c>
      <c r="O129" t="s">
        <v>342</v>
      </c>
      <c r="P129" t="s">
        <v>342</v>
      </c>
      <c r="Q129">
        <v>1</v>
      </c>
      <c r="W129">
        <v>0</v>
      </c>
      <c r="X129">
        <v>927297413</v>
      </c>
      <c r="Y129">
        <v>2.36</v>
      </c>
      <c r="AA129">
        <v>0</v>
      </c>
      <c r="AB129">
        <v>1374.56</v>
      </c>
      <c r="AC129">
        <v>477.79</v>
      </c>
      <c r="AD129">
        <v>0</v>
      </c>
      <c r="AE129">
        <v>0</v>
      </c>
      <c r="AF129">
        <v>175.55</v>
      </c>
      <c r="AG129">
        <v>14.4</v>
      </c>
      <c r="AH129">
        <v>0</v>
      </c>
      <c r="AI129">
        <v>1</v>
      </c>
      <c r="AJ129">
        <v>7.83</v>
      </c>
      <c r="AK129">
        <v>33.18</v>
      </c>
      <c r="AL129">
        <v>1</v>
      </c>
      <c r="AN129">
        <v>0</v>
      </c>
      <c r="AO129">
        <v>1</v>
      </c>
      <c r="AP129">
        <v>0</v>
      </c>
      <c r="AQ129">
        <v>0</v>
      </c>
      <c r="AR129">
        <v>0</v>
      </c>
      <c r="AS129" t="s">
        <v>3</v>
      </c>
      <c r="AT129">
        <v>2.36</v>
      </c>
      <c r="AU129" t="s">
        <v>3</v>
      </c>
      <c r="AV129">
        <v>0</v>
      </c>
      <c r="AW129">
        <v>2</v>
      </c>
      <c r="AX129">
        <v>36365549</v>
      </c>
      <c r="AY129">
        <v>1</v>
      </c>
      <c r="AZ129">
        <v>0</v>
      </c>
      <c r="BA129">
        <v>130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CX129">
        <f>Y129*Source!I87</f>
        <v>0.14159999999999998</v>
      </c>
      <c r="CY129">
        <f t="shared" si="26"/>
        <v>1374.56</v>
      </c>
      <c r="CZ129">
        <f t="shared" si="27"/>
        <v>175.55</v>
      </c>
      <c r="DA129">
        <f t="shared" si="28"/>
        <v>7.83</v>
      </c>
      <c r="DB129">
        <f t="shared" si="24"/>
        <v>414.3</v>
      </c>
      <c r="DC129">
        <f t="shared" si="25"/>
        <v>33.979999999999997</v>
      </c>
    </row>
    <row r="130" spans="1:107">
      <c r="A130">
        <f>ROW(Source!A87)</f>
        <v>87</v>
      </c>
      <c r="B130">
        <v>36160589</v>
      </c>
      <c r="C130">
        <v>36365544</v>
      </c>
      <c r="D130">
        <v>29172498</v>
      </c>
      <c r="E130">
        <v>1</v>
      </c>
      <c r="F130">
        <v>1</v>
      </c>
      <c r="G130">
        <v>1</v>
      </c>
      <c r="H130">
        <v>2</v>
      </c>
      <c r="I130" t="s">
        <v>446</v>
      </c>
      <c r="J130" t="s">
        <v>447</v>
      </c>
      <c r="K130" t="s">
        <v>448</v>
      </c>
      <c r="L130">
        <v>1368</v>
      </c>
      <c r="N130">
        <v>1011</v>
      </c>
      <c r="O130" t="s">
        <v>342</v>
      </c>
      <c r="P130" t="s">
        <v>342</v>
      </c>
      <c r="Q130">
        <v>1</v>
      </c>
      <c r="W130">
        <v>0</v>
      </c>
      <c r="X130">
        <v>-426164714</v>
      </c>
      <c r="Y130">
        <v>0.99</v>
      </c>
      <c r="AA130">
        <v>0</v>
      </c>
      <c r="AB130">
        <v>10.07</v>
      </c>
      <c r="AC130">
        <v>0</v>
      </c>
      <c r="AD130">
        <v>0</v>
      </c>
      <c r="AE130">
        <v>0</v>
      </c>
      <c r="AF130">
        <v>2.37</v>
      </c>
      <c r="AG130">
        <v>0</v>
      </c>
      <c r="AH130">
        <v>0</v>
      </c>
      <c r="AI130">
        <v>1</v>
      </c>
      <c r="AJ130">
        <v>4.25</v>
      </c>
      <c r="AK130">
        <v>33.18</v>
      </c>
      <c r="AL130">
        <v>1</v>
      </c>
      <c r="AN130">
        <v>0</v>
      </c>
      <c r="AO130">
        <v>1</v>
      </c>
      <c r="AP130">
        <v>0</v>
      </c>
      <c r="AQ130">
        <v>0</v>
      </c>
      <c r="AR130">
        <v>0</v>
      </c>
      <c r="AS130" t="s">
        <v>3</v>
      </c>
      <c r="AT130">
        <v>0.99</v>
      </c>
      <c r="AU130" t="s">
        <v>3</v>
      </c>
      <c r="AV130">
        <v>0</v>
      </c>
      <c r="AW130">
        <v>2</v>
      </c>
      <c r="AX130">
        <v>36365550</v>
      </c>
      <c r="AY130">
        <v>1</v>
      </c>
      <c r="AZ130">
        <v>0</v>
      </c>
      <c r="BA130">
        <v>131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CX130">
        <f>Y130*Source!I87</f>
        <v>5.9399999999999994E-2</v>
      </c>
      <c r="CY130">
        <f t="shared" si="26"/>
        <v>10.07</v>
      </c>
      <c r="CZ130">
        <f t="shared" si="27"/>
        <v>2.37</v>
      </c>
      <c r="DA130">
        <f t="shared" si="28"/>
        <v>4.25</v>
      </c>
      <c r="DB130">
        <f t="shared" si="24"/>
        <v>2.35</v>
      </c>
      <c r="DC130">
        <f t="shared" si="25"/>
        <v>0</v>
      </c>
    </row>
    <row r="131" spans="1:107">
      <c r="A131">
        <f>ROW(Source!A87)</f>
        <v>87</v>
      </c>
      <c r="B131">
        <v>36160589</v>
      </c>
      <c r="C131">
        <v>36365544</v>
      </c>
      <c r="D131">
        <v>29172659</v>
      </c>
      <c r="E131">
        <v>1</v>
      </c>
      <c r="F131">
        <v>1</v>
      </c>
      <c r="G131">
        <v>1</v>
      </c>
      <c r="H131">
        <v>2</v>
      </c>
      <c r="I131" t="s">
        <v>358</v>
      </c>
      <c r="J131" t="s">
        <v>449</v>
      </c>
      <c r="K131" t="s">
        <v>360</v>
      </c>
      <c r="L131">
        <v>1368</v>
      </c>
      <c r="N131">
        <v>1011</v>
      </c>
      <c r="O131" t="s">
        <v>342</v>
      </c>
      <c r="P131" t="s">
        <v>342</v>
      </c>
      <c r="Q131">
        <v>1</v>
      </c>
      <c r="W131">
        <v>0</v>
      </c>
      <c r="X131">
        <v>1514068676</v>
      </c>
      <c r="Y131">
        <v>1.68</v>
      </c>
      <c r="AA131">
        <v>0</v>
      </c>
      <c r="AB131">
        <v>8.5399999999999991</v>
      </c>
      <c r="AC131">
        <v>0</v>
      </c>
      <c r="AD131">
        <v>0</v>
      </c>
      <c r="AE131">
        <v>0</v>
      </c>
      <c r="AF131">
        <v>1.2</v>
      </c>
      <c r="AG131">
        <v>0</v>
      </c>
      <c r="AH131">
        <v>0</v>
      </c>
      <c r="AI131">
        <v>1</v>
      </c>
      <c r="AJ131">
        <v>7.12</v>
      </c>
      <c r="AK131">
        <v>33.18</v>
      </c>
      <c r="AL131">
        <v>1</v>
      </c>
      <c r="AN131">
        <v>0</v>
      </c>
      <c r="AO131">
        <v>1</v>
      </c>
      <c r="AP131">
        <v>0</v>
      </c>
      <c r="AQ131">
        <v>0</v>
      </c>
      <c r="AR131">
        <v>0</v>
      </c>
      <c r="AS131" t="s">
        <v>3</v>
      </c>
      <c r="AT131">
        <v>1.68</v>
      </c>
      <c r="AU131" t="s">
        <v>3</v>
      </c>
      <c r="AV131">
        <v>0</v>
      </c>
      <c r="AW131">
        <v>2</v>
      </c>
      <c r="AX131">
        <v>36365551</v>
      </c>
      <c r="AY131">
        <v>1</v>
      </c>
      <c r="AZ131">
        <v>0</v>
      </c>
      <c r="BA131">
        <v>132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CX131">
        <f>Y131*Source!I87</f>
        <v>0.10079999999999999</v>
      </c>
      <c r="CY131">
        <f t="shared" si="26"/>
        <v>8.5399999999999991</v>
      </c>
      <c r="CZ131">
        <f t="shared" si="27"/>
        <v>1.2</v>
      </c>
      <c r="DA131">
        <f t="shared" si="28"/>
        <v>7.12</v>
      </c>
      <c r="DB131">
        <f t="shared" si="24"/>
        <v>2.02</v>
      </c>
      <c r="DC131">
        <f t="shared" si="25"/>
        <v>0</v>
      </c>
    </row>
    <row r="132" spans="1:107">
      <c r="A132">
        <f>ROW(Source!A87)</f>
        <v>87</v>
      </c>
      <c r="B132">
        <v>36160589</v>
      </c>
      <c r="C132">
        <v>36365544</v>
      </c>
      <c r="D132">
        <v>29172669</v>
      </c>
      <c r="E132">
        <v>1</v>
      </c>
      <c r="F132">
        <v>1</v>
      </c>
      <c r="G132">
        <v>1</v>
      </c>
      <c r="H132">
        <v>2</v>
      </c>
      <c r="I132" t="s">
        <v>450</v>
      </c>
      <c r="J132" t="s">
        <v>451</v>
      </c>
      <c r="K132" t="s">
        <v>452</v>
      </c>
      <c r="L132">
        <v>1368</v>
      </c>
      <c r="N132">
        <v>1011</v>
      </c>
      <c r="O132" t="s">
        <v>342</v>
      </c>
      <c r="P132" t="s">
        <v>342</v>
      </c>
      <c r="Q132">
        <v>1</v>
      </c>
      <c r="W132">
        <v>0</v>
      </c>
      <c r="X132">
        <v>1159853466</v>
      </c>
      <c r="Y132">
        <v>0.18</v>
      </c>
      <c r="AA132">
        <v>0</v>
      </c>
      <c r="AB132">
        <v>104.14</v>
      </c>
      <c r="AC132">
        <v>0</v>
      </c>
      <c r="AD132">
        <v>0</v>
      </c>
      <c r="AE132">
        <v>0</v>
      </c>
      <c r="AF132">
        <v>12.31</v>
      </c>
      <c r="AG132">
        <v>0</v>
      </c>
      <c r="AH132">
        <v>0</v>
      </c>
      <c r="AI132">
        <v>1</v>
      </c>
      <c r="AJ132">
        <v>8.4600000000000009</v>
      </c>
      <c r="AK132">
        <v>33.18</v>
      </c>
      <c r="AL132">
        <v>1</v>
      </c>
      <c r="AN132">
        <v>0</v>
      </c>
      <c r="AO132">
        <v>1</v>
      </c>
      <c r="AP132">
        <v>0</v>
      </c>
      <c r="AQ132">
        <v>0</v>
      </c>
      <c r="AR132">
        <v>0</v>
      </c>
      <c r="AS132" t="s">
        <v>3</v>
      </c>
      <c r="AT132">
        <v>0.18</v>
      </c>
      <c r="AU132" t="s">
        <v>3</v>
      </c>
      <c r="AV132">
        <v>0</v>
      </c>
      <c r="AW132">
        <v>2</v>
      </c>
      <c r="AX132">
        <v>36365552</v>
      </c>
      <c r="AY132">
        <v>1</v>
      </c>
      <c r="AZ132">
        <v>0</v>
      </c>
      <c r="BA132">
        <v>133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0</v>
      </c>
      <c r="CX132">
        <f>Y132*Source!I87</f>
        <v>1.0799999999999999E-2</v>
      </c>
      <c r="CY132">
        <f t="shared" si="26"/>
        <v>104.14</v>
      </c>
      <c r="CZ132">
        <f t="shared" si="27"/>
        <v>12.31</v>
      </c>
      <c r="DA132">
        <f t="shared" si="28"/>
        <v>8.4600000000000009</v>
      </c>
      <c r="DB132">
        <f t="shared" si="24"/>
        <v>2.2200000000000002</v>
      </c>
      <c r="DC132">
        <f t="shared" si="25"/>
        <v>0</v>
      </c>
    </row>
    <row r="133" spans="1:107">
      <c r="A133">
        <f>ROW(Source!A87)</f>
        <v>87</v>
      </c>
      <c r="B133">
        <v>36160589</v>
      </c>
      <c r="C133">
        <v>36365544</v>
      </c>
      <c r="D133">
        <v>29172679</v>
      </c>
      <c r="E133">
        <v>1</v>
      </c>
      <c r="F133">
        <v>1</v>
      </c>
      <c r="G133">
        <v>1</v>
      </c>
      <c r="H133">
        <v>2</v>
      </c>
      <c r="I133" t="s">
        <v>453</v>
      </c>
      <c r="J133" t="s">
        <v>454</v>
      </c>
      <c r="K133" t="s">
        <v>455</v>
      </c>
      <c r="L133">
        <v>1368</v>
      </c>
      <c r="N133">
        <v>1011</v>
      </c>
      <c r="O133" t="s">
        <v>342</v>
      </c>
      <c r="P133" t="s">
        <v>342</v>
      </c>
      <c r="Q133">
        <v>1</v>
      </c>
      <c r="W133">
        <v>0</v>
      </c>
      <c r="X133">
        <v>1123115873</v>
      </c>
      <c r="Y133">
        <v>0.02</v>
      </c>
      <c r="AA133">
        <v>0</v>
      </c>
      <c r="AB133">
        <v>56.75</v>
      </c>
      <c r="AC133">
        <v>0</v>
      </c>
      <c r="AD133">
        <v>0</v>
      </c>
      <c r="AE133">
        <v>0</v>
      </c>
      <c r="AF133">
        <v>6.7</v>
      </c>
      <c r="AG133">
        <v>0</v>
      </c>
      <c r="AH133">
        <v>0</v>
      </c>
      <c r="AI133">
        <v>1</v>
      </c>
      <c r="AJ133">
        <v>8.4700000000000006</v>
      </c>
      <c r="AK133">
        <v>33.18</v>
      </c>
      <c r="AL133">
        <v>1</v>
      </c>
      <c r="AN133">
        <v>0</v>
      </c>
      <c r="AO133">
        <v>1</v>
      </c>
      <c r="AP133">
        <v>0</v>
      </c>
      <c r="AQ133">
        <v>0</v>
      </c>
      <c r="AR133">
        <v>0</v>
      </c>
      <c r="AS133" t="s">
        <v>3</v>
      </c>
      <c r="AT133">
        <v>0.02</v>
      </c>
      <c r="AU133" t="s">
        <v>3</v>
      </c>
      <c r="AV133">
        <v>0</v>
      </c>
      <c r="AW133">
        <v>2</v>
      </c>
      <c r="AX133">
        <v>36365553</v>
      </c>
      <c r="AY133">
        <v>1</v>
      </c>
      <c r="AZ133">
        <v>0</v>
      </c>
      <c r="BA133">
        <v>134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CX133">
        <f>Y133*Source!I87</f>
        <v>1.1999999999999999E-3</v>
      </c>
      <c r="CY133">
        <f t="shared" si="26"/>
        <v>56.75</v>
      </c>
      <c r="CZ133">
        <f t="shared" si="27"/>
        <v>6.7</v>
      </c>
      <c r="DA133">
        <f t="shared" si="28"/>
        <v>8.4700000000000006</v>
      </c>
      <c r="DB133">
        <f t="shared" si="24"/>
        <v>0.13</v>
      </c>
      <c r="DC133">
        <f t="shared" si="25"/>
        <v>0</v>
      </c>
    </row>
    <row r="134" spans="1:107">
      <c r="A134">
        <f>ROW(Source!A87)</f>
        <v>87</v>
      </c>
      <c r="B134">
        <v>36160589</v>
      </c>
      <c r="C134">
        <v>36365544</v>
      </c>
      <c r="D134">
        <v>29174500</v>
      </c>
      <c r="E134">
        <v>1</v>
      </c>
      <c r="F134">
        <v>1</v>
      </c>
      <c r="G134">
        <v>1</v>
      </c>
      <c r="H134">
        <v>2</v>
      </c>
      <c r="I134" t="s">
        <v>531</v>
      </c>
      <c r="J134" t="s">
        <v>532</v>
      </c>
      <c r="K134" t="s">
        <v>533</v>
      </c>
      <c r="L134">
        <v>1368</v>
      </c>
      <c r="N134">
        <v>1011</v>
      </c>
      <c r="O134" t="s">
        <v>342</v>
      </c>
      <c r="P134" t="s">
        <v>342</v>
      </c>
      <c r="Q134">
        <v>1</v>
      </c>
      <c r="W134">
        <v>0</v>
      </c>
      <c r="X134">
        <v>-1867053656</v>
      </c>
      <c r="Y134">
        <v>2.41</v>
      </c>
      <c r="AA134">
        <v>0</v>
      </c>
      <c r="AB134">
        <v>7.33</v>
      </c>
      <c r="AC134">
        <v>0</v>
      </c>
      <c r="AD134">
        <v>0</v>
      </c>
      <c r="AE134">
        <v>0</v>
      </c>
      <c r="AF134">
        <v>1.95</v>
      </c>
      <c r="AG134">
        <v>0</v>
      </c>
      <c r="AH134">
        <v>0</v>
      </c>
      <c r="AI134">
        <v>1</v>
      </c>
      <c r="AJ134">
        <v>3.76</v>
      </c>
      <c r="AK134">
        <v>33.18</v>
      </c>
      <c r="AL134">
        <v>1</v>
      </c>
      <c r="AN134">
        <v>0</v>
      </c>
      <c r="AO134">
        <v>1</v>
      </c>
      <c r="AP134">
        <v>0</v>
      </c>
      <c r="AQ134">
        <v>0</v>
      </c>
      <c r="AR134">
        <v>0</v>
      </c>
      <c r="AS134" t="s">
        <v>3</v>
      </c>
      <c r="AT134">
        <v>2.41</v>
      </c>
      <c r="AU134" t="s">
        <v>3</v>
      </c>
      <c r="AV134">
        <v>0</v>
      </c>
      <c r="AW134">
        <v>2</v>
      </c>
      <c r="AX134">
        <v>36365554</v>
      </c>
      <c r="AY134">
        <v>1</v>
      </c>
      <c r="AZ134">
        <v>0</v>
      </c>
      <c r="BA134">
        <v>135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CX134">
        <f>Y134*Source!I87</f>
        <v>0.14460000000000001</v>
      </c>
      <c r="CY134">
        <f t="shared" si="26"/>
        <v>7.33</v>
      </c>
      <c r="CZ134">
        <f t="shared" si="27"/>
        <v>1.95</v>
      </c>
      <c r="DA134">
        <f t="shared" si="28"/>
        <v>3.76</v>
      </c>
      <c r="DB134">
        <f t="shared" si="24"/>
        <v>4.7</v>
      </c>
      <c r="DC134">
        <f t="shared" si="25"/>
        <v>0</v>
      </c>
    </row>
    <row r="135" spans="1:107">
      <c r="A135">
        <f>ROW(Source!A87)</f>
        <v>87</v>
      </c>
      <c r="B135">
        <v>36160589</v>
      </c>
      <c r="C135">
        <v>36365544</v>
      </c>
      <c r="D135">
        <v>29174913</v>
      </c>
      <c r="E135">
        <v>1</v>
      </c>
      <c r="F135">
        <v>1</v>
      </c>
      <c r="G135">
        <v>1</v>
      </c>
      <c r="H135">
        <v>2</v>
      </c>
      <c r="I135" t="s">
        <v>364</v>
      </c>
      <c r="J135" t="s">
        <v>457</v>
      </c>
      <c r="K135" t="s">
        <v>366</v>
      </c>
      <c r="L135">
        <v>1368</v>
      </c>
      <c r="N135">
        <v>1011</v>
      </c>
      <c r="O135" t="s">
        <v>342</v>
      </c>
      <c r="P135" t="s">
        <v>342</v>
      </c>
      <c r="Q135">
        <v>1</v>
      </c>
      <c r="W135">
        <v>0</v>
      </c>
      <c r="X135">
        <v>1230759911</v>
      </c>
      <c r="Y135">
        <v>0.32</v>
      </c>
      <c r="AA135">
        <v>0</v>
      </c>
      <c r="AB135">
        <v>932.72</v>
      </c>
      <c r="AC135">
        <v>384.89</v>
      </c>
      <c r="AD135">
        <v>0</v>
      </c>
      <c r="AE135">
        <v>0</v>
      </c>
      <c r="AF135">
        <v>87.17</v>
      </c>
      <c r="AG135">
        <v>11.6</v>
      </c>
      <c r="AH135">
        <v>0</v>
      </c>
      <c r="AI135">
        <v>1</v>
      </c>
      <c r="AJ135">
        <v>10.7</v>
      </c>
      <c r="AK135">
        <v>33.18</v>
      </c>
      <c r="AL135">
        <v>1</v>
      </c>
      <c r="AN135">
        <v>0</v>
      </c>
      <c r="AO135">
        <v>1</v>
      </c>
      <c r="AP135">
        <v>0</v>
      </c>
      <c r="AQ135">
        <v>0</v>
      </c>
      <c r="AR135">
        <v>0</v>
      </c>
      <c r="AS135" t="s">
        <v>3</v>
      </c>
      <c r="AT135">
        <v>0.32</v>
      </c>
      <c r="AU135" t="s">
        <v>3</v>
      </c>
      <c r="AV135">
        <v>0</v>
      </c>
      <c r="AW135">
        <v>2</v>
      </c>
      <c r="AX135">
        <v>36365555</v>
      </c>
      <c r="AY135">
        <v>1</v>
      </c>
      <c r="AZ135">
        <v>0</v>
      </c>
      <c r="BA135">
        <v>136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CX135">
        <f>Y135*Source!I87</f>
        <v>1.9199999999999998E-2</v>
      </c>
      <c r="CY135">
        <f t="shared" si="26"/>
        <v>932.72</v>
      </c>
      <c r="CZ135">
        <f t="shared" si="27"/>
        <v>87.17</v>
      </c>
      <c r="DA135">
        <f t="shared" si="28"/>
        <v>10.7</v>
      </c>
      <c r="DB135">
        <f t="shared" si="24"/>
        <v>27.89</v>
      </c>
      <c r="DC135">
        <f t="shared" si="25"/>
        <v>3.71</v>
      </c>
    </row>
    <row r="136" spans="1:107">
      <c r="A136">
        <f>ROW(Source!A87)</f>
        <v>87</v>
      </c>
      <c r="B136">
        <v>36160589</v>
      </c>
      <c r="C136">
        <v>36365544</v>
      </c>
      <c r="D136">
        <v>29107906</v>
      </c>
      <c r="E136">
        <v>1</v>
      </c>
      <c r="F136">
        <v>1</v>
      </c>
      <c r="G136">
        <v>1</v>
      </c>
      <c r="H136">
        <v>3</v>
      </c>
      <c r="I136" t="s">
        <v>458</v>
      </c>
      <c r="J136" t="s">
        <v>459</v>
      </c>
      <c r="K136" t="s">
        <v>460</v>
      </c>
      <c r="L136">
        <v>1348</v>
      </c>
      <c r="N136">
        <v>1009</v>
      </c>
      <c r="O136" t="s">
        <v>36</v>
      </c>
      <c r="P136" t="s">
        <v>36</v>
      </c>
      <c r="Q136">
        <v>1000</v>
      </c>
      <c r="W136">
        <v>0</v>
      </c>
      <c r="X136">
        <v>-399561490</v>
      </c>
      <c r="Y136">
        <v>1.4999999999999999E-4</v>
      </c>
      <c r="AA136">
        <v>191774</v>
      </c>
      <c r="AB136">
        <v>0</v>
      </c>
      <c r="AC136">
        <v>0</v>
      </c>
      <c r="AD136">
        <v>0</v>
      </c>
      <c r="AE136">
        <v>37900</v>
      </c>
      <c r="AF136">
        <v>0</v>
      </c>
      <c r="AG136">
        <v>0</v>
      </c>
      <c r="AH136">
        <v>0</v>
      </c>
      <c r="AI136">
        <v>5.0599999999999996</v>
      </c>
      <c r="AJ136">
        <v>1</v>
      </c>
      <c r="AK136">
        <v>1</v>
      </c>
      <c r="AL136">
        <v>1</v>
      </c>
      <c r="AN136">
        <v>0</v>
      </c>
      <c r="AO136">
        <v>1</v>
      </c>
      <c r="AP136">
        <v>0</v>
      </c>
      <c r="AQ136">
        <v>0</v>
      </c>
      <c r="AR136">
        <v>0</v>
      </c>
      <c r="AS136" t="s">
        <v>3</v>
      </c>
      <c r="AT136">
        <v>1.4999999999999999E-4</v>
      </c>
      <c r="AU136" t="s">
        <v>3</v>
      </c>
      <c r="AV136">
        <v>0</v>
      </c>
      <c r="AW136">
        <v>2</v>
      </c>
      <c r="AX136">
        <v>36365556</v>
      </c>
      <c r="AY136">
        <v>1</v>
      </c>
      <c r="AZ136">
        <v>0</v>
      </c>
      <c r="BA136">
        <v>137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0</v>
      </c>
      <c r="CX136">
        <f>Y136*Source!I87</f>
        <v>8.9999999999999985E-6</v>
      </c>
      <c r="CY136">
        <f t="shared" ref="CY136:CY148" si="29">AA136</f>
        <v>191774</v>
      </c>
      <c r="CZ136">
        <f t="shared" ref="CZ136:CZ148" si="30">AE136</f>
        <v>37900</v>
      </c>
      <c r="DA136">
        <f t="shared" ref="DA136:DA148" si="31">AI136</f>
        <v>5.0599999999999996</v>
      </c>
      <c r="DB136">
        <f t="shared" si="24"/>
        <v>5.69</v>
      </c>
      <c r="DC136">
        <f t="shared" si="25"/>
        <v>0</v>
      </c>
    </row>
    <row r="137" spans="1:107">
      <c r="A137">
        <f>ROW(Source!A87)</f>
        <v>87</v>
      </c>
      <c r="B137">
        <v>36160589</v>
      </c>
      <c r="C137">
        <v>36365544</v>
      </c>
      <c r="D137">
        <v>29107441</v>
      </c>
      <c r="E137">
        <v>1</v>
      </c>
      <c r="F137">
        <v>1</v>
      </c>
      <c r="G137">
        <v>1</v>
      </c>
      <c r="H137">
        <v>3</v>
      </c>
      <c r="I137" t="s">
        <v>367</v>
      </c>
      <c r="J137" t="s">
        <v>461</v>
      </c>
      <c r="K137" t="s">
        <v>369</v>
      </c>
      <c r="L137">
        <v>1339</v>
      </c>
      <c r="N137">
        <v>1007</v>
      </c>
      <c r="O137" t="s">
        <v>116</v>
      </c>
      <c r="P137" t="s">
        <v>116</v>
      </c>
      <c r="Q137">
        <v>1</v>
      </c>
      <c r="W137">
        <v>0</v>
      </c>
      <c r="X137">
        <v>-756465305</v>
      </c>
      <c r="Y137">
        <v>1.4</v>
      </c>
      <c r="AA137">
        <v>75.069999999999993</v>
      </c>
      <c r="AB137">
        <v>0</v>
      </c>
      <c r="AC137">
        <v>0</v>
      </c>
      <c r="AD137">
        <v>0</v>
      </c>
      <c r="AE137">
        <v>6.23</v>
      </c>
      <c r="AF137">
        <v>0</v>
      </c>
      <c r="AG137">
        <v>0</v>
      </c>
      <c r="AH137">
        <v>0</v>
      </c>
      <c r="AI137">
        <v>12.05</v>
      </c>
      <c r="AJ137">
        <v>1</v>
      </c>
      <c r="AK137">
        <v>1</v>
      </c>
      <c r="AL137">
        <v>1</v>
      </c>
      <c r="AN137">
        <v>0</v>
      </c>
      <c r="AO137">
        <v>1</v>
      </c>
      <c r="AP137">
        <v>0</v>
      </c>
      <c r="AQ137">
        <v>0</v>
      </c>
      <c r="AR137">
        <v>0</v>
      </c>
      <c r="AS137" t="s">
        <v>3</v>
      </c>
      <c r="AT137">
        <v>1.4</v>
      </c>
      <c r="AU137" t="s">
        <v>3</v>
      </c>
      <c r="AV137">
        <v>0</v>
      </c>
      <c r="AW137">
        <v>2</v>
      </c>
      <c r="AX137">
        <v>36365557</v>
      </c>
      <c r="AY137">
        <v>1</v>
      </c>
      <c r="AZ137">
        <v>0</v>
      </c>
      <c r="BA137">
        <v>138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CX137">
        <f>Y137*Source!I87</f>
        <v>8.3999999999999991E-2</v>
      </c>
      <c r="CY137">
        <f t="shared" si="29"/>
        <v>75.069999999999993</v>
      </c>
      <c r="CZ137">
        <f t="shared" si="30"/>
        <v>6.23</v>
      </c>
      <c r="DA137">
        <f t="shared" si="31"/>
        <v>12.05</v>
      </c>
      <c r="DB137">
        <f t="shared" si="24"/>
        <v>8.7200000000000006</v>
      </c>
      <c r="DC137">
        <f t="shared" si="25"/>
        <v>0</v>
      </c>
    </row>
    <row r="138" spans="1:107">
      <c r="A138">
        <f>ROW(Source!A87)</f>
        <v>87</v>
      </c>
      <c r="B138">
        <v>36160589</v>
      </c>
      <c r="C138">
        <v>36365544</v>
      </c>
      <c r="D138">
        <v>29113598</v>
      </c>
      <c r="E138">
        <v>1</v>
      </c>
      <c r="F138">
        <v>1</v>
      </c>
      <c r="G138">
        <v>1</v>
      </c>
      <c r="H138">
        <v>3</v>
      </c>
      <c r="I138" t="s">
        <v>462</v>
      </c>
      <c r="J138" t="s">
        <v>463</v>
      </c>
      <c r="K138" t="s">
        <v>464</v>
      </c>
      <c r="L138">
        <v>1348</v>
      </c>
      <c r="N138">
        <v>1009</v>
      </c>
      <c r="O138" t="s">
        <v>36</v>
      </c>
      <c r="P138" t="s">
        <v>36</v>
      </c>
      <c r="Q138">
        <v>1000</v>
      </c>
      <c r="W138">
        <v>0</v>
      </c>
      <c r="X138">
        <v>-1012359093</v>
      </c>
      <c r="Y138">
        <v>4.0000000000000003E-5</v>
      </c>
      <c r="AA138">
        <v>57338.42</v>
      </c>
      <c r="AB138">
        <v>0</v>
      </c>
      <c r="AC138">
        <v>0</v>
      </c>
      <c r="AD138">
        <v>0</v>
      </c>
      <c r="AE138">
        <v>4455.2</v>
      </c>
      <c r="AF138">
        <v>0</v>
      </c>
      <c r="AG138">
        <v>0</v>
      </c>
      <c r="AH138">
        <v>0</v>
      </c>
      <c r="AI138">
        <v>12.87</v>
      </c>
      <c r="AJ138">
        <v>1</v>
      </c>
      <c r="AK138">
        <v>1</v>
      </c>
      <c r="AL138">
        <v>1</v>
      </c>
      <c r="AN138">
        <v>0</v>
      </c>
      <c r="AO138">
        <v>1</v>
      </c>
      <c r="AP138">
        <v>0</v>
      </c>
      <c r="AQ138">
        <v>0</v>
      </c>
      <c r="AR138">
        <v>0</v>
      </c>
      <c r="AS138" t="s">
        <v>3</v>
      </c>
      <c r="AT138">
        <v>4.0000000000000003E-5</v>
      </c>
      <c r="AU138" t="s">
        <v>3</v>
      </c>
      <c r="AV138">
        <v>0</v>
      </c>
      <c r="AW138">
        <v>2</v>
      </c>
      <c r="AX138">
        <v>36365558</v>
      </c>
      <c r="AY138">
        <v>1</v>
      </c>
      <c r="AZ138">
        <v>0</v>
      </c>
      <c r="BA138">
        <v>139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CX138">
        <f>Y138*Source!I87</f>
        <v>2.4000000000000003E-6</v>
      </c>
      <c r="CY138">
        <f t="shared" si="29"/>
        <v>57338.42</v>
      </c>
      <c r="CZ138">
        <f t="shared" si="30"/>
        <v>4455.2</v>
      </c>
      <c r="DA138">
        <f t="shared" si="31"/>
        <v>12.87</v>
      </c>
      <c r="DB138">
        <f t="shared" si="24"/>
        <v>0.18</v>
      </c>
      <c r="DC138">
        <f t="shared" si="25"/>
        <v>0</v>
      </c>
    </row>
    <row r="139" spans="1:107">
      <c r="A139">
        <f>ROW(Source!A87)</f>
        <v>87</v>
      </c>
      <c r="B139">
        <v>36160589</v>
      </c>
      <c r="C139">
        <v>36365544</v>
      </c>
      <c r="D139">
        <v>29113797</v>
      </c>
      <c r="E139">
        <v>1</v>
      </c>
      <c r="F139">
        <v>1</v>
      </c>
      <c r="G139">
        <v>1</v>
      </c>
      <c r="H139">
        <v>3</v>
      </c>
      <c r="I139" t="s">
        <v>465</v>
      </c>
      <c r="J139" t="s">
        <v>466</v>
      </c>
      <c r="K139" t="s">
        <v>467</v>
      </c>
      <c r="L139">
        <v>1348</v>
      </c>
      <c r="N139">
        <v>1009</v>
      </c>
      <c r="O139" t="s">
        <v>36</v>
      </c>
      <c r="P139" t="s">
        <v>36</v>
      </c>
      <c r="Q139">
        <v>1000</v>
      </c>
      <c r="W139">
        <v>0</v>
      </c>
      <c r="X139">
        <v>-61748979</v>
      </c>
      <c r="Y139">
        <v>2.97E-3</v>
      </c>
      <c r="AA139">
        <v>98301.6</v>
      </c>
      <c r="AB139">
        <v>0</v>
      </c>
      <c r="AC139">
        <v>0</v>
      </c>
      <c r="AD139">
        <v>0</v>
      </c>
      <c r="AE139">
        <v>4920</v>
      </c>
      <c r="AF139">
        <v>0</v>
      </c>
      <c r="AG139">
        <v>0</v>
      </c>
      <c r="AH139">
        <v>0</v>
      </c>
      <c r="AI139">
        <v>19.98</v>
      </c>
      <c r="AJ139">
        <v>1</v>
      </c>
      <c r="AK139">
        <v>1</v>
      </c>
      <c r="AL139">
        <v>1</v>
      </c>
      <c r="AN139">
        <v>0</v>
      </c>
      <c r="AO139">
        <v>1</v>
      </c>
      <c r="AP139">
        <v>0</v>
      </c>
      <c r="AQ139">
        <v>0</v>
      </c>
      <c r="AR139">
        <v>0</v>
      </c>
      <c r="AS139" t="s">
        <v>3</v>
      </c>
      <c r="AT139">
        <v>2.97E-3</v>
      </c>
      <c r="AU139" t="s">
        <v>3</v>
      </c>
      <c r="AV139">
        <v>0</v>
      </c>
      <c r="AW139">
        <v>2</v>
      </c>
      <c r="AX139">
        <v>36365559</v>
      </c>
      <c r="AY139">
        <v>1</v>
      </c>
      <c r="AZ139">
        <v>0</v>
      </c>
      <c r="BA139">
        <v>140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0</v>
      </c>
      <c r="CX139">
        <f>Y139*Source!I87</f>
        <v>1.7819999999999999E-4</v>
      </c>
      <c r="CY139">
        <f t="shared" si="29"/>
        <v>98301.6</v>
      </c>
      <c r="CZ139">
        <f t="shared" si="30"/>
        <v>4920</v>
      </c>
      <c r="DA139">
        <f t="shared" si="31"/>
        <v>19.98</v>
      </c>
      <c r="DB139">
        <f t="shared" si="24"/>
        <v>14.61</v>
      </c>
      <c r="DC139">
        <f t="shared" si="25"/>
        <v>0</v>
      </c>
    </row>
    <row r="140" spans="1:107">
      <c r="A140">
        <f>ROW(Source!A87)</f>
        <v>87</v>
      </c>
      <c r="B140">
        <v>36160589</v>
      </c>
      <c r="C140">
        <v>36365544</v>
      </c>
      <c r="D140">
        <v>29113979</v>
      </c>
      <c r="E140">
        <v>1</v>
      </c>
      <c r="F140">
        <v>1</v>
      </c>
      <c r="G140">
        <v>1</v>
      </c>
      <c r="H140">
        <v>3</v>
      </c>
      <c r="I140" t="s">
        <v>527</v>
      </c>
      <c r="J140" t="s">
        <v>528</v>
      </c>
      <c r="K140" t="s">
        <v>529</v>
      </c>
      <c r="L140">
        <v>1348</v>
      </c>
      <c r="N140">
        <v>1009</v>
      </c>
      <c r="O140" t="s">
        <v>36</v>
      </c>
      <c r="P140" t="s">
        <v>36</v>
      </c>
      <c r="Q140">
        <v>1000</v>
      </c>
      <c r="W140">
        <v>0</v>
      </c>
      <c r="X140">
        <v>-1319080431</v>
      </c>
      <c r="Y140">
        <v>6.0999999999999997E-4</v>
      </c>
      <c r="AA140">
        <v>89992.41</v>
      </c>
      <c r="AB140">
        <v>0</v>
      </c>
      <c r="AC140">
        <v>0</v>
      </c>
      <c r="AD140">
        <v>0</v>
      </c>
      <c r="AE140">
        <v>9749.99</v>
      </c>
      <c r="AF140">
        <v>0</v>
      </c>
      <c r="AG140">
        <v>0</v>
      </c>
      <c r="AH140">
        <v>0</v>
      </c>
      <c r="AI140">
        <v>9.23</v>
      </c>
      <c r="AJ140">
        <v>1</v>
      </c>
      <c r="AK140">
        <v>1</v>
      </c>
      <c r="AL140">
        <v>1</v>
      </c>
      <c r="AN140">
        <v>0</v>
      </c>
      <c r="AO140">
        <v>1</v>
      </c>
      <c r="AP140">
        <v>0</v>
      </c>
      <c r="AQ140">
        <v>0</v>
      </c>
      <c r="AR140">
        <v>0</v>
      </c>
      <c r="AS140" t="s">
        <v>3</v>
      </c>
      <c r="AT140">
        <v>6.0999999999999997E-4</v>
      </c>
      <c r="AU140" t="s">
        <v>3</v>
      </c>
      <c r="AV140">
        <v>0</v>
      </c>
      <c r="AW140">
        <v>2</v>
      </c>
      <c r="AX140">
        <v>36365560</v>
      </c>
      <c r="AY140">
        <v>1</v>
      </c>
      <c r="AZ140">
        <v>0</v>
      </c>
      <c r="BA140">
        <v>141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CX140">
        <f>Y140*Source!I87</f>
        <v>3.6599999999999995E-5</v>
      </c>
      <c r="CY140">
        <f t="shared" si="29"/>
        <v>89992.41</v>
      </c>
      <c r="CZ140">
        <f t="shared" si="30"/>
        <v>9749.99</v>
      </c>
      <c r="DA140">
        <f t="shared" si="31"/>
        <v>9.23</v>
      </c>
      <c r="DB140">
        <f t="shared" si="24"/>
        <v>5.95</v>
      </c>
      <c r="DC140">
        <f t="shared" si="25"/>
        <v>0</v>
      </c>
    </row>
    <row r="141" spans="1:107">
      <c r="A141">
        <f>ROW(Source!A87)</f>
        <v>87</v>
      </c>
      <c r="B141">
        <v>36160589</v>
      </c>
      <c r="C141">
        <v>36365544</v>
      </c>
      <c r="D141">
        <v>29114247</v>
      </c>
      <c r="E141">
        <v>1</v>
      </c>
      <c r="F141">
        <v>1</v>
      </c>
      <c r="G141">
        <v>1</v>
      </c>
      <c r="H141">
        <v>3</v>
      </c>
      <c r="I141" t="s">
        <v>471</v>
      </c>
      <c r="J141" t="s">
        <v>472</v>
      </c>
      <c r="K141" t="s">
        <v>473</v>
      </c>
      <c r="L141">
        <v>1348</v>
      </c>
      <c r="N141">
        <v>1009</v>
      </c>
      <c r="O141" t="s">
        <v>36</v>
      </c>
      <c r="P141" t="s">
        <v>36</v>
      </c>
      <c r="Q141">
        <v>1000</v>
      </c>
      <c r="W141">
        <v>0</v>
      </c>
      <c r="X141">
        <v>969423507</v>
      </c>
      <c r="Y141">
        <v>2.2000000000000001E-3</v>
      </c>
      <c r="AA141">
        <v>83077.69</v>
      </c>
      <c r="AB141">
        <v>0</v>
      </c>
      <c r="AC141">
        <v>0</v>
      </c>
      <c r="AD141">
        <v>0</v>
      </c>
      <c r="AE141">
        <v>9040.01</v>
      </c>
      <c r="AF141">
        <v>0</v>
      </c>
      <c r="AG141">
        <v>0</v>
      </c>
      <c r="AH141">
        <v>0</v>
      </c>
      <c r="AI141">
        <v>9.19</v>
      </c>
      <c r="AJ141">
        <v>1</v>
      </c>
      <c r="AK141">
        <v>1</v>
      </c>
      <c r="AL141">
        <v>1</v>
      </c>
      <c r="AN141">
        <v>0</v>
      </c>
      <c r="AO141">
        <v>1</v>
      </c>
      <c r="AP141">
        <v>0</v>
      </c>
      <c r="AQ141">
        <v>0</v>
      </c>
      <c r="AR141">
        <v>0</v>
      </c>
      <c r="AS141" t="s">
        <v>3</v>
      </c>
      <c r="AT141">
        <v>2.2000000000000001E-3</v>
      </c>
      <c r="AU141" t="s">
        <v>3</v>
      </c>
      <c r="AV141">
        <v>0</v>
      </c>
      <c r="AW141">
        <v>2</v>
      </c>
      <c r="AX141">
        <v>36365561</v>
      </c>
      <c r="AY141">
        <v>1</v>
      </c>
      <c r="AZ141">
        <v>0</v>
      </c>
      <c r="BA141">
        <v>142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CX141">
        <f>Y141*Source!I87</f>
        <v>1.3200000000000001E-4</v>
      </c>
      <c r="CY141">
        <f t="shared" si="29"/>
        <v>83077.69</v>
      </c>
      <c r="CZ141">
        <f t="shared" si="30"/>
        <v>9040.01</v>
      </c>
      <c r="DA141">
        <f t="shared" si="31"/>
        <v>9.19</v>
      </c>
      <c r="DB141">
        <f t="shared" si="24"/>
        <v>19.89</v>
      </c>
      <c r="DC141">
        <f t="shared" si="25"/>
        <v>0</v>
      </c>
    </row>
    <row r="142" spans="1:107">
      <c r="A142">
        <f>ROW(Source!A87)</f>
        <v>87</v>
      </c>
      <c r="B142">
        <v>36160589</v>
      </c>
      <c r="C142">
        <v>36365544</v>
      </c>
      <c r="D142">
        <v>29107444</v>
      </c>
      <c r="E142">
        <v>1</v>
      </c>
      <c r="F142">
        <v>1</v>
      </c>
      <c r="G142">
        <v>1</v>
      </c>
      <c r="H142">
        <v>3</v>
      </c>
      <c r="I142" t="s">
        <v>480</v>
      </c>
      <c r="J142" t="s">
        <v>481</v>
      </c>
      <c r="K142" t="s">
        <v>482</v>
      </c>
      <c r="L142">
        <v>1346</v>
      </c>
      <c r="N142">
        <v>1009</v>
      </c>
      <c r="O142" t="s">
        <v>483</v>
      </c>
      <c r="P142" t="s">
        <v>483</v>
      </c>
      <c r="Q142">
        <v>1</v>
      </c>
      <c r="W142">
        <v>0</v>
      </c>
      <c r="X142">
        <v>-1817527483</v>
      </c>
      <c r="Y142">
        <v>0.42</v>
      </c>
      <c r="AA142">
        <v>55.54</v>
      </c>
      <c r="AB142">
        <v>0</v>
      </c>
      <c r="AC142">
        <v>0</v>
      </c>
      <c r="AD142">
        <v>0</v>
      </c>
      <c r="AE142">
        <v>6.09</v>
      </c>
      <c r="AF142">
        <v>0</v>
      </c>
      <c r="AG142">
        <v>0</v>
      </c>
      <c r="AH142">
        <v>0</v>
      </c>
      <c r="AI142">
        <v>9.1199999999999992</v>
      </c>
      <c r="AJ142">
        <v>1</v>
      </c>
      <c r="AK142">
        <v>1</v>
      </c>
      <c r="AL142">
        <v>1</v>
      </c>
      <c r="AN142">
        <v>0</v>
      </c>
      <c r="AO142">
        <v>1</v>
      </c>
      <c r="AP142">
        <v>0</v>
      </c>
      <c r="AQ142">
        <v>0</v>
      </c>
      <c r="AR142">
        <v>0</v>
      </c>
      <c r="AS142" t="s">
        <v>3</v>
      </c>
      <c r="AT142">
        <v>0.42</v>
      </c>
      <c r="AU142" t="s">
        <v>3</v>
      </c>
      <c r="AV142">
        <v>0</v>
      </c>
      <c r="AW142">
        <v>2</v>
      </c>
      <c r="AX142">
        <v>36365562</v>
      </c>
      <c r="AY142">
        <v>1</v>
      </c>
      <c r="AZ142">
        <v>0</v>
      </c>
      <c r="BA142">
        <v>143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0</v>
      </c>
      <c r="CX142">
        <f>Y142*Source!I87</f>
        <v>2.5199999999999997E-2</v>
      </c>
      <c r="CY142">
        <f t="shared" si="29"/>
        <v>55.54</v>
      </c>
      <c r="CZ142">
        <f t="shared" si="30"/>
        <v>6.09</v>
      </c>
      <c r="DA142">
        <f t="shared" si="31"/>
        <v>9.1199999999999992</v>
      </c>
      <c r="DB142">
        <f t="shared" si="24"/>
        <v>2.56</v>
      </c>
      <c r="DC142">
        <f t="shared" si="25"/>
        <v>0</v>
      </c>
    </row>
    <row r="143" spans="1:107">
      <c r="A143">
        <f>ROW(Source!A87)</f>
        <v>87</v>
      </c>
      <c r="B143">
        <v>36160589</v>
      </c>
      <c r="C143">
        <v>36365544</v>
      </c>
      <c r="D143">
        <v>29110606</v>
      </c>
      <c r="E143">
        <v>1</v>
      </c>
      <c r="F143">
        <v>1</v>
      </c>
      <c r="G143">
        <v>1</v>
      </c>
      <c r="H143">
        <v>3</v>
      </c>
      <c r="I143" t="s">
        <v>484</v>
      </c>
      <c r="J143" t="s">
        <v>485</v>
      </c>
      <c r="K143" t="s">
        <v>486</v>
      </c>
      <c r="L143">
        <v>1348</v>
      </c>
      <c r="N143">
        <v>1009</v>
      </c>
      <c r="O143" t="s">
        <v>36</v>
      </c>
      <c r="P143" t="s">
        <v>36</v>
      </c>
      <c r="Q143">
        <v>1000</v>
      </c>
      <c r="W143">
        <v>0</v>
      </c>
      <c r="X143">
        <v>1170503714</v>
      </c>
      <c r="Y143">
        <v>9.0000000000000006E-5</v>
      </c>
      <c r="AA143">
        <v>85910.399999999994</v>
      </c>
      <c r="AB143">
        <v>0</v>
      </c>
      <c r="AC143">
        <v>0</v>
      </c>
      <c r="AD143">
        <v>0</v>
      </c>
      <c r="AE143">
        <v>9420</v>
      </c>
      <c r="AF143">
        <v>0</v>
      </c>
      <c r="AG143">
        <v>0</v>
      </c>
      <c r="AH143">
        <v>0</v>
      </c>
      <c r="AI143">
        <v>9.1199999999999992</v>
      </c>
      <c r="AJ143">
        <v>1</v>
      </c>
      <c r="AK143">
        <v>1</v>
      </c>
      <c r="AL143">
        <v>1</v>
      </c>
      <c r="AN143">
        <v>0</v>
      </c>
      <c r="AO143">
        <v>1</v>
      </c>
      <c r="AP143">
        <v>0</v>
      </c>
      <c r="AQ143">
        <v>0</v>
      </c>
      <c r="AR143">
        <v>0</v>
      </c>
      <c r="AS143" t="s">
        <v>3</v>
      </c>
      <c r="AT143">
        <v>9.0000000000000006E-5</v>
      </c>
      <c r="AU143" t="s">
        <v>3</v>
      </c>
      <c r="AV143">
        <v>0</v>
      </c>
      <c r="AW143">
        <v>2</v>
      </c>
      <c r="AX143">
        <v>36365563</v>
      </c>
      <c r="AY143">
        <v>1</v>
      </c>
      <c r="AZ143">
        <v>0</v>
      </c>
      <c r="BA143">
        <v>144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0</v>
      </c>
      <c r="CX143">
        <f>Y143*Source!I87</f>
        <v>5.4E-6</v>
      </c>
      <c r="CY143">
        <f t="shared" si="29"/>
        <v>85910.399999999994</v>
      </c>
      <c r="CZ143">
        <f t="shared" si="30"/>
        <v>9420</v>
      </c>
      <c r="DA143">
        <f t="shared" si="31"/>
        <v>9.1199999999999992</v>
      </c>
      <c r="DB143">
        <f t="shared" si="24"/>
        <v>0.85</v>
      </c>
      <c r="DC143">
        <f t="shared" si="25"/>
        <v>0</v>
      </c>
    </row>
    <row r="144" spans="1:107">
      <c r="A144">
        <f>ROW(Source!A87)</f>
        <v>87</v>
      </c>
      <c r="B144">
        <v>36160589</v>
      </c>
      <c r="C144">
        <v>36365544</v>
      </c>
      <c r="D144">
        <v>29112932</v>
      </c>
      <c r="E144">
        <v>1</v>
      </c>
      <c r="F144">
        <v>1</v>
      </c>
      <c r="G144">
        <v>1</v>
      </c>
      <c r="H144">
        <v>3</v>
      </c>
      <c r="I144" t="s">
        <v>207</v>
      </c>
      <c r="J144" t="s">
        <v>210</v>
      </c>
      <c r="K144" t="s">
        <v>208</v>
      </c>
      <c r="L144">
        <v>1327</v>
      </c>
      <c r="N144">
        <v>1005</v>
      </c>
      <c r="O144" t="s">
        <v>209</v>
      </c>
      <c r="P144" t="s">
        <v>209</v>
      </c>
      <c r="Q144">
        <v>1</v>
      </c>
      <c r="W144">
        <v>0</v>
      </c>
      <c r="X144">
        <v>1293024876</v>
      </c>
      <c r="Y144">
        <v>100</v>
      </c>
      <c r="AA144">
        <v>779.49</v>
      </c>
      <c r="AB144">
        <v>0</v>
      </c>
      <c r="AC144">
        <v>0</v>
      </c>
      <c r="AD144">
        <v>0</v>
      </c>
      <c r="AE144">
        <v>83.19</v>
      </c>
      <c r="AF144">
        <v>0</v>
      </c>
      <c r="AG144">
        <v>0</v>
      </c>
      <c r="AH144">
        <v>0</v>
      </c>
      <c r="AI144">
        <v>9.3699999999999992</v>
      </c>
      <c r="AJ144">
        <v>1</v>
      </c>
      <c r="AK144">
        <v>1</v>
      </c>
      <c r="AL144">
        <v>1</v>
      </c>
      <c r="AN144">
        <v>0</v>
      </c>
      <c r="AO144">
        <v>0</v>
      </c>
      <c r="AP144">
        <v>0</v>
      </c>
      <c r="AQ144">
        <v>0</v>
      </c>
      <c r="AR144">
        <v>0</v>
      </c>
      <c r="AS144" t="s">
        <v>3</v>
      </c>
      <c r="AT144">
        <v>100</v>
      </c>
      <c r="AU144" t="s">
        <v>3</v>
      </c>
      <c r="AV144">
        <v>0</v>
      </c>
      <c r="AW144">
        <v>1</v>
      </c>
      <c r="AX144">
        <v>-1</v>
      </c>
      <c r="AY144">
        <v>0</v>
      </c>
      <c r="AZ144">
        <v>0</v>
      </c>
      <c r="BA144" t="s">
        <v>3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CX144">
        <f>Y144*Source!I87</f>
        <v>6</v>
      </c>
      <c r="CY144">
        <f t="shared" si="29"/>
        <v>779.49</v>
      </c>
      <c r="CZ144">
        <f t="shared" si="30"/>
        <v>83.19</v>
      </c>
      <c r="DA144">
        <f t="shared" si="31"/>
        <v>9.3699999999999992</v>
      </c>
      <c r="DB144">
        <f t="shared" si="24"/>
        <v>8319</v>
      </c>
      <c r="DC144">
        <f t="shared" si="25"/>
        <v>0</v>
      </c>
    </row>
    <row r="145" spans="1:107">
      <c r="A145">
        <f>ROW(Source!A87)</f>
        <v>87</v>
      </c>
      <c r="B145">
        <v>36160589</v>
      </c>
      <c r="C145">
        <v>36365544</v>
      </c>
      <c r="D145">
        <v>29115467</v>
      </c>
      <c r="E145">
        <v>1</v>
      </c>
      <c r="F145">
        <v>1</v>
      </c>
      <c r="G145">
        <v>1</v>
      </c>
      <c r="H145">
        <v>3</v>
      </c>
      <c r="I145" t="s">
        <v>487</v>
      </c>
      <c r="J145" t="s">
        <v>488</v>
      </c>
      <c r="K145" t="s">
        <v>489</v>
      </c>
      <c r="L145">
        <v>1339</v>
      </c>
      <c r="N145">
        <v>1007</v>
      </c>
      <c r="O145" t="s">
        <v>116</v>
      </c>
      <c r="P145" t="s">
        <v>116</v>
      </c>
      <c r="Q145">
        <v>1</v>
      </c>
      <c r="W145">
        <v>0</v>
      </c>
      <c r="X145">
        <v>-312411735</v>
      </c>
      <c r="Y145">
        <v>1.2999999999999999E-3</v>
      </c>
      <c r="AA145">
        <v>9060.9500000000007</v>
      </c>
      <c r="AB145">
        <v>0</v>
      </c>
      <c r="AC145">
        <v>0</v>
      </c>
      <c r="AD145">
        <v>0</v>
      </c>
      <c r="AE145">
        <v>1699.99</v>
      </c>
      <c r="AF145">
        <v>0</v>
      </c>
      <c r="AG145">
        <v>0</v>
      </c>
      <c r="AH145">
        <v>0</v>
      </c>
      <c r="AI145">
        <v>5.33</v>
      </c>
      <c r="AJ145">
        <v>1</v>
      </c>
      <c r="AK145">
        <v>1</v>
      </c>
      <c r="AL145">
        <v>1</v>
      </c>
      <c r="AN145">
        <v>0</v>
      </c>
      <c r="AO145">
        <v>1</v>
      </c>
      <c r="AP145">
        <v>0</v>
      </c>
      <c r="AQ145">
        <v>0</v>
      </c>
      <c r="AR145">
        <v>0</v>
      </c>
      <c r="AS145" t="s">
        <v>3</v>
      </c>
      <c r="AT145">
        <v>1.2999999999999999E-3</v>
      </c>
      <c r="AU145" t="s">
        <v>3</v>
      </c>
      <c r="AV145">
        <v>0</v>
      </c>
      <c r="AW145">
        <v>2</v>
      </c>
      <c r="AX145">
        <v>36365566</v>
      </c>
      <c r="AY145">
        <v>1</v>
      </c>
      <c r="AZ145">
        <v>0</v>
      </c>
      <c r="BA145">
        <v>147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CX145">
        <f>Y145*Source!I87</f>
        <v>7.7999999999999999E-5</v>
      </c>
      <c r="CY145">
        <f t="shared" si="29"/>
        <v>9060.9500000000007</v>
      </c>
      <c r="CZ145">
        <f t="shared" si="30"/>
        <v>1699.99</v>
      </c>
      <c r="DA145">
        <f t="shared" si="31"/>
        <v>5.33</v>
      </c>
      <c r="DB145">
        <f t="shared" si="24"/>
        <v>2.21</v>
      </c>
      <c r="DC145">
        <f t="shared" si="25"/>
        <v>0</v>
      </c>
    </row>
    <row r="146" spans="1:107">
      <c r="A146">
        <f>ROW(Source!A87)</f>
        <v>87</v>
      </c>
      <c r="B146">
        <v>36160589</v>
      </c>
      <c r="C146">
        <v>36365544</v>
      </c>
      <c r="D146">
        <v>29122102</v>
      </c>
      <c r="E146">
        <v>1</v>
      </c>
      <c r="F146">
        <v>1</v>
      </c>
      <c r="G146">
        <v>1</v>
      </c>
      <c r="H146">
        <v>3</v>
      </c>
      <c r="I146" t="s">
        <v>490</v>
      </c>
      <c r="J146" t="s">
        <v>491</v>
      </c>
      <c r="K146" t="s">
        <v>492</v>
      </c>
      <c r="L146">
        <v>1348</v>
      </c>
      <c r="N146">
        <v>1009</v>
      </c>
      <c r="O146" t="s">
        <v>36</v>
      </c>
      <c r="P146" t="s">
        <v>36</v>
      </c>
      <c r="Q146">
        <v>1000</v>
      </c>
      <c r="W146">
        <v>0</v>
      </c>
      <c r="X146">
        <v>-1142562182</v>
      </c>
      <c r="Y146">
        <v>4.6999999999999999E-4</v>
      </c>
      <c r="AA146">
        <v>47641</v>
      </c>
      <c r="AB146">
        <v>0</v>
      </c>
      <c r="AC146">
        <v>0</v>
      </c>
      <c r="AD146">
        <v>0</v>
      </c>
      <c r="AE146">
        <v>15620</v>
      </c>
      <c r="AF146">
        <v>0</v>
      </c>
      <c r="AG146">
        <v>0</v>
      </c>
      <c r="AH146">
        <v>0</v>
      </c>
      <c r="AI146">
        <v>3.05</v>
      </c>
      <c r="AJ146">
        <v>1</v>
      </c>
      <c r="AK146">
        <v>1</v>
      </c>
      <c r="AL146">
        <v>1</v>
      </c>
      <c r="AN146">
        <v>0</v>
      </c>
      <c r="AO146">
        <v>1</v>
      </c>
      <c r="AP146">
        <v>0</v>
      </c>
      <c r="AQ146">
        <v>0</v>
      </c>
      <c r="AR146">
        <v>0</v>
      </c>
      <c r="AS146" t="s">
        <v>3</v>
      </c>
      <c r="AT146">
        <v>4.6999999999999999E-4</v>
      </c>
      <c r="AU146" t="s">
        <v>3</v>
      </c>
      <c r="AV146">
        <v>0</v>
      </c>
      <c r="AW146">
        <v>2</v>
      </c>
      <c r="AX146">
        <v>36365567</v>
      </c>
      <c r="AY146">
        <v>1</v>
      </c>
      <c r="AZ146">
        <v>0</v>
      </c>
      <c r="BA146">
        <v>148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CX146">
        <f>Y146*Source!I87</f>
        <v>2.8199999999999998E-5</v>
      </c>
      <c r="CY146">
        <f t="shared" si="29"/>
        <v>47641</v>
      </c>
      <c r="CZ146">
        <f t="shared" si="30"/>
        <v>15620</v>
      </c>
      <c r="DA146">
        <f t="shared" si="31"/>
        <v>3.05</v>
      </c>
      <c r="DB146">
        <f t="shared" si="24"/>
        <v>7.34</v>
      </c>
      <c r="DC146">
        <f t="shared" si="25"/>
        <v>0</v>
      </c>
    </row>
    <row r="147" spans="1:107">
      <c r="A147">
        <f>ROW(Source!A87)</f>
        <v>87</v>
      </c>
      <c r="B147">
        <v>36160589</v>
      </c>
      <c r="C147">
        <v>36365544</v>
      </c>
      <c r="D147">
        <v>29129276</v>
      </c>
      <c r="E147">
        <v>1</v>
      </c>
      <c r="F147">
        <v>1</v>
      </c>
      <c r="G147">
        <v>1</v>
      </c>
      <c r="H147">
        <v>3</v>
      </c>
      <c r="I147" t="s">
        <v>493</v>
      </c>
      <c r="J147" t="s">
        <v>494</v>
      </c>
      <c r="K147" t="s">
        <v>495</v>
      </c>
      <c r="L147">
        <v>1348</v>
      </c>
      <c r="N147">
        <v>1009</v>
      </c>
      <c r="O147" t="s">
        <v>36</v>
      </c>
      <c r="P147" t="s">
        <v>36</v>
      </c>
      <c r="Q147">
        <v>1000</v>
      </c>
      <c r="W147">
        <v>0</v>
      </c>
      <c r="X147">
        <v>49960543</v>
      </c>
      <c r="Y147">
        <v>1.0999999999999999E-2</v>
      </c>
      <c r="AA147">
        <v>73418.240000000005</v>
      </c>
      <c r="AB147">
        <v>0</v>
      </c>
      <c r="AC147">
        <v>0</v>
      </c>
      <c r="AD147">
        <v>0</v>
      </c>
      <c r="AE147">
        <v>7712</v>
      </c>
      <c r="AF147">
        <v>0</v>
      </c>
      <c r="AG147">
        <v>0</v>
      </c>
      <c r="AH147">
        <v>0</v>
      </c>
      <c r="AI147">
        <v>9.52</v>
      </c>
      <c r="AJ147">
        <v>1</v>
      </c>
      <c r="AK147">
        <v>1</v>
      </c>
      <c r="AL147">
        <v>1</v>
      </c>
      <c r="AN147">
        <v>0</v>
      </c>
      <c r="AO147">
        <v>1</v>
      </c>
      <c r="AP147">
        <v>0</v>
      </c>
      <c r="AQ147">
        <v>0</v>
      </c>
      <c r="AR147">
        <v>0</v>
      </c>
      <c r="AS147" t="s">
        <v>3</v>
      </c>
      <c r="AT147">
        <v>1.0999999999999999E-2</v>
      </c>
      <c r="AU147" t="s">
        <v>3</v>
      </c>
      <c r="AV147">
        <v>0</v>
      </c>
      <c r="AW147">
        <v>2</v>
      </c>
      <c r="AX147">
        <v>36365568</v>
      </c>
      <c r="AY147">
        <v>1</v>
      </c>
      <c r="AZ147">
        <v>0</v>
      </c>
      <c r="BA147">
        <v>149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CX147">
        <f>Y147*Source!I87</f>
        <v>6.5999999999999989E-4</v>
      </c>
      <c r="CY147">
        <f t="shared" si="29"/>
        <v>73418.240000000005</v>
      </c>
      <c r="CZ147">
        <f t="shared" si="30"/>
        <v>7712</v>
      </c>
      <c r="DA147">
        <f t="shared" si="31"/>
        <v>9.52</v>
      </c>
      <c r="DB147">
        <f t="shared" si="24"/>
        <v>84.83</v>
      </c>
      <c r="DC147">
        <f t="shared" si="25"/>
        <v>0</v>
      </c>
    </row>
    <row r="148" spans="1:107">
      <c r="A148">
        <f>ROW(Source!A87)</f>
        <v>87</v>
      </c>
      <c r="B148">
        <v>36160589</v>
      </c>
      <c r="C148">
        <v>36365544</v>
      </c>
      <c r="D148">
        <v>29162764</v>
      </c>
      <c r="E148">
        <v>1</v>
      </c>
      <c r="F148">
        <v>1</v>
      </c>
      <c r="G148">
        <v>1</v>
      </c>
      <c r="H148">
        <v>3</v>
      </c>
      <c r="I148" t="s">
        <v>496</v>
      </c>
      <c r="J148" t="s">
        <v>497</v>
      </c>
      <c r="K148" t="s">
        <v>498</v>
      </c>
      <c r="L148">
        <v>1302</v>
      </c>
      <c r="N148">
        <v>1003</v>
      </c>
      <c r="O148" t="s">
        <v>499</v>
      </c>
      <c r="P148" t="s">
        <v>499</v>
      </c>
      <c r="Q148">
        <v>10</v>
      </c>
      <c r="W148">
        <v>0</v>
      </c>
      <c r="X148">
        <v>838327806</v>
      </c>
      <c r="Y148">
        <v>1.6E-2</v>
      </c>
      <c r="AA148">
        <v>386.05</v>
      </c>
      <c r="AB148">
        <v>0</v>
      </c>
      <c r="AC148">
        <v>0</v>
      </c>
      <c r="AD148">
        <v>0</v>
      </c>
      <c r="AE148">
        <v>71.489999999999995</v>
      </c>
      <c r="AF148">
        <v>0</v>
      </c>
      <c r="AG148">
        <v>0</v>
      </c>
      <c r="AH148">
        <v>0</v>
      </c>
      <c r="AI148">
        <v>5.4</v>
      </c>
      <c r="AJ148">
        <v>1</v>
      </c>
      <c r="AK148">
        <v>1</v>
      </c>
      <c r="AL148">
        <v>1</v>
      </c>
      <c r="AN148">
        <v>0</v>
      </c>
      <c r="AO148">
        <v>1</v>
      </c>
      <c r="AP148">
        <v>0</v>
      </c>
      <c r="AQ148">
        <v>0</v>
      </c>
      <c r="AR148">
        <v>0</v>
      </c>
      <c r="AS148" t="s">
        <v>3</v>
      </c>
      <c r="AT148">
        <v>1.6E-2</v>
      </c>
      <c r="AU148" t="s">
        <v>3</v>
      </c>
      <c r="AV148">
        <v>0</v>
      </c>
      <c r="AW148">
        <v>2</v>
      </c>
      <c r="AX148">
        <v>36365569</v>
      </c>
      <c r="AY148">
        <v>1</v>
      </c>
      <c r="AZ148">
        <v>0</v>
      </c>
      <c r="BA148">
        <v>150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0</v>
      </c>
      <c r="CX148">
        <f>Y148*Source!I87</f>
        <v>9.6000000000000002E-4</v>
      </c>
      <c r="CY148">
        <f t="shared" si="29"/>
        <v>386.05</v>
      </c>
      <c r="CZ148">
        <f t="shared" si="30"/>
        <v>71.489999999999995</v>
      </c>
      <c r="DA148">
        <f t="shared" si="31"/>
        <v>5.4</v>
      </c>
      <c r="DB148">
        <f t="shared" si="24"/>
        <v>1.1399999999999999</v>
      </c>
      <c r="DC148">
        <f t="shared" si="25"/>
        <v>0</v>
      </c>
    </row>
    <row r="149" spans="1:107">
      <c r="A149">
        <f>ROW(Source!A89)</f>
        <v>89</v>
      </c>
      <c r="B149">
        <v>36160589</v>
      </c>
      <c r="C149">
        <v>36324114</v>
      </c>
      <c r="D149">
        <v>18416187</v>
      </c>
      <c r="E149">
        <v>1</v>
      </c>
      <c r="F149">
        <v>1</v>
      </c>
      <c r="G149">
        <v>1</v>
      </c>
      <c r="H149">
        <v>1</v>
      </c>
      <c r="I149" t="s">
        <v>534</v>
      </c>
      <c r="J149" t="s">
        <v>3</v>
      </c>
      <c r="K149" t="s">
        <v>535</v>
      </c>
      <c r="L149">
        <v>1369</v>
      </c>
      <c r="N149">
        <v>1013</v>
      </c>
      <c r="O149" t="s">
        <v>336</v>
      </c>
      <c r="P149" t="s">
        <v>336</v>
      </c>
      <c r="Q149">
        <v>1</v>
      </c>
      <c r="W149">
        <v>0</v>
      </c>
      <c r="X149">
        <v>-532570182</v>
      </c>
      <c r="Y149">
        <v>6.1064999999999987</v>
      </c>
      <c r="AA149">
        <v>0</v>
      </c>
      <c r="AB149">
        <v>0</v>
      </c>
      <c r="AC149">
        <v>0</v>
      </c>
      <c r="AD149">
        <v>353.42</v>
      </c>
      <c r="AE149">
        <v>0</v>
      </c>
      <c r="AF149">
        <v>0</v>
      </c>
      <c r="AG149">
        <v>0</v>
      </c>
      <c r="AH149">
        <v>353.42</v>
      </c>
      <c r="AI149">
        <v>1</v>
      </c>
      <c r="AJ149">
        <v>1</v>
      </c>
      <c r="AK149">
        <v>1</v>
      </c>
      <c r="AL149">
        <v>1</v>
      </c>
      <c r="AN149">
        <v>0</v>
      </c>
      <c r="AO149">
        <v>1</v>
      </c>
      <c r="AP149">
        <v>1</v>
      </c>
      <c r="AQ149">
        <v>0</v>
      </c>
      <c r="AR149">
        <v>0</v>
      </c>
      <c r="AS149" t="s">
        <v>3</v>
      </c>
      <c r="AT149">
        <v>5.31</v>
      </c>
      <c r="AU149" t="s">
        <v>109</v>
      </c>
      <c r="AV149">
        <v>1</v>
      </c>
      <c r="AW149">
        <v>2</v>
      </c>
      <c r="AX149">
        <v>36324116</v>
      </c>
      <c r="AY149">
        <v>1</v>
      </c>
      <c r="AZ149">
        <v>0</v>
      </c>
      <c r="BA149">
        <v>151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CX149">
        <f>Y149*Source!I89</f>
        <v>0.36638999999999988</v>
      </c>
      <c r="CY149">
        <f>AD149</f>
        <v>353.42</v>
      </c>
      <c r="CZ149">
        <f>AH149</f>
        <v>353.42</v>
      </c>
      <c r="DA149">
        <f>AL149</f>
        <v>1</v>
      </c>
      <c r="DB149">
        <f>ROUND((ROUND(AT149*CZ149,2)*1.15),6)</f>
        <v>2158.1590000000001</v>
      </c>
      <c r="DC149">
        <f>ROUND((ROUND(AT149*AG149,2)*1.15),6)</f>
        <v>0</v>
      </c>
    </row>
    <row r="150" spans="1:107">
      <c r="A150">
        <f>ROW(Source!A89)</f>
        <v>89</v>
      </c>
      <c r="B150">
        <v>36160589</v>
      </c>
      <c r="C150">
        <v>36324114</v>
      </c>
      <c r="D150">
        <v>121548</v>
      </c>
      <c r="E150">
        <v>1</v>
      </c>
      <c r="F150">
        <v>1</v>
      </c>
      <c r="G150">
        <v>1</v>
      </c>
      <c r="H150">
        <v>1</v>
      </c>
      <c r="I150" t="s">
        <v>25</v>
      </c>
      <c r="J150" t="s">
        <v>3</v>
      </c>
      <c r="K150" t="s">
        <v>337</v>
      </c>
      <c r="L150">
        <v>608254</v>
      </c>
      <c r="N150">
        <v>1013</v>
      </c>
      <c r="O150" t="s">
        <v>338</v>
      </c>
      <c r="P150" t="s">
        <v>338</v>
      </c>
      <c r="Q150">
        <v>1</v>
      </c>
      <c r="W150">
        <v>0</v>
      </c>
      <c r="X150">
        <v>-185737400</v>
      </c>
      <c r="Y150">
        <v>1.2500000000000001E-2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1</v>
      </c>
      <c r="AJ150">
        <v>1</v>
      </c>
      <c r="AK150">
        <v>1</v>
      </c>
      <c r="AL150">
        <v>1</v>
      </c>
      <c r="AN150">
        <v>0</v>
      </c>
      <c r="AO150">
        <v>1</v>
      </c>
      <c r="AP150">
        <v>1</v>
      </c>
      <c r="AQ150">
        <v>0</v>
      </c>
      <c r="AR150">
        <v>0</v>
      </c>
      <c r="AS150" t="s">
        <v>3</v>
      </c>
      <c r="AT150">
        <v>0.01</v>
      </c>
      <c r="AU150" t="s">
        <v>108</v>
      </c>
      <c r="AV150">
        <v>2</v>
      </c>
      <c r="AW150">
        <v>2</v>
      </c>
      <c r="AX150">
        <v>36324117</v>
      </c>
      <c r="AY150">
        <v>1</v>
      </c>
      <c r="AZ150">
        <v>0</v>
      </c>
      <c r="BA150">
        <v>152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CX150">
        <f>Y150*Source!I89</f>
        <v>7.5000000000000002E-4</v>
      </c>
      <c r="CY150">
        <f>AD150</f>
        <v>0</v>
      </c>
      <c r="CZ150">
        <f>AH150</f>
        <v>0</v>
      </c>
      <c r="DA150">
        <f>AL150</f>
        <v>1</v>
      </c>
      <c r="DB150">
        <f>ROUND((ROUND(AT150*CZ150,2)*1.25),6)</f>
        <v>0</v>
      </c>
      <c r="DC150">
        <f>ROUND((ROUND(AT150*AG150,2)*1.25),6)</f>
        <v>0</v>
      </c>
    </row>
    <row r="151" spans="1:107">
      <c r="A151">
        <f>ROW(Source!A89)</f>
        <v>89</v>
      </c>
      <c r="B151">
        <v>36160589</v>
      </c>
      <c r="C151">
        <v>36324114</v>
      </c>
      <c r="D151">
        <v>29172479</v>
      </c>
      <c r="E151">
        <v>1</v>
      </c>
      <c r="F151">
        <v>1</v>
      </c>
      <c r="G151">
        <v>1</v>
      </c>
      <c r="H151">
        <v>2</v>
      </c>
      <c r="I151" t="s">
        <v>373</v>
      </c>
      <c r="J151" t="s">
        <v>390</v>
      </c>
      <c r="K151" t="s">
        <v>375</v>
      </c>
      <c r="L151">
        <v>1368</v>
      </c>
      <c r="N151">
        <v>1011</v>
      </c>
      <c r="O151" t="s">
        <v>342</v>
      </c>
      <c r="P151" t="s">
        <v>342</v>
      </c>
      <c r="Q151">
        <v>1</v>
      </c>
      <c r="W151">
        <v>0</v>
      </c>
      <c r="X151">
        <v>1549832887</v>
      </c>
      <c r="Y151">
        <v>1.2500000000000001E-2</v>
      </c>
      <c r="AA151">
        <v>0</v>
      </c>
      <c r="AB151">
        <v>901.01</v>
      </c>
      <c r="AC151">
        <v>333.79</v>
      </c>
      <c r="AD151">
        <v>0</v>
      </c>
      <c r="AE151">
        <v>0</v>
      </c>
      <c r="AF151">
        <v>99.89</v>
      </c>
      <c r="AG151">
        <v>10.06</v>
      </c>
      <c r="AH151">
        <v>0</v>
      </c>
      <c r="AI151">
        <v>1</v>
      </c>
      <c r="AJ151">
        <v>9.02</v>
      </c>
      <c r="AK151">
        <v>33.18</v>
      </c>
      <c r="AL151">
        <v>1</v>
      </c>
      <c r="AN151">
        <v>0</v>
      </c>
      <c r="AO151">
        <v>1</v>
      </c>
      <c r="AP151">
        <v>1</v>
      </c>
      <c r="AQ151">
        <v>0</v>
      </c>
      <c r="AR151">
        <v>0</v>
      </c>
      <c r="AS151" t="s">
        <v>3</v>
      </c>
      <c r="AT151">
        <v>0.01</v>
      </c>
      <c r="AU151" t="s">
        <v>108</v>
      </c>
      <c r="AV151">
        <v>0</v>
      </c>
      <c r="AW151">
        <v>2</v>
      </c>
      <c r="AX151">
        <v>36324118</v>
      </c>
      <c r="AY151">
        <v>1</v>
      </c>
      <c r="AZ151">
        <v>0</v>
      </c>
      <c r="BA151">
        <v>153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CX151">
        <f>Y151*Source!I89</f>
        <v>7.5000000000000002E-4</v>
      </c>
      <c r="CY151">
        <f>AB151</f>
        <v>901.01</v>
      </c>
      <c r="CZ151">
        <f>AF151</f>
        <v>99.89</v>
      </c>
      <c r="DA151">
        <f>AJ151</f>
        <v>9.02</v>
      </c>
      <c r="DB151">
        <f>ROUND((ROUND(AT151*CZ151,2)*1.25),6)</f>
        <v>1.25</v>
      </c>
      <c r="DC151">
        <f>ROUND((ROUND(AT151*AG151,2)*1.25),6)</f>
        <v>0.125</v>
      </c>
    </row>
    <row r="152" spans="1:107">
      <c r="A152">
        <f>ROW(Source!A89)</f>
        <v>89</v>
      </c>
      <c r="B152">
        <v>36160589</v>
      </c>
      <c r="C152">
        <v>36324114</v>
      </c>
      <c r="D152">
        <v>29172513</v>
      </c>
      <c r="E152">
        <v>1</v>
      </c>
      <c r="F152">
        <v>1</v>
      </c>
      <c r="G152">
        <v>1</v>
      </c>
      <c r="H152">
        <v>2</v>
      </c>
      <c r="I152" t="s">
        <v>536</v>
      </c>
      <c r="J152" t="s">
        <v>537</v>
      </c>
      <c r="K152" t="s">
        <v>538</v>
      </c>
      <c r="L152">
        <v>1368</v>
      </c>
      <c r="N152">
        <v>1011</v>
      </c>
      <c r="O152" t="s">
        <v>342</v>
      </c>
      <c r="P152" t="s">
        <v>342</v>
      </c>
      <c r="Q152">
        <v>1</v>
      </c>
      <c r="W152">
        <v>0</v>
      </c>
      <c r="X152">
        <v>-1790740115</v>
      </c>
      <c r="Y152">
        <v>1.2500000000000001E-2</v>
      </c>
      <c r="AA152">
        <v>0</v>
      </c>
      <c r="AB152">
        <v>18.02</v>
      </c>
      <c r="AC152">
        <v>0</v>
      </c>
      <c r="AD152">
        <v>0</v>
      </c>
      <c r="AE152">
        <v>0</v>
      </c>
      <c r="AF152">
        <v>1.7</v>
      </c>
      <c r="AG152">
        <v>0</v>
      </c>
      <c r="AH152">
        <v>0</v>
      </c>
      <c r="AI152">
        <v>1</v>
      </c>
      <c r="AJ152">
        <v>10.6</v>
      </c>
      <c r="AK152">
        <v>33.18</v>
      </c>
      <c r="AL152">
        <v>1</v>
      </c>
      <c r="AN152">
        <v>0</v>
      </c>
      <c r="AO152">
        <v>1</v>
      </c>
      <c r="AP152">
        <v>1</v>
      </c>
      <c r="AQ152">
        <v>0</v>
      </c>
      <c r="AR152">
        <v>0</v>
      </c>
      <c r="AS152" t="s">
        <v>3</v>
      </c>
      <c r="AT152">
        <v>0.01</v>
      </c>
      <c r="AU152" t="s">
        <v>108</v>
      </c>
      <c r="AV152">
        <v>0</v>
      </c>
      <c r="AW152">
        <v>2</v>
      </c>
      <c r="AX152">
        <v>36324119</v>
      </c>
      <c r="AY152">
        <v>1</v>
      </c>
      <c r="AZ152">
        <v>0</v>
      </c>
      <c r="BA152">
        <v>154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CX152">
        <f>Y152*Source!I89</f>
        <v>7.5000000000000002E-4</v>
      </c>
      <c r="CY152">
        <f>AB152</f>
        <v>18.02</v>
      </c>
      <c r="CZ152">
        <f>AF152</f>
        <v>1.7</v>
      </c>
      <c r="DA152">
        <f>AJ152</f>
        <v>10.6</v>
      </c>
      <c r="DB152">
        <f>ROUND((ROUND(AT152*CZ152,2)*1.25),6)</f>
        <v>2.5000000000000001E-2</v>
      </c>
      <c r="DC152">
        <f>ROUND((ROUND(AT152*AG152,2)*1.25),6)</f>
        <v>0</v>
      </c>
    </row>
    <row r="153" spans="1:107">
      <c r="A153">
        <f>ROW(Source!A89)</f>
        <v>89</v>
      </c>
      <c r="B153">
        <v>36160589</v>
      </c>
      <c r="C153">
        <v>36324114</v>
      </c>
      <c r="D153">
        <v>29174653</v>
      </c>
      <c r="E153">
        <v>1</v>
      </c>
      <c r="F153">
        <v>1</v>
      </c>
      <c r="G153">
        <v>1</v>
      </c>
      <c r="H153">
        <v>2</v>
      </c>
      <c r="I153" t="s">
        <v>539</v>
      </c>
      <c r="J153" t="s">
        <v>540</v>
      </c>
      <c r="K153" t="s">
        <v>541</v>
      </c>
      <c r="L153">
        <v>1368</v>
      </c>
      <c r="N153">
        <v>1011</v>
      </c>
      <c r="O153" t="s">
        <v>342</v>
      </c>
      <c r="P153" t="s">
        <v>342</v>
      </c>
      <c r="Q153">
        <v>1</v>
      </c>
      <c r="W153">
        <v>0</v>
      </c>
      <c r="X153">
        <v>2094841884</v>
      </c>
      <c r="Y153">
        <v>1.4000000000000001</v>
      </c>
      <c r="AA153">
        <v>0</v>
      </c>
      <c r="AB153">
        <v>31.51</v>
      </c>
      <c r="AC153">
        <v>0</v>
      </c>
      <c r="AD153">
        <v>0</v>
      </c>
      <c r="AE153">
        <v>0</v>
      </c>
      <c r="AF153">
        <v>6.82</v>
      </c>
      <c r="AG153">
        <v>0</v>
      </c>
      <c r="AH153">
        <v>0</v>
      </c>
      <c r="AI153">
        <v>1</v>
      </c>
      <c r="AJ153">
        <v>4.62</v>
      </c>
      <c r="AK153">
        <v>33.18</v>
      </c>
      <c r="AL153">
        <v>1</v>
      </c>
      <c r="AN153">
        <v>0</v>
      </c>
      <c r="AO153">
        <v>1</v>
      </c>
      <c r="AP153">
        <v>1</v>
      </c>
      <c r="AQ153">
        <v>0</v>
      </c>
      <c r="AR153">
        <v>0</v>
      </c>
      <c r="AS153" t="s">
        <v>3</v>
      </c>
      <c r="AT153">
        <v>1.1200000000000001</v>
      </c>
      <c r="AU153" t="s">
        <v>108</v>
      </c>
      <c r="AV153">
        <v>0</v>
      </c>
      <c r="AW153">
        <v>2</v>
      </c>
      <c r="AX153">
        <v>36324120</v>
      </c>
      <c r="AY153">
        <v>1</v>
      </c>
      <c r="AZ153">
        <v>0</v>
      </c>
      <c r="BA153">
        <v>155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CX153">
        <f>Y153*Source!I89</f>
        <v>8.4000000000000005E-2</v>
      </c>
      <c r="CY153">
        <f>AB153</f>
        <v>31.51</v>
      </c>
      <c r="CZ153">
        <f>AF153</f>
        <v>6.82</v>
      </c>
      <c r="DA153">
        <f>AJ153</f>
        <v>4.62</v>
      </c>
      <c r="DB153">
        <f>ROUND((ROUND(AT153*CZ153,2)*1.25),6)</f>
        <v>9.5500000000000007</v>
      </c>
      <c r="DC153">
        <f>ROUND((ROUND(AT153*AG153,2)*1.25),6)</f>
        <v>0</v>
      </c>
    </row>
    <row r="154" spans="1:107">
      <c r="A154">
        <f>ROW(Source!A89)</f>
        <v>89</v>
      </c>
      <c r="B154">
        <v>36160589</v>
      </c>
      <c r="C154">
        <v>36324114</v>
      </c>
      <c r="D154">
        <v>29174913</v>
      </c>
      <c r="E154">
        <v>1</v>
      </c>
      <c r="F154">
        <v>1</v>
      </c>
      <c r="G154">
        <v>1</v>
      </c>
      <c r="H154">
        <v>2</v>
      </c>
      <c r="I154" t="s">
        <v>364</v>
      </c>
      <c r="J154" t="s">
        <v>457</v>
      </c>
      <c r="K154" t="s">
        <v>366</v>
      </c>
      <c r="L154">
        <v>1368</v>
      </c>
      <c r="N154">
        <v>1011</v>
      </c>
      <c r="O154" t="s">
        <v>342</v>
      </c>
      <c r="P154" t="s">
        <v>342</v>
      </c>
      <c r="Q154">
        <v>1</v>
      </c>
      <c r="W154">
        <v>0</v>
      </c>
      <c r="X154">
        <v>1230759911</v>
      </c>
      <c r="Y154">
        <v>1.2500000000000001E-2</v>
      </c>
      <c r="AA154">
        <v>0</v>
      </c>
      <c r="AB154">
        <v>932.72</v>
      </c>
      <c r="AC154">
        <v>384.89</v>
      </c>
      <c r="AD154">
        <v>0</v>
      </c>
      <c r="AE154">
        <v>0</v>
      </c>
      <c r="AF154">
        <v>87.17</v>
      </c>
      <c r="AG154">
        <v>11.6</v>
      </c>
      <c r="AH154">
        <v>0</v>
      </c>
      <c r="AI154">
        <v>1</v>
      </c>
      <c r="AJ154">
        <v>10.7</v>
      </c>
      <c r="AK154">
        <v>33.18</v>
      </c>
      <c r="AL154">
        <v>1</v>
      </c>
      <c r="AN154">
        <v>0</v>
      </c>
      <c r="AO154">
        <v>1</v>
      </c>
      <c r="AP154">
        <v>1</v>
      </c>
      <c r="AQ154">
        <v>0</v>
      </c>
      <c r="AR154">
        <v>0</v>
      </c>
      <c r="AS154" t="s">
        <v>3</v>
      </c>
      <c r="AT154">
        <v>0.01</v>
      </c>
      <c r="AU154" t="s">
        <v>108</v>
      </c>
      <c r="AV154">
        <v>0</v>
      </c>
      <c r="AW154">
        <v>2</v>
      </c>
      <c r="AX154">
        <v>36324121</v>
      </c>
      <c r="AY154">
        <v>1</v>
      </c>
      <c r="AZ154">
        <v>0</v>
      </c>
      <c r="BA154">
        <v>156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CX154">
        <f>Y154*Source!I89</f>
        <v>7.5000000000000002E-4</v>
      </c>
      <c r="CY154">
        <f>AB154</f>
        <v>932.72</v>
      </c>
      <c r="CZ154">
        <f>AF154</f>
        <v>87.17</v>
      </c>
      <c r="DA154">
        <f>AJ154</f>
        <v>10.7</v>
      </c>
      <c r="DB154">
        <f>ROUND((ROUND(AT154*CZ154,2)*1.25),6)</f>
        <v>1.0874999999999999</v>
      </c>
      <c r="DC154">
        <f>ROUND((ROUND(AT154*AG154,2)*1.25),6)</f>
        <v>0.15</v>
      </c>
    </row>
    <row r="155" spans="1:107">
      <c r="A155">
        <f>ROW(Source!A89)</f>
        <v>89</v>
      </c>
      <c r="B155">
        <v>36160589</v>
      </c>
      <c r="C155">
        <v>36324114</v>
      </c>
      <c r="D155">
        <v>29122102</v>
      </c>
      <c r="E155">
        <v>1</v>
      </c>
      <c r="F155">
        <v>1</v>
      </c>
      <c r="G155">
        <v>1</v>
      </c>
      <c r="H155">
        <v>3</v>
      </c>
      <c r="I155" t="s">
        <v>490</v>
      </c>
      <c r="J155" t="s">
        <v>491</v>
      </c>
      <c r="K155" t="s">
        <v>492</v>
      </c>
      <c r="L155">
        <v>1348</v>
      </c>
      <c r="N155">
        <v>1009</v>
      </c>
      <c r="O155" t="s">
        <v>36</v>
      </c>
      <c r="P155" t="s">
        <v>36</v>
      </c>
      <c r="Q155">
        <v>1000</v>
      </c>
      <c r="W155">
        <v>0</v>
      </c>
      <c r="X155">
        <v>-1142562182</v>
      </c>
      <c r="Y155">
        <v>1.2E-2</v>
      </c>
      <c r="AA155">
        <v>47641</v>
      </c>
      <c r="AB155">
        <v>0</v>
      </c>
      <c r="AC155">
        <v>0</v>
      </c>
      <c r="AD155">
        <v>0</v>
      </c>
      <c r="AE155">
        <v>15620</v>
      </c>
      <c r="AF155">
        <v>0</v>
      </c>
      <c r="AG155">
        <v>0</v>
      </c>
      <c r="AH155">
        <v>0</v>
      </c>
      <c r="AI155">
        <v>3.05</v>
      </c>
      <c r="AJ155">
        <v>1</v>
      </c>
      <c r="AK155">
        <v>1</v>
      </c>
      <c r="AL155">
        <v>1</v>
      </c>
      <c r="AN155">
        <v>0</v>
      </c>
      <c r="AO155">
        <v>1</v>
      </c>
      <c r="AP155">
        <v>0</v>
      </c>
      <c r="AQ155">
        <v>0</v>
      </c>
      <c r="AR155">
        <v>0</v>
      </c>
      <c r="AS155" t="s">
        <v>3</v>
      </c>
      <c r="AT155">
        <v>1.2E-2</v>
      </c>
      <c r="AU155" t="s">
        <v>3</v>
      </c>
      <c r="AV155">
        <v>0</v>
      </c>
      <c r="AW155">
        <v>2</v>
      </c>
      <c r="AX155">
        <v>36324122</v>
      </c>
      <c r="AY155">
        <v>1</v>
      </c>
      <c r="AZ155">
        <v>0</v>
      </c>
      <c r="BA155">
        <v>157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CX155">
        <f>Y155*Source!I89</f>
        <v>7.1999999999999994E-4</v>
      </c>
      <c r="CY155">
        <f>AA155</f>
        <v>47641</v>
      </c>
      <c r="CZ155">
        <f>AE155</f>
        <v>15620</v>
      </c>
      <c r="DA155">
        <f>AI155</f>
        <v>3.05</v>
      </c>
      <c r="DB155">
        <f>ROUND(ROUND(AT155*CZ155,2),6)</f>
        <v>187.44</v>
      </c>
      <c r="DC155">
        <f>ROUND(ROUND(AT155*AG155,2),6)</f>
        <v>0</v>
      </c>
    </row>
    <row r="156" spans="1:107">
      <c r="A156">
        <f>ROW(Source!A89)</f>
        <v>89</v>
      </c>
      <c r="B156">
        <v>36160589</v>
      </c>
      <c r="C156">
        <v>36324114</v>
      </c>
      <c r="D156">
        <v>29122499</v>
      </c>
      <c r="E156">
        <v>1</v>
      </c>
      <c r="F156">
        <v>1</v>
      </c>
      <c r="G156">
        <v>1</v>
      </c>
      <c r="H156">
        <v>3</v>
      </c>
      <c r="I156" t="s">
        <v>542</v>
      </c>
      <c r="J156" t="s">
        <v>543</v>
      </c>
      <c r="K156" t="s">
        <v>544</v>
      </c>
      <c r="L156">
        <v>1348</v>
      </c>
      <c r="N156">
        <v>1009</v>
      </c>
      <c r="O156" t="s">
        <v>36</v>
      </c>
      <c r="P156" t="s">
        <v>36</v>
      </c>
      <c r="Q156">
        <v>1000</v>
      </c>
      <c r="W156">
        <v>0</v>
      </c>
      <c r="X156">
        <v>-34499403</v>
      </c>
      <c r="Y156">
        <v>2E-3</v>
      </c>
      <c r="AA156">
        <v>72580.100000000006</v>
      </c>
      <c r="AB156">
        <v>0</v>
      </c>
      <c r="AC156">
        <v>0</v>
      </c>
      <c r="AD156">
        <v>0</v>
      </c>
      <c r="AE156">
        <v>7640.01</v>
      </c>
      <c r="AF156">
        <v>0</v>
      </c>
      <c r="AG156">
        <v>0</v>
      </c>
      <c r="AH156">
        <v>0</v>
      </c>
      <c r="AI156">
        <v>9.5</v>
      </c>
      <c r="AJ156">
        <v>1</v>
      </c>
      <c r="AK156">
        <v>1</v>
      </c>
      <c r="AL156">
        <v>1</v>
      </c>
      <c r="AN156">
        <v>0</v>
      </c>
      <c r="AO156">
        <v>1</v>
      </c>
      <c r="AP156">
        <v>0</v>
      </c>
      <c r="AQ156">
        <v>0</v>
      </c>
      <c r="AR156">
        <v>0</v>
      </c>
      <c r="AS156" t="s">
        <v>3</v>
      </c>
      <c r="AT156">
        <v>2E-3</v>
      </c>
      <c r="AU156" t="s">
        <v>3</v>
      </c>
      <c r="AV156">
        <v>0</v>
      </c>
      <c r="AW156">
        <v>2</v>
      </c>
      <c r="AX156">
        <v>36324123</v>
      </c>
      <c r="AY156">
        <v>1</v>
      </c>
      <c r="AZ156">
        <v>0</v>
      </c>
      <c r="BA156">
        <v>158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CX156">
        <f>Y156*Source!I89</f>
        <v>1.2E-4</v>
      </c>
      <c r="CY156">
        <f>AA156</f>
        <v>72580.100000000006</v>
      </c>
      <c r="CZ156">
        <f>AE156</f>
        <v>7640.01</v>
      </c>
      <c r="DA156">
        <f>AI156</f>
        <v>9.5</v>
      </c>
      <c r="DB156">
        <f>ROUND(ROUND(AT156*CZ156,2),6)</f>
        <v>15.28</v>
      </c>
      <c r="DC156">
        <f>ROUND(ROUND(AT156*AG156,2),6)</f>
        <v>0</v>
      </c>
    </row>
    <row r="157" spans="1:107">
      <c r="A157">
        <f>ROW(Source!A90)</f>
        <v>90</v>
      </c>
      <c r="B157">
        <v>36160589</v>
      </c>
      <c r="C157">
        <v>36324115</v>
      </c>
      <c r="D157">
        <v>18409850</v>
      </c>
      <c r="E157">
        <v>1</v>
      </c>
      <c r="F157">
        <v>1</v>
      </c>
      <c r="G157">
        <v>1</v>
      </c>
      <c r="H157">
        <v>1</v>
      </c>
      <c r="I157" t="s">
        <v>506</v>
      </c>
      <c r="J157" t="s">
        <v>3</v>
      </c>
      <c r="K157" t="s">
        <v>507</v>
      </c>
      <c r="L157">
        <v>1369</v>
      </c>
      <c r="N157">
        <v>1013</v>
      </c>
      <c r="O157" t="s">
        <v>336</v>
      </c>
      <c r="P157" t="s">
        <v>336</v>
      </c>
      <c r="Q157">
        <v>1</v>
      </c>
      <c r="W157">
        <v>0</v>
      </c>
      <c r="X157">
        <v>855544366</v>
      </c>
      <c r="Y157">
        <v>4.4044999999999996</v>
      </c>
      <c r="AA157">
        <v>0</v>
      </c>
      <c r="AB157">
        <v>0</v>
      </c>
      <c r="AC157">
        <v>0</v>
      </c>
      <c r="AD157">
        <v>300.99</v>
      </c>
      <c r="AE157">
        <v>0</v>
      </c>
      <c r="AF157">
        <v>0</v>
      </c>
      <c r="AG157">
        <v>0</v>
      </c>
      <c r="AH157">
        <v>300.99</v>
      </c>
      <c r="AI157">
        <v>1</v>
      </c>
      <c r="AJ157">
        <v>1</v>
      </c>
      <c r="AK157">
        <v>1</v>
      </c>
      <c r="AL157">
        <v>1</v>
      </c>
      <c r="AN157">
        <v>0</v>
      </c>
      <c r="AO157">
        <v>1</v>
      </c>
      <c r="AP157">
        <v>1</v>
      </c>
      <c r="AQ157">
        <v>0</v>
      </c>
      <c r="AR157">
        <v>0</v>
      </c>
      <c r="AS157" t="s">
        <v>3</v>
      </c>
      <c r="AT157">
        <v>3.83</v>
      </c>
      <c r="AU157" t="s">
        <v>109</v>
      </c>
      <c r="AV157">
        <v>1</v>
      </c>
      <c r="AW157">
        <v>2</v>
      </c>
      <c r="AX157">
        <v>36324124</v>
      </c>
      <c r="AY157">
        <v>1</v>
      </c>
      <c r="AZ157">
        <v>0</v>
      </c>
      <c r="BA157">
        <v>159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0</v>
      </c>
      <c r="BQ157">
        <v>0</v>
      </c>
      <c r="BR157">
        <v>0</v>
      </c>
      <c r="BS157">
        <v>0</v>
      </c>
      <c r="BT157">
        <v>0</v>
      </c>
      <c r="BU157">
        <v>0</v>
      </c>
      <c r="BV157">
        <v>0</v>
      </c>
      <c r="BW157">
        <v>0</v>
      </c>
      <c r="CX157">
        <f>Y157*Source!I90</f>
        <v>0.26426999999999995</v>
      </c>
      <c r="CY157">
        <f>AD157</f>
        <v>300.99</v>
      </c>
      <c r="CZ157">
        <f>AH157</f>
        <v>300.99</v>
      </c>
      <c r="DA157">
        <f>AL157</f>
        <v>1</v>
      </c>
      <c r="DB157">
        <f>ROUND((ROUND(AT157*CZ157,2)*1.15),6)</f>
        <v>1325.7085</v>
      </c>
      <c r="DC157">
        <f>ROUND((ROUND(AT157*AG157,2)*1.15),6)</f>
        <v>0</v>
      </c>
    </row>
    <row r="158" spans="1:107">
      <c r="A158">
        <f>ROW(Source!A90)</f>
        <v>90</v>
      </c>
      <c r="B158">
        <v>36160589</v>
      </c>
      <c r="C158">
        <v>36324115</v>
      </c>
      <c r="D158">
        <v>121548</v>
      </c>
      <c r="E158">
        <v>1</v>
      </c>
      <c r="F158">
        <v>1</v>
      </c>
      <c r="G158">
        <v>1</v>
      </c>
      <c r="H158">
        <v>1</v>
      </c>
      <c r="I158" t="s">
        <v>25</v>
      </c>
      <c r="J158" t="s">
        <v>3</v>
      </c>
      <c r="K158" t="s">
        <v>337</v>
      </c>
      <c r="L158">
        <v>608254</v>
      </c>
      <c r="N158">
        <v>1013</v>
      </c>
      <c r="O158" t="s">
        <v>338</v>
      </c>
      <c r="P158" t="s">
        <v>338</v>
      </c>
      <c r="Q158">
        <v>1</v>
      </c>
      <c r="W158">
        <v>0</v>
      </c>
      <c r="X158">
        <v>-185737400</v>
      </c>
      <c r="Y158">
        <v>1.2500000000000001E-2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1</v>
      </c>
      <c r="AJ158">
        <v>1</v>
      </c>
      <c r="AK158">
        <v>1</v>
      </c>
      <c r="AL158">
        <v>1</v>
      </c>
      <c r="AN158">
        <v>0</v>
      </c>
      <c r="AO158">
        <v>1</v>
      </c>
      <c r="AP158">
        <v>1</v>
      </c>
      <c r="AQ158">
        <v>0</v>
      </c>
      <c r="AR158">
        <v>0</v>
      </c>
      <c r="AS158" t="s">
        <v>3</v>
      </c>
      <c r="AT158">
        <v>0.01</v>
      </c>
      <c r="AU158" t="s">
        <v>108</v>
      </c>
      <c r="AV158">
        <v>2</v>
      </c>
      <c r="AW158">
        <v>2</v>
      </c>
      <c r="AX158">
        <v>36324125</v>
      </c>
      <c r="AY158">
        <v>1</v>
      </c>
      <c r="AZ158">
        <v>0</v>
      </c>
      <c r="BA158">
        <v>160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0</v>
      </c>
      <c r="CX158">
        <f>Y158*Source!I90</f>
        <v>7.5000000000000002E-4</v>
      </c>
      <c r="CY158">
        <f>AD158</f>
        <v>0</v>
      </c>
      <c r="CZ158">
        <f>AH158</f>
        <v>0</v>
      </c>
      <c r="DA158">
        <f>AL158</f>
        <v>1</v>
      </c>
      <c r="DB158">
        <f>ROUND((ROUND(AT158*CZ158,2)*1.25),6)</f>
        <v>0</v>
      </c>
      <c r="DC158">
        <f>ROUND((ROUND(AT158*AG158,2)*1.25),6)</f>
        <v>0</v>
      </c>
    </row>
    <row r="159" spans="1:107">
      <c r="A159">
        <f>ROW(Source!A90)</f>
        <v>90</v>
      </c>
      <c r="B159">
        <v>36160589</v>
      </c>
      <c r="C159">
        <v>36324115</v>
      </c>
      <c r="D159">
        <v>29172479</v>
      </c>
      <c r="E159">
        <v>1</v>
      </c>
      <c r="F159">
        <v>1</v>
      </c>
      <c r="G159">
        <v>1</v>
      </c>
      <c r="H159">
        <v>2</v>
      </c>
      <c r="I159" t="s">
        <v>373</v>
      </c>
      <c r="J159" t="s">
        <v>390</v>
      </c>
      <c r="K159" t="s">
        <v>375</v>
      </c>
      <c r="L159">
        <v>1368</v>
      </c>
      <c r="N159">
        <v>1011</v>
      </c>
      <c r="O159" t="s">
        <v>342</v>
      </c>
      <c r="P159" t="s">
        <v>342</v>
      </c>
      <c r="Q159">
        <v>1</v>
      </c>
      <c r="W159">
        <v>0</v>
      </c>
      <c r="X159">
        <v>1549832887</v>
      </c>
      <c r="Y159">
        <v>1.2500000000000001E-2</v>
      </c>
      <c r="AA159">
        <v>0</v>
      </c>
      <c r="AB159">
        <v>901.01</v>
      </c>
      <c r="AC159">
        <v>333.79</v>
      </c>
      <c r="AD159">
        <v>0</v>
      </c>
      <c r="AE159">
        <v>0</v>
      </c>
      <c r="AF159">
        <v>99.89</v>
      </c>
      <c r="AG159">
        <v>10.06</v>
      </c>
      <c r="AH159">
        <v>0</v>
      </c>
      <c r="AI159">
        <v>1</v>
      </c>
      <c r="AJ159">
        <v>9.02</v>
      </c>
      <c r="AK159">
        <v>33.18</v>
      </c>
      <c r="AL159">
        <v>1</v>
      </c>
      <c r="AN159">
        <v>0</v>
      </c>
      <c r="AO159">
        <v>1</v>
      </c>
      <c r="AP159">
        <v>1</v>
      </c>
      <c r="AQ159">
        <v>0</v>
      </c>
      <c r="AR159">
        <v>0</v>
      </c>
      <c r="AS159" t="s">
        <v>3</v>
      </c>
      <c r="AT159">
        <v>0.01</v>
      </c>
      <c r="AU159" t="s">
        <v>108</v>
      </c>
      <c r="AV159">
        <v>0</v>
      </c>
      <c r="AW159">
        <v>2</v>
      </c>
      <c r="AX159">
        <v>36324126</v>
      </c>
      <c r="AY159">
        <v>1</v>
      </c>
      <c r="AZ159">
        <v>0</v>
      </c>
      <c r="BA159">
        <v>161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CX159">
        <f>Y159*Source!I90</f>
        <v>7.5000000000000002E-4</v>
      </c>
      <c r="CY159">
        <f>AB159</f>
        <v>901.01</v>
      </c>
      <c r="CZ159">
        <f>AF159</f>
        <v>99.89</v>
      </c>
      <c r="DA159">
        <f>AJ159</f>
        <v>9.02</v>
      </c>
      <c r="DB159">
        <f>ROUND((ROUND(AT159*CZ159,2)*1.25),6)</f>
        <v>1.25</v>
      </c>
      <c r="DC159">
        <f>ROUND((ROUND(AT159*AG159,2)*1.25),6)</f>
        <v>0.125</v>
      </c>
    </row>
    <row r="160" spans="1:107">
      <c r="A160">
        <f>ROW(Source!A90)</f>
        <v>90</v>
      </c>
      <c r="B160">
        <v>36160589</v>
      </c>
      <c r="C160">
        <v>36324115</v>
      </c>
      <c r="D160">
        <v>29172513</v>
      </c>
      <c r="E160">
        <v>1</v>
      </c>
      <c r="F160">
        <v>1</v>
      </c>
      <c r="G160">
        <v>1</v>
      </c>
      <c r="H160">
        <v>2</v>
      </c>
      <c r="I160" t="s">
        <v>536</v>
      </c>
      <c r="J160" t="s">
        <v>537</v>
      </c>
      <c r="K160" t="s">
        <v>538</v>
      </c>
      <c r="L160">
        <v>1368</v>
      </c>
      <c r="N160">
        <v>1011</v>
      </c>
      <c r="O160" t="s">
        <v>342</v>
      </c>
      <c r="P160" t="s">
        <v>342</v>
      </c>
      <c r="Q160">
        <v>1</v>
      </c>
      <c r="W160">
        <v>0</v>
      </c>
      <c r="X160">
        <v>-1790740115</v>
      </c>
      <c r="Y160">
        <v>1.2500000000000001E-2</v>
      </c>
      <c r="AA160">
        <v>0</v>
      </c>
      <c r="AB160">
        <v>18.02</v>
      </c>
      <c r="AC160">
        <v>0</v>
      </c>
      <c r="AD160">
        <v>0</v>
      </c>
      <c r="AE160">
        <v>0</v>
      </c>
      <c r="AF160">
        <v>1.7</v>
      </c>
      <c r="AG160">
        <v>0</v>
      </c>
      <c r="AH160">
        <v>0</v>
      </c>
      <c r="AI160">
        <v>1</v>
      </c>
      <c r="AJ160">
        <v>10.6</v>
      </c>
      <c r="AK160">
        <v>33.18</v>
      </c>
      <c r="AL160">
        <v>1</v>
      </c>
      <c r="AN160">
        <v>0</v>
      </c>
      <c r="AO160">
        <v>1</v>
      </c>
      <c r="AP160">
        <v>1</v>
      </c>
      <c r="AQ160">
        <v>0</v>
      </c>
      <c r="AR160">
        <v>0</v>
      </c>
      <c r="AS160" t="s">
        <v>3</v>
      </c>
      <c r="AT160">
        <v>0.01</v>
      </c>
      <c r="AU160" t="s">
        <v>108</v>
      </c>
      <c r="AV160">
        <v>0</v>
      </c>
      <c r="AW160">
        <v>2</v>
      </c>
      <c r="AX160">
        <v>36324127</v>
      </c>
      <c r="AY160">
        <v>1</v>
      </c>
      <c r="AZ160">
        <v>0</v>
      </c>
      <c r="BA160">
        <v>162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CX160">
        <f>Y160*Source!I90</f>
        <v>7.5000000000000002E-4</v>
      </c>
      <c r="CY160">
        <f>AB160</f>
        <v>18.02</v>
      </c>
      <c r="CZ160">
        <f>AF160</f>
        <v>1.7</v>
      </c>
      <c r="DA160">
        <f>AJ160</f>
        <v>10.6</v>
      </c>
      <c r="DB160">
        <f>ROUND((ROUND(AT160*CZ160,2)*1.25),6)</f>
        <v>2.5000000000000001E-2</v>
      </c>
      <c r="DC160">
        <f>ROUND((ROUND(AT160*AG160,2)*1.25),6)</f>
        <v>0</v>
      </c>
    </row>
    <row r="161" spans="1:107">
      <c r="A161">
        <f>ROW(Source!A90)</f>
        <v>90</v>
      </c>
      <c r="B161">
        <v>36160589</v>
      </c>
      <c r="C161">
        <v>36324115</v>
      </c>
      <c r="D161">
        <v>29174653</v>
      </c>
      <c r="E161">
        <v>1</v>
      </c>
      <c r="F161">
        <v>1</v>
      </c>
      <c r="G161">
        <v>1</v>
      </c>
      <c r="H161">
        <v>2</v>
      </c>
      <c r="I161" t="s">
        <v>539</v>
      </c>
      <c r="J161" t="s">
        <v>540</v>
      </c>
      <c r="K161" t="s">
        <v>541</v>
      </c>
      <c r="L161">
        <v>1368</v>
      </c>
      <c r="N161">
        <v>1011</v>
      </c>
      <c r="O161" t="s">
        <v>342</v>
      </c>
      <c r="P161" t="s">
        <v>342</v>
      </c>
      <c r="Q161">
        <v>1</v>
      </c>
      <c r="W161">
        <v>0</v>
      </c>
      <c r="X161">
        <v>2094841884</v>
      </c>
      <c r="Y161">
        <v>0.8125</v>
      </c>
      <c r="AA161">
        <v>0</v>
      </c>
      <c r="AB161">
        <v>31.51</v>
      </c>
      <c r="AC161">
        <v>0</v>
      </c>
      <c r="AD161">
        <v>0</v>
      </c>
      <c r="AE161">
        <v>0</v>
      </c>
      <c r="AF161">
        <v>6.82</v>
      </c>
      <c r="AG161">
        <v>0</v>
      </c>
      <c r="AH161">
        <v>0</v>
      </c>
      <c r="AI161">
        <v>1</v>
      </c>
      <c r="AJ161">
        <v>4.62</v>
      </c>
      <c r="AK161">
        <v>33.18</v>
      </c>
      <c r="AL161">
        <v>1</v>
      </c>
      <c r="AN161">
        <v>0</v>
      </c>
      <c r="AO161">
        <v>1</v>
      </c>
      <c r="AP161">
        <v>1</v>
      </c>
      <c r="AQ161">
        <v>0</v>
      </c>
      <c r="AR161">
        <v>0</v>
      </c>
      <c r="AS161" t="s">
        <v>3</v>
      </c>
      <c r="AT161">
        <v>0.65</v>
      </c>
      <c r="AU161" t="s">
        <v>108</v>
      </c>
      <c r="AV161">
        <v>0</v>
      </c>
      <c r="AW161">
        <v>2</v>
      </c>
      <c r="AX161">
        <v>36324128</v>
      </c>
      <c r="AY161">
        <v>1</v>
      </c>
      <c r="AZ161">
        <v>0</v>
      </c>
      <c r="BA161">
        <v>163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0</v>
      </c>
      <c r="BN161">
        <v>0</v>
      </c>
      <c r="BO161">
        <v>0</v>
      </c>
      <c r="BP161">
        <v>0</v>
      </c>
      <c r="BQ161">
        <v>0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0</v>
      </c>
      <c r="CX161">
        <f>Y161*Source!I90</f>
        <v>4.8750000000000002E-2</v>
      </c>
      <c r="CY161">
        <f>AB161</f>
        <v>31.51</v>
      </c>
      <c r="CZ161">
        <f>AF161</f>
        <v>6.82</v>
      </c>
      <c r="DA161">
        <f>AJ161</f>
        <v>4.62</v>
      </c>
      <c r="DB161">
        <f>ROUND((ROUND(AT161*CZ161,2)*1.25),6)</f>
        <v>5.5374999999999996</v>
      </c>
      <c r="DC161">
        <f>ROUND((ROUND(AT161*AG161,2)*1.25),6)</f>
        <v>0</v>
      </c>
    </row>
    <row r="162" spans="1:107">
      <c r="A162">
        <f>ROW(Source!A90)</f>
        <v>90</v>
      </c>
      <c r="B162">
        <v>36160589</v>
      </c>
      <c r="C162">
        <v>36324115</v>
      </c>
      <c r="D162">
        <v>29174913</v>
      </c>
      <c r="E162">
        <v>1</v>
      </c>
      <c r="F162">
        <v>1</v>
      </c>
      <c r="G162">
        <v>1</v>
      </c>
      <c r="H162">
        <v>2</v>
      </c>
      <c r="I162" t="s">
        <v>364</v>
      </c>
      <c r="J162" t="s">
        <v>457</v>
      </c>
      <c r="K162" t="s">
        <v>366</v>
      </c>
      <c r="L162">
        <v>1368</v>
      </c>
      <c r="N162">
        <v>1011</v>
      </c>
      <c r="O162" t="s">
        <v>342</v>
      </c>
      <c r="P162" t="s">
        <v>342</v>
      </c>
      <c r="Q162">
        <v>1</v>
      </c>
      <c r="W162">
        <v>0</v>
      </c>
      <c r="X162">
        <v>1230759911</v>
      </c>
      <c r="Y162">
        <v>1.2500000000000001E-2</v>
      </c>
      <c r="AA162">
        <v>0</v>
      </c>
      <c r="AB162">
        <v>932.72</v>
      </c>
      <c r="AC162">
        <v>384.89</v>
      </c>
      <c r="AD162">
        <v>0</v>
      </c>
      <c r="AE162">
        <v>0</v>
      </c>
      <c r="AF162">
        <v>87.17</v>
      </c>
      <c r="AG162">
        <v>11.6</v>
      </c>
      <c r="AH162">
        <v>0</v>
      </c>
      <c r="AI162">
        <v>1</v>
      </c>
      <c r="AJ162">
        <v>10.7</v>
      </c>
      <c r="AK162">
        <v>33.18</v>
      </c>
      <c r="AL162">
        <v>1</v>
      </c>
      <c r="AN162">
        <v>0</v>
      </c>
      <c r="AO162">
        <v>1</v>
      </c>
      <c r="AP162">
        <v>1</v>
      </c>
      <c r="AQ162">
        <v>0</v>
      </c>
      <c r="AR162">
        <v>0</v>
      </c>
      <c r="AS162" t="s">
        <v>3</v>
      </c>
      <c r="AT162">
        <v>0.01</v>
      </c>
      <c r="AU162" t="s">
        <v>108</v>
      </c>
      <c r="AV162">
        <v>0</v>
      </c>
      <c r="AW162">
        <v>2</v>
      </c>
      <c r="AX162">
        <v>36324129</v>
      </c>
      <c r="AY162">
        <v>1</v>
      </c>
      <c r="AZ162">
        <v>0</v>
      </c>
      <c r="BA162">
        <v>164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0</v>
      </c>
      <c r="CX162">
        <f>Y162*Source!I90</f>
        <v>7.5000000000000002E-4</v>
      </c>
      <c r="CY162">
        <f>AB162</f>
        <v>932.72</v>
      </c>
      <c r="CZ162">
        <f>AF162</f>
        <v>87.17</v>
      </c>
      <c r="DA162">
        <f>AJ162</f>
        <v>10.7</v>
      </c>
      <c r="DB162">
        <f>ROUND((ROUND(AT162*CZ162,2)*1.25),6)</f>
        <v>1.0874999999999999</v>
      </c>
      <c r="DC162">
        <f>ROUND((ROUND(AT162*AG162,2)*1.25),6)</f>
        <v>0.15</v>
      </c>
    </row>
    <row r="163" spans="1:107">
      <c r="A163">
        <f>ROW(Source!A90)</f>
        <v>90</v>
      </c>
      <c r="B163">
        <v>36160589</v>
      </c>
      <c r="C163">
        <v>36324115</v>
      </c>
      <c r="D163">
        <v>29107700</v>
      </c>
      <c r="E163">
        <v>1</v>
      </c>
      <c r="F163">
        <v>1</v>
      </c>
      <c r="G163">
        <v>1</v>
      </c>
      <c r="H163">
        <v>3</v>
      </c>
      <c r="I163" t="s">
        <v>545</v>
      </c>
      <c r="J163" t="s">
        <v>546</v>
      </c>
      <c r="K163" t="s">
        <v>547</v>
      </c>
      <c r="L163">
        <v>1348</v>
      </c>
      <c r="N163">
        <v>1009</v>
      </c>
      <c r="O163" t="s">
        <v>36</v>
      </c>
      <c r="P163" t="s">
        <v>36</v>
      </c>
      <c r="Q163">
        <v>1000</v>
      </c>
      <c r="W163">
        <v>0</v>
      </c>
      <c r="X163">
        <v>1694202031</v>
      </c>
      <c r="Y163">
        <v>1.4E-3</v>
      </c>
      <c r="AA163">
        <v>62669.89</v>
      </c>
      <c r="AB163">
        <v>0</v>
      </c>
      <c r="AC163">
        <v>0</v>
      </c>
      <c r="AD163">
        <v>0</v>
      </c>
      <c r="AE163">
        <v>6667.01</v>
      </c>
      <c r="AF163">
        <v>0</v>
      </c>
      <c r="AG163">
        <v>0</v>
      </c>
      <c r="AH163">
        <v>0</v>
      </c>
      <c r="AI163">
        <v>9.4</v>
      </c>
      <c r="AJ163">
        <v>1</v>
      </c>
      <c r="AK163">
        <v>1</v>
      </c>
      <c r="AL163">
        <v>1</v>
      </c>
      <c r="AN163">
        <v>0</v>
      </c>
      <c r="AO163">
        <v>1</v>
      </c>
      <c r="AP163">
        <v>0</v>
      </c>
      <c r="AQ163">
        <v>0</v>
      </c>
      <c r="AR163">
        <v>0</v>
      </c>
      <c r="AS163" t="s">
        <v>3</v>
      </c>
      <c r="AT163">
        <v>1.4E-3</v>
      </c>
      <c r="AU163" t="s">
        <v>3</v>
      </c>
      <c r="AV163">
        <v>0</v>
      </c>
      <c r="AW163">
        <v>2</v>
      </c>
      <c r="AX163">
        <v>36324130</v>
      </c>
      <c r="AY163">
        <v>1</v>
      </c>
      <c r="AZ163">
        <v>0</v>
      </c>
      <c r="BA163">
        <v>165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0</v>
      </c>
      <c r="BM163">
        <v>0</v>
      </c>
      <c r="BN163">
        <v>0</v>
      </c>
      <c r="BO163">
        <v>0</v>
      </c>
      <c r="BP163">
        <v>0</v>
      </c>
      <c r="BQ163">
        <v>0</v>
      </c>
      <c r="BR163">
        <v>0</v>
      </c>
      <c r="BS163">
        <v>0</v>
      </c>
      <c r="BT163">
        <v>0</v>
      </c>
      <c r="BU163">
        <v>0</v>
      </c>
      <c r="BV163">
        <v>0</v>
      </c>
      <c r="BW163">
        <v>0</v>
      </c>
      <c r="CX163">
        <f>Y163*Source!I90</f>
        <v>8.3999999999999995E-5</v>
      </c>
      <c r="CY163">
        <f>AA163</f>
        <v>62669.89</v>
      </c>
      <c r="CZ163">
        <f>AE163</f>
        <v>6667.01</v>
      </c>
      <c r="DA163">
        <f>AI163</f>
        <v>9.4</v>
      </c>
      <c r="DB163">
        <f>ROUND(ROUND(AT163*CZ163,2),6)</f>
        <v>9.33</v>
      </c>
      <c r="DC163">
        <f>ROUND(ROUND(AT163*AG163,2),6)</f>
        <v>0</v>
      </c>
    </row>
    <row r="164" spans="1:107">
      <c r="A164">
        <f>ROW(Source!A90)</f>
        <v>90</v>
      </c>
      <c r="B164">
        <v>36160589</v>
      </c>
      <c r="C164">
        <v>36324115</v>
      </c>
      <c r="D164">
        <v>29122980</v>
      </c>
      <c r="E164">
        <v>1</v>
      </c>
      <c r="F164">
        <v>1</v>
      </c>
      <c r="G164">
        <v>1</v>
      </c>
      <c r="H164">
        <v>3</v>
      </c>
      <c r="I164" t="s">
        <v>548</v>
      </c>
      <c r="J164" t="s">
        <v>549</v>
      </c>
      <c r="K164" t="s">
        <v>550</v>
      </c>
      <c r="L164">
        <v>1348</v>
      </c>
      <c r="N164">
        <v>1009</v>
      </c>
      <c r="O164" t="s">
        <v>36</v>
      </c>
      <c r="P164" t="s">
        <v>36</v>
      </c>
      <c r="Q164">
        <v>1000</v>
      </c>
      <c r="W164">
        <v>0</v>
      </c>
      <c r="X164">
        <v>1302899598</v>
      </c>
      <c r="Y164">
        <v>1.9E-2</v>
      </c>
      <c r="AA164">
        <v>60242.76</v>
      </c>
      <c r="AB164">
        <v>0</v>
      </c>
      <c r="AC164">
        <v>0</v>
      </c>
      <c r="AD164">
        <v>0</v>
      </c>
      <c r="AE164">
        <v>14985.76</v>
      </c>
      <c r="AF164">
        <v>0</v>
      </c>
      <c r="AG164">
        <v>0</v>
      </c>
      <c r="AH164">
        <v>0</v>
      </c>
      <c r="AI164">
        <v>4.0199999999999996</v>
      </c>
      <c r="AJ164">
        <v>1</v>
      </c>
      <c r="AK164">
        <v>1</v>
      </c>
      <c r="AL164">
        <v>1</v>
      </c>
      <c r="AN164">
        <v>0</v>
      </c>
      <c r="AO164">
        <v>1</v>
      </c>
      <c r="AP164">
        <v>0</v>
      </c>
      <c r="AQ164">
        <v>0</v>
      </c>
      <c r="AR164">
        <v>0</v>
      </c>
      <c r="AS164" t="s">
        <v>3</v>
      </c>
      <c r="AT164">
        <v>1.9E-2</v>
      </c>
      <c r="AU164" t="s">
        <v>3</v>
      </c>
      <c r="AV164">
        <v>0</v>
      </c>
      <c r="AW164">
        <v>2</v>
      </c>
      <c r="AX164">
        <v>36324131</v>
      </c>
      <c r="AY164">
        <v>1</v>
      </c>
      <c r="AZ164">
        <v>0</v>
      </c>
      <c r="BA164">
        <v>166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0</v>
      </c>
      <c r="BM164">
        <v>0</v>
      </c>
      <c r="BN164">
        <v>0</v>
      </c>
      <c r="BO164">
        <v>0</v>
      </c>
      <c r="BP164">
        <v>0</v>
      </c>
      <c r="BQ164">
        <v>0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0</v>
      </c>
      <c r="CX164">
        <f>Y164*Source!I90</f>
        <v>1.14E-3</v>
      </c>
      <c r="CY164">
        <f>AA164</f>
        <v>60242.76</v>
      </c>
      <c r="CZ164">
        <f>AE164</f>
        <v>14985.76</v>
      </c>
      <c r="DA164">
        <f>AI164</f>
        <v>4.0199999999999996</v>
      </c>
      <c r="DB164">
        <f>ROUND(ROUND(AT164*CZ164,2),6)</f>
        <v>284.73</v>
      </c>
      <c r="DC164">
        <f>ROUND(ROUND(AT164*AG164,2),6)</f>
        <v>0</v>
      </c>
    </row>
    <row r="165" spans="1:107">
      <c r="A165">
        <f>ROW(Source!A91)</f>
        <v>91</v>
      </c>
      <c r="B165">
        <v>36160589</v>
      </c>
      <c r="C165">
        <v>36323133</v>
      </c>
      <c r="D165">
        <v>18413610</v>
      </c>
      <c r="E165">
        <v>1</v>
      </c>
      <c r="F165">
        <v>1</v>
      </c>
      <c r="G165">
        <v>1</v>
      </c>
      <c r="H165">
        <v>1</v>
      </c>
      <c r="I165" t="s">
        <v>508</v>
      </c>
      <c r="J165" t="s">
        <v>3</v>
      </c>
      <c r="K165" t="s">
        <v>509</v>
      </c>
      <c r="L165">
        <v>1369</v>
      </c>
      <c r="N165">
        <v>1013</v>
      </c>
      <c r="O165" t="s">
        <v>336</v>
      </c>
      <c r="P165" t="s">
        <v>336</v>
      </c>
      <c r="Q165">
        <v>1</v>
      </c>
      <c r="W165">
        <v>0</v>
      </c>
      <c r="X165">
        <v>-492152492</v>
      </c>
      <c r="Y165">
        <v>2.3804999999999996</v>
      </c>
      <c r="AA165">
        <v>0</v>
      </c>
      <c r="AB165">
        <v>0</v>
      </c>
      <c r="AC165">
        <v>0</v>
      </c>
      <c r="AD165">
        <v>338.82</v>
      </c>
      <c r="AE165">
        <v>0</v>
      </c>
      <c r="AF165">
        <v>0</v>
      </c>
      <c r="AG165">
        <v>0</v>
      </c>
      <c r="AH165">
        <v>338.82</v>
      </c>
      <c r="AI165">
        <v>1</v>
      </c>
      <c r="AJ165">
        <v>1</v>
      </c>
      <c r="AK165">
        <v>1</v>
      </c>
      <c r="AL165">
        <v>1</v>
      </c>
      <c r="AN165">
        <v>0</v>
      </c>
      <c r="AO165">
        <v>1</v>
      </c>
      <c r="AP165">
        <v>1</v>
      </c>
      <c r="AQ165">
        <v>0</v>
      </c>
      <c r="AR165">
        <v>0</v>
      </c>
      <c r="AS165" t="s">
        <v>3</v>
      </c>
      <c r="AT165">
        <v>2.0699999999999998</v>
      </c>
      <c r="AU165" t="s">
        <v>109</v>
      </c>
      <c r="AV165">
        <v>1</v>
      </c>
      <c r="AW165">
        <v>2</v>
      </c>
      <c r="AX165">
        <v>36323134</v>
      </c>
      <c r="AY165">
        <v>1</v>
      </c>
      <c r="AZ165">
        <v>0</v>
      </c>
      <c r="BA165">
        <v>167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0</v>
      </c>
      <c r="CX165">
        <f>Y165*Source!I91</f>
        <v>8.8078499999999984</v>
      </c>
      <c r="CY165">
        <f>AD165</f>
        <v>338.82</v>
      </c>
      <c r="CZ165">
        <f>AH165</f>
        <v>338.82</v>
      </c>
      <c r="DA165">
        <f>AL165</f>
        <v>1</v>
      </c>
      <c r="DB165">
        <f>ROUND((ROUND(AT165*CZ165,2)*1.15),6)</f>
        <v>806.56399999999996</v>
      </c>
      <c r="DC165">
        <f>ROUND((ROUND(AT165*AG165,2)*1.15),6)</f>
        <v>0</v>
      </c>
    </row>
    <row r="166" spans="1:107">
      <c r="A166">
        <f>ROW(Source!A91)</f>
        <v>91</v>
      </c>
      <c r="B166">
        <v>36160589</v>
      </c>
      <c r="C166">
        <v>36323133</v>
      </c>
      <c r="D166">
        <v>29172657</v>
      </c>
      <c r="E166">
        <v>1</v>
      </c>
      <c r="F166">
        <v>1</v>
      </c>
      <c r="G166">
        <v>1</v>
      </c>
      <c r="H166">
        <v>2</v>
      </c>
      <c r="I166" t="s">
        <v>510</v>
      </c>
      <c r="J166" t="s">
        <v>511</v>
      </c>
      <c r="K166" t="s">
        <v>512</v>
      </c>
      <c r="L166">
        <v>1368</v>
      </c>
      <c r="N166">
        <v>1011</v>
      </c>
      <c r="O166" t="s">
        <v>342</v>
      </c>
      <c r="P166" t="s">
        <v>342</v>
      </c>
      <c r="Q166">
        <v>1</v>
      </c>
      <c r="W166">
        <v>0</v>
      </c>
      <c r="X166">
        <v>1474986261</v>
      </c>
      <c r="Y166">
        <v>0.88749999999999996</v>
      </c>
      <c r="AA166">
        <v>0</v>
      </c>
      <c r="AB166">
        <v>60.26</v>
      </c>
      <c r="AC166">
        <v>0</v>
      </c>
      <c r="AD166">
        <v>0</v>
      </c>
      <c r="AE166">
        <v>0</v>
      </c>
      <c r="AF166">
        <v>8.1</v>
      </c>
      <c r="AG166">
        <v>0</v>
      </c>
      <c r="AH166">
        <v>0</v>
      </c>
      <c r="AI166">
        <v>1</v>
      </c>
      <c r="AJ166">
        <v>7.44</v>
      </c>
      <c r="AK166">
        <v>33.18</v>
      </c>
      <c r="AL166">
        <v>1</v>
      </c>
      <c r="AN166">
        <v>0</v>
      </c>
      <c r="AO166">
        <v>1</v>
      </c>
      <c r="AP166">
        <v>1</v>
      </c>
      <c r="AQ166">
        <v>0</v>
      </c>
      <c r="AR166">
        <v>0</v>
      </c>
      <c r="AS166" t="s">
        <v>3</v>
      </c>
      <c r="AT166">
        <v>0.71</v>
      </c>
      <c r="AU166" t="s">
        <v>108</v>
      </c>
      <c r="AV166">
        <v>0</v>
      </c>
      <c r="AW166">
        <v>2</v>
      </c>
      <c r="AX166">
        <v>36323135</v>
      </c>
      <c r="AY166">
        <v>1</v>
      </c>
      <c r="AZ166">
        <v>0</v>
      </c>
      <c r="BA166">
        <v>168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0</v>
      </c>
      <c r="BQ166">
        <v>0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0</v>
      </c>
      <c r="CX166">
        <f>Y166*Source!I91</f>
        <v>3.2837499999999999</v>
      </c>
      <c r="CY166">
        <f>AB166</f>
        <v>60.26</v>
      </c>
      <c r="CZ166">
        <f>AF166</f>
        <v>8.1</v>
      </c>
      <c r="DA166">
        <f>AJ166</f>
        <v>7.44</v>
      </c>
      <c r="DB166">
        <f>ROUND((ROUND(AT166*CZ166,2)*1.25),6)</f>
        <v>7.1875</v>
      </c>
      <c r="DC166">
        <f>ROUND((ROUND(AT166*AG166,2)*1.25),6)</f>
        <v>0</v>
      </c>
    </row>
    <row r="167" spans="1:107">
      <c r="A167">
        <f>ROW(Source!A91)</f>
        <v>91</v>
      </c>
      <c r="B167">
        <v>36160589</v>
      </c>
      <c r="C167">
        <v>36323133</v>
      </c>
      <c r="D167">
        <v>29173472</v>
      </c>
      <c r="E167">
        <v>1</v>
      </c>
      <c r="F167">
        <v>1</v>
      </c>
      <c r="G167">
        <v>1</v>
      </c>
      <c r="H167">
        <v>2</v>
      </c>
      <c r="I167" t="s">
        <v>551</v>
      </c>
      <c r="J167" t="s">
        <v>552</v>
      </c>
      <c r="K167" t="s">
        <v>553</v>
      </c>
      <c r="L167">
        <v>1368</v>
      </c>
      <c r="N167">
        <v>1011</v>
      </c>
      <c r="O167" t="s">
        <v>342</v>
      </c>
      <c r="P167" t="s">
        <v>342</v>
      </c>
      <c r="Q167">
        <v>1</v>
      </c>
      <c r="W167">
        <v>0</v>
      </c>
      <c r="X167">
        <v>-1937814132</v>
      </c>
      <c r="Y167">
        <v>0.51249999999999996</v>
      </c>
      <c r="AA167">
        <v>0</v>
      </c>
      <c r="AB167">
        <v>12.75</v>
      </c>
      <c r="AC167">
        <v>0</v>
      </c>
      <c r="AD167">
        <v>0</v>
      </c>
      <c r="AE167">
        <v>0</v>
      </c>
      <c r="AF167">
        <v>3</v>
      </c>
      <c r="AG167">
        <v>0</v>
      </c>
      <c r="AH167">
        <v>0</v>
      </c>
      <c r="AI167">
        <v>1</v>
      </c>
      <c r="AJ167">
        <v>4.25</v>
      </c>
      <c r="AK167">
        <v>33.18</v>
      </c>
      <c r="AL167">
        <v>1</v>
      </c>
      <c r="AN167">
        <v>0</v>
      </c>
      <c r="AO167">
        <v>1</v>
      </c>
      <c r="AP167">
        <v>1</v>
      </c>
      <c r="AQ167">
        <v>0</v>
      </c>
      <c r="AR167">
        <v>0</v>
      </c>
      <c r="AS167" t="s">
        <v>3</v>
      </c>
      <c r="AT167">
        <v>0.41</v>
      </c>
      <c r="AU167" t="s">
        <v>108</v>
      </c>
      <c r="AV167">
        <v>0</v>
      </c>
      <c r="AW167">
        <v>2</v>
      </c>
      <c r="AX167">
        <v>36323136</v>
      </c>
      <c r="AY167">
        <v>1</v>
      </c>
      <c r="AZ167">
        <v>0</v>
      </c>
      <c r="BA167">
        <v>169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0</v>
      </c>
      <c r="BQ167">
        <v>0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0</v>
      </c>
      <c r="CX167">
        <f>Y167*Source!I91</f>
        <v>1.89625</v>
      </c>
      <c r="CY167">
        <f>AB167</f>
        <v>12.75</v>
      </c>
      <c r="CZ167">
        <f>AF167</f>
        <v>3</v>
      </c>
      <c r="DA167">
        <f>AJ167</f>
        <v>4.25</v>
      </c>
      <c r="DB167">
        <f>ROUND((ROUND(AT167*CZ167,2)*1.25),6)</f>
        <v>1.5375000000000001</v>
      </c>
      <c r="DC167">
        <f>ROUND((ROUND(AT167*AG167,2)*1.25),6)</f>
        <v>0</v>
      </c>
    </row>
    <row r="168" spans="1:107">
      <c r="A168">
        <f>ROW(Source!A91)</f>
        <v>91</v>
      </c>
      <c r="B168">
        <v>36160589</v>
      </c>
      <c r="C168">
        <v>36323133</v>
      </c>
      <c r="D168">
        <v>29174580</v>
      </c>
      <c r="E168">
        <v>1</v>
      </c>
      <c r="F168">
        <v>1</v>
      </c>
      <c r="G168">
        <v>1</v>
      </c>
      <c r="H168">
        <v>2</v>
      </c>
      <c r="I168" t="s">
        <v>554</v>
      </c>
      <c r="J168" t="s">
        <v>555</v>
      </c>
      <c r="K168" t="s">
        <v>556</v>
      </c>
      <c r="L168">
        <v>1368</v>
      </c>
      <c r="N168">
        <v>1011</v>
      </c>
      <c r="O168" t="s">
        <v>342</v>
      </c>
      <c r="P168" t="s">
        <v>342</v>
      </c>
      <c r="Q168">
        <v>1</v>
      </c>
      <c r="W168">
        <v>0</v>
      </c>
      <c r="X168">
        <v>-991672839</v>
      </c>
      <c r="Y168">
        <v>0.88749999999999996</v>
      </c>
      <c r="AA168">
        <v>0</v>
      </c>
      <c r="AB168">
        <v>31.87</v>
      </c>
      <c r="AC168">
        <v>0</v>
      </c>
      <c r="AD168">
        <v>0</v>
      </c>
      <c r="AE168">
        <v>0</v>
      </c>
      <c r="AF168">
        <v>2.08</v>
      </c>
      <c r="AG168">
        <v>0</v>
      </c>
      <c r="AH168">
        <v>0</v>
      </c>
      <c r="AI168">
        <v>1</v>
      </c>
      <c r="AJ168">
        <v>15.32</v>
      </c>
      <c r="AK168">
        <v>33.18</v>
      </c>
      <c r="AL168">
        <v>1</v>
      </c>
      <c r="AN168">
        <v>0</v>
      </c>
      <c r="AO168">
        <v>1</v>
      </c>
      <c r="AP168">
        <v>1</v>
      </c>
      <c r="AQ168">
        <v>0</v>
      </c>
      <c r="AR168">
        <v>0</v>
      </c>
      <c r="AS168" t="s">
        <v>3</v>
      </c>
      <c r="AT168">
        <v>0.71</v>
      </c>
      <c r="AU168" t="s">
        <v>108</v>
      </c>
      <c r="AV168">
        <v>0</v>
      </c>
      <c r="AW168">
        <v>2</v>
      </c>
      <c r="AX168">
        <v>36323137</v>
      </c>
      <c r="AY168">
        <v>1</v>
      </c>
      <c r="AZ168">
        <v>0</v>
      </c>
      <c r="BA168">
        <v>170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CX168">
        <f>Y168*Source!I91</f>
        <v>3.2837499999999999</v>
      </c>
      <c r="CY168">
        <f>AB168</f>
        <v>31.87</v>
      </c>
      <c r="CZ168">
        <f>AF168</f>
        <v>2.08</v>
      </c>
      <c r="DA168">
        <f>AJ168</f>
        <v>15.32</v>
      </c>
      <c r="DB168">
        <f>ROUND((ROUND(AT168*CZ168,2)*1.25),6)</f>
        <v>1.85</v>
      </c>
      <c r="DC168">
        <f>ROUND((ROUND(AT168*AG168,2)*1.25),6)</f>
        <v>0</v>
      </c>
    </row>
    <row r="169" spans="1:107">
      <c r="A169">
        <f>ROW(Source!A91)</f>
        <v>91</v>
      </c>
      <c r="B169">
        <v>36160589</v>
      </c>
      <c r="C169">
        <v>36323133</v>
      </c>
      <c r="D169">
        <v>29174913</v>
      </c>
      <c r="E169">
        <v>1</v>
      </c>
      <c r="F169">
        <v>1</v>
      </c>
      <c r="G169">
        <v>1</v>
      </c>
      <c r="H169">
        <v>2</v>
      </c>
      <c r="I169" t="s">
        <v>364</v>
      </c>
      <c r="J169" t="s">
        <v>457</v>
      </c>
      <c r="K169" t="s">
        <v>366</v>
      </c>
      <c r="L169">
        <v>1368</v>
      </c>
      <c r="N169">
        <v>1011</v>
      </c>
      <c r="O169" t="s">
        <v>342</v>
      </c>
      <c r="P169" t="s">
        <v>342</v>
      </c>
      <c r="Q169">
        <v>1</v>
      </c>
      <c r="W169">
        <v>0</v>
      </c>
      <c r="X169">
        <v>1230759911</v>
      </c>
      <c r="Y169">
        <v>2.5000000000000001E-2</v>
      </c>
      <c r="AA169">
        <v>0</v>
      </c>
      <c r="AB169">
        <v>932.72</v>
      </c>
      <c r="AC169">
        <v>384.89</v>
      </c>
      <c r="AD169">
        <v>0</v>
      </c>
      <c r="AE169">
        <v>0</v>
      </c>
      <c r="AF169">
        <v>87.17</v>
      </c>
      <c r="AG169">
        <v>11.6</v>
      </c>
      <c r="AH169">
        <v>0</v>
      </c>
      <c r="AI169">
        <v>1</v>
      </c>
      <c r="AJ169">
        <v>10.7</v>
      </c>
      <c r="AK169">
        <v>33.18</v>
      </c>
      <c r="AL169">
        <v>1</v>
      </c>
      <c r="AN169">
        <v>0</v>
      </c>
      <c r="AO169">
        <v>1</v>
      </c>
      <c r="AP169">
        <v>1</v>
      </c>
      <c r="AQ169">
        <v>0</v>
      </c>
      <c r="AR169">
        <v>0</v>
      </c>
      <c r="AS169" t="s">
        <v>3</v>
      </c>
      <c r="AT169">
        <v>0.02</v>
      </c>
      <c r="AU169" t="s">
        <v>108</v>
      </c>
      <c r="AV169">
        <v>0</v>
      </c>
      <c r="AW169">
        <v>2</v>
      </c>
      <c r="AX169">
        <v>36323138</v>
      </c>
      <c r="AY169">
        <v>1</v>
      </c>
      <c r="AZ169">
        <v>0</v>
      </c>
      <c r="BA169">
        <v>171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0</v>
      </c>
      <c r="CX169">
        <f>Y169*Source!I91</f>
        <v>9.2500000000000013E-2</v>
      </c>
      <c r="CY169">
        <f>AB169</f>
        <v>932.72</v>
      </c>
      <c r="CZ169">
        <f>AF169</f>
        <v>87.17</v>
      </c>
      <c r="DA169">
        <f>AJ169</f>
        <v>10.7</v>
      </c>
      <c r="DB169">
        <f>ROUND((ROUND(AT169*CZ169,2)*1.25),6)</f>
        <v>2.1749999999999998</v>
      </c>
      <c r="DC169">
        <f>ROUND((ROUND(AT169*AG169,2)*1.25),6)</f>
        <v>0.28749999999999998</v>
      </c>
    </row>
    <row r="170" spans="1:107">
      <c r="A170">
        <f>ROW(Source!A91)</f>
        <v>91</v>
      </c>
      <c r="B170">
        <v>36160589</v>
      </c>
      <c r="C170">
        <v>36323133</v>
      </c>
      <c r="D170">
        <v>29114841</v>
      </c>
      <c r="E170">
        <v>1</v>
      </c>
      <c r="F170">
        <v>1</v>
      </c>
      <c r="G170">
        <v>1</v>
      </c>
      <c r="H170">
        <v>3</v>
      </c>
      <c r="I170" t="s">
        <v>233</v>
      </c>
      <c r="J170" t="s">
        <v>236</v>
      </c>
      <c r="K170" t="s">
        <v>234</v>
      </c>
      <c r="L170">
        <v>1035</v>
      </c>
      <c r="N170">
        <v>1013</v>
      </c>
      <c r="O170" t="s">
        <v>235</v>
      </c>
      <c r="P170" t="s">
        <v>235</v>
      </c>
      <c r="Q170">
        <v>1</v>
      </c>
      <c r="W170">
        <v>0</v>
      </c>
      <c r="X170">
        <v>708802128</v>
      </c>
      <c r="Y170">
        <v>0.54054100000000005</v>
      </c>
      <c r="AA170">
        <v>405.27</v>
      </c>
      <c r="AB170">
        <v>0</v>
      </c>
      <c r="AC170">
        <v>0</v>
      </c>
      <c r="AD170">
        <v>0</v>
      </c>
      <c r="AE170">
        <v>94.69</v>
      </c>
      <c r="AF170">
        <v>0</v>
      </c>
      <c r="AG170">
        <v>0</v>
      </c>
      <c r="AH170">
        <v>0</v>
      </c>
      <c r="AI170">
        <v>4.28</v>
      </c>
      <c r="AJ170">
        <v>1</v>
      </c>
      <c r="AK170">
        <v>1</v>
      </c>
      <c r="AL170">
        <v>1</v>
      </c>
      <c r="AN170">
        <v>0</v>
      </c>
      <c r="AO170">
        <v>0</v>
      </c>
      <c r="AP170">
        <v>0</v>
      </c>
      <c r="AQ170">
        <v>0</v>
      </c>
      <c r="AR170">
        <v>0</v>
      </c>
      <c r="AS170" t="s">
        <v>3</v>
      </c>
      <c r="AT170">
        <v>0.54054100000000005</v>
      </c>
      <c r="AU170" t="s">
        <v>3</v>
      </c>
      <c r="AV170">
        <v>0</v>
      </c>
      <c r="AW170">
        <v>1</v>
      </c>
      <c r="AX170">
        <v>-1</v>
      </c>
      <c r="AY170">
        <v>0</v>
      </c>
      <c r="AZ170">
        <v>0</v>
      </c>
      <c r="BA170" t="s">
        <v>3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0</v>
      </c>
      <c r="BT170">
        <v>0</v>
      </c>
      <c r="BU170">
        <v>0</v>
      </c>
      <c r="BV170">
        <v>0</v>
      </c>
      <c r="BW170">
        <v>0</v>
      </c>
      <c r="CX170">
        <f>Y170*Source!I91</f>
        <v>2.0000017000000003</v>
      </c>
      <c r="CY170">
        <f>AA170</f>
        <v>405.27</v>
      </c>
      <c r="CZ170">
        <f>AE170</f>
        <v>94.69</v>
      </c>
      <c r="DA170">
        <f>AI170</f>
        <v>4.28</v>
      </c>
      <c r="DB170">
        <f t="shared" ref="DB170:DB177" si="32">ROUND(ROUND(AT170*CZ170,2),6)</f>
        <v>51.18</v>
      </c>
      <c r="DC170">
        <f t="shared" ref="DC170:DC177" si="33">ROUND(ROUND(AT170*AG170,2),6)</f>
        <v>0</v>
      </c>
    </row>
    <row r="171" spans="1:107">
      <c r="A171">
        <f>ROW(Source!A91)</f>
        <v>91</v>
      </c>
      <c r="B171">
        <v>36160589</v>
      </c>
      <c r="C171">
        <v>36323133</v>
      </c>
      <c r="D171">
        <v>29113979</v>
      </c>
      <c r="E171">
        <v>1</v>
      </c>
      <c r="F171">
        <v>1</v>
      </c>
      <c r="G171">
        <v>1</v>
      </c>
      <c r="H171">
        <v>3</v>
      </c>
      <c r="I171" t="s">
        <v>527</v>
      </c>
      <c r="J171" t="s">
        <v>528</v>
      </c>
      <c r="K171" t="s">
        <v>529</v>
      </c>
      <c r="L171">
        <v>1348</v>
      </c>
      <c r="N171">
        <v>1009</v>
      </c>
      <c r="O171" t="s">
        <v>36</v>
      </c>
      <c r="P171" t="s">
        <v>36</v>
      </c>
      <c r="Q171">
        <v>1000</v>
      </c>
      <c r="W171">
        <v>0</v>
      </c>
      <c r="X171">
        <v>-1319080431</v>
      </c>
      <c r="Y171">
        <v>6.9999999999999994E-5</v>
      </c>
      <c r="AA171">
        <v>89992.41</v>
      </c>
      <c r="AB171">
        <v>0</v>
      </c>
      <c r="AC171">
        <v>0</v>
      </c>
      <c r="AD171">
        <v>0</v>
      </c>
      <c r="AE171">
        <v>9749.99</v>
      </c>
      <c r="AF171">
        <v>0</v>
      </c>
      <c r="AG171">
        <v>0</v>
      </c>
      <c r="AH171">
        <v>0</v>
      </c>
      <c r="AI171">
        <v>9.23</v>
      </c>
      <c r="AJ171">
        <v>1</v>
      </c>
      <c r="AK171">
        <v>1</v>
      </c>
      <c r="AL171">
        <v>1</v>
      </c>
      <c r="AN171">
        <v>0</v>
      </c>
      <c r="AO171">
        <v>1</v>
      </c>
      <c r="AP171">
        <v>0</v>
      </c>
      <c r="AQ171">
        <v>0</v>
      </c>
      <c r="AR171">
        <v>0</v>
      </c>
      <c r="AS171" t="s">
        <v>3</v>
      </c>
      <c r="AT171">
        <v>6.9999999999999994E-5</v>
      </c>
      <c r="AU171" t="s">
        <v>3</v>
      </c>
      <c r="AV171">
        <v>0</v>
      </c>
      <c r="AW171">
        <v>2</v>
      </c>
      <c r="AX171">
        <v>36323139</v>
      </c>
      <c r="AY171">
        <v>1</v>
      </c>
      <c r="AZ171">
        <v>0</v>
      </c>
      <c r="BA171">
        <v>172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0</v>
      </c>
      <c r="BM171">
        <v>0</v>
      </c>
      <c r="BN171">
        <v>0</v>
      </c>
      <c r="BO171">
        <v>0</v>
      </c>
      <c r="BP171">
        <v>0</v>
      </c>
      <c r="BQ171">
        <v>0</v>
      </c>
      <c r="BR171">
        <v>0</v>
      </c>
      <c r="BS171">
        <v>0</v>
      </c>
      <c r="BT171">
        <v>0</v>
      </c>
      <c r="BU171">
        <v>0</v>
      </c>
      <c r="BV171">
        <v>0</v>
      </c>
      <c r="BW171">
        <v>0</v>
      </c>
      <c r="CX171">
        <f>Y171*Source!I91</f>
        <v>2.5900000000000001E-4</v>
      </c>
      <c r="CY171">
        <f>AA171</f>
        <v>89992.41</v>
      </c>
      <c r="CZ171">
        <f>AE171</f>
        <v>9749.99</v>
      </c>
      <c r="DA171">
        <f>AI171</f>
        <v>9.23</v>
      </c>
      <c r="DB171">
        <f t="shared" si="32"/>
        <v>0.68</v>
      </c>
      <c r="DC171">
        <f t="shared" si="33"/>
        <v>0</v>
      </c>
    </row>
    <row r="172" spans="1:107">
      <c r="A172">
        <f>ROW(Source!A91)</f>
        <v>91</v>
      </c>
      <c r="B172">
        <v>36160589</v>
      </c>
      <c r="C172">
        <v>36323133</v>
      </c>
      <c r="D172">
        <v>29114168</v>
      </c>
      <c r="E172">
        <v>1</v>
      </c>
      <c r="F172">
        <v>1</v>
      </c>
      <c r="G172">
        <v>1</v>
      </c>
      <c r="H172">
        <v>3</v>
      </c>
      <c r="I172" t="s">
        <v>557</v>
      </c>
      <c r="J172" t="s">
        <v>558</v>
      </c>
      <c r="K172" t="s">
        <v>559</v>
      </c>
      <c r="L172">
        <v>1348</v>
      </c>
      <c r="N172">
        <v>1009</v>
      </c>
      <c r="O172" t="s">
        <v>36</v>
      </c>
      <c r="P172" t="s">
        <v>36</v>
      </c>
      <c r="Q172">
        <v>1000</v>
      </c>
      <c r="W172">
        <v>0</v>
      </c>
      <c r="X172">
        <v>-1054332451</v>
      </c>
      <c r="Y172">
        <v>3.0000000000000001E-3</v>
      </c>
      <c r="AA172">
        <v>145784.64000000001</v>
      </c>
      <c r="AB172">
        <v>0</v>
      </c>
      <c r="AC172">
        <v>0</v>
      </c>
      <c r="AD172">
        <v>0</v>
      </c>
      <c r="AE172">
        <v>10068</v>
      </c>
      <c r="AF172">
        <v>0</v>
      </c>
      <c r="AG172">
        <v>0</v>
      </c>
      <c r="AH172">
        <v>0</v>
      </c>
      <c r="AI172">
        <v>14.48</v>
      </c>
      <c r="AJ172">
        <v>1</v>
      </c>
      <c r="AK172">
        <v>1</v>
      </c>
      <c r="AL172">
        <v>1</v>
      </c>
      <c r="AN172">
        <v>0</v>
      </c>
      <c r="AO172">
        <v>1</v>
      </c>
      <c r="AP172">
        <v>0</v>
      </c>
      <c r="AQ172">
        <v>0</v>
      </c>
      <c r="AR172">
        <v>0</v>
      </c>
      <c r="AS172" t="s">
        <v>3</v>
      </c>
      <c r="AT172">
        <v>3.0000000000000001E-3</v>
      </c>
      <c r="AU172" t="s">
        <v>3</v>
      </c>
      <c r="AV172">
        <v>0</v>
      </c>
      <c r="AW172">
        <v>2</v>
      </c>
      <c r="AX172">
        <v>36323140</v>
      </c>
      <c r="AY172">
        <v>1</v>
      </c>
      <c r="AZ172">
        <v>0</v>
      </c>
      <c r="BA172">
        <v>173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0</v>
      </c>
      <c r="BQ172">
        <v>0</v>
      </c>
      <c r="BR172">
        <v>0</v>
      </c>
      <c r="BS172">
        <v>0</v>
      </c>
      <c r="BT172">
        <v>0</v>
      </c>
      <c r="BU172">
        <v>0</v>
      </c>
      <c r="BV172">
        <v>0</v>
      </c>
      <c r="BW172">
        <v>0</v>
      </c>
      <c r="CX172">
        <f>Y172*Source!I91</f>
        <v>1.11E-2</v>
      </c>
      <c r="CY172">
        <f>AA172</f>
        <v>145784.64000000001</v>
      </c>
      <c r="CZ172">
        <f>AE172</f>
        <v>10068</v>
      </c>
      <c r="DA172">
        <f>AI172</f>
        <v>14.48</v>
      </c>
      <c r="DB172">
        <f t="shared" si="32"/>
        <v>30.2</v>
      </c>
      <c r="DC172">
        <f t="shared" si="33"/>
        <v>0</v>
      </c>
    </row>
    <row r="173" spans="1:107">
      <c r="A173">
        <f>ROW(Source!A91)</f>
        <v>91</v>
      </c>
      <c r="B173">
        <v>36160589</v>
      </c>
      <c r="C173">
        <v>36323133</v>
      </c>
      <c r="D173">
        <v>29107992</v>
      </c>
      <c r="E173">
        <v>1</v>
      </c>
      <c r="F173">
        <v>1</v>
      </c>
      <c r="G173">
        <v>1</v>
      </c>
      <c r="H173">
        <v>3</v>
      </c>
      <c r="I173" t="s">
        <v>560</v>
      </c>
      <c r="J173" t="s">
        <v>561</v>
      </c>
      <c r="K173" t="s">
        <v>562</v>
      </c>
      <c r="L173">
        <v>1354</v>
      </c>
      <c r="N173">
        <v>1010</v>
      </c>
      <c r="O173" t="s">
        <v>230</v>
      </c>
      <c r="P173" t="s">
        <v>230</v>
      </c>
      <c r="Q173">
        <v>1</v>
      </c>
      <c r="W173">
        <v>0</v>
      </c>
      <c r="X173">
        <v>-1691144696</v>
      </c>
      <c r="Y173">
        <v>0.27</v>
      </c>
      <c r="AA173">
        <v>492.8</v>
      </c>
      <c r="AB173">
        <v>0</v>
      </c>
      <c r="AC173">
        <v>0</v>
      </c>
      <c r="AD173">
        <v>0</v>
      </c>
      <c r="AE173">
        <v>115.41</v>
      </c>
      <c r="AF173">
        <v>0</v>
      </c>
      <c r="AG173">
        <v>0</v>
      </c>
      <c r="AH173">
        <v>0</v>
      </c>
      <c r="AI173">
        <v>4.2699999999999996</v>
      </c>
      <c r="AJ173">
        <v>1</v>
      </c>
      <c r="AK173">
        <v>1</v>
      </c>
      <c r="AL173">
        <v>1</v>
      </c>
      <c r="AN173">
        <v>0</v>
      </c>
      <c r="AO173">
        <v>1</v>
      </c>
      <c r="AP173">
        <v>0</v>
      </c>
      <c r="AQ173">
        <v>0</v>
      </c>
      <c r="AR173">
        <v>0</v>
      </c>
      <c r="AS173" t="s">
        <v>3</v>
      </c>
      <c r="AT173">
        <v>0.27</v>
      </c>
      <c r="AU173" t="s">
        <v>3</v>
      </c>
      <c r="AV173">
        <v>0</v>
      </c>
      <c r="AW173">
        <v>2</v>
      </c>
      <c r="AX173">
        <v>36323141</v>
      </c>
      <c r="AY173">
        <v>1</v>
      </c>
      <c r="AZ173">
        <v>0</v>
      </c>
      <c r="BA173">
        <v>174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0</v>
      </c>
      <c r="BT173">
        <v>0</v>
      </c>
      <c r="BU173">
        <v>0</v>
      </c>
      <c r="BV173">
        <v>0</v>
      </c>
      <c r="BW173">
        <v>0</v>
      </c>
      <c r="CX173">
        <f>Y173*Source!I91</f>
        <v>0.99900000000000011</v>
      </c>
      <c r="CY173">
        <f>AA173</f>
        <v>492.8</v>
      </c>
      <c r="CZ173">
        <f>AE173</f>
        <v>115.41</v>
      </c>
      <c r="DA173">
        <f>AI173</f>
        <v>4.2699999999999996</v>
      </c>
      <c r="DB173">
        <f t="shared" si="32"/>
        <v>31.16</v>
      </c>
      <c r="DC173">
        <f t="shared" si="33"/>
        <v>0</v>
      </c>
    </row>
    <row r="174" spans="1:107">
      <c r="A174">
        <f>ROW(Source!A91)</f>
        <v>91</v>
      </c>
      <c r="B174">
        <v>36160589</v>
      </c>
      <c r="C174">
        <v>36323133</v>
      </c>
      <c r="D174">
        <v>29130598</v>
      </c>
      <c r="E174">
        <v>1</v>
      </c>
      <c r="F174">
        <v>1</v>
      </c>
      <c r="G174">
        <v>1</v>
      </c>
      <c r="H174">
        <v>3</v>
      </c>
      <c r="I174" t="s">
        <v>228</v>
      </c>
      <c r="J174" t="s">
        <v>231</v>
      </c>
      <c r="K174" t="s">
        <v>229</v>
      </c>
      <c r="L174">
        <v>1354</v>
      </c>
      <c r="N174">
        <v>1010</v>
      </c>
      <c r="O174" t="s">
        <v>230</v>
      </c>
      <c r="P174" t="s">
        <v>230</v>
      </c>
      <c r="Q174">
        <v>1</v>
      </c>
      <c r="W174">
        <v>0</v>
      </c>
      <c r="X174">
        <v>1294646419</v>
      </c>
      <c r="Y174">
        <v>0.54054100000000005</v>
      </c>
      <c r="AA174">
        <v>10938.3</v>
      </c>
      <c r="AB174">
        <v>0</v>
      </c>
      <c r="AC174">
        <v>0</v>
      </c>
      <c r="AD174">
        <v>0</v>
      </c>
      <c r="AE174">
        <v>2755.24</v>
      </c>
      <c r="AF174">
        <v>0</v>
      </c>
      <c r="AG174">
        <v>0</v>
      </c>
      <c r="AH174">
        <v>0</v>
      </c>
      <c r="AI174">
        <v>3.97</v>
      </c>
      <c r="AJ174">
        <v>1</v>
      </c>
      <c r="AK174">
        <v>1</v>
      </c>
      <c r="AL174">
        <v>1</v>
      </c>
      <c r="AN174">
        <v>1</v>
      </c>
      <c r="AO174">
        <v>0</v>
      </c>
      <c r="AP174">
        <v>0</v>
      </c>
      <c r="AQ174">
        <v>0</v>
      </c>
      <c r="AR174">
        <v>0</v>
      </c>
      <c r="AS174" t="s">
        <v>3</v>
      </c>
      <c r="AT174">
        <v>0.54054100000000005</v>
      </c>
      <c r="AU174" t="s">
        <v>3</v>
      </c>
      <c r="AV174">
        <v>0</v>
      </c>
      <c r="AW174">
        <v>2</v>
      </c>
      <c r="AX174">
        <v>36323142</v>
      </c>
      <c r="AY174">
        <v>1</v>
      </c>
      <c r="AZ174">
        <v>6144</v>
      </c>
      <c r="BA174">
        <v>175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0</v>
      </c>
      <c r="BM174">
        <v>0</v>
      </c>
      <c r="BN174">
        <v>0</v>
      </c>
      <c r="BO174">
        <v>0</v>
      </c>
      <c r="BP174">
        <v>0</v>
      </c>
      <c r="BQ174">
        <v>0</v>
      </c>
      <c r="BR174">
        <v>0</v>
      </c>
      <c r="BS174">
        <v>0</v>
      </c>
      <c r="BT174">
        <v>0</v>
      </c>
      <c r="BU174">
        <v>0</v>
      </c>
      <c r="BV174">
        <v>0</v>
      </c>
      <c r="BW174">
        <v>0</v>
      </c>
      <c r="CX174">
        <f>Y174*Source!I91</f>
        <v>2.0000017000000003</v>
      </c>
      <c r="CY174">
        <f>AA174</f>
        <v>10938.3</v>
      </c>
      <c r="CZ174">
        <f>AE174</f>
        <v>2755.24</v>
      </c>
      <c r="DA174">
        <f>AI174</f>
        <v>3.97</v>
      </c>
      <c r="DB174">
        <f t="shared" si="32"/>
        <v>1489.32</v>
      </c>
      <c r="DC174">
        <f t="shared" si="33"/>
        <v>0</v>
      </c>
    </row>
    <row r="175" spans="1:107">
      <c r="A175">
        <f>ROW(Source!A94)</f>
        <v>94</v>
      </c>
      <c r="B175">
        <v>36160589</v>
      </c>
      <c r="C175">
        <v>36324144</v>
      </c>
      <c r="D175">
        <v>18411568</v>
      </c>
      <c r="E175">
        <v>1</v>
      </c>
      <c r="F175">
        <v>1</v>
      </c>
      <c r="G175">
        <v>1</v>
      </c>
      <c r="H175">
        <v>1</v>
      </c>
      <c r="I175" t="s">
        <v>563</v>
      </c>
      <c r="J175" t="s">
        <v>3</v>
      </c>
      <c r="K175" t="s">
        <v>564</v>
      </c>
      <c r="L175">
        <v>1369</v>
      </c>
      <c r="N175">
        <v>1013</v>
      </c>
      <c r="O175" t="s">
        <v>336</v>
      </c>
      <c r="P175" t="s">
        <v>336</v>
      </c>
      <c r="Q175">
        <v>1</v>
      </c>
      <c r="W175">
        <v>0</v>
      </c>
      <c r="X175">
        <v>-667300694</v>
      </c>
      <c r="Y175">
        <v>0.57769999999999999</v>
      </c>
      <c r="AA175">
        <v>0</v>
      </c>
      <c r="AB175">
        <v>0</v>
      </c>
      <c r="AC175">
        <v>0</v>
      </c>
      <c r="AD175">
        <v>238.6</v>
      </c>
      <c r="AE175">
        <v>0</v>
      </c>
      <c r="AF175">
        <v>0</v>
      </c>
      <c r="AG175">
        <v>0</v>
      </c>
      <c r="AH175">
        <v>238.6</v>
      </c>
      <c r="AI175">
        <v>1</v>
      </c>
      <c r="AJ175">
        <v>1</v>
      </c>
      <c r="AK175">
        <v>1</v>
      </c>
      <c r="AL175">
        <v>1</v>
      </c>
      <c r="AN175">
        <v>0</v>
      </c>
      <c r="AO175">
        <v>1</v>
      </c>
      <c r="AP175">
        <v>0</v>
      </c>
      <c r="AQ175">
        <v>0</v>
      </c>
      <c r="AR175">
        <v>0</v>
      </c>
      <c r="AS175" t="s">
        <v>3</v>
      </c>
      <c r="AT175">
        <v>0.57769999999999999</v>
      </c>
      <c r="AU175" t="s">
        <v>3</v>
      </c>
      <c r="AV175">
        <v>1</v>
      </c>
      <c r="AW175">
        <v>2</v>
      </c>
      <c r="AX175">
        <v>36324146</v>
      </c>
      <c r="AY175">
        <v>1</v>
      </c>
      <c r="AZ175">
        <v>0</v>
      </c>
      <c r="BA175">
        <v>176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0</v>
      </c>
      <c r="BQ175">
        <v>0</v>
      </c>
      <c r="BR175">
        <v>0</v>
      </c>
      <c r="BS175">
        <v>0</v>
      </c>
      <c r="BT175">
        <v>0</v>
      </c>
      <c r="BU175">
        <v>0</v>
      </c>
      <c r="BV175">
        <v>0</v>
      </c>
      <c r="BW175">
        <v>0</v>
      </c>
      <c r="CX175">
        <f>Y175*Source!I94</f>
        <v>2.5418800000000004</v>
      </c>
      <c r="CY175">
        <f>AD175</f>
        <v>238.6</v>
      </c>
      <c r="CZ175">
        <f>AH175</f>
        <v>238.6</v>
      </c>
      <c r="DA175">
        <f>AL175</f>
        <v>1</v>
      </c>
      <c r="DB175">
        <f t="shared" si="32"/>
        <v>137.84</v>
      </c>
      <c r="DC175">
        <f t="shared" si="33"/>
        <v>0</v>
      </c>
    </row>
    <row r="176" spans="1:107">
      <c r="A176">
        <f>ROW(Source!A94)</f>
        <v>94</v>
      </c>
      <c r="B176">
        <v>36160589</v>
      </c>
      <c r="C176">
        <v>36324144</v>
      </c>
      <c r="D176">
        <v>29174924</v>
      </c>
      <c r="E176">
        <v>1</v>
      </c>
      <c r="F176">
        <v>1</v>
      </c>
      <c r="G176">
        <v>1</v>
      </c>
      <c r="H176">
        <v>2</v>
      </c>
      <c r="I176" t="s">
        <v>565</v>
      </c>
      <c r="J176" t="s">
        <v>566</v>
      </c>
      <c r="K176" t="s">
        <v>567</v>
      </c>
      <c r="L176">
        <v>1368</v>
      </c>
      <c r="N176">
        <v>1011</v>
      </c>
      <c r="O176" t="s">
        <v>342</v>
      </c>
      <c r="P176" t="s">
        <v>342</v>
      </c>
      <c r="Q176">
        <v>1</v>
      </c>
      <c r="W176">
        <v>0</v>
      </c>
      <c r="X176">
        <v>-1888888004</v>
      </c>
      <c r="Y176">
        <v>0.28999999999999998</v>
      </c>
      <c r="AA176">
        <v>0</v>
      </c>
      <c r="AB176">
        <v>907.98</v>
      </c>
      <c r="AC176">
        <v>384.89</v>
      </c>
      <c r="AD176">
        <v>0</v>
      </c>
      <c r="AE176">
        <v>0</v>
      </c>
      <c r="AF176">
        <v>111</v>
      </c>
      <c r="AG176">
        <v>11.6</v>
      </c>
      <c r="AH176">
        <v>0</v>
      </c>
      <c r="AI176">
        <v>1</v>
      </c>
      <c r="AJ176">
        <v>8.18</v>
      </c>
      <c r="AK176">
        <v>33.18</v>
      </c>
      <c r="AL176">
        <v>1</v>
      </c>
      <c r="AN176">
        <v>0</v>
      </c>
      <c r="AO176">
        <v>1</v>
      </c>
      <c r="AP176">
        <v>0</v>
      </c>
      <c r="AQ176">
        <v>0</v>
      </c>
      <c r="AR176">
        <v>0</v>
      </c>
      <c r="AS176" t="s">
        <v>3</v>
      </c>
      <c r="AT176">
        <v>0.28999999999999998</v>
      </c>
      <c r="AU176" t="s">
        <v>3</v>
      </c>
      <c r="AV176">
        <v>0</v>
      </c>
      <c r="AW176">
        <v>2</v>
      </c>
      <c r="AX176">
        <v>36324147</v>
      </c>
      <c r="AY176">
        <v>1</v>
      </c>
      <c r="AZ176">
        <v>0</v>
      </c>
      <c r="BA176">
        <v>177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>
        <v>0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0</v>
      </c>
      <c r="CX176">
        <f>Y176*Source!I94</f>
        <v>1.276</v>
      </c>
      <c r="CY176">
        <f>AB176</f>
        <v>907.98</v>
      </c>
      <c r="CZ176">
        <f>AF176</f>
        <v>111</v>
      </c>
      <c r="DA176">
        <f>AJ176</f>
        <v>8.18</v>
      </c>
      <c r="DB176">
        <f t="shared" si="32"/>
        <v>32.19</v>
      </c>
      <c r="DC176">
        <f t="shared" si="33"/>
        <v>3.36</v>
      </c>
    </row>
    <row r="177" spans="1:107">
      <c r="A177">
        <f>ROW(Source!A95)</f>
        <v>95</v>
      </c>
      <c r="B177">
        <v>36160589</v>
      </c>
      <c r="C177">
        <v>36324145</v>
      </c>
      <c r="D177">
        <v>29174916</v>
      </c>
      <c r="E177">
        <v>1</v>
      </c>
      <c r="F177">
        <v>1</v>
      </c>
      <c r="G177">
        <v>1</v>
      </c>
      <c r="H177">
        <v>2</v>
      </c>
      <c r="I177" t="s">
        <v>568</v>
      </c>
      <c r="J177" t="s">
        <v>569</v>
      </c>
      <c r="K177" t="s">
        <v>570</v>
      </c>
      <c r="L177">
        <v>1368</v>
      </c>
      <c r="N177">
        <v>1011</v>
      </c>
      <c r="O177" t="s">
        <v>342</v>
      </c>
      <c r="P177" t="s">
        <v>342</v>
      </c>
      <c r="Q177">
        <v>1</v>
      </c>
      <c r="W177">
        <v>0</v>
      </c>
      <c r="X177">
        <v>1768408033</v>
      </c>
      <c r="Y177">
        <v>0.17730000000000001</v>
      </c>
      <c r="AA177">
        <v>0</v>
      </c>
      <c r="AB177">
        <v>1166.23</v>
      </c>
      <c r="AC177">
        <v>447.93</v>
      </c>
      <c r="AD177">
        <v>0</v>
      </c>
      <c r="AE177">
        <v>0</v>
      </c>
      <c r="AF177">
        <v>117.92</v>
      </c>
      <c r="AG177">
        <v>13.5</v>
      </c>
      <c r="AH177">
        <v>0</v>
      </c>
      <c r="AI177">
        <v>1</v>
      </c>
      <c r="AJ177">
        <v>9.89</v>
      </c>
      <c r="AK177">
        <v>33.18</v>
      </c>
      <c r="AL177">
        <v>1</v>
      </c>
      <c r="AN177">
        <v>0</v>
      </c>
      <c r="AO177">
        <v>1</v>
      </c>
      <c r="AP177">
        <v>0</v>
      </c>
      <c r="AQ177">
        <v>0</v>
      </c>
      <c r="AR177">
        <v>0</v>
      </c>
      <c r="AS177" t="s">
        <v>3</v>
      </c>
      <c r="AT177">
        <v>0.17730000000000001</v>
      </c>
      <c r="AU177" t="s">
        <v>3</v>
      </c>
      <c r="AV177">
        <v>0</v>
      </c>
      <c r="AW177">
        <v>2</v>
      </c>
      <c r="AX177">
        <v>36324148</v>
      </c>
      <c r="AY177">
        <v>1</v>
      </c>
      <c r="AZ177">
        <v>0</v>
      </c>
      <c r="BA177">
        <v>178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0</v>
      </c>
      <c r="BT177">
        <v>0</v>
      </c>
      <c r="BU177">
        <v>0</v>
      </c>
      <c r="BV177">
        <v>0</v>
      </c>
      <c r="BW177">
        <v>0</v>
      </c>
      <c r="CX177">
        <f>Y177*Source!I95</f>
        <v>0.78012000000000015</v>
      </c>
      <c r="CY177">
        <f>AB177</f>
        <v>1166.23</v>
      </c>
      <c r="CZ177">
        <f>AF177</f>
        <v>117.92</v>
      </c>
      <c r="DA177">
        <f>AJ177</f>
        <v>9.89</v>
      </c>
      <c r="DB177">
        <f t="shared" si="32"/>
        <v>20.91</v>
      </c>
      <c r="DC177">
        <f t="shared" si="33"/>
        <v>2.39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AR178"/>
  <sheetViews>
    <sheetView workbookViewId="0"/>
  </sheetViews>
  <sheetFormatPr defaultColWidth="9.109375" defaultRowHeight="13.2"/>
  <cols>
    <col min="1" max="256" width="9.109375" customWidth="1"/>
  </cols>
  <sheetData>
    <row r="1" spans="1:44">
      <c r="A1">
        <f>ROW(Source!A28)</f>
        <v>28</v>
      </c>
      <c r="B1">
        <v>36160785</v>
      </c>
      <c r="C1">
        <v>36160784</v>
      </c>
      <c r="D1">
        <v>18406785</v>
      </c>
      <c r="E1">
        <v>1</v>
      </c>
      <c r="F1">
        <v>1</v>
      </c>
      <c r="G1">
        <v>1</v>
      </c>
      <c r="H1">
        <v>1</v>
      </c>
      <c r="I1" t="s">
        <v>334</v>
      </c>
      <c r="J1" t="s">
        <v>3</v>
      </c>
      <c r="K1" t="s">
        <v>335</v>
      </c>
      <c r="L1">
        <v>1369</v>
      </c>
      <c r="N1">
        <v>1013</v>
      </c>
      <c r="O1" t="s">
        <v>336</v>
      </c>
      <c r="P1" t="s">
        <v>336</v>
      </c>
      <c r="Q1">
        <v>1</v>
      </c>
      <c r="X1">
        <v>9.59</v>
      </c>
      <c r="Y1">
        <v>0</v>
      </c>
      <c r="Z1">
        <v>0</v>
      </c>
      <c r="AA1">
        <v>0</v>
      </c>
      <c r="AB1">
        <v>294.02</v>
      </c>
      <c r="AC1">
        <v>0</v>
      </c>
      <c r="AD1">
        <v>1</v>
      </c>
      <c r="AE1">
        <v>1</v>
      </c>
      <c r="AF1" t="s">
        <v>3</v>
      </c>
      <c r="AG1">
        <v>9.59</v>
      </c>
      <c r="AH1">
        <v>2</v>
      </c>
      <c r="AI1">
        <v>36160785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>
      <c r="A2">
        <f>ROW(Source!A28)</f>
        <v>28</v>
      </c>
      <c r="B2">
        <v>36160786</v>
      </c>
      <c r="C2">
        <v>36160784</v>
      </c>
      <c r="D2">
        <v>121548</v>
      </c>
      <c r="E2">
        <v>1</v>
      </c>
      <c r="F2">
        <v>1</v>
      </c>
      <c r="G2">
        <v>1</v>
      </c>
      <c r="H2">
        <v>1</v>
      </c>
      <c r="I2" t="s">
        <v>25</v>
      </c>
      <c r="J2" t="s">
        <v>3</v>
      </c>
      <c r="K2" t="s">
        <v>337</v>
      </c>
      <c r="L2">
        <v>608254</v>
      </c>
      <c r="N2">
        <v>1013</v>
      </c>
      <c r="O2" t="s">
        <v>338</v>
      </c>
      <c r="P2" t="s">
        <v>338</v>
      </c>
      <c r="Q2">
        <v>1</v>
      </c>
      <c r="X2">
        <v>2.84</v>
      </c>
      <c r="Y2">
        <v>0</v>
      </c>
      <c r="Z2">
        <v>0</v>
      </c>
      <c r="AA2">
        <v>0</v>
      </c>
      <c r="AB2">
        <v>0</v>
      </c>
      <c r="AC2">
        <v>0</v>
      </c>
      <c r="AD2">
        <v>1</v>
      </c>
      <c r="AE2">
        <v>2</v>
      </c>
      <c r="AF2" t="s">
        <v>3</v>
      </c>
      <c r="AG2">
        <v>2.84</v>
      </c>
      <c r="AH2">
        <v>2</v>
      </c>
      <c r="AI2">
        <v>36160786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>
      <c r="A3">
        <f>ROW(Source!A28)</f>
        <v>28</v>
      </c>
      <c r="B3">
        <v>36160787</v>
      </c>
      <c r="C3">
        <v>36160784</v>
      </c>
      <c r="D3">
        <v>29172710</v>
      </c>
      <c r="E3">
        <v>1</v>
      </c>
      <c r="F3">
        <v>1</v>
      </c>
      <c r="G3">
        <v>1</v>
      </c>
      <c r="H3">
        <v>2</v>
      </c>
      <c r="I3" t="s">
        <v>339</v>
      </c>
      <c r="J3" t="s">
        <v>340</v>
      </c>
      <c r="K3" t="s">
        <v>341</v>
      </c>
      <c r="L3">
        <v>1368</v>
      </c>
      <c r="N3">
        <v>1011</v>
      </c>
      <c r="O3" t="s">
        <v>342</v>
      </c>
      <c r="P3" t="s">
        <v>342</v>
      </c>
      <c r="Q3">
        <v>1</v>
      </c>
      <c r="X3">
        <v>2.84</v>
      </c>
      <c r="Y3">
        <v>0</v>
      </c>
      <c r="Z3">
        <v>46.56</v>
      </c>
      <c r="AA3">
        <v>10.06</v>
      </c>
      <c r="AB3">
        <v>0</v>
      </c>
      <c r="AC3">
        <v>0</v>
      </c>
      <c r="AD3">
        <v>1</v>
      </c>
      <c r="AE3">
        <v>0</v>
      </c>
      <c r="AF3" t="s">
        <v>3</v>
      </c>
      <c r="AG3">
        <v>2.84</v>
      </c>
      <c r="AH3">
        <v>2</v>
      </c>
      <c r="AI3">
        <v>36160787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>
      <c r="A4">
        <f>ROW(Source!A28)</f>
        <v>28</v>
      </c>
      <c r="B4">
        <v>36160788</v>
      </c>
      <c r="C4">
        <v>36160784</v>
      </c>
      <c r="D4">
        <v>29174533</v>
      </c>
      <c r="E4">
        <v>1</v>
      </c>
      <c r="F4">
        <v>1</v>
      </c>
      <c r="G4">
        <v>1</v>
      </c>
      <c r="H4">
        <v>2</v>
      </c>
      <c r="I4" t="s">
        <v>343</v>
      </c>
      <c r="J4" t="s">
        <v>344</v>
      </c>
      <c r="K4" t="s">
        <v>345</v>
      </c>
      <c r="L4">
        <v>1368</v>
      </c>
      <c r="N4">
        <v>1011</v>
      </c>
      <c r="O4" t="s">
        <v>342</v>
      </c>
      <c r="P4" t="s">
        <v>342</v>
      </c>
      <c r="Q4">
        <v>1</v>
      </c>
      <c r="X4">
        <v>5.68</v>
      </c>
      <c r="Y4">
        <v>0</v>
      </c>
      <c r="Z4">
        <v>1.53</v>
      </c>
      <c r="AA4">
        <v>0</v>
      </c>
      <c r="AB4">
        <v>0</v>
      </c>
      <c r="AC4">
        <v>0</v>
      </c>
      <c r="AD4">
        <v>1</v>
      </c>
      <c r="AE4">
        <v>0</v>
      </c>
      <c r="AF4" t="s">
        <v>3</v>
      </c>
      <c r="AG4">
        <v>5.68</v>
      </c>
      <c r="AH4">
        <v>2</v>
      </c>
      <c r="AI4">
        <v>36160788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>
      <c r="A5">
        <f>ROW(Source!A29)</f>
        <v>29</v>
      </c>
      <c r="B5">
        <v>36162564</v>
      </c>
      <c r="C5">
        <v>36162563</v>
      </c>
      <c r="D5">
        <v>18408066</v>
      </c>
      <c r="E5">
        <v>1</v>
      </c>
      <c r="F5">
        <v>1</v>
      </c>
      <c r="G5">
        <v>1</v>
      </c>
      <c r="H5">
        <v>1</v>
      </c>
      <c r="I5" t="s">
        <v>346</v>
      </c>
      <c r="J5" t="s">
        <v>3</v>
      </c>
      <c r="K5" t="s">
        <v>347</v>
      </c>
      <c r="L5">
        <v>1369</v>
      </c>
      <c r="N5">
        <v>1013</v>
      </c>
      <c r="O5" t="s">
        <v>336</v>
      </c>
      <c r="P5" t="s">
        <v>336</v>
      </c>
      <c r="Q5">
        <v>1</v>
      </c>
      <c r="X5">
        <v>179.3</v>
      </c>
      <c r="Y5">
        <v>0</v>
      </c>
      <c r="Z5">
        <v>0</v>
      </c>
      <c r="AA5">
        <v>0</v>
      </c>
      <c r="AB5">
        <v>266.14</v>
      </c>
      <c r="AC5">
        <v>0</v>
      </c>
      <c r="AD5">
        <v>1</v>
      </c>
      <c r="AE5">
        <v>1</v>
      </c>
      <c r="AF5" t="s">
        <v>3</v>
      </c>
      <c r="AG5">
        <v>179.3</v>
      </c>
      <c r="AH5">
        <v>2</v>
      </c>
      <c r="AI5">
        <v>36162564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>
      <c r="A6">
        <f>ROW(Source!A29)</f>
        <v>29</v>
      </c>
      <c r="B6">
        <v>36162565</v>
      </c>
      <c r="C6">
        <v>36162563</v>
      </c>
      <c r="D6">
        <v>121548</v>
      </c>
      <c r="E6">
        <v>1</v>
      </c>
      <c r="F6">
        <v>1</v>
      </c>
      <c r="G6">
        <v>1</v>
      </c>
      <c r="H6">
        <v>1</v>
      </c>
      <c r="I6" t="s">
        <v>25</v>
      </c>
      <c r="J6" t="s">
        <v>3</v>
      </c>
      <c r="K6" t="s">
        <v>337</v>
      </c>
      <c r="L6">
        <v>608254</v>
      </c>
      <c r="N6">
        <v>1013</v>
      </c>
      <c r="O6" t="s">
        <v>338</v>
      </c>
      <c r="P6" t="s">
        <v>338</v>
      </c>
      <c r="Q6">
        <v>1</v>
      </c>
      <c r="X6">
        <v>3.97</v>
      </c>
      <c r="Y6">
        <v>0</v>
      </c>
      <c r="Z6">
        <v>0</v>
      </c>
      <c r="AA6">
        <v>0</v>
      </c>
      <c r="AB6">
        <v>0</v>
      </c>
      <c r="AC6">
        <v>0</v>
      </c>
      <c r="AD6">
        <v>1</v>
      </c>
      <c r="AE6">
        <v>2</v>
      </c>
      <c r="AF6" t="s">
        <v>3</v>
      </c>
      <c r="AG6">
        <v>3.97</v>
      </c>
      <c r="AH6">
        <v>2</v>
      </c>
      <c r="AI6">
        <v>36162565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>
      <c r="A7">
        <f>ROW(Source!A29)</f>
        <v>29</v>
      </c>
      <c r="B7">
        <v>36162566</v>
      </c>
      <c r="C7">
        <v>36162563</v>
      </c>
      <c r="D7">
        <v>29172710</v>
      </c>
      <c r="E7">
        <v>1</v>
      </c>
      <c r="F7">
        <v>1</v>
      </c>
      <c r="G7">
        <v>1</v>
      </c>
      <c r="H7">
        <v>2</v>
      </c>
      <c r="I7" t="s">
        <v>339</v>
      </c>
      <c r="J7" t="s">
        <v>340</v>
      </c>
      <c r="K7" t="s">
        <v>341</v>
      </c>
      <c r="L7">
        <v>1368</v>
      </c>
      <c r="N7">
        <v>1011</v>
      </c>
      <c r="O7" t="s">
        <v>342</v>
      </c>
      <c r="P7" t="s">
        <v>342</v>
      </c>
      <c r="Q7">
        <v>1</v>
      </c>
      <c r="X7">
        <v>3.97</v>
      </c>
      <c r="Y7">
        <v>0</v>
      </c>
      <c r="Z7">
        <v>46.56</v>
      </c>
      <c r="AA7">
        <v>10.06</v>
      </c>
      <c r="AB7">
        <v>0</v>
      </c>
      <c r="AC7">
        <v>0</v>
      </c>
      <c r="AD7">
        <v>1</v>
      </c>
      <c r="AE7">
        <v>0</v>
      </c>
      <c r="AF7" t="s">
        <v>3</v>
      </c>
      <c r="AG7">
        <v>3.97</v>
      </c>
      <c r="AH7">
        <v>2</v>
      </c>
      <c r="AI7">
        <v>36162566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>
      <c r="A8">
        <f>ROW(Source!A29)</f>
        <v>29</v>
      </c>
      <c r="B8">
        <v>36162567</v>
      </c>
      <c r="C8">
        <v>36162563</v>
      </c>
      <c r="D8">
        <v>29174533</v>
      </c>
      <c r="E8">
        <v>1</v>
      </c>
      <c r="F8">
        <v>1</v>
      </c>
      <c r="G8">
        <v>1</v>
      </c>
      <c r="H8">
        <v>2</v>
      </c>
      <c r="I8" t="s">
        <v>343</v>
      </c>
      <c r="J8" t="s">
        <v>344</v>
      </c>
      <c r="K8" t="s">
        <v>345</v>
      </c>
      <c r="L8">
        <v>1368</v>
      </c>
      <c r="N8">
        <v>1011</v>
      </c>
      <c r="O8" t="s">
        <v>342</v>
      </c>
      <c r="P8" t="s">
        <v>342</v>
      </c>
      <c r="Q8">
        <v>1</v>
      </c>
      <c r="X8">
        <v>7.93</v>
      </c>
      <c r="Y8">
        <v>0</v>
      </c>
      <c r="Z8">
        <v>1.53</v>
      </c>
      <c r="AA8">
        <v>0</v>
      </c>
      <c r="AB8">
        <v>0</v>
      </c>
      <c r="AC8">
        <v>0</v>
      </c>
      <c r="AD8">
        <v>1</v>
      </c>
      <c r="AE8">
        <v>0</v>
      </c>
      <c r="AF8" t="s">
        <v>3</v>
      </c>
      <c r="AG8">
        <v>7.93</v>
      </c>
      <c r="AH8">
        <v>2</v>
      </c>
      <c r="AI8">
        <v>36162567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>
      <c r="A9">
        <f>ROW(Source!A29)</f>
        <v>29</v>
      </c>
      <c r="B9">
        <v>36162568</v>
      </c>
      <c r="C9">
        <v>36162563</v>
      </c>
      <c r="D9">
        <v>29164349</v>
      </c>
      <c r="E9">
        <v>1</v>
      </c>
      <c r="F9">
        <v>1</v>
      </c>
      <c r="G9">
        <v>1</v>
      </c>
      <c r="H9">
        <v>3</v>
      </c>
      <c r="I9" t="s">
        <v>34</v>
      </c>
      <c r="J9" t="s">
        <v>37</v>
      </c>
      <c r="K9" t="s">
        <v>35</v>
      </c>
      <c r="L9">
        <v>1348</v>
      </c>
      <c r="N9">
        <v>1009</v>
      </c>
      <c r="O9" t="s">
        <v>36</v>
      </c>
      <c r="P9" t="s">
        <v>36</v>
      </c>
      <c r="Q9">
        <v>1000</v>
      </c>
      <c r="X9">
        <v>10.5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 t="s">
        <v>3</v>
      </c>
      <c r="AG9">
        <v>10.5</v>
      </c>
      <c r="AH9">
        <v>2</v>
      </c>
      <c r="AI9">
        <v>36162568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>
      <c r="A10">
        <f>ROW(Source!A31)</f>
        <v>31</v>
      </c>
      <c r="B10">
        <v>36162571</v>
      </c>
      <c r="C10">
        <v>36162570</v>
      </c>
      <c r="D10">
        <v>18411771</v>
      </c>
      <c r="E10">
        <v>1</v>
      </c>
      <c r="F10">
        <v>1</v>
      </c>
      <c r="G10">
        <v>1</v>
      </c>
      <c r="H10">
        <v>1</v>
      </c>
      <c r="I10" t="s">
        <v>348</v>
      </c>
      <c r="J10" t="s">
        <v>3</v>
      </c>
      <c r="K10" t="s">
        <v>349</v>
      </c>
      <c r="L10">
        <v>1369</v>
      </c>
      <c r="N10">
        <v>1013</v>
      </c>
      <c r="O10" t="s">
        <v>336</v>
      </c>
      <c r="P10" t="s">
        <v>336</v>
      </c>
      <c r="Q10">
        <v>1</v>
      </c>
      <c r="X10">
        <v>36.28</v>
      </c>
      <c r="Y10">
        <v>0</v>
      </c>
      <c r="Z10">
        <v>0</v>
      </c>
      <c r="AA10">
        <v>0</v>
      </c>
      <c r="AB10">
        <v>263.49</v>
      </c>
      <c r="AC10">
        <v>0</v>
      </c>
      <c r="AD10">
        <v>1</v>
      </c>
      <c r="AE10">
        <v>1</v>
      </c>
      <c r="AF10" t="s">
        <v>3</v>
      </c>
      <c r="AG10">
        <v>36.28</v>
      </c>
      <c r="AH10">
        <v>2</v>
      </c>
      <c r="AI10">
        <v>36162571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>
      <c r="A11">
        <f>ROW(Source!A31)</f>
        <v>31</v>
      </c>
      <c r="B11">
        <v>36162572</v>
      </c>
      <c r="C11">
        <v>36162570</v>
      </c>
      <c r="D11">
        <v>29164349</v>
      </c>
      <c r="E11">
        <v>1</v>
      </c>
      <c r="F11">
        <v>1</v>
      </c>
      <c r="G11">
        <v>1</v>
      </c>
      <c r="H11">
        <v>3</v>
      </c>
      <c r="I11" t="s">
        <v>34</v>
      </c>
      <c r="J11" t="s">
        <v>37</v>
      </c>
      <c r="K11" t="s">
        <v>35</v>
      </c>
      <c r="L11">
        <v>1348</v>
      </c>
      <c r="N11">
        <v>1009</v>
      </c>
      <c r="O11" t="s">
        <v>36</v>
      </c>
      <c r="P11" t="s">
        <v>36</v>
      </c>
      <c r="Q11">
        <v>1000</v>
      </c>
      <c r="X11">
        <v>1.18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 t="s">
        <v>3</v>
      </c>
      <c r="AG11">
        <v>1.18</v>
      </c>
      <c r="AH11">
        <v>2</v>
      </c>
      <c r="AI11">
        <v>36162572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>
      <c r="A12">
        <f>ROW(Source!A33)</f>
        <v>33</v>
      </c>
      <c r="B12">
        <v>36165235</v>
      </c>
      <c r="C12">
        <v>36165234</v>
      </c>
      <c r="D12">
        <v>18410631</v>
      </c>
      <c r="E12">
        <v>1</v>
      </c>
      <c r="F12">
        <v>1</v>
      </c>
      <c r="G12">
        <v>1</v>
      </c>
      <c r="H12">
        <v>1</v>
      </c>
      <c r="I12" t="s">
        <v>350</v>
      </c>
      <c r="J12" t="s">
        <v>3</v>
      </c>
      <c r="K12" t="s">
        <v>351</v>
      </c>
      <c r="L12">
        <v>1369</v>
      </c>
      <c r="N12">
        <v>1013</v>
      </c>
      <c r="O12" t="s">
        <v>336</v>
      </c>
      <c r="P12" t="s">
        <v>336</v>
      </c>
      <c r="Q12">
        <v>1</v>
      </c>
      <c r="X12">
        <v>10.84</v>
      </c>
      <c r="Y12">
        <v>0</v>
      </c>
      <c r="Z12">
        <v>0</v>
      </c>
      <c r="AA12">
        <v>0</v>
      </c>
      <c r="AB12">
        <v>280.75</v>
      </c>
      <c r="AC12">
        <v>0</v>
      </c>
      <c r="AD12">
        <v>1</v>
      </c>
      <c r="AE12">
        <v>1</v>
      </c>
      <c r="AF12" t="s">
        <v>3</v>
      </c>
      <c r="AG12">
        <v>10.84</v>
      </c>
      <c r="AH12">
        <v>2</v>
      </c>
      <c r="AI12">
        <v>36165235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>
      <c r="A13">
        <f>ROW(Source!A33)</f>
        <v>33</v>
      </c>
      <c r="B13">
        <v>36165236</v>
      </c>
      <c r="C13">
        <v>36165234</v>
      </c>
      <c r="D13">
        <v>121548</v>
      </c>
      <c r="E13">
        <v>1</v>
      </c>
      <c r="F13">
        <v>1</v>
      </c>
      <c r="G13">
        <v>1</v>
      </c>
      <c r="H13">
        <v>1</v>
      </c>
      <c r="I13" t="s">
        <v>25</v>
      </c>
      <c r="J13" t="s">
        <v>3</v>
      </c>
      <c r="K13" t="s">
        <v>337</v>
      </c>
      <c r="L13">
        <v>608254</v>
      </c>
      <c r="N13">
        <v>1013</v>
      </c>
      <c r="O13" t="s">
        <v>338</v>
      </c>
      <c r="P13" t="s">
        <v>338</v>
      </c>
      <c r="Q13">
        <v>1</v>
      </c>
      <c r="X13">
        <v>0.22</v>
      </c>
      <c r="Y13">
        <v>0</v>
      </c>
      <c r="Z13">
        <v>0</v>
      </c>
      <c r="AA13">
        <v>0</v>
      </c>
      <c r="AB13">
        <v>0</v>
      </c>
      <c r="AC13">
        <v>0</v>
      </c>
      <c r="AD13">
        <v>1</v>
      </c>
      <c r="AE13">
        <v>2</v>
      </c>
      <c r="AF13" t="s">
        <v>3</v>
      </c>
      <c r="AG13">
        <v>0.22</v>
      </c>
      <c r="AH13">
        <v>2</v>
      </c>
      <c r="AI13">
        <v>36165236</v>
      </c>
      <c r="AJ13">
        <v>13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>
      <c r="A14">
        <f>ROW(Source!A33)</f>
        <v>33</v>
      </c>
      <c r="B14">
        <v>36165237</v>
      </c>
      <c r="C14">
        <v>36165234</v>
      </c>
      <c r="D14">
        <v>29172409</v>
      </c>
      <c r="E14">
        <v>1</v>
      </c>
      <c r="F14">
        <v>1</v>
      </c>
      <c r="G14">
        <v>1</v>
      </c>
      <c r="H14">
        <v>2</v>
      </c>
      <c r="I14" t="s">
        <v>352</v>
      </c>
      <c r="J14" t="s">
        <v>353</v>
      </c>
      <c r="K14" t="s">
        <v>354</v>
      </c>
      <c r="L14">
        <v>1368</v>
      </c>
      <c r="N14">
        <v>1011</v>
      </c>
      <c r="O14" t="s">
        <v>342</v>
      </c>
      <c r="P14" t="s">
        <v>342</v>
      </c>
      <c r="Q14">
        <v>1</v>
      </c>
      <c r="X14">
        <v>0.22</v>
      </c>
      <c r="Y14">
        <v>0</v>
      </c>
      <c r="Z14">
        <v>175.55</v>
      </c>
      <c r="AA14">
        <v>14.4</v>
      </c>
      <c r="AB14">
        <v>0</v>
      </c>
      <c r="AC14">
        <v>0</v>
      </c>
      <c r="AD14">
        <v>1</v>
      </c>
      <c r="AE14">
        <v>0</v>
      </c>
      <c r="AF14" t="s">
        <v>3</v>
      </c>
      <c r="AG14">
        <v>0.22</v>
      </c>
      <c r="AH14">
        <v>2</v>
      </c>
      <c r="AI14">
        <v>36165237</v>
      </c>
      <c r="AJ14">
        <v>14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>
      <c r="A15">
        <f>ROW(Source!A33)</f>
        <v>33</v>
      </c>
      <c r="B15">
        <v>36165238</v>
      </c>
      <c r="C15">
        <v>36165234</v>
      </c>
      <c r="D15">
        <v>29172516</v>
      </c>
      <c r="E15">
        <v>1</v>
      </c>
      <c r="F15">
        <v>1</v>
      </c>
      <c r="G15">
        <v>1</v>
      </c>
      <c r="H15">
        <v>2</v>
      </c>
      <c r="I15" t="s">
        <v>355</v>
      </c>
      <c r="J15" t="s">
        <v>356</v>
      </c>
      <c r="K15" t="s">
        <v>357</v>
      </c>
      <c r="L15">
        <v>1368</v>
      </c>
      <c r="N15">
        <v>1011</v>
      </c>
      <c r="O15" t="s">
        <v>342</v>
      </c>
      <c r="P15" t="s">
        <v>342</v>
      </c>
      <c r="Q15">
        <v>1</v>
      </c>
      <c r="X15">
        <v>2.2000000000000002</v>
      </c>
      <c r="Y15">
        <v>0</v>
      </c>
      <c r="Z15">
        <v>6.9</v>
      </c>
      <c r="AA15">
        <v>0</v>
      </c>
      <c r="AB15">
        <v>0</v>
      </c>
      <c r="AC15">
        <v>0</v>
      </c>
      <c r="AD15">
        <v>1</v>
      </c>
      <c r="AE15">
        <v>0</v>
      </c>
      <c r="AF15" t="s">
        <v>3</v>
      </c>
      <c r="AG15">
        <v>2.2000000000000002</v>
      </c>
      <c r="AH15">
        <v>2</v>
      </c>
      <c r="AI15">
        <v>36165238</v>
      </c>
      <c r="AJ15">
        <v>15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>
      <c r="A16">
        <f>ROW(Source!A33)</f>
        <v>33</v>
      </c>
      <c r="B16">
        <v>36165239</v>
      </c>
      <c r="C16">
        <v>36165234</v>
      </c>
      <c r="D16">
        <v>29172659</v>
      </c>
      <c r="E16">
        <v>1</v>
      </c>
      <c r="F16">
        <v>1</v>
      </c>
      <c r="G16">
        <v>1</v>
      </c>
      <c r="H16">
        <v>2</v>
      </c>
      <c r="I16" t="s">
        <v>358</v>
      </c>
      <c r="J16" t="s">
        <v>359</v>
      </c>
      <c r="K16" t="s">
        <v>360</v>
      </c>
      <c r="L16">
        <v>1368</v>
      </c>
      <c r="N16">
        <v>1011</v>
      </c>
      <c r="O16" t="s">
        <v>342</v>
      </c>
      <c r="P16" t="s">
        <v>342</v>
      </c>
      <c r="Q16">
        <v>1</v>
      </c>
      <c r="X16">
        <v>3.65</v>
      </c>
      <c r="Y16">
        <v>0</v>
      </c>
      <c r="Z16">
        <v>1.2</v>
      </c>
      <c r="AA16">
        <v>0</v>
      </c>
      <c r="AB16">
        <v>0</v>
      </c>
      <c r="AC16">
        <v>0</v>
      </c>
      <c r="AD16">
        <v>1</v>
      </c>
      <c r="AE16">
        <v>0</v>
      </c>
      <c r="AF16" t="s">
        <v>3</v>
      </c>
      <c r="AG16">
        <v>3.65</v>
      </c>
      <c r="AH16">
        <v>2</v>
      </c>
      <c r="AI16">
        <v>36165239</v>
      </c>
      <c r="AJ16">
        <v>16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>
      <c r="A17">
        <f>ROW(Source!A33)</f>
        <v>33</v>
      </c>
      <c r="B17">
        <v>36165240</v>
      </c>
      <c r="C17">
        <v>36165234</v>
      </c>
      <c r="D17">
        <v>29174507</v>
      </c>
      <c r="E17">
        <v>1</v>
      </c>
      <c r="F17">
        <v>1</v>
      </c>
      <c r="G17">
        <v>1</v>
      </c>
      <c r="H17">
        <v>2</v>
      </c>
      <c r="I17" t="s">
        <v>361</v>
      </c>
      <c r="J17" t="s">
        <v>362</v>
      </c>
      <c r="K17" t="s">
        <v>363</v>
      </c>
      <c r="L17">
        <v>1368</v>
      </c>
      <c r="N17">
        <v>1011</v>
      </c>
      <c r="O17" t="s">
        <v>342</v>
      </c>
      <c r="P17" t="s">
        <v>342</v>
      </c>
      <c r="Q17">
        <v>1</v>
      </c>
      <c r="X17">
        <v>1.1100000000000001</v>
      </c>
      <c r="Y17">
        <v>0</v>
      </c>
      <c r="Z17">
        <v>5.13</v>
      </c>
      <c r="AA17">
        <v>0</v>
      </c>
      <c r="AB17">
        <v>0</v>
      </c>
      <c r="AC17">
        <v>0</v>
      </c>
      <c r="AD17">
        <v>1</v>
      </c>
      <c r="AE17">
        <v>0</v>
      </c>
      <c r="AF17" t="s">
        <v>3</v>
      </c>
      <c r="AG17">
        <v>1.1100000000000001</v>
      </c>
      <c r="AH17">
        <v>2</v>
      </c>
      <c r="AI17">
        <v>36165240</v>
      </c>
      <c r="AJ17">
        <v>17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>
      <c r="A18">
        <f>ROW(Source!A33)</f>
        <v>33</v>
      </c>
      <c r="B18">
        <v>36165241</v>
      </c>
      <c r="C18">
        <v>36165234</v>
      </c>
      <c r="D18">
        <v>29174913</v>
      </c>
      <c r="E18">
        <v>1</v>
      </c>
      <c r="F18">
        <v>1</v>
      </c>
      <c r="G18">
        <v>1</v>
      </c>
      <c r="H18">
        <v>2</v>
      </c>
      <c r="I18" t="s">
        <v>364</v>
      </c>
      <c r="J18" t="s">
        <v>365</v>
      </c>
      <c r="K18" t="s">
        <v>366</v>
      </c>
      <c r="L18">
        <v>1368</v>
      </c>
      <c r="N18">
        <v>1011</v>
      </c>
      <c r="O18" t="s">
        <v>342</v>
      </c>
      <c r="P18" t="s">
        <v>342</v>
      </c>
      <c r="Q18">
        <v>1</v>
      </c>
      <c r="X18">
        <v>0.38</v>
      </c>
      <c r="Y18">
        <v>0</v>
      </c>
      <c r="Z18">
        <v>87.17</v>
      </c>
      <c r="AA18">
        <v>11.6</v>
      </c>
      <c r="AB18">
        <v>0</v>
      </c>
      <c r="AC18">
        <v>0</v>
      </c>
      <c r="AD18">
        <v>1</v>
      </c>
      <c r="AE18">
        <v>0</v>
      </c>
      <c r="AF18" t="s">
        <v>3</v>
      </c>
      <c r="AG18">
        <v>0.38</v>
      </c>
      <c r="AH18">
        <v>2</v>
      </c>
      <c r="AI18">
        <v>36165241</v>
      </c>
      <c r="AJ18">
        <v>18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>
      <c r="A19">
        <f>ROW(Source!A33)</f>
        <v>33</v>
      </c>
      <c r="B19">
        <v>36165242</v>
      </c>
      <c r="C19">
        <v>36165234</v>
      </c>
      <c r="D19">
        <v>29107441</v>
      </c>
      <c r="E19">
        <v>1</v>
      </c>
      <c r="F19">
        <v>1</v>
      </c>
      <c r="G19">
        <v>1</v>
      </c>
      <c r="H19">
        <v>3</v>
      </c>
      <c r="I19" t="s">
        <v>367</v>
      </c>
      <c r="J19" t="s">
        <v>368</v>
      </c>
      <c r="K19" t="s">
        <v>369</v>
      </c>
      <c r="L19">
        <v>1339</v>
      </c>
      <c r="N19">
        <v>1007</v>
      </c>
      <c r="O19" t="s">
        <v>116</v>
      </c>
      <c r="P19" t="s">
        <v>116</v>
      </c>
      <c r="Q19">
        <v>1</v>
      </c>
      <c r="X19">
        <v>2.5</v>
      </c>
      <c r="Y19">
        <v>6.23</v>
      </c>
      <c r="Z19">
        <v>0</v>
      </c>
      <c r="AA19">
        <v>0</v>
      </c>
      <c r="AB19">
        <v>0</v>
      </c>
      <c r="AC19">
        <v>0</v>
      </c>
      <c r="AD19">
        <v>1</v>
      </c>
      <c r="AE19">
        <v>0</v>
      </c>
      <c r="AF19" t="s">
        <v>3</v>
      </c>
      <c r="AG19">
        <v>2.5</v>
      </c>
      <c r="AH19">
        <v>2</v>
      </c>
      <c r="AI19">
        <v>36165242</v>
      </c>
      <c r="AJ19">
        <v>19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>
      <c r="A20">
        <f>ROW(Source!A33)</f>
        <v>33</v>
      </c>
      <c r="B20">
        <v>36165243</v>
      </c>
      <c r="C20">
        <v>36165234</v>
      </c>
      <c r="D20">
        <v>29107430</v>
      </c>
      <c r="E20">
        <v>1</v>
      </c>
      <c r="F20">
        <v>1</v>
      </c>
      <c r="G20">
        <v>1</v>
      </c>
      <c r="H20">
        <v>3</v>
      </c>
      <c r="I20" t="s">
        <v>370</v>
      </c>
      <c r="J20" t="s">
        <v>371</v>
      </c>
      <c r="K20" t="s">
        <v>372</v>
      </c>
      <c r="L20">
        <v>1339</v>
      </c>
      <c r="N20">
        <v>1007</v>
      </c>
      <c r="O20" t="s">
        <v>116</v>
      </c>
      <c r="P20" t="s">
        <v>116</v>
      </c>
      <c r="Q20">
        <v>1</v>
      </c>
      <c r="X20">
        <v>0.33</v>
      </c>
      <c r="Y20">
        <v>38.49</v>
      </c>
      <c r="Z20">
        <v>0</v>
      </c>
      <c r="AA20">
        <v>0</v>
      </c>
      <c r="AB20">
        <v>0</v>
      </c>
      <c r="AC20">
        <v>0</v>
      </c>
      <c r="AD20">
        <v>1</v>
      </c>
      <c r="AE20">
        <v>0</v>
      </c>
      <c r="AF20" t="s">
        <v>3</v>
      </c>
      <c r="AG20">
        <v>0.33</v>
      </c>
      <c r="AH20">
        <v>2</v>
      </c>
      <c r="AI20">
        <v>36165243</v>
      </c>
      <c r="AJ20">
        <v>20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>
      <c r="A21">
        <f>ROW(Source!A69)</f>
        <v>69</v>
      </c>
      <c r="B21">
        <v>36162482</v>
      </c>
      <c r="C21">
        <v>36162481</v>
      </c>
      <c r="D21">
        <v>18408066</v>
      </c>
      <c r="E21">
        <v>1</v>
      </c>
      <c r="F21">
        <v>1</v>
      </c>
      <c r="G21">
        <v>1</v>
      </c>
      <c r="H21">
        <v>1</v>
      </c>
      <c r="I21" t="s">
        <v>346</v>
      </c>
      <c r="J21" t="s">
        <v>3</v>
      </c>
      <c r="K21" t="s">
        <v>347</v>
      </c>
      <c r="L21">
        <v>1369</v>
      </c>
      <c r="N21">
        <v>1013</v>
      </c>
      <c r="O21" t="s">
        <v>336</v>
      </c>
      <c r="P21" t="s">
        <v>336</v>
      </c>
      <c r="Q21">
        <v>1</v>
      </c>
      <c r="X21">
        <v>15.72</v>
      </c>
      <c r="Y21">
        <v>0</v>
      </c>
      <c r="Z21">
        <v>0</v>
      </c>
      <c r="AA21">
        <v>0</v>
      </c>
      <c r="AB21">
        <v>266.14</v>
      </c>
      <c r="AC21">
        <v>0</v>
      </c>
      <c r="AD21">
        <v>1</v>
      </c>
      <c r="AE21">
        <v>1</v>
      </c>
      <c r="AF21" t="s">
        <v>109</v>
      </c>
      <c r="AG21">
        <v>18.077999999999999</v>
      </c>
      <c r="AH21">
        <v>2</v>
      </c>
      <c r="AI21">
        <v>36162482</v>
      </c>
      <c r="AJ21">
        <v>21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>
      <c r="A22">
        <f>ROW(Source!A69)</f>
        <v>69</v>
      </c>
      <c r="B22">
        <v>36162483</v>
      </c>
      <c r="C22">
        <v>36162481</v>
      </c>
      <c r="D22">
        <v>121548</v>
      </c>
      <c r="E22">
        <v>1</v>
      </c>
      <c r="F22">
        <v>1</v>
      </c>
      <c r="G22">
        <v>1</v>
      </c>
      <c r="H22">
        <v>1</v>
      </c>
      <c r="I22" t="s">
        <v>25</v>
      </c>
      <c r="J22" t="s">
        <v>3</v>
      </c>
      <c r="K22" t="s">
        <v>337</v>
      </c>
      <c r="L22">
        <v>608254</v>
      </c>
      <c r="N22">
        <v>1013</v>
      </c>
      <c r="O22" t="s">
        <v>338</v>
      </c>
      <c r="P22" t="s">
        <v>338</v>
      </c>
      <c r="Q22">
        <v>1</v>
      </c>
      <c r="X22">
        <v>13.88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</v>
      </c>
      <c r="AE22">
        <v>2</v>
      </c>
      <c r="AF22" t="s">
        <v>108</v>
      </c>
      <c r="AG22">
        <v>17.350000000000001</v>
      </c>
      <c r="AH22">
        <v>2</v>
      </c>
      <c r="AI22">
        <v>36162483</v>
      </c>
      <c r="AJ22">
        <v>22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>
      <c r="A23">
        <f>ROW(Source!A69)</f>
        <v>69</v>
      </c>
      <c r="B23">
        <v>36162484</v>
      </c>
      <c r="C23">
        <v>36162481</v>
      </c>
      <c r="D23">
        <v>29172479</v>
      </c>
      <c r="E23">
        <v>1</v>
      </c>
      <c r="F23">
        <v>1</v>
      </c>
      <c r="G23">
        <v>1</v>
      </c>
      <c r="H23">
        <v>2</v>
      </c>
      <c r="I23" t="s">
        <v>373</v>
      </c>
      <c r="J23" t="s">
        <v>374</v>
      </c>
      <c r="K23" t="s">
        <v>375</v>
      </c>
      <c r="L23">
        <v>1368</v>
      </c>
      <c r="N23">
        <v>1011</v>
      </c>
      <c r="O23" t="s">
        <v>342</v>
      </c>
      <c r="P23" t="s">
        <v>342</v>
      </c>
      <c r="Q23">
        <v>1</v>
      </c>
      <c r="X23">
        <v>4.29</v>
      </c>
      <c r="Y23">
        <v>0</v>
      </c>
      <c r="Z23">
        <v>99.89</v>
      </c>
      <c r="AA23">
        <v>10.06</v>
      </c>
      <c r="AB23">
        <v>0</v>
      </c>
      <c r="AC23">
        <v>0</v>
      </c>
      <c r="AD23">
        <v>1</v>
      </c>
      <c r="AE23">
        <v>0</v>
      </c>
      <c r="AF23" t="s">
        <v>108</v>
      </c>
      <c r="AG23">
        <v>5.3624999999999998</v>
      </c>
      <c r="AH23">
        <v>2</v>
      </c>
      <c r="AI23">
        <v>36162484</v>
      </c>
      <c r="AJ23">
        <v>23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>
      <c r="A24">
        <f>ROW(Source!A69)</f>
        <v>69</v>
      </c>
      <c r="B24">
        <v>36162485</v>
      </c>
      <c r="C24">
        <v>36162481</v>
      </c>
      <c r="D24">
        <v>29173182</v>
      </c>
      <c r="E24">
        <v>1</v>
      </c>
      <c r="F24">
        <v>1</v>
      </c>
      <c r="G24">
        <v>1</v>
      </c>
      <c r="H24">
        <v>2</v>
      </c>
      <c r="I24" t="s">
        <v>376</v>
      </c>
      <c r="J24" t="s">
        <v>377</v>
      </c>
      <c r="K24" t="s">
        <v>378</v>
      </c>
      <c r="L24">
        <v>1368</v>
      </c>
      <c r="N24">
        <v>1011</v>
      </c>
      <c r="O24" t="s">
        <v>342</v>
      </c>
      <c r="P24" t="s">
        <v>342</v>
      </c>
      <c r="Q24">
        <v>1</v>
      </c>
      <c r="X24">
        <v>1.77</v>
      </c>
      <c r="Y24">
        <v>0</v>
      </c>
      <c r="Z24">
        <v>123</v>
      </c>
      <c r="AA24">
        <v>13.5</v>
      </c>
      <c r="AB24">
        <v>0</v>
      </c>
      <c r="AC24">
        <v>0</v>
      </c>
      <c r="AD24">
        <v>1</v>
      </c>
      <c r="AE24">
        <v>0</v>
      </c>
      <c r="AF24" t="s">
        <v>108</v>
      </c>
      <c r="AG24">
        <v>2.2124999999999999</v>
      </c>
      <c r="AH24">
        <v>2</v>
      </c>
      <c r="AI24">
        <v>36162485</v>
      </c>
      <c r="AJ24">
        <v>24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>
      <c r="A25">
        <f>ROW(Source!A69)</f>
        <v>69</v>
      </c>
      <c r="B25">
        <v>36162486</v>
      </c>
      <c r="C25">
        <v>36162481</v>
      </c>
      <c r="D25">
        <v>29173232</v>
      </c>
      <c r="E25">
        <v>1</v>
      </c>
      <c r="F25">
        <v>1</v>
      </c>
      <c r="G25">
        <v>1</v>
      </c>
      <c r="H25">
        <v>2</v>
      </c>
      <c r="I25" t="s">
        <v>379</v>
      </c>
      <c r="J25" t="s">
        <v>380</v>
      </c>
      <c r="K25" t="s">
        <v>381</v>
      </c>
      <c r="L25">
        <v>1368</v>
      </c>
      <c r="N25">
        <v>1011</v>
      </c>
      <c r="O25" t="s">
        <v>342</v>
      </c>
      <c r="P25" t="s">
        <v>342</v>
      </c>
      <c r="Q25">
        <v>1</v>
      </c>
      <c r="X25">
        <v>7.08</v>
      </c>
      <c r="Y25">
        <v>0</v>
      </c>
      <c r="Z25">
        <v>206.01</v>
      </c>
      <c r="AA25">
        <v>14.4</v>
      </c>
      <c r="AB25">
        <v>0</v>
      </c>
      <c r="AC25">
        <v>0</v>
      </c>
      <c r="AD25">
        <v>1</v>
      </c>
      <c r="AE25">
        <v>0</v>
      </c>
      <c r="AF25" t="s">
        <v>108</v>
      </c>
      <c r="AG25">
        <v>8.85</v>
      </c>
      <c r="AH25">
        <v>2</v>
      </c>
      <c r="AI25">
        <v>36162486</v>
      </c>
      <c r="AJ25">
        <v>25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>
      <c r="A26">
        <f>ROW(Source!A69)</f>
        <v>69</v>
      </c>
      <c r="B26">
        <v>36162487</v>
      </c>
      <c r="C26">
        <v>36162481</v>
      </c>
      <c r="D26">
        <v>29173290</v>
      </c>
      <c r="E26">
        <v>1</v>
      </c>
      <c r="F26">
        <v>1</v>
      </c>
      <c r="G26">
        <v>1</v>
      </c>
      <c r="H26">
        <v>2</v>
      </c>
      <c r="I26" t="s">
        <v>382</v>
      </c>
      <c r="J26" t="s">
        <v>383</v>
      </c>
      <c r="K26" t="s">
        <v>384</v>
      </c>
      <c r="L26">
        <v>1368</v>
      </c>
      <c r="N26">
        <v>1011</v>
      </c>
      <c r="O26" t="s">
        <v>342</v>
      </c>
      <c r="P26" t="s">
        <v>342</v>
      </c>
      <c r="Q26">
        <v>1</v>
      </c>
      <c r="X26">
        <v>0.74</v>
      </c>
      <c r="Y26">
        <v>0</v>
      </c>
      <c r="Z26">
        <v>110</v>
      </c>
      <c r="AA26">
        <v>11.6</v>
      </c>
      <c r="AB26">
        <v>0</v>
      </c>
      <c r="AC26">
        <v>0</v>
      </c>
      <c r="AD26">
        <v>1</v>
      </c>
      <c r="AE26">
        <v>0</v>
      </c>
      <c r="AF26" t="s">
        <v>108</v>
      </c>
      <c r="AG26">
        <v>0.92500000000000004</v>
      </c>
      <c r="AH26">
        <v>2</v>
      </c>
      <c r="AI26">
        <v>36162487</v>
      </c>
      <c r="AJ26">
        <v>26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>
      <c r="A27">
        <f>ROW(Source!A69)</f>
        <v>69</v>
      </c>
      <c r="B27">
        <v>36162488</v>
      </c>
      <c r="C27">
        <v>36162481</v>
      </c>
      <c r="D27">
        <v>29149598</v>
      </c>
      <c r="E27">
        <v>1</v>
      </c>
      <c r="F27">
        <v>1</v>
      </c>
      <c r="G27">
        <v>1</v>
      </c>
      <c r="H27">
        <v>3</v>
      </c>
      <c r="I27" t="s">
        <v>571</v>
      </c>
      <c r="J27" t="s">
        <v>572</v>
      </c>
      <c r="K27" t="s">
        <v>573</v>
      </c>
      <c r="L27">
        <v>1339</v>
      </c>
      <c r="N27">
        <v>1007</v>
      </c>
      <c r="O27" t="s">
        <v>116</v>
      </c>
      <c r="P27" t="s">
        <v>116</v>
      </c>
      <c r="Q27">
        <v>1</v>
      </c>
      <c r="X27">
        <v>0</v>
      </c>
      <c r="Y27">
        <v>0</v>
      </c>
      <c r="Z27">
        <v>0</v>
      </c>
      <c r="AA27">
        <v>0</v>
      </c>
      <c r="AB27">
        <v>0</v>
      </c>
      <c r="AC27">
        <v>1</v>
      </c>
      <c r="AD27">
        <v>0</v>
      </c>
      <c r="AE27">
        <v>0</v>
      </c>
      <c r="AF27" t="s">
        <v>3</v>
      </c>
      <c r="AG27">
        <v>0</v>
      </c>
      <c r="AH27">
        <v>3</v>
      </c>
      <c r="AI27">
        <v>-1</v>
      </c>
      <c r="AJ27" t="s">
        <v>3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>
      <c r="A28">
        <f>ROW(Source!A69)</f>
        <v>69</v>
      </c>
      <c r="B28">
        <v>36162489</v>
      </c>
      <c r="C28">
        <v>36162481</v>
      </c>
      <c r="D28">
        <v>29150040</v>
      </c>
      <c r="E28">
        <v>1</v>
      </c>
      <c r="F28">
        <v>1</v>
      </c>
      <c r="G28">
        <v>1</v>
      </c>
      <c r="H28">
        <v>3</v>
      </c>
      <c r="I28" t="s">
        <v>385</v>
      </c>
      <c r="J28" t="s">
        <v>386</v>
      </c>
      <c r="K28" t="s">
        <v>387</v>
      </c>
      <c r="L28">
        <v>1339</v>
      </c>
      <c r="N28">
        <v>1007</v>
      </c>
      <c r="O28" t="s">
        <v>116</v>
      </c>
      <c r="P28" t="s">
        <v>116</v>
      </c>
      <c r="Q28">
        <v>1</v>
      </c>
      <c r="X28">
        <v>5</v>
      </c>
      <c r="Y28">
        <v>2.44</v>
      </c>
      <c r="Z28">
        <v>0</v>
      </c>
      <c r="AA28">
        <v>0</v>
      </c>
      <c r="AB28">
        <v>0</v>
      </c>
      <c r="AC28">
        <v>0</v>
      </c>
      <c r="AD28">
        <v>1</v>
      </c>
      <c r="AE28">
        <v>0</v>
      </c>
      <c r="AF28" t="s">
        <v>3</v>
      </c>
      <c r="AG28">
        <v>5</v>
      </c>
      <c r="AH28">
        <v>2</v>
      </c>
      <c r="AI28">
        <v>36162489</v>
      </c>
      <c r="AJ28">
        <v>28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>
      <c r="A29">
        <f>ROW(Source!A71)</f>
        <v>71</v>
      </c>
      <c r="B29">
        <v>36364281</v>
      </c>
      <c r="C29">
        <v>36364280</v>
      </c>
      <c r="D29">
        <v>18409992</v>
      </c>
      <c r="E29">
        <v>1</v>
      </c>
      <c r="F29">
        <v>1</v>
      </c>
      <c r="G29">
        <v>1</v>
      </c>
      <c r="H29">
        <v>1</v>
      </c>
      <c r="I29" t="s">
        <v>388</v>
      </c>
      <c r="J29" t="s">
        <v>3</v>
      </c>
      <c r="K29" t="s">
        <v>389</v>
      </c>
      <c r="L29">
        <v>1369</v>
      </c>
      <c r="N29">
        <v>1013</v>
      </c>
      <c r="O29" t="s">
        <v>336</v>
      </c>
      <c r="P29" t="s">
        <v>336</v>
      </c>
      <c r="Q29">
        <v>1</v>
      </c>
      <c r="X29">
        <v>24.19</v>
      </c>
      <c r="Y29">
        <v>0</v>
      </c>
      <c r="Z29">
        <v>0</v>
      </c>
      <c r="AA29">
        <v>0</v>
      </c>
      <c r="AB29">
        <v>268.47000000000003</v>
      </c>
      <c r="AC29">
        <v>0</v>
      </c>
      <c r="AD29">
        <v>1</v>
      </c>
      <c r="AE29">
        <v>1</v>
      </c>
      <c r="AF29" t="s">
        <v>109</v>
      </c>
      <c r="AG29">
        <v>27.8185</v>
      </c>
      <c r="AH29">
        <v>2</v>
      </c>
      <c r="AI29">
        <v>36364281</v>
      </c>
      <c r="AJ29">
        <v>29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>
      <c r="A30">
        <f>ROW(Source!A71)</f>
        <v>71</v>
      </c>
      <c r="B30">
        <v>36364282</v>
      </c>
      <c r="C30">
        <v>36364280</v>
      </c>
      <c r="D30">
        <v>121548</v>
      </c>
      <c r="E30">
        <v>1</v>
      </c>
      <c r="F30">
        <v>1</v>
      </c>
      <c r="G30">
        <v>1</v>
      </c>
      <c r="H30">
        <v>1</v>
      </c>
      <c r="I30" t="s">
        <v>25</v>
      </c>
      <c r="J30" t="s">
        <v>3</v>
      </c>
      <c r="K30" t="s">
        <v>337</v>
      </c>
      <c r="L30">
        <v>608254</v>
      </c>
      <c r="N30">
        <v>1013</v>
      </c>
      <c r="O30" t="s">
        <v>338</v>
      </c>
      <c r="P30" t="s">
        <v>338</v>
      </c>
      <c r="Q30">
        <v>1</v>
      </c>
      <c r="X30">
        <v>20.6</v>
      </c>
      <c r="Y30">
        <v>0</v>
      </c>
      <c r="Z30">
        <v>0</v>
      </c>
      <c r="AA30">
        <v>0</v>
      </c>
      <c r="AB30">
        <v>0</v>
      </c>
      <c r="AC30">
        <v>0</v>
      </c>
      <c r="AD30">
        <v>1</v>
      </c>
      <c r="AE30">
        <v>2</v>
      </c>
      <c r="AF30" t="s">
        <v>108</v>
      </c>
      <c r="AG30">
        <v>25.75</v>
      </c>
      <c r="AH30">
        <v>2</v>
      </c>
      <c r="AI30">
        <v>36364282</v>
      </c>
      <c r="AJ30">
        <v>30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>
      <c r="A31">
        <f>ROW(Source!A71)</f>
        <v>71</v>
      </c>
      <c r="B31">
        <v>36364283</v>
      </c>
      <c r="C31">
        <v>36364280</v>
      </c>
      <c r="D31">
        <v>29172479</v>
      </c>
      <c r="E31">
        <v>1</v>
      </c>
      <c r="F31">
        <v>1</v>
      </c>
      <c r="G31">
        <v>1</v>
      </c>
      <c r="H31">
        <v>2</v>
      </c>
      <c r="I31" t="s">
        <v>373</v>
      </c>
      <c r="J31" t="s">
        <v>390</v>
      </c>
      <c r="K31" t="s">
        <v>375</v>
      </c>
      <c r="L31">
        <v>1368</v>
      </c>
      <c r="N31">
        <v>1011</v>
      </c>
      <c r="O31" t="s">
        <v>342</v>
      </c>
      <c r="P31" t="s">
        <v>342</v>
      </c>
      <c r="Q31">
        <v>1</v>
      </c>
      <c r="X31">
        <v>2.46</v>
      </c>
      <c r="Y31">
        <v>0</v>
      </c>
      <c r="Z31">
        <v>99.89</v>
      </c>
      <c r="AA31">
        <v>10.06</v>
      </c>
      <c r="AB31">
        <v>0</v>
      </c>
      <c r="AC31">
        <v>0</v>
      </c>
      <c r="AD31">
        <v>1</v>
      </c>
      <c r="AE31">
        <v>0</v>
      </c>
      <c r="AF31" t="s">
        <v>108</v>
      </c>
      <c r="AG31">
        <v>3.0750000000000002</v>
      </c>
      <c r="AH31">
        <v>2</v>
      </c>
      <c r="AI31">
        <v>36364283</v>
      </c>
      <c r="AJ31">
        <v>31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>
      <c r="A32">
        <f>ROW(Source!A71)</f>
        <v>71</v>
      </c>
      <c r="B32">
        <v>36364284</v>
      </c>
      <c r="C32">
        <v>36364280</v>
      </c>
      <c r="D32">
        <v>29172871</v>
      </c>
      <c r="E32">
        <v>1</v>
      </c>
      <c r="F32">
        <v>1</v>
      </c>
      <c r="G32">
        <v>1</v>
      </c>
      <c r="H32">
        <v>2</v>
      </c>
      <c r="I32" t="s">
        <v>391</v>
      </c>
      <c r="J32" t="s">
        <v>392</v>
      </c>
      <c r="K32" t="s">
        <v>393</v>
      </c>
      <c r="L32">
        <v>1368</v>
      </c>
      <c r="N32">
        <v>1011</v>
      </c>
      <c r="O32" t="s">
        <v>342</v>
      </c>
      <c r="P32" t="s">
        <v>342</v>
      </c>
      <c r="Q32">
        <v>1</v>
      </c>
      <c r="X32">
        <v>2.59</v>
      </c>
      <c r="Y32">
        <v>0</v>
      </c>
      <c r="Z32">
        <v>80.010000000000005</v>
      </c>
      <c r="AA32">
        <v>13.5</v>
      </c>
      <c r="AB32">
        <v>0</v>
      </c>
      <c r="AC32">
        <v>0</v>
      </c>
      <c r="AD32">
        <v>1</v>
      </c>
      <c r="AE32">
        <v>0</v>
      </c>
      <c r="AF32" t="s">
        <v>108</v>
      </c>
      <c r="AG32">
        <v>3.2374999999999998</v>
      </c>
      <c r="AH32">
        <v>2</v>
      </c>
      <c r="AI32">
        <v>36364284</v>
      </c>
      <c r="AJ32">
        <v>32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>
      <c r="A33">
        <f>ROW(Source!A71)</f>
        <v>71</v>
      </c>
      <c r="B33">
        <v>36364285</v>
      </c>
      <c r="C33">
        <v>36364280</v>
      </c>
      <c r="D33">
        <v>29173182</v>
      </c>
      <c r="E33">
        <v>1</v>
      </c>
      <c r="F33">
        <v>1</v>
      </c>
      <c r="G33">
        <v>1</v>
      </c>
      <c r="H33">
        <v>2</v>
      </c>
      <c r="I33" t="s">
        <v>376</v>
      </c>
      <c r="J33" t="s">
        <v>394</v>
      </c>
      <c r="K33" t="s">
        <v>378</v>
      </c>
      <c r="L33">
        <v>1368</v>
      </c>
      <c r="N33">
        <v>1011</v>
      </c>
      <c r="O33" t="s">
        <v>342</v>
      </c>
      <c r="P33" t="s">
        <v>342</v>
      </c>
      <c r="Q33">
        <v>1</v>
      </c>
      <c r="X33">
        <v>2.2999999999999998</v>
      </c>
      <c r="Y33">
        <v>0</v>
      </c>
      <c r="Z33">
        <v>123</v>
      </c>
      <c r="AA33">
        <v>13.5</v>
      </c>
      <c r="AB33">
        <v>0</v>
      </c>
      <c r="AC33">
        <v>0</v>
      </c>
      <c r="AD33">
        <v>1</v>
      </c>
      <c r="AE33">
        <v>0</v>
      </c>
      <c r="AF33" t="s">
        <v>108</v>
      </c>
      <c r="AG33">
        <v>2.875</v>
      </c>
      <c r="AH33">
        <v>2</v>
      </c>
      <c r="AI33">
        <v>36364285</v>
      </c>
      <c r="AJ33">
        <v>33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>
      <c r="A34">
        <f>ROW(Source!A71)</f>
        <v>71</v>
      </c>
      <c r="B34">
        <v>36364286</v>
      </c>
      <c r="C34">
        <v>36364280</v>
      </c>
      <c r="D34">
        <v>29173232</v>
      </c>
      <c r="E34">
        <v>1</v>
      </c>
      <c r="F34">
        <v>1</v>
      </c>
      <c r="G34">
        <v>1</v>
      </c>
      <c r="H34">
        <v>2</v>
      </c>
      <c r="I34" t="s">
        <v>379</v>
      </c>
      <c r="J34" t="s">
        <v>395</v>
      </c>
      <c r="K34" t="s">
        <v>381</v>
      </c>
      <c r="L34">
        <v>1368</v>
      </c>
      <c r="N34">
        <v>1011</v>
      </c>
      <c r="O34" t="s">
        <v>342</v>
      </c>
      <c r="P34" t="s">
        <v>342</v>
      </c>
      <c r="Q34">
        <v>1</v>
      </c>
      <c r="X34">
        <v>12.21</v>
      </c>
      <c r="Y34">
        <v>0</v>
      </c>
      <c r="Z34">
        <v>206.01</v>
      </c>
      <c r="AA34">
        <v>14.4</v>
      </c>
      <c r="AB34">
        <v>0</v>
      </c>
      <c r="AC34">
        <v>0</v>
      </c>
      <c r="AD34">
        <v>1</v>
      </c>
      <c r="AE34">
        <v>0</v>
      </c>
      <c r="AF34" t="s">
        <v>108</v>
      </c>
      <c r="AG34">
        <v>15.262500000000001</v>
      </c>
      <c r="AH34">
        <v>2</v>
      </c>
      <c r="AI34">
        <v>36364286</v>
      </c>
      <c r="AJ34">
        <v>34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>
      <c r="A35">
        <f>ROW(Source!A71)</f>
        <v>71</v>
      </c>
      <c r="B35">
        <v>36364287</v>
      </c>
      <c r="C35">
        <v>36364280</v>
      </c>
      <c r="D35">
        <v>29173290</v>
      </c>
      <c r="E35">
        <v>1</v>
      </c>
      <c r="F35">
        <v>1</v>
      </c>
      <c r="G35">
        <v>1</v>
      </c>
      <c r="H35">
        <v>2</v>
      </c>
      <c r="I35" t="s">
        <v>382</v>
      </c>
      <c r="J35" t="s">
        <v>396</v>
      </c>
      <c r="K35" t="s">
        <v>384</v>
      </c>
      <c r="L35">
        <v>1368</v>
      </c>
      <c r="N35">
        <v>1011</v>
      </c>
      <c r="O35" t="s">
        <v>342</v>
      </c>
      <c r="P35" t="s">
        <v>342</v>
      </c>
      <c r="Q35">
        <v>1</v>
      </c>
      <c r="X35">
        <v>1.04</v>
      </c>
      <c r="Y35">
        <v>0</v>
      </c>
      <c r="Z35">
        <v>110</v>
      </c>
      <c r="AA35">
        <v>11.6</v>
      </c>
      <c r="AB35">
        <v>0</v>
      </c>
      <c r="AC35">
        <v>0</v>
      </c>
      <c r="AD35">
        <v>1</v>
      </c>
      <c r="AE35">
        <v>0</v>
      </c>
      <c r="AF35" t="s">
        <v>108</v>
      </c>
      <c r="AG35">
        <v>1.3</v>
      </c>
      <c r="AH35">
        <v>2</v>
      </c>
      <c r="AI35">
        <v>36364287</v>
      </c>
      <c r="AJ35">
        <v>35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>
      <c r="A36">
        <f>ROW(Source!A71)</f>
        <v>71</v>
      </c>
      <c r="B36">
        <v>36364288</v>
      </c>
      <c r="C36">
        <v>36364280</v>
      </c>
      <c r="D36">
        <v>29149439</v>
      </c>
      <c r="E36">
        <v>1</v>
      </c>
      <c r="F36">
        <v>1</v>
      </c>
      <c r="G36">
        <v>1</v>
      </c>
      <c r="H36">
        <v>3</v>
      </c>
      <c r="I36" t="s">
        <v>574</v>
      </c>
      <c r="J36" t="s">
        <v>575</v>
      </c>
      <c r="K36" t="s">
        <v>576</v>
      </c>
      <c r="L36">
        <v>1339</v>
      </c>
      <c r="N36">
        <v>1007</v>
      </c>
      <c r="O36" t="s">
        <v>116</v>
      </c>
      <c r="P36" t="s">
        <v>116</v>
      </c>
      <c r="Q36">
        <v>1</v>
      </c>
      <c r="X36">
        <v>0</v>
      </c>
      <c r="Y36">
        <v>0</v>
      </c>
      <c r="Z36">
        <v>0</v>
      </c>
      <c r="AA36">
        <v>0</v>
      </c>
      <c r="AB36">
        <v>0</v>
      </c>
      <c r="AC36">
        <v>1</v>
      </c>
      <c r="AD36">
        <v>0</v>
      </c>
      <c r="AE36">
        <v>0</v>
      </c>
      <c r="AF36" t="s">
        <v>3</v>
      </c>
      <c r="AG36">
        <v>0</v>
      </c>
      <c r="AH36">
        <v>3</v>
      </c>
      <c r="AI36">
        <v>-1</v>
      </c>
      <c r="AJ36" t="s">
        <v>3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>
      <c r="A37">
        <f>ROW(Source!A71)</f>
        <v>71</v>
      </c>
      <c r="B37">
        <v>36364289</v>
      </c>
      <c r="C37">
        <v>36364280</v>
      </c>
      <c r="D37">
        <v>29150040</v>
      </c>
      <c r="E37">
        <v>1</v>
      </c>
      <c r="F37">
        <v>1</v>
      </c>
      <c r="G37">
        <v>1</v>
      </c>
      <c r="H37">
        <v>3</v>
      </c>
      <c r="I37" t="s">
        <v>385</v>
      </c>
      <c r="J37" t="s">
        <v>397</v>
      </c>
      <c r="K37" t="s">
        <v>387</v>
      </c>
      <c r="L37">
        <v>1339</v>
      </c>
      <c r="N37">
        <v>1007</v>
      </c>
      <c r="O37" t="s">
        <v>116</v>
      </c>
      <c r="P37" t="s">
        <v>116</v>
      </c>
      <c r="Q37">
        <v>1</v>
      </c>
      <c r="X37">
        <v>7</v>
      </c>
      <c r="Y37">
        <v>2.44</v>
      </c>
      <c r="Z37">
        <v>0</v>
      </c>
      <c r="AA37">
        <v>0</v>
      </c>
      <c r="AB37">
        <v>0</v>
      </c>
      <c r="AC37">
        <v>0</v>
      </c>
      <c r="AD37">
        <v>1</v>
      </c>
      <c r="AE37">
        <v>0</v>
      </c>
      <c r="AF37" t="s">
        <v>3</v>
      </c>
      <c r="AG37">
        <v>7</v>
      </c>
      <c r="AH37">
        <v>2</v>
      </c>
      <c r="AI37">
        <v>36364289</v>
      </c>
      <c r="AJ37">
        <v>37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>
      <c r="A38">
        <f>ROW(Source!A73)</f>
        <v>73</v>
      </c>
      <c r="B38">
        <v>36364292</v>
      </c>
      <c r="C38">
        <v>36364291</v>
      </c>
      <c r="D38">
        <v>18406804</v>
      </c>
      <c r="E38">
        <v>1</v>
      </c>
      <c r="F38">
        <v>1</v>
      </c>
      <c r="G38">
        <v>1</v>
      </c>
      <c r="H38">
        <v>1</v>
      </c>
      <c r="I38" t="s">
        <v>398</v>
      </c>
      <c r="J38" t="s">
        <v>3</v>
      </c>
      <c r="K38" t="s">
        <v>399</v>
      </c>
      <c r="L38">
        <v>1369</v>
      </c>
      <c r="N38">
        <v>1013</v>
      </c>
      <c r="O38" t="s">
        <v>336</v>
      </c>
      <c r="P38" t="s">
        <v>336</v>
      </c>
      <c r="Q38">
        <v>1</v>
      </c>
      <c r="X38">
        <v>154</v>
      </c>
      <c r="Y38">
        <v>0</v>
      </c>
      <c r="Z38">
        <v>0</v>
      </c>
      <c r="AA38">
        <v>0</v>
      </c>
      <c r="AB38">
        <v>258.83999999999997</v>
      </c>
      <c r="AC38">
        <v>0</v>
      </c>
      <c r="AD38">
        <v>1</v>
      </c>
      <c r="AE38">
        <v>1</v>
      </c>
      <c r="AF38" t="s">
        <v>109</v>
      </c>
      <c r="AG38">
        <v>177.1</v>
      </c>
      <c r="AH38">
        <v>2</v>
      </c>
      <c r="AI38">
        <v>36364292</v>
      </c>
      <c r="AJ38">
        <v>38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>
      <c r="A39">
        <f>ROW(Source!A74)</f>
        <v>74</v>
      </c>
      <c r="B39">
        <v>36161183</v>
      </c>
      <c r="C39">
        <v>36161182</v>
      </c>
      <c r="D39">
        <v>18406804</v>
      </c>
      <c r="E39">
        <v>1</v>
      </c>
      <c r="F39">
        <v>1</v>
      </c>
      <c r="G39">
        <v>1</v>
      </c>
      <c r="H39">
        <v>1</v>
      </c>
      <c r="I39" t="s">
        <v>398</v>
      </c>
      <c r="J39" t="s">
        <v>3</v>
      </c>
      <c r="K39" t="s">
        <v>399</v>
      </c>
      <c r="L39">
        <v>1369</v>
      </c>
      <c r="N39">
        <v>1013</v>
      </c>
      <c r="O39" t="s">
        <v>336</v>
      </c>
      <c r="P39" t="s">
        <v>336</v>
      </c>
      <c r="Q39">
        <v>1</v>
      </c>
      <c r="X39">
        <v>180</v>
      </c>
      <c r="Y39">
        <v>0</v>
      </c>
      <c r="Z39">
        <v>0</v>
      </c>
      <c r="AA39">
        <v>0</v>
      </c>
      <c r="AB39">
        <v>258.83999999999997</v>
      </c>
      <c r="AC39">
        <v>0</v>
      </c>
      <c r="AD39">
        <v>1</v>
      </c>
      <c r="AE39">
        <v>1</v>
      </c>
      <c r="AF39" t="s">
        <v>109</v>
      </c>
      <c r="AG39">
        <v>206.99999999999997</v>
      </c>
      <c r="AH39">
        <v>2</v>
      </c>
      <c r="AI39">
        <v>36161183</v>
      </c>
      <c r="AJ39">
        <v>39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>
      <c r="A40">
        <f>ROW(Source!A74)</f>
        <v>74</v>
      </c>
      <c r="B40">
        <v>36161184</v>
      </c>
      <c r="C40">
        <v>36161182</v>
      </c>
      <c r="D40">
        <v>121548</v>
      </c>
      <c r="E40">
        <v>1</v>
      </c>
      <c r="F40">
        <v>1</v>
      </c>
      <c r="G40">
        <v>1</v>
      </c>
      <c r="H40">
        <v>1</v>
      </c>
      <c r="I40" t="s">
        <v>25</v>
      </c>
      <c r="J40" t="s">
        <v>3</v>
      </c>
      <c r="K40" t="s">
        <v>337</v>
      </c>
      <c r="L40">
        <v>608254</v>
      </c>
      <c r="N40">
        <v>1013</v>
      </c>
      <c r="O40" t="s">
        <v>338</v>
      </c>
      <c r="P40" t="s">
        <v>338</v>
      </c>
      <c r="Q40">
        <v>1</v>
      </c>
      <c r="X40">
        <v>18</v>
      </c>
      <c r="Y40">
        <v>0</v>
      </c>
      <c r="Z40">
        <v>0</v>
      </c>
      <c r="AA40">
        <v>0</v>
      </c>
      <c r="AB40">
        <v>0</v>
      </c>
      <c r="AC40">
        <v>0</v>
      </c>
      <c r="AD40">
        <v>1</v>
      </c>
      <c r="AE40">
        <v>2</v>
      </c>
      <c r="AF40" t="s">
        <v>108</v>
      </c>
      <c r="AG40">
        <v>22.5</v>
      </c>
      <c r="AH40">
        <v>2</v>
      </c>
      <c r="AI40">
        <v>36161184</v>
      </c>
      <c r="AJ40">
        <v>40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>
      <c r="A41">
        <f>ROW(Source!A74)</f>
        <v>74</v>
      </c>
      <c r="B41">
        <v>36161185</v>
      </c>
      <c r="C41">
        <v>36161182</v>
      </c>
      <c r="D41">
        <v>29172268</v>
      </c>
      <c r="E41">
        <v>1</v>
      </c>
      <c r="F41">
        <v>1</v>
      </c>
      <c r="G41">
        <v>1</v>
      </c>
      <c r="H41">
        <v>2</v>
      </c>
      <c r="I41" t="s">
        <v>400</v>
      </c>
      <c r="J41" t="s">
        <v>401</v>
      </c>
      <c r="K41" t="s">
        <v>402</v>
      </c>
      <c r="L41">
        <v>1368</v>
      </c>
      <c r="N41">
        <v>1011</v>
      </c>
      <c r="O41" t="s">
        <v>342</v>
      </c>
      <c r="P41" t="s">
        <v>342</v>
      </c>
      <c r="Q41">
        <v>1</v>
      </c>
      <c r="X41">
        <v>18</v>
      </c>
      <c r="Y41">
        <v>0</v>
      </c>
      <c r="Z41">
        <v>86.4</v>
      </c>
      <c r="AA41">
        <v>13.5</v>
      </c>
      <c r="AB41">
        <v>0</v>
      </c>
      <c r="AC41">
        <v>0</v>
      </c>
      <c r="AD41">
        <v>1</v>
      </c>
      <c r="AE41">
        <v>0</v>
      </c>
      <c r="AF41" t="s">
        <v>108</v>
      </c>
      <c r="AG41">
        <v>22.5</v>
      </c>
      <c r="AH41">
        <v>2</v>
      </c>
      <c r="AI41">
        <v>36161185</v>
      </c>
      <c r="AJ41">
        <v>41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>
      <c r="A42">
        <f>ROW(Source!A74)</f>
        <v>74</v>
      </c>
      <c r="B42">
        <v>36161186</v>
      </c>
      <c r="C42">
        <v>36161182</v>
      </c>
      <c r="D42">
        <v>29173152</v>
      </c>
      <c r="E42">
        <v>1</v>
      </c>
      <c r="F42">
        <v>1</v>
      </c>
      <c r="G42">
        <v>1</v>
      </c>
      <c r="H42">
        <v>2</v>
      </c>
      <c r="I42" t="s">
        <v>403</v>
      </c>
      <c r="J42" t="s">
        <v>404</v>
      </c>
      <c r="K42" t="s">
        <v>405</v>
      </c>
      <c r="L42">
        <v>1368</v>
      </c>
      <c r="N42">
        <v>1011</v>
      </c>
      <c r="O42" t="s">
        <v>342</v>
      </c>
      <c r="P42" t="s">
        <v>342</v>
      </c>
      <c r="Q42">
        <v>1</v>
      </c>
      <c r="X42">
        <v>48</v>
      </c>
      <c r="Y42">
        <v>0</v>
      </c>
      <c r="Z42">
        <v>0.5</v>
      </c>
      <c r="AA42">
        <v>0</v>
      </c>
      <c r="AB42">
        <v>0</v>
      </c>
      <c r="AC42">
        <v>0</v>
      </c>
      <c r="AD42">
        <v>1</v>
      </c>
      <c r="AE42">
        <v>0</v>
      </c>
      <c r="AF42" t="s">
        <v>108</v>
      </c>
      <c r="AG42">
        <v>60</v>
      </c>
      <c r="AH42">
        <v>2</v>
      </c>
      <c r="AI42">
        <v>36161186</v>
      </c>
      <c r="AJ42">
        <v>42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>
      <c r="A43">
        <f>ROW(Source!A74)</f>
        <v>74</v>
      </c>
      <c r="B43">
        <v>36161187</v>
      </c>
      <c r="C43">
        <v>36161182</v>
      </c>
      <c r="D43">
        <v>29174913</v>
      </c>
      <c r="E43">
        <v>1</v>
      </c>
      <c r="F43">
        <v>1</v>
      </c>
      <c r="G43">
        <v>1</v>
      </c>
      <c r="H43">
        <v>2</v>
      </c>
      <c r="I43" t="s">
        <v>364</v>
      </c>
      <c r="J43" t="s">
        <v>365</v>
      </c>
      <c r="K43" t="s">
        <v>366</v>
      </c>
      <c r="L43">
        <v>1368</v>
      </c>
      <c r="N43">
        <v>1011</v>
      </c>
      <c r="O43" t="s">
        <v>342</v>
      </c>
      <c r="P43" t="s">
        <v>342</v>
      </c>
      <c r="Q43">
        <v>1</v>
      </c>
      <c r="X43">
        <v>0.13</v>
      </c>
      <c r="Y43">
        <v>0</v>
      </c>
      <c r="Z43">
        <v>87.17</v>
      </c>
      <c r="AA43">
        <v>11.6</v>
      </c>
      <c r="AB43">
        <v>0</v>
      </c>
      <c r="AC43">
        <v>0</v>
      </c>
      <c r="AD43">
        <v>1</v>
      </c>
      <c r="AE43">
        <v>0</v>
      </c>
      <c r="AF43" t="s">
        <v>108</v>
      </c>
      <c r="AG43">
        <v>0.16250000000000001</v>
      </c>
      <c r="AH43">
        <v>2</v>
      </c>
      <c r="AI43">
        <v>36161187</v>
      </c>
      <c r="AJ43">
        <v>43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>
      <c r="A44">
        <f>ROW(Source!A74)</f>
        <v>74</v>
      </c>
      <c r="B44">
        <v>36161188</v>
      </c>
      <c r="C44">
        <v>36161182</v>
      </c>
      <c r="D44">
        <v>29108248</v>
      </c>
      <c r="E44">
        <v>1</v>
      </c>
      <c r="F44">
        <v>1</v>
      </c>
      <c r="G44">
        <v>1</v>
      </c>
      <c r="H44">
        <v>3</v>
      </c>
      <c r="I44" t="s">
        <v>406</v>
      </c>
      <c r="J44" t="s">
        <v>407</v>
      </c>
      <c r="K44" t="s">
        <v>408</v>
      </c>
      <c r="L44">
        <v>1327</v>
      </c>
      <c r="N44">
        <v>1005</v>
      </c>
      <c r="O44" t="s">
        <v>209</v>
      </c>
      <c r="P44" t="s">
        <v>209</v>
      </c>
      <c r="Q44">
        <v>1</v>
      </c>
      <c r="X44">
        <v>250</v>
      </c>
      <c r="Y44">
        <v>10.199999999999999</v>
      </c>
      <c r="Z44">
        <v>0</v>
      </c>
      <c r="AA44">
        <v>0</v>
      </c>
      <c r="AB44">
        <v>0</v>
      </c>
      <c r="AC44">
        <v>0</v>
      </c>
      <c r="AD44">
        <v>1</v>
      </c>
      <c r="AE44">
        <v>0</v>
      </c>
      <c r="AF44" t="s">
        <v>3</v>
      </c>
      <c r="AG44">
        <v>250</v>
      </c>
      <c r="AH44">
        <v>2</v>
      </c>
      <c r="AI44">
        <v>36161188</v>
      </c>
      <c r="AJ44">
        <v>44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>
      <c r="A45">
        <f>ROW(Source!A74)</f>
        <v>74</v>
      </c>
      <c r="B45">
        <v>36161189</v>
      </c>
      <c r="C45">
        <v>36161182</v>
      </c>
      <c r="D45">
        <v>29145038</v>
      </c>
      <c r="E45">
        <v>1</v>
      </c>
      <c r="F45">
        <v>1</v>
      </c>
      <c r="G45">
        <v>1</v>
      </c>
      <c r="H45">
        <v>3</v>
      </c>
      <c r="I45" t="s">
        <v>409</v>
      </c>
      <c r="J45" t="s">
        <v>410</v>
      </c>
      <c r="K45" t="s">
        <v>411</v>
      </c>
      <c r="L45">
        <v>1339</v>
      </c>
      <c r="N45">
        <v>1007</v>
      </c>
      <c r="O45" t="s">
        <v>116</v>
      </c>
      <c r="P45" t="s">
        <v>116</v>
      </c>
      <c r="Q45">
        <v>1</v>
      </c>
      <c r="X45">
        <v>102</v>
      </c>
      <c r="Y45">
        <v>520</v>
      </c>
      <c r="Z45">
        <v>0</v>
      </c>
      <c r="AA45">
        <v>0</v>
      </c>
      <c r="AB45">
        <v>0</v>
      </c>
      <c r="AC45">
        <v>0</v>
      </c>
      <c r="AD45">
        <v>1</v>
      </c>
      <c r="AE45">
        <v>0</v>
      </c>
      <c r="AF45" t="s">
        <v>3</v>
      </c>
      <c r="AG45">
        <v>102</v>
      </c>
      <c r="AH45">
        <v>2</v>
      </c>
      <c r="AI45">
        <v>36161189</v>
      </c>
      <c r="AJ45">
        <v>45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>
      <c r="A46">
        <f>ROW(Source!A74)</f>
        <v>74</v>
      </c>
      <c r="B46">
        <v>36161190</v>
      </c>
      <c r="C46">
        <v>36161182</v>
      </c>
      <c r="D46">
        <v>29150040</v>
      </c>
      <c r="E46">
        <v>1</v>
      </c>
      <c r="F46">
        <v>1</v>
      </c>
      <c r="G46">
        <v>1</v>
      </c>
      <c r="H46">
        <v>3</v>
      </c>
      <c r="I46" t="s">
        <v>385</v>
      </c>
      <c r="J46" t="s">
        <v>386</v>
      </c>
      <c r="K46" t="s">
        <v>387</v>
      </c>
      <c r="L46">
        <v>1339</v>
      </c>
      <c r="N46">
        <v>1007</v>
      </c>
      <c r="O46" t="s">
        <v>116</v>
      </c>
      <c r="P46" t="s">
        <v>116</v>
      </c>
      <c r="Q46">
        <v>1</v>
      </c>
      <c r="X46">
        <v>0.2</v>
      </c>
      <c r="Y46">
        <v>2.44</v>
      </c>
      <c r="Z46">
        <v>0</v>
      </c>
      <c r="AA46">
        <v>0</v>
      </c>
      <c r="AB46">
        <v>0</v>
      </c>
      <c r="AC46">
        <v>0</v>
      </c>
      <c r="AD46">
        <v>1</v>
      </c>
      <c r="AE46">
        <v>0</v>
      </c>
      <c r="AF46" t="s">
        <v>3</v>
      </c>
      <c r="AG46">
        <v>0.2</v>
      </c>
      <c r="AH46">
        <v>2</v>
      </c>
      <c r="AI46">
        <v>36161190</v>
      </c>
      <c r="AJ46">
        <v>46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>
      <c r="A47">
        <f>ROW(Source!A75)</f>
        <v>75</v>
      </c>
      <c r="B47">
        <v>36161192</v>
      </c>
      <c r="C47">
        <v>36161191</v>
      </c>
      <c r="D47">
        <v>18406785</v>
      </c>
      <c r="E47">
        <v>1</v>
      </c>
      <c r="F47">
        <v>1</v>
      </c>
      <c r="G47">
        <v>1</v>
      </c>
      <c r="H47">
        <v>1</v>
      </c>
      <c r="I47" t="s">
        <v>334</v>
      </c>
      <c r="J47" t="s">
        <v>3</v>
      </c>
      <c r="K47" t="s">
        <v>335</v>
      </c>
      <c r="L47">
        <v>1369</v>
      </c>
      <c r="N47">
        <v>1013</v>
      </c>
      <c r="O47" t="s">
        <v>336</v>
      </c>
      <c r="P47" t="s">
        <v>336</v>
      </c>
      <c r="Q47">
        <v>1</v>
      </c>
      <c r="X47">
        <v>12.64</v>
      </c>
      <c r="Y47">
        <v>0</v>
      </c>
      <c r="Z47">
        <v>0</v>
      </c>
      <c r="AA47">
        <v>0</v>
      </c>
      <c r="AB47">
        <v>294.02</v>
      </c>
      <c r="AC47">
        <v>0</v>
      </c>
      <c r="AD47">
        <v>1</v>
      </c>
      <c r="AE47">
        <v>1</v>
      </c>
      <c r="AF47" t="s">
        <v>109</v>
      </c>
      <c r="AG47">
        <v>14.536</v>
      </c>
      <c r="AH47">
        <v>2</v>
      </c>
      <c r="AI47">
        <v>36161192</v>
      </c>
      <c r="AJ47">
        <v>47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>
      <c r="A48">
        <f>ROW(Source!A75)</f>
        <v>75</v>
      </c>
      <c r="B48">
        <v>36161193</v>
      </c>
      <c r="C48">
        <v>36161191</v>
      </c>
      <c r="D48">
        <v>121548</v>
      </c>
      <c r="E48">
        <v>1</v>
      </c>
      <c r="F48">
        <v>1</v>
      </c>
      <c r="G48">
        <v>1</v>
      </c>
      <c r="H48">
        <v>1</v>
      </c>
      <c r="I48" t="s">
        <v>25</v>
      </c>
      <c r="J48" t="s">
        <v>3</v>
      </c>
      <c r="K48" t="s">
        <v>337</v>
      </c>
      <c r="L48">
        <v>608254</v>
      </c>
      <c r="N48">
        <v>1013</v>
      </c>
      <c r="O48" t="s">
        <v>338</v>
      </c>
      <c r="P48" t="s">
        <v>338</v>
      </c>
      <c r="Q48">
        <v>1</v>
      </c>
      <c r="X48">
        <v>0.16</v>
      </c>
      <c r="Y48">
        <v>0</v>
      </c>
      <c r="Z48">
        <v>0</v>
      </c>
      <c r="AA48">
        <v>0</v>
      </c>
      <c r="AB48">
        <v>0</v>
      </c>
      <c r="AC48">
        <v>0</v>
      </c>
      <c r="AD48">
        <v>1</v>
      </c>
      <c r="AE48">
        <v>2</v>
      </c>
      <c r="AF48" t="s">
        <v>108</v>
      </c>
      <c r="AG48">
        <v>0.2</v>
      </c>
      <c r="AH48">
        <v>2</v>
      </c>
      <c r="AI48">
        <v>36161193</v>
      </c>
      <c r="AJ48">
        <v>48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>
      <c r="A49">
        <f>ROW(Source!A75)</f>
        <v>75</v>
      </c>
      <c r="B49">
        <v>36161194</v>
      </c>
      <c r="C49">
        <v>36161191</v>
      </c>
      <c r="D49">
        <v>29172379</v>
      </c>
      <c r="E49">
        <v>1</v>
      </c>
      <c r="F49">
        <v>1</v>
      </c>
      <c r="G49">
        <v>1</v>
      </c>
      <c r="H49">
        <v>2</v>
      </c>
      <c r="I49" t="s">
        <v>412</v>
      </c>
      <c r="J49" t="s">
        <v>413</v>
      </c>
      <c r="K49" t="s">
        <v>414</v>
      </c>
      <c r="L49">
        <v>1368</v>
      </c>
      <c r="N49">
        <v>1011</v>
      </c>
      <c r="O49" t="s">
        <v>342</v>
      </c>
      <c r="P49" t="s">
        <v>342</v>
      </c>
      <c r="Q49">
        <v>1</v>
      </c>
      <c r="X49">
        <v>0.16</v>
      </c>
      <c r="Y49">
        <v>0</v>
      </c>
      <c r="Z49">
        <v>112</v>
      </c>
      <c r="AA49">
        <v>13.5</v>
      </c>
      <c r="AB49">
        <v>0</v>
      </c>
      <c r="AC49">
        <v>0</v>
      </c>
      <c r="AD49">
        <v>1</v>
      </c>
      <c r="AE49">
        <v>0</v>
      </c>
      <c r="AF49" t="s">
        <v>108</v>
      </c>
      <c r="AG49">
        <v>0.2</v>
      </c>
      <c r="AH49">
        <v>2</v>
      </c>
      <c r="AI49">
        <v>36161194</v>
      </c>
      <c r="AJ49">
        <v>49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>
      <c r="A50">
        <f>ROW(Source!A75)</f>
        <v>75</v>
      </c>
      <c r="B50">
        <v>36161195</v>
      </c>
      <c r="C50">
        <v>36161191</v>
      </c>
      <c r="D50">
        <v>29174913</v>
      </c>
      <c r="E50">
        <v>1</v>
      </c>
      <c r="F50">
        <v>1</v>
      </c>
      <c r="G50">
        <v>1</v>
      </c>
      <c r="H50">
        <v>2</v>
      </c>
      <c r="I50" t="s">
        <v>364</v>
      </c>
      <c r="J50" t="s">
        <v>365</v>
      </c>
      <c r="K50" t="s">
        <v>366</v>
      </c>
      <c r="L50">
        <v>1368</v>
      </c>
      <c r="N50">
        <v>1011</v>
      </c>
      <c r="O50" t="s">
        <v>342</v>
      </c>
      <c r="P50" t="s">
        <v>342</v>
      </c>
      <c r="Q50">
        <v>1</v>
      </c>
      <c r="X50">
        <v>0.22</v>
      </c>
      <c r="Y50">
        <v>0</v>
      </c>
      <c r="Z50">
        <v>87.17</v>
      </c>
      <c r="AA50">
        <v>11.6</v>
      </c>
      <c r="AB50">
        <v>0</v>
      </c>
      <c r="AC50">
        <v>0</v>
      </c>
      <c r="AD50">
        <v>1</v>
      </c>
      <c r="AE50">
        <v>0</v>
      </c>
      <c r="AF50" t="s">
        <v>108</v>
      </c>
      <c r="AG50">
        <v>0.27500000000000002</v>
      </c>
      <c r="AH50">
        <v>2</v>
      </c>
      <c r="AI50">
        <v>36161195</v>
      </c>
      <c r="AJ50">
        <v>50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>
      <c r="A51">
        <f>ROW(Source!A75)</f>
        <v>75</v>
      </c>
      <c r="B51">
        <v>36161196</v>
      </c>
      <c r="C51">
        <v>36161191</v>
      </c>
      <c r="D51">
        <v>29113613</v>
      </c>
      <c r="E51">
        <v>1</v>
      </c>
      <c r="F51">
        <v>1</v>
      </c>
      <c r="G51">
        <v>1</v>
      </c>
      <c r="H51">
        <v>3</v>
      </c>
      <c r="I51" t="s">
        <v>415</v>
      </c>
      <c r="J51" t="s">
        <v>416</v>
      </c>
      <c r="K51" t="s">
        <v>417</v>
      </c>
      <c r="L51">
        <v>1348</v>
      </c>
      <c r="N51">
        <v>1009</v>
      </c>
      <c r="O51" t="s">
        <v>36</v>
      </c>
      <c r="P51" t="s">
        <v>36</v>
      </c>
      <c r="Q51">
        <v>1000</v>
      </c>
      <c r="X51">
        <v>2.8000000000000001E-2</v>
      </c>
      <c r="Y51">
        <v>10200</v>
      </c>
      <c r="Z51">
        <v>0</v>
      </c>
      <c r="AA51">
        <v>0</v>
      </c>
      <c r="AB51">
        <v>0</v>
      </c>
      <c r="AC51">
        <v>0</v>
      </c>
      <c r="AD51">
        <v>1</v>
      </c>
      <c r="AE51">
        <v>0</v>
      </c>
      <c r="AF51" t="s">
        <v>3</v>
      </c>
      <c r="AG51">
        <v>2.8000000000000001E-2</v>
      </c>
      <c r="AH51">
        <v>2</v>
      </c>
      <c r="AI51">
        <v>36161196</v>
      </c>
      <c r="AJ51">
        <v>51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>
      <c r="A52">
        <f>ROW(Source!A75)</f>
        <v>75</v>
      </c>
      <c r="B52">
        <v>36161197</v>
      </c>
      <c r="C52">
        <v>36161191</v>
      </c>
      <c r="D52">
        <v>29131324</v>
      </c>
      <c r="E52">
        <v>1</v>
      </c>
      <c r="F52">
        <v>1</v>
      </c>
      <c r="G52">
        <v>1</v>
      </c>
      <c r="H52">
        <v>3</v>
      </c>
      <c r="I52" t="s">
        <v>418</v>
      </c>
      <c r="J52" t="s">
        <v>419</v>
      </c>
      <c r="K52" t="s">
        <v>420</v>
      </c>
      <c r="L52">
        <v>1348</v>
      </c>
      <c r="N52">
        <v>1009</v>
      </c>
      <c r="O52" t="s">
        <v>36</v>
      </c>
      <c r="P52" t="s">
        <v>36</v>
      </c>
      <c r="Q52">
        <v>1000</v>
      </c>
      <c r="X52">
        <v>1</v>
      </c>
      <c r="Y52">
        <v>5649.99</v>
      </c>
      <c r="Z52">
        <v>0</v>
      </c>
      <c r="AA52">
        <v>0</v>
      </c>
      <c r="AB52">
        <v>0</v>
      </c>
      <c r="AC52">
        <v>0</v>
      </c>
      <c r="AD52">
        <v>1</v>
      </c>
      <c r="AE52">
        <v>0</v>
      </c>
      <c r="AF52" t="s">
        <v>3</v>
      </c>
      <c r="AG52">
        <v>1</v>
      </c>
      <c r="AH52">
        <v>2</v>
      </c>
      <c r="AI52">
        <v>36161197</v>
      </c>
      <c r="AJ52">
        <v>52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>
      <c r="A53">
        <f>ROW(Source!A76)</f>
        <v>76</v>
      </c>
      <c r="B53">
        <v>36169775</v>
      </c>
      <c r="C53">
        <v>36169774</v>
      </c>
      <c r="D53">
        <v>18408291</v>
      </c>
      <c r="E53">
        <v>1</v>
      </c>
      <c r="F53">
        <v>1</v>
      </c>
      <c r="G53">
        <v>1</v>
      </c>
      <c r="H53">
        <v>1</v>
      </c>
      <c r="I53" t="s">
        <v>421</v>
      </c>
      <c r="J53" t="s">
        <v>3</v>
      </c>
      <c r="K53" t="s">
        <v>422</v>
      </c>
      <c r="L53">
        <v>1369</v>
      </c>
      <c r="N53">
        <v>1013</v>
      </c>
      <c r="O53" t="s">
        <v>336</v>
      </c>
      <c r="P53" t="s">
        <v>336</v>
      </c>
      <c r="Q53">
        <v>1</v>
      </c>
      <c r="X53">
        <v>42.4</v>
      </c>
      <c r="Y53">
        <v>0</v>
      </c>
      <c r="Z53">
        <v>0</v>
      </c>
      <c r="AA53">
        <v>0</v>
      </c>
      <c r="AB53">
        <v>271.12</v>
      </c>
      <c r="AC53">
        <v>0</v>
      </c>
      <c r="AD53">
        <v>1</v>
      </c>
      <c r="AE53">
        <v>1</v>
      </c>
      <c r="AF53" t="s">
        <v>109</v>
      </c>
      <c r="AG53">
        <v>48.76</v>
      </c>
      <c r="AH53">
        <v>2</v>
      </c>
      <c r="AI53">
        <v>36169775</v>
      </c>
      <c r="AJ53">
        <v>53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>
      <c r="A54">
        <f>ROW(Source!A76)</f>
        <v>76</v>
      </c>
      <c r="B54">
        <v>36169776</v>
      </c>
      <c r="C54">
        <v>36169774</v>
      </c>
      <c r="D54">
        <v>121548</v>
      </c>
      <c r="E54">
        <v>1</v>
      </c>
      <c r="F54">
        <v>1</v>
      </c>
      <c r="G54">
        <v>1</v>
      </c>
      <c r="H54">
        <v>1</v>
      </c>
      <c r="I54" t="s">
        <v>25</v>
      </c>
      <c r="J54" t="s">
        <v>3</v>
      </c>
      <c r="K54" t="s">
        <v>337</v>
      </c>
      <c r="L54">
        <v>608254</v>
      </c>
      <c r="N54">
        <v>1013</v>
      </c>
      <c r="O54" t="s">
        <v>338</v>
      </c>
      <c r="P54" t="s">
        <v>338</v>
      </c>
      <c r="Q54">
        <v>1</v>
      </c>
      <c r="X54">
        <v>0.42</v>
      </c>
      <c r="Y54">
        <v>0</v>
      </c>
      <c r="Z54">
        <v>0</v>
      </c>
      <c r="AA54">
        <v>0</v>
      </c>
      <c r="AB54">
        <v>0</v>
      </c>
      <c r="AC54">
        <v>0</v>
      </c>
      <c r="AD54">
        <v>1</v>
      </c>
      <c r="AE54">
        <v>2</v>
      </c>
      <c r="AF54" t="s">
        <v>108</v>
      </c>
      <c r="AG54">
        <v>0.52500000000000002</v>
      </c>
      <c r="AH54">
        <v>2</v>
      </c>
      <c r="AI54">
        <v>36169776</v>
      </c>
      <c r="AJ54">
        <v>54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>
      <c r="A55">
        <f>ROW(Source!A76)</f>
        <v>76</v>
      </c>
      <c r="B55">
        <v>36169777</v>
      </c>
      <c r="C55">
        <v>36169774</v>
      </c>
      <c r="D55">
        <v>29172379</v>
      </c>
      <c r="E55">
        <v>1</v>
      </c>
      <c r="F55">
        <v>1</v>
      </c>
      <c r="G55">
        <v>1</v>
      </c>
      <c r="H55">
        <v>2</v>
      </c>
      <c r="I55" t="s">
        <v>412</v>
      </c>
      <c r="J55" t="s">
        <v>413</v>
      </c>
      <c r="K55" t="s">
        <v>414</v>
      </c>
      <c r="L55">
        <v>1368</v>
      </c>
      <c r="N55">
        <v>1011</v>
      </c>
      <c r="O55" t="s">
        <v>342</v>
      </c>
      <c r="P55" t="s">
        <v>342</v>
      </c>
      <c r="Q55">
        <v>1</v>
      </c>
      <c r="X55">
        <v>0.41</v>
      </c>
      <c r="Y55">
        <v>0</v>
      </c>
      <c r="Z55">
        <v>112</v>
      </c>
      <c r="AA55">
        <v>13.5</v>
      </c>
      <c r="AB55">
        <v>0</v>
      </c>
      <c r="AC55">
        <v>0</v>
      </c>
      <c r="AD55">
        <v>1</v>
      </c>
      <c r="AE55">
        <v>0</v>
      </c>
      <c r="AF55" t="s">
        <v>108</v>
      </c>
      <c r="AG55">
        <v>0.51249999999999996</v>
      </c>
      <c r="AH55">
        <v>2</v>
      </c>
      <c r="AI55">
        <v>36169777</v>
      </c>
      <c r="AJ55">
        <v>55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>
      <c r="A56">
        <f>ROW(Source!A76)</f>
        <v>76</v>
      </c>
      <c r="B56">
        <v>36169778</v>
      </c>
      <c r="C56">
        <v>36169774</v>
      </c>
      <c r="D56">
        <v>29172479</v>
      </c>
      <c r="E56">
        <v>1</v>
      </c>
      <c r="F56">
        <v>1</v>
      </c>
      <c r="G56">
        <v>1</v>
      </c>
      <c r="H56">
        <v>2</v>
      </c>
      <c r="I56" t="s">
        <v>373</v>
      </c>
      <c r="J56" t="s">
        <v>374</v>
      </c>
      <c r="K56" t="s">
        <v>375</v>
      </c>
      <c r="L56">
        <v>1368</v>
      </c>
      <c r="N56">
        <v>1011</v>
      </c>
      <c r="O56" t="s">
        <v>342</v>
      </c>
      <c r="P56" t="s">
        <v>342</v>
      </c>
      <c r="Q56">
        <v>1</v>
      </c>
      <c r="X56">
        <v>0.01</v>
      </c>
      <c r="Y56">
        <v>0</v>
      </c>
      <c r="Z56">
        <v>99.89</v>
      </c>
      <c r="AA56">
        <v>10.06</v>
      </c>
      <c r="AB56">
        <v>0</v>
      </c>
      <c r="AC56">
        <v>0</v>
      </c>
      <c r="AD56">
        <v>1</v>
      </c>
      <c r="AE56">
        <v>0</v>
      </c>
      <c r="AF56" t="s">
        <v>108</v>
      </c>
      <c r="AG56">
        <v>1.2500000000000001E-2</v>
      </c>
      <c r="AH56">
        <v>2</v>
      </c>
      <c r="AI56">
        <v>36169778</v>
      </c>
      <c r="AJ56">
        <v>56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>
      <c r="A57">
        <f>ROW(Source!A76)</f>
        <v>76</v>
      </c>
      <c r="B57">
        <v>36169779</v>
      </c>
      <c r="C57">
        <v>36169774</v>
      </c>
      <c r="D57">
        <v>29173360</v>
      </c>
      <c r="E57">
        <v>1</v>
      </c>
      <c r="F57">
        <v>1</v>
      </c>
      <c r="G57">
        <v>1</v>
      </c>
      <c r="H57">
        <v>2</v>
      </c>
      <c r="I57" t="s">
        <v>423</v>
      </c>
      <c r="J57" t="s">
        <v>424</v>
      </c>
      <c r="K57" t="s">
        <v>425</v>
      </c>
      <c r="L57">
        <v>1368</v>
      </c>
      <c r="N57">
        <v>1011</v>
      </c>
      <c r="O57" t="s">
        <v>342</v>
      </c>
      <c r="P57" t="s">
        <v>342</v>
      </c>
      <c r="Q57">
        <v>1</v>
      </c>
      <c r="X57">
        <v>5.13</v>
      </c>
      <c r="Y57">
        <v>0</v>
      </c>
      <c r="Z57">
        <v>60</v>
      </c>
      <c r="AA57">
        <v>0</v>
      </c>
      <c r="AB57">
        <v>0</v>
      </c>
      <c r="AC57">
        <v>0</v>
      </c>
      <c r="AD57">
        <v>1</v>
      </c>
      <c r="AE57">
        <v>0</v>
      </c>
      <c r="AF57" t="s">
        <v>108</v>
      </c>
      <c r="AG57">
        <v>6.4124999999999996</v>
      </c>
      <c r="AH57">
        <v>2</v>
      </c>
      <c r="AI57">
        <v>36169779</v>
      </c>
      <c r="AJ57">
        <v>57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>
      <c r="A58">
        <f>ROW(Source!A76)</f>
        <v>76</v>
      </c>
      <c r="B58">
        <v>36169780</v>
      </c>
      <c r="C58">
        <v>36169774</v>
      </c>
      <c r="D58">
        <v>29174913</v>
      </c>
      <c r="E58">
        <v>1</v>
      </c>
      <c r="F58">
        <v>1</v>
      </c>
      <c r="G58">
        <v>1</v>
      </c>
      <c r="H58">
        <v>2</v>
      </c>
      <c r="I58" t="s">
        <v>364</v>
      </c>
      <c r="J58" t="s">
        <v>365</v>
      </c>
      <c r="K58" t="s">
        <v>366</v>
      </c>
      <c r="L58">
        <v>1368</v>
      </c>
      <c r="N58">
        <v>1011</v>
      </c>
      <c r="O58" t="s">
        <v>342</v>
      </c>
      <c r="P58" t="s">
        <v>342</v>
      </c>
      <c r="Q58">
        <v>1</v>
      </c>
      <c r="X58">
        <v>0.56000000000000005</v>
      </c>
      <c r="Y58">
        <v>0</v>
      </c>
      <c r="Z58">
        <v>87.17</v>
      </c>
      <c r="AA58">
        <v>11.6</v>
      </c>
      <c r="AB58">
        <v>0</v>
      </c>
      <c r="AC58">
        <v>0</v>
      </c>
      <c r="AD58">
        <v>1</v>
      </c>
      <c r="AE58">
        <v>0</v>
      </c>
      <c r="AF58" t="s">
        <v>108</v>
      </c>
      <c r="AG58">
        <v>0.70000000000000007</v>
      </c>
      <c r="AH58">
        <v>2</v>
      </c>
      <c r="AI58">
        <v>36169780</v>
      </c>
      <c r="AJ58">
        <v>58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>
      <c r="A59">
        <f>ROW(Source!A76)</f>
        <v>76</v>
      </c>
      <c r="B59">
        <v>36169781</v>
      </c>
      <c r="C59">
        <v>36169774</v>
      </c>
      <c r="D59">
        <v>29145815</v>
      </c>
      <c r="E59">
        <v>1</v>
      </c>
      <c r="F59">
        <v>1</v>
      </c>
      <c r="G59">
        <v>1</v>
      </c>
      <c r="H59">
        <v>3</v>
      </c>
      <c r="I59" t="s">
        <v>426</v>
      </c>
      <c r="J59" t="s">
        <v>427</v>
      </c>
      <c r="K59" t="s">
        <v>428</v>
      </c>
      <c r="L59">
        <v>1327</v>
      </c>
      <c r="N59">
        <v>1005</v>
      </c>
      <c r="O59" t="s">
        <v>209</v>
      </c>
      <c r="P59" t="s">
        <v>209</v>
      </c>
      <c r="Q59">
        <v>1</v>
      </c>
      <c r="X59">
        <v>100</v>
      </c>
      <c r="Y59">
        <v>70.099999999999994</v>
      </c>
      <c r="Z59">
        <v>0</v>
      </c>
      <c r="AA59">
        <v>0</v>
      </c>
      <c r="AB59">
        <v>0</v>
      </c>
      <c r="AC59">
        <v>0</v>
      </c>
      <c r="AD59">
        <v>1</v>
      </c>
      <c r="AE59">
        <v>0</v>
      </c>
      <c r="AF59" t="s">
        <v>3</v>
      </c>
      <c r="AG59">
        <v>100</v>
      </c>
      <c r="AH59">
        <v>2</v>
      </c>
      <c r="AI59">
        <v>36169781</v>
      </c>
      <c r="AJ59">
        <v>59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>
      <c r="A60">
        <f>ROW(Source!A76)</f>
        <v>76</v>
      </c>
      <c r="B60">
        <v>36169782</v>
      </c>
      <c r="C60">
        <v>36169774</v>
      </c>
      <c r="D60">
        <v>29149420</v>
      </c>
      <c r="E60">
        <v>1</v>
      </c>
      <c r="F60">
        <v>1</v>
      </c>
      <c r="G60">
        <v>1</v>
      </c>
      <c r="H60">
        <v>3</v>
      </c>
      <c r="I60" t="s">
        <v>577</v>
      </c>
      <c r="J60" t="s">
        <v>578</v>
      </c>
      <c r="K60" t="s">
        <v>579</v>
      </c>
      <c r="L60">
        <v>1339</v>
      </c>
      <c r="N60">
        <v>1007</v>
      </c>
      <c r="O60" t="s">
        <v>116</v>
      </c>
      <c r="P60" t="s">
        <v>116</v>
      </c>
      <c r="Q60">
        <v>1</v>
      </c>
      <c r="X60">
        <v>5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 t="s">
        <v>3</v>
      </c>
      <c r="AG60">
        <v>5</v>
      </c>
      <c r="AH60">
        <v>3</v>
      </c>
      <c r="AI60">
        <v>-1</v>
      </c>
      <c r="AJ60" t="s">
        <v>3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>
      <c r="A61">
        <f>ROW(Source!A76)</f>
        <v>76</v>
      </c>
      <c r="B61">
        <v>36169783</v>
      </c>
      <c r="C61">
        <v>36169774</v>
      </c>
      <c r="D61">
        <v>29149608</v>
      </c>
      <c r="E61">
        <v>1</v>
      </c>
      <c r="F61">
        <v>1</v>
      </c>
      <c r="G61">
        <v>1</v>
      </c>
      <c r="H61">
        <v>3</v>
      </c>
      <c r="I61" t="s">
        <v>429</v>
      </c>
      <c r="J61" t="s">
        <v>430</v>
      </c>
      <c r="K61" t="s">
        <v>431</v>
      </c>
      <c r="L61">
        <v>1339</v>
      </c>
      <c r="N61">
        <v>1007</v>
      </c>
      <c r="O61" t="s">
        <v>116</v>
      </c>
      <c r="P61" t="s">
        <v>116</v>
      </c>
      <c r="Q61">
        <v>1</v>
      </c>
      <c r="X61">
        <v>0.05</v>
      </c>
      <c r="Y61">
        <v>55.26</v>
      </c>
      <c r="Z61">
        <v>0</v>
      </c>
      <c r="AA61">
        <v>0</v>
      </c>
      <c r="AB61">
        <v>0</v>
      </c>
      <c r="AC61">
        <v>0</v>
      </c>
      <c r="AD61">
        <v>1</v>
      </c>
      <c r="AE61">
        <v>0</v>
      </c>
      <c r="AF61" t="s">
        <v>3</v>
      </c>
      <c r="AG61">
        <v>0.05</v>
      </c>
      <c r="AH61">
        <v>2</v>
      </c>
      <c r="AI61">
        <v>36169783</v>
      </c>
      <c r="AJ61">
        <v>61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>
      <c r="A62">
        <f>ROW(Source!A78)</f>
        <v>78</v>
      </c>
      <c r="B62">
        <v>36364568</v>
      </c>
      <c r="C62">
        <v>36164228</v>
      </c>
      <c r="D62">
        <v>18411117</v>
      </c>
      <c r="E62">
        <v>1</v>
      </c>
      <c r="F62">
        <v>1</v>
      </c>
      <c r="G62">
        <v>1</v>
      </c>
      <c r="H62">
        <v>1</v>
      </c>
      <c r="I62" t="s">
        <v>432</v>
      </c>
      <c r="J62" t="s">
        <v>3</v>
      </c>
      <c r="K62" t="s">
        <v>433</v>
      </c>
      <c r="L62">
        <v>1369</v>
      </c>
      <c r="N62">
        <v>1013</v>
      </c>
      <c r="O62" t="s">
        <v>336</v>
      </c>
      <c r="P62" t="s">
        <v>336</v>
      </c>
      <c r="Q62">
        <v>1</v>
      </c>
      <c r="X62">
        <v>0.59</v>
      </c>
      <c r="Y62">
        <v>0</v>
      </c>
      <c r="Z62">
        <v>0</v>
      </c>
      <c r="AA62">
        <v>0</v>
      </c>
      <c r="AB62">
        <v>319.24</v>
      </c>
      <c r="AC62">
        <v>0</v>
      </c>
      <c r="AD62">
        <v>1</v>
      </c>
      <c r="AE62">
        <v>1</v>
      </c>
      <c r="AF62" t="s">
        <v>3</v>
      </c>
      <c r="AG62">
        <v>0.59</v>
      </c>
      <c r="AH62">
        <v>2</v>
      </c>
      <c r="AI62">
        <v>36364568</v>
      </c>
      <c r="AJ62">
        <v>62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>
      <c r="A63">
        <f>ROW(Source!A78)</f>
        <v>78</v>
      </c>
      <c r="B63">
        <v>36364569</v>
      </c>
      <c r="C63">
        <v>36164228</v>
      </c>
      <c r="D63">
        <v>29174508</v>
      </c>
      <c r="E63">
        <v>1</v>
      </c>
      <c r="F63">
        <v>1</v>
      </c>
      <c r="G63">
        <v>1</v>
      </c>
      <c r="H63">
        <v>2</v>
      </c>
      <c r="I63" t="s">
        <v>434</v>
      </c>
      <c r="J63" t="s">
        <v>435</v>
      </c>
      <c r="K63" t="s">
        <v>436</v>
      </c>
      <c r="L63">
        <v>1368</v>
      </c>
      <c r="N63">
        <v>1011</v>
      </c>
      <c r="O63" t="s">
        <v>342</v>
      </c>
      <c r="P63" t="s">
        <v>342</v>
      </c>
      <c r="Q63">
        <v>1</v>
      </c>
      <c r="X63">
        <v>0.25</v>
      </c>
      <c r="Y63">
        <v>0</v>
      </c>
      <c r="Z63">
        <v>1.78</v>
      </c>
      <c r="AA63">
        <v>0</v>
      </c>
      <c r="AB63">
        <v>0</v>
      </c>
      <c r="AC63">
        <v>0</v>
      </c>
      <c r="AD63">
        <v>1</v>
      </c>
      <c r="AE63">
        <v>0</v>
      </c>
      <c r="AF63" t="s">
        <v>3</v>
      </c>
      <c r="AG63">
        <v>0.25</v>
      </c>
      <c r="AH63">
        <v>2</v>
      </c>
      <c r="AI63">
        <v>36364569</v>
      </c>
      <c r="AJ63">
        <v>63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>
      <c r="A64">
        <f>ROW(Source!A78)</f>
        <v>78</v>
      </c>
      <c r="B64">
        <v>36364570</v>
      </c>
      <c r="C64">
        <v>36164228</v>
      </c>
      <c r="D64">
        <v>29114925</v>
      </c>
      <c r="E64">
        <v>1</v>
      </c>
      <c r="F64">
        <v>1</v>
      </c>
      <c r="G64">
        <v>1</v>
      </c>
      <c r="H64">
        <v>3</v>
      </c>
      <c r="I64" t="s">
        <v>437</v>
      </c>
      <c r="J64" t="s">
        <v>438</v>
      </c>
      <c r="K64" t="s">
        <v>439</v>
      </c>
      <c r="L64">
        <v>1354</v>
      </c>
      <c r="N64">
        <v>1010</v>
      </c>
      <c r="O64" t="s">
        <v>230</v>
      </c>
      <c r="P64" t="s">
        <v>230</v>
      </c>
      <c r="Q64">
        <v>1</v>
      </c>
      <c r="X64">
        <v>1.4E-2</v>
      </c>
      <c r="Y64">
        <v>739.2</v>
      </c>
      <c r="Z64">
        <v>0</v>
      </c>
      <c r="AA64">
        <v>0</v>
      </c>
      <c r="AB64">
        <v>0</v>
      </c>
      <c r="AC64">
        <v>0</v>
      </c>
      <c r="AD64">
        <v>1</v>
      </c>
      <c r="AE64">
        <v>0</v>
      </c>
      <c r="AF64" t="s">
        <v>3</v>
      </c>
      <c r="AG64">
        <v>1.4E-2</v>
      </c>
      <c r="AH64">
        <v>2</v>
      </c>
      <c r="AI64">
        <v>36364570</v>
      </c>
      <c r="AJ64">
        <v>64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>
      <c r="A65">
        <f>ROW(Source!A79)</f>
        <v>79</v>
      </c>
      <c r="B65">
        <v>36324234</v>
      </c>
      <c r="C65">
        <v>36324233</v>
      </c>
      <c r="D65">
        <v>18413627</v>
      </c>
      <c r="E65">
        <v>1</v>
      </c>
      <c r="F65">
        <v>1</v>
      </c>
      <c r="G65">
        <v>1</v>
      </c>
      <c r="H65">
        <v>1</v>
      </c>
      <c r="I65" t="s">
        <v>440</v>
      </c>
      <c r="J65" t="s">
        <v>3</v>
      </c>
      <c r="K65" t="s">
        <v>441</v>
      </c>
      <c r="L65">
        <v>1369</v>
      </c>
      <c r="N65">
        <v>1013</v>
      </c>
      <c r="O65" t="s">
        <v>336</v>
      </c>
      <c r="P65" t="s">
        <v>336</v>
      </c>
      <c r="Q65">
        <v>1</v>
      </c>
      <c r="X65">
        <v>24.86</v>
      </c>
      <c r="Y65">
        <v>0</v>
      </c>
      <c r="Z65">
        <v>0</v>
      </c>
      <c r="AA65">
        <v>0</v>
      </c>
      <c r="AB65">
        <v>329.2</v>
      </c>
      <c r="AC65">
        <v>0</v>
      </c>
      <c r="AD65">
        <v>1</v>
      </c>
      <c r="AE65">
        <v>1</v>
      </c>
      <c r="AF65" t="s">
        <v>109</v>
      </c>
      <c r="AG65">
        <v>28.588999999999999</v>
      </c>
      <c r="AH65">
        <v>2</v>
      </c>
      <c r="AI65">
        <v>36324234</v>
      </c>
      <c r="AJ65">
        <v>65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>
      <c r="A66">
        <f>ROW(Source!A79)</f>
        <v>79</v>
      </c>
      <c r="B66">
        <v>36324235</v>
      </c>
      <c r="C66">
        <v>36324233</v>
      </c>
      <c r="D66">
        <v>121548</v>
      </c>
      <c r="E66">
        <v>1</v>
      </c>
      <c r="F66">
        <v>1</v>
      </c>
      <c r="G66">
        <v>1</v>
      </c>
      <c r="H66">
        <v>1</v>
      </c>
      <c r="I66" t="s">
        <v>25</v>
      </c>
      <c r="J66" t="s">
        <v>3</v>
      </c>
      <c r="K66" t="s">
        <v>337</v>
      </c>
      <c r="L66">
        <v>608254</v>
      </c>
      <c r="N66">
        <v>1013</v>
      </c>
      <c r="O66" t="s">
        <v>338</v>
      </c>
      <c r="P66" t="s">
        <v>338</v>
      </c>
      <c r="Q66">
        <v>1</v>
      </c>
      <c r="X66">
        <v>3.59</v>
      </c>
      <c r="Y66">
        <v>0</v>
      </c>
      <c r="Z66">
        <v>0</v>
      </c>
      <c r="AA66">
        <v>0</v>
      </c>
      <c r="AB66">
        <v>0</v>
      </c>
      <c r="AC66">
        <v>0</v>
      </c>
      <c r="AD66">
        <v>1</v>
      </c>
      <c r="AE66">
        <v>2</v>
      </c>
      <c r="AF66" t="s">
        <v>108</v>
      </c>
      <c r="AG66">
        <v>4.4874999999999998</v>
      </c>
      <c r="AH66">
        <v>2</v>
      </c>
      <c r="AI66">
        <v>36324235</v>
      </c>
      <c r="AJ66">
        <v>66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>
      <c r="A67">
        <f>ROW(Source!A79)</f>
        <v>79</v>
      </c>
      <c r="B67">
        <v>36324236</v>
      </c>
      <c r="C67">
        <v>36324233</v>
      </c>
      <c r="D67">
        <v>29172379</v>
      </c>
      <c r="E67">
        <v>1</v>
      </c>
      <c r="F67">
        <v>1</v>
      </c>
      <c r="G67">
        <v>1</v>
      </c>
      <c r="H67">
        <v>2</v>
      </c>
      <c r="I67" t="s">
        <v>412</v>
      </c>
      <c r="J67" t="s">
        <v>442</v>
      </c>
      <c r="K67" t="s">
        <v>414</v>
      </c>
      <c r="L67">
        <v>1368</v>
      </c>
      <c r="N67">
        <v>1011</v>
      </c>
      <c r="O67" t="s">
        <v>342</v>
      </c>
      <c r="P67" t="s">
        <v>342</v>
      </c>
      <c r="Q67">
        <v>1</v>
      </c>
      <c r="X67">
        <v>0.22</v>
      </c>
      <c r="Y67">
        <v>0</v>
      </c>
      <c r="Z67">
        <v>112</v>
      </c>
      <c r="AA67">
        <v>13.5</v>
      </c>
      <c r="AB67">
        <v>0</v>
      </c>
      <c r="AC67">
        <v>0</v>
      </c>
      <c r="AD67">
        <v>1</v>
      </c>
      <c r="AE67">
        <v>0</v>
      </c>
      <c r="AF67" t="s">
        <v>108</v>
      </c>
      <c r="AG67">
        <v>0.27500000000000002</v>
      </c>
      <c r="AH67">
        <v>2</v>
      </c>
      <c r="AI67">
        <v>36324236</v>
      </c>
      <c r="AJ67">
        <v>67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>
      <c r="A68">
        <f>ROW(Source!A79)</f>
        <v>79</v>
      </c>
      <c r="B68">
        <v>36324237</v>
      </c>
      <c r="C68">
        <v>36324233</v>
      </c>
      <c r="D68">
        <v>29172387</v>
      </c>
      <c r="E68">
        <v>1</v>
      </c>
      <c r="F68">
        <v>1</v>
      </c>
      <c r="G68">
        <v>1</v>
      </c>
      <c r="H68">
        <v>2</v>
      </c>
      <c r="I68" t="s">
        <v>443</v>
      </c>
      <c r="J68" t="s">
        <v>444</v>
      </c>
      <c r="K68" t="s">
        <v>445</v>
      </c>
      <c r="L68">
        <v>1368</v>
      </c>
      <c r="N68">
        <v>1011</v>
      </c>
      <c r="O68" t="s">
        <v>342</v>
      </c>
      <c r="P68" t="s">
        <v>342</v>
      </c>
      <c r="Q68">
        <v>1</v>
      </c>
      <c r="X68">
        <v>3.37</v>
      </c>
      <c r="Y68">
        <v>0</v>
      </c>
      <c r="Z68">
        <v>137.15</v>
      </c>
      <c r="AA68">
        <v>13.5</v>
      </c>
      <c r="AB68">
        <v>0</v>
      </c>
      <c r="AC68">
        <v>0</v>
      </c>
      <c r="AD68">
        <v>1</v>
      </c>
      <c r="AE68">
        <v>0</v>
      </c>
      <c r="AF68" t="s">
        <v>108</v>
      </c>
      <c r="AG68">
        <v>4.2125000000000004</v>
      </c>
      <c r="AH68">
        <v>2</v>
      </c>
      <c r="AI68">
        <v>36324237</v>
      </c>
      <c r="AJ68">
        <v>68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>
      <c r="A69">
        <f>ROW(Source!A79)</f>
        <v>79</v>
      </c>
      <c r="B69">
        <v>36324238</v>
      </c>
      <c r="C69">
        <v>36324233</v>
      </c>
      <c r="D69">
        <v>29172498</v>
      </c>
      <c r="E69">
        <v>1</v>
      </c>
      <c r="F69">
        <v>1</v>
      </c>
      <c r="G69">
        <v>1</v>
      </c>
      <c r="H69">
        <v>2</v>
      </c>
      <c r="I69" t="s">
        <v>446</v>
      </c>
      <c r="J69" t="s">
        <v>447</v>
      </c>
      <c r="K69" t="s">
        <v>448</v>
      </c>
      <c r="L69">
        <v>1368</v>
      </c>
      <c r="N69">
        <v>1011</v>
      </c>
      <c r="O69" t="s">
        <v>342</v>
      </c>
      <c r="P69" t="s">
        <v>342</v>
      </c>
      <c r="Q69">
        <v>1</v>
      </c>
      <c r="X69">
        <v>0.1</v>
      </c>
      <c r="Y69">
        <v>0</v>
      </c>
      <c r="Z69">
        <v>2.37</v>
      </c>
      <c r="AA69">
        <v>0</v>
      </c>
      <c r="AB69">
        <v>0</v>
      </c>
      <c r="AC69">
        <v>0</v>
      </c>
      <c r="AD69">
        <v>1</v>
      </c>
      <c r="AE69">
        <v>0</v>
      </c>
      <c r="AF69" t="s">
        <v>108</v>
      </c>
      <c r="AG69">
        <v>0.125</v>
      </c>
      <c r="AH69">
        <v>2</v>
      </c>
      <c r="AI69">
        <v>36324238</v>
      </c>
      <c r="AJ69">
        <v>69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>
      <c r="A70">
        <f>ROW(Source!A79)</f>
        <v>79</v>
      </c>
      <c r="B70">
        <v>36324239</v>
      </c>
      <c r="C70">
        <v>36324233</v>
      </c>
      <c r="D70">
        <v>29172659</v>
      </c>
      <c r="E70">
        <v>1</v>
      </c>
      <c r="F70">
        <v>1</v>
      </c>
      <c r="G70">
        <v>1</v>
      </c>
      <c r="H70">
        <v>2</v>
      </c>
      <c r="I70" t="s">
        <v>358</v>
      </c>
      <c r="J70" t="s">
        <v>449</v>
      </c>
      <c r="K70" t="s">
        <v>360</v>
      </c>
      <c r="L70">
        <v>1368</v>
      </c>
      <c r="N70">
        <v>1011</v>
      </c>
      <c r="O70" t="s">
        <v>342</v>
      </c>
      <c r="P70" t="s">
        <v>342</v>
      </c>
      <c r="Q70">
        <v>1</v>
      </c>
      <c r="X70">
        <v>2.2400000000000002</v>
      </c>
      <c r="Y70">
        <v>0</v>
      </c>
      <c r="Z70">
        <v>1.2</v>
      </c>
      <c r="AA70">
        <v>0</v>
      </c>
      <c r="AB70">
        <v>0</v>
      </c>
      <c r="AC70">
        <v>0</v>
      </c>
      <c r="AD70">
        <v>1</v>
      </c>
      <c r="AE70">
        <v>0</v>
      </c>
      <c r="AF70" t="s">
        <v>108</v>
      </c>
      <c r="AG70">
        <v>2.8000000000000003</v>
      </c>
      <c r="AH70">
        <v>2</v>
      </c>
      <c r="AI70">
        <v>36324239</v>
      </c>
      <c r="AJ70">
        <v>70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>
      <c r="A71">
        <f>ROW(Source!A79)</f>
        <v>79</v>
      </c>
      <c r="B71">
        <v>36324240</v>
      </c>
      <c r="C71">
        <v>36324233</v>
      </c>
      <c r="D71">
        <v>29172669</v>
      </c>
      <c r="E71">
        <v>1</v>
      </c>
      <c r="F71">
        <v>1</v>
      </c>
      <c r="G71">
        <v>1</v>
      </c>
      <c r="H71">
        <v>2</v>
      </c>
      <c r="I71" t="s">
        <v>450</v>
      </c>
      <c r="J71" t="s">
        <v>451</v>
      </c>
      <c r="K71" t="s">
        <v>452</v>
      </c>
      <c r="L71">
        <v>1368</v>
      </c>
      <c r="N71">
        <v>1011</v>
      </c>
      <c r="O71" t="s">
        <v>342</v>
      </c>
      <c r="P71" t="s">
        <v>342</v>
      </c>
      <c r="Q71">
        <v>1</v>
      </c>
      <c r="X71">
        <v>0.28000000000000003</v>
      </c>
      <c r="Y71">
        <v>0</v>
      </c>
      <c r="Z71">
        <v>12.31</v>
      </c>
      <c r="AA71">
        <v>0</v>
      </c>
      <c r="AB71">
        <v>0</v>
      </c>
      <c r="AC71">
        <v>0</v>
      </c>
      <c r="AD71">
        <v>1</v>
      </c>
      <c r="AE71">
        <v>0</v>
      </c>
      <c r="AF71" t="s">
        <v>108</v>
      </c>
      <c r="AG71">
        <v>0.35000000000000003</v>
      </c>
      <c r="AH71">
        <v>2</v>
      </c>
      <c r="AI71">
        <v>36324240</v>
      </c>
      <c r="AJ71">
        <v>71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>
      <c r="A72">
        <f>ROW(Source!A79)</f>
        <v>79</v>
      </c>
      <c r="B72">
        <v>36324241</v>
      </c>
      <c r="C72">
        <v>36324233</v>
      </c>
      <c r="D72">
        <v>29172679</v>
      </c>
      <c r="E72">
        <v>1</v>
      </c>
      <c r="F72">
        <v>1</v>
      </c>
      <c r="G72">
        <v>1</v>
      </c>
      <c r="H72">
        <v>2</v>
      </c>
      <c r="I72" t="s">
        <v>453</v>
      </c>
      <c r="J72" t="s">
        <v>454</v>
      </c>
      <c r="K72" t="s">
        <v>455</v>
      </c>
      <c r="L72">
        <v>1368</v>
      </c>
      <c r="N72">
        <v>1011</v>
      </c>
      <c r="O72" t="s">
        <v>342</v>
      </c>
      <c r="P72" t="s">
        <v>342</v>
      </c>
      <c r="Q72">
        <v>1</v>
      </c>
      <c r="X72">
        <v>0.02</v>
      </c>
      <c r="Y72">
        <v>0</v>
      </c>
      <c r="Z72">
        <v>6.7</v>
      </c>
      <c r="AA72">
        <v>0</v>
      </c>
      <c r="AB72">
        <v>0</v>
      </c>
      <c r="AC72">
        <v>0</v>
      </c>
      <c r="AD72">
        <v>1</v>
      </c>
      <c r="AE72">
        <v>0</v>
      </c>
      <c r="AF72" t="s">
        <v>108</v>
      </c>
      <c r="AG72">
        <v>2.5000000000000001E-2</v>
      </c>
      <c r="AH72">
        <v>2</v>
      </c>
      <c r="AI72">
        <v>36324241</v>
      </c>
      <c r="AJ72">
        <v>72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>
      <c r="A73">
        <f>ROW(Source!A79)</f>
        <v>79</v>
      </c>
      <c r="B73">
        <v>36324242</v>
      </c>
      <c r="C73">
        <v>36324233</v>
      </c>
      <c r="D73">
        <v>29174507</v>
      </c>
      <c r="E73">
        <v>1</v>
      </c>
      <c r="F73">
        <v>1</v>
      </c>
      <c r="G73">
        <v>1</v>
      </c>
      <c r="H73">
        <v>2</v>
      </c>
      <c r="I73" t="s">
        <v>361</v>
      </c>
      <c r="J73" t="s">
        <v>456</v>
      </c>
      <c r="K73" t="s">
        <v>363</v>
      </c>
      <c r="L73">
        <v>1368</v>
      </c>
      <c r="N73">
        <v>1011</v>
      </c>
      <c r="O73" t="s">
        <v>342</v>
      </c>
      <c r="P73" t="s">
        <v>342</v>
      </c>
      <c r="Q73">
        <v>1</v>
      </c>
      <c r="X73">
        <v>0.22</v>
      </c>
      <c r="Y73">
        <v>0</v>
      </c>
      <c r="Z73">
        <v>5.13</v>
      </c>
      <c r="AA73">
        <v>0</v>
      </c>
      <c r="AB73">
        <v>0</v>
      </c>
      <c r="AC73">
        <v>0</v>
      </c>
      <c r="AD73">
        <v>1</v>
      </c>
      <c r="AE73">
        <v>0</v>
      </c>
      <c r="AF73" t="s">
        <v>108</v>
      </c>
      <c r="AG73">
        <v>0.27500000000000002</v>
      </c>
      <c r="AH73">
        <v>2</v>
      </c>
      <c r="AI73">
        <v>36324242</v>
      </c>
      <c r="AJ73">
        <v>73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>
      <c r="A74">
        <f>ROW(Source!A79)</f>
        <v>79</v>
      </c>
      <c r="B74">
        <v>36324243</v>
      </c>
      <c r="C74">
        <v>36324233</v>
      </c>
      <c r="D74">
        <v>29174913</v>
      </c>
      <c r="E74">
        <v>1</v>
      </c>
      <c r="F74">
        <v>1</v>
      </c>
      <c r="G74">
        <v>1</v>
      </c>
      <c r="H74">
        <v>2</v>
      </c>
      <c r="I74" t="s">
        <v>364</v>
      </c>
      <c r="J74" t="s">
        <v>457</v>
      </c>
      <c r="K74" t="s">
        <v>366</v>
      </c>
      <c r="L74">
        <v>1368</v>
      </c>
      <c r="N74">
        <v>1011</v>
      </c>
      <c r="O74" t="s">
        <v>342</v>
      </c>
      <c r="P74" t="s">
        <v>342</v>
      </c>
      <c r="Q74">
        <v>1</v>
      </c>
      <c r="X74">
        <v>0.31</v>
      </c>
      <c r="Y74">
        <v>0</v>
      </c>
      <c r="Z74">
        <v>87.17</v>
      </c>
      <c r="AA74">
        <v>11.6</v>
      </c>
      <c r="AB74">
        <v>0</v>
      </c>
      <c r="AC74">
        <v>0</v>
      </c>
      <c r="AD74">
        <v>1</v>
      </c>
      <c r="AE74">
        <v>0</v>
      </c>
      <c r="AF74" t="s">
        <v>108</v>
      </c>
      <c r="AG74">
        <v>0.38750000000000001</v>
      </c>
      <c r="AH74">
        <v>2</v>
      </c>
      <c r="AI74">
        <v>36324243</v>
      </c>
      <c r="AJ74">
        <v>74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>
      <c r="A75">
        <f>ROW(Source!A79)</f>
        <v>79</v>
      </c>
      <c r="B75">
        <v>36324244</v>
      </c>
      <c r="C75">
        <v>36324233</v>
      </c>
      <c r="D75">
        <v>29107906</v>
      </c>
      <c r="E75">
        <v>1</v>
      </c>
      <c r="F75">
        <v>1</v>
      </c>
      <c r="G75">
        <v>1</v>
      </c>
      <c r="H75">
        <v>3</v>
      </c>
      <c r="I75" t="s">
        <v>458</v>
      </c>
      <c r="J75" t="s">
        <v>459</v>
      </c>
      <c r="K75" t="s">
        <v>460</v>
      </c>
      <c r="L75">
        <v>1348</v>
      </c>
      <c r="N75">
        <v>1009</v>
      </c>
      <c r="O75" t="s">
        <v>36</v>
      </c>
      <c r="P75" t="s">
        <v>36</v>
      </c>
      <c r="Q75">
        <v>1000</v>
      </c>
      <c r="X75">
        <v>1E-4</v>
      </c>
      <c r="Y75">
        <v>37900</v>
      </c>
      <c r="Z75">
        <v>0</v>
      </c>
      <c r="AA75">
        <v>0</v>
      </c>
      <c r="AB75">
        <v>0</v>
      </c>
      <c r="AC75">
        <v>0</v>
      </c>
      <c r="AD75">
        <v>1</v>
      </c>
      <c r="AE75">
        <v>0</v>
      </c>
      <c r="AF75" t="s">
        <v>3</v>
      </c>
      <c r="AG75">
        <v>1E-4</v>
      </c>
      <c r="AH75">
        <v>2</v>
      </c>
      <c r="AI75">
        <v>36324244</v>
      </c>
      <c r="AJ75">
        <v>75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>
      <c r="A76">
        <f>ROW(Source!A79)</f>
        <v>79</v>
      </c>
      <c r="B76">
        <v>36324245</v>
      </c>
      <c r="C76">
        <v>36324233</v>
      </c>
      <c r="D76">
        <v>29107441</v>
      </c>
      <c r="E76">
        <v>1</v>
      </c>
      <c r="F76">
        <v>1</v>
      </c>
      <c r="G76">
        <v>1</v>
      </c>
      <c r="H76">
        <v>3</v>
      </c>
      <c r="I76" t="s">
        <v>367</v>
      </c>
      <c r="J76" t="s">
        <v>461</v>
      </c>
      <c r="K76" t="s">
        <v>369</v>
      </c>
      <c r="L76">
        <v>1339</v>
      </c>
      <c r="N76">
        <v>1007</v>
      </c>
      <c r="O76" t="s">
        <v>116</v>
      </c>
      <c r="P76" t="s">
        <v>116</v>
      </c>
      <c r="Q76">
        <v>1</v>
      </c>
      <c r="X76">
        <v>1.95</v>
      </c>
      <c r="Y76">
        <v>6.23</v>
      </c>
      <c r="Z76">
        <v>0</v>
      </c>
      <c r="AA76">
        <v>0</v>
      </c>
      <c r="AB76">
        <v>0</v>
      </c>
      <c r="AC76">
        <v>0</v>
      </c>
      <c r="AD76">
        <v>1</v>
      </c>
      <c r="AE76">
        <v>0</v>
      </c>
      <c r="AF76" t="s">
        <v>3</v>
      </c>
      <c r="AG76">
        <v>1.95</v>
      </c>
      <c r="AH76">
        <v>2</v>
      </c>
      <c r="AI76">
        <v>36324245</v>
      </c>
      <c r="AJ76">
        <v>76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>
      <c r="A77">
        <f>ROW(Source!A79)</f>
        <v>79</v>
      </c>
      <c r="B77">
        <v>36324246</v>
      </c>
      <c r="C77">
        <v>36324233</v>
      </c>
      <c r="D77">
        <v>29113598</v>
      </c>
      <c r="E77">
        <v>1</v>
      </c>
      <c r="F77">
        <v>1</v>
      </c>
      <c r="G77">
        <v>1</v>
      </c>
      <c r="H77">
        <v>3</v>
      </c>
      <c r="I77" t="s">
        <v>462</v>
      </c>
      <c r="J77" t="s">
        <v>463</v>
      </c>
      <c r="K77" t="s">
        <v>464</v>
      </c>
      <c r="L77">
        <v>1348</v>
      </c>
      <c r="N77">
        <v>1009</v>
      </c>
      <c r="O77" t="s">
        <v>36</v>
      </c>
      <c r="P77" t="s">
        <v>36</v>
      </c>
      <c r="Q77">
        <v>1000</v>
      </c>
      <c r="X77">
        <v>3.0000000000000001E-5</v>
      </c>
      <c r="Y77">
        <v>4455.2</v>
      </c>
      <c r="Z77">
        <v>0</v>
      </c>
      <c r="AA77">
        <v>0</v>
      </c>
      <c r="AB77">
        <v>0</v>
      </c>
      <c r="AC77">
        <v>0</v>
      </c>
      <c r="AD77">
        <v>1</v>
      </c>
      <c r="AE77">
        <v>0</v>
      </c>
      <c r="AF77" t="s">
        <v>3</v>
      </c>
      <c r="AG77">
        <v>3.0000000000000001E-5</v>
      </c>
      <c r="AH77">
        <v>2</v>
      </c>
      <c r="AI77">
        <v>36324246</v>
      </c>
      <c r="AJ77">
        <v>77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>
      <c r="A78">
        <f>ROW(Source!A79)</f>
        <v>79</v>
      </c>
      <c r="B78">
        <v>36324247</v>
      </c>
      <c r="C78">
        <v>36324233</v>
      </c>
      <c r="D78">
        <v>29113797</v>
      </c>
      <c r="E78">
        <v>1</v>
      </c>
      <c r="F78">
        <v>1</v>
      </c>
      <c r="G78">
        <v>1</v>
      </c>
      <c r="H78">
        <v>3</v>
      </c>
      <c r="I78" t="s">
        <v>465</v>
      </c>
      <c r="J78" t="s">
        <v>466</v>
      </c>
      <c r="K78" t="s">
        <v>467</v>
      </c>
      <c r="L78">
        <v>1348</v>
      </c>
      <c r="N78">
        <v>1009</v>
      </c>
      <c r="O78" t="s">
        <v>36</v>
      </c>
      <c r="P78" t="s">
        <v>36</v>
      </c>
      <c r="Q78">
        <v>1000</v>
      </c>
      <c r="X78">
        <v>1.9400000000000001E-3</v>
      </c>
      <c r="Y78">
        <v>4920</v>
      </c>
      <c r="Z78">
        <v>0</v>
      </c>
      <c r="AA78">
        <v>0</v>
      </c>
      <c r="AB78">
        <v>0</v>
      </c>
      <c r="AC78">
        <v>0</v>
      </c>
      <c r="AD78">
        <v>1</v>
      </c>
      <c r="AE78">
        <v>0</v>
      </c>
      <c r="AF78" t="s">
        <v>3</v>
      </c>
      <c r="AG78">
        <v>1.9400000000000001E-3</v>
      </c>
      <c r="AH78">
        <v>2</v>
      </c>
      <c r="AI78">
        <v>36324247</v>
      </c>
      <c r="AJ78">
        <v>78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>
      <c r="A79">
        <f>ROW(Source!A79)</f>
        <v>79</v>
      </c>
      <c r="B79">
        <v>36324248</v>
      </c>
      <c r="C79">
        <v>36324233</v>
      </c>
      <c r="D79">
        <v>29113990</v>
      </c>
      <c r="E79">
        <v>1</v>
      </c>
      <c r="F79">
        <v>1</v>
      </c>
      <c r="G79">
        <v>1</v>
      </c>
      <c r="H79">
        <v>3</v>
      </c>
      <c r="I79" t="s">
        <v>468</v>
      </c>
      <c r="J79" t="s">
        <v>469</v>
      </c>
      <c r="K79" t="s">
        <v>470</v>
      </c>
      <c r="L79">
        <v>1348</v>
      </c>
      <c r="N79">
        <v>1009</v>
      </c>
      <c r="O79" t="s">
        <v>36</v>
      </c>
      <c r="P79" t="s">
        <v>36</v>
      </c>
      <c r="Q79">
        <v>1000</v>
      </c>
      <c r="X79">
        <v>2.0000000000000001E-4</v>
      </c>
      <c r="Y79">
        <v>10169.99</v>
      </c>
      <c r="Z79">
        <v>0</v>
      </c>
      <c r="AA79">
        <v>0</v>
      </c>
      <c r="AB79">
        <v>0</v>
      </c>
      <c r="AC79">
        <v>0</v>
      </c>
      <c r="AD79">
        <v>1</v>
      </c>
      <c r="AE79">
        <v>0</v>
      </c>
      <c r="AF79" t="s">
        <v>3</v>
      </c>
      <c r="AG79">
        <v>2.0000000000000001E-4</v>
      </c>
      <c r="AH79">
        <v>2</v>
      </c>
      <c r="AI79">
        <v>36324248</v>
      </c>
      <c r="AJ79">
        <v>79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>
      <c r="A80">
        <f>ROW(Source!A79)</f>
        <v>79</v>
      </c>
      <c r="B80">
        <v>36324249</v>
      </c>
      <c r="C80">
        <v>36324233</v>
      </c>
      <c r="D80">
        <v>29114247</v>
      </c>
      <c r="E80">
        <v>1</v>
      </c>
      <c r="F80">
        <v>1</v>
      </c>
      <c r="G80">
        <v>1</v>
      </c>
      <c r="H80">
        <v>3</v>
      </c>
      <c r="I80" t="s">
        <v>471</v>
      </c>
      <c r="J80" t="s">
        <v>472</v>
      </c>
      <c r="K80" t="s">
        <v>473</v>
      </c>
      <c r="L80">
        <v>1348</v>
      </c>
      <c r="N80">
        <v>1009</v>
      </c>
      <c r="O80" t="s">
        <v>36</v>
      </c>
      <c r="P80" t="s">
        <v>36</v>
      </c>
      <c r="Q80">
        <v>1000</v>
      </c>
      <c r="X80">
        <v>4.0000000000000001E-3</v>
      </c>
      <c r="Y80">
        <v>9040.01</v>
      </c>
      <c r="Z80">
        <v>0</v>
      </c>
      <c r="AA80">
        <v>0</v>
      </c>
      <c r="AB80">
        <v>0</v>
      </c>
      <c r="AC80">
        <v>0</v>
      </c>
      <c r="AD80">
        <v>1</v>
      </c>
      <c r="AE80">
        <v>0</v>
      </c>
      <c r="AF80" t="s">
        <v>3</v>
      </c>
      <c r="AG80">
        <v>4.0000000000000001E-3</v>
      </c>
      <c r="AH80">
        <v>2</v>
      </c>
      <c r="AI80">
        <v>36324249</v>
      </c>
      <c r="AJ80">
        <v>80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>
      <c r="A81">
        <f>ROW(Source!A79)</f>
        <v>79</v>
      </c>
      <c r="B81">
        <v>36324250</v>
      </c>
      <c r="C81">
        <v>36324233</v>
      </c>
      <c r="D81">
        <v>29114332</v>
      </c>
      <c r="E81">
        <v>1</v>
      </c>
      <c r="F81">
        <v>1</v>
      </c>
      <c r="G81">
        <v>1</v>
      </c>
      <c r="H81">
        <v>3</v>
      </c>
      <c r="I81" t="s">
        <v>474</v>
      </c>
      <c r="J81" t="s">
        <v>475</v>
      </c>
      <c r="K81" t="s">
        <v>476</v>
      </c>
      <c r="L81">
        <v>1348</v>
      </c>
      <c r="N81">
        <v>1009</v>
      </c>
      <c r="O81" t="s">
        <v>36</v>
      </c>
      <c r="P81" t="s">
        <v>36</v>
      </c>
      <c r="Q81">
        <v>1000</v>
      </c>
      <c r="X81">
        <v>1.0000000000000001E-5</v>
      </c>
      <c r="Y81">
        <v>11978</v>
      </c>
      <c r="Z81">
        <v>0</v>
      </c>
      <c r="AA81">
        <v>0</v>
      </c>
      <c r="AB81">
        <v>0</v>
      </c>
      <c r="AC81">
        <v>0</v>
      </c>
      <c r="AD81">
        <v>1</v>
      </c>
      <c r="AE81">
        <v>0</v>
      </c>
      <c r="AF81" t="s">
        <v>3</v>
      </c>
      <c r="AG81">
        <v>1.0000000000000001E-5</v>
      </c>
      <c r="AH81">
        <v>2</v>
      </c>
      <c r="AI81">
        <v>36324250</v>
      </c>
      <c r="AJ81">
        <v>81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>
      <c r="A82">
        <f>ROW(Source!A79)</f>
        <v>79</v>
      </c>
      <c r="B82">
        <v>36324251</v>
      </c>
      <c r="C82">
        <v>36324233</v>
      </c>
      <c r="D82">
        <v>29114211</v>
      </c>
      <c r="E82">
        <v>1</v>
      </c>
      <c r="F82">
        <v>1</v>
      </c>
      <c r="G82">
        <v>1</v>
      </c>
      <c r="H82">
        <v>3</v>
      </c>
      <c r="I82" t="s">
        <v>477</v>
      </c>
      <c r="J82" t="s">
        <v>478</v>
      </c>
      <c r="K82" t="s">
        <v>479</v>
      </c>
      <c r="L82">
        <v>1348</v>
      </c>
      <c r="N82">
        <v>1009</v>
      </c>
      <c r="O82" t="s">
        <v>36</v>
      </c>
      <c r="P82" t="s">
        <v>36</v>
      </c>
      <c r="Q82">
        <v>1000</v>
      </c>
      <c r="X82">
        <v>7.0000000000000001E-3</v>
      </c>
      <c r="Y82">
        <v>27595</v>
      </c>
      <c r="Z82">
        <v>0</v>
      </c>
      <c r="AA82">
        <v>0</v>
      </c>
      <c r="AB82">
        <v>0</v>
      </c>
      <c r="AC82">
        <v>0</v>
      </c>
      <c r="AD82">
        <v>1</v>
      </c>
      <c r="AE82">
        <v>0</v>
      </c>
      <c r="AF82" t="s">
        <v>3</v>
      </c>
      <c r="AG82">
        <v>7.0000000000000001E-3</v>
      </c>
      <c r="AH82">
        <v>2</v>
      </c>
      <c r="AI82">
        <v>36324251</v>
      </c>
      <c r="AJ82">
        <v>82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>
      <c r="A83">
        <f>ROW(Source!A79)</f>
        <v>79</v>
      </c>
      <c r="B83">
        <v>36324252</v>
      </c>
      <c r="C83">
        <v>36324233</v>
      </c>
      <c r="D83">
        <v>29107444</v>
      </c>
      <c r="E83">
        <v>1</v>
      </c>
      <c r="F83">
        <v>1</v>
      </c>
      <c r="G83">
        <v>1</v>
      </c>
      <c r="H83">
        <v>3</v>
      </c>
      <c r="I83" t="s">
        <v>480</v>
      </c>
      <c r="J83" t="s">
        <v>481</v>
      </c>
      <c r="K83" t="s">
        <v>482</v>
      </c>
      <c r="L83">
        <v>1346</v>
      </c>
      <c r="N83">
        <v>1009</v>
      </c>
      <c r="O83" t="s">
        <v>483</v>
      </c>
      <c r="P83" t="s">
        <v>483</v>
      </c>
      <c r="Q83">
        <v>1</v>
      </c>
      <c r="X83">
        <v>0.59</v>
      </c>
      <c r="Y83">
        <v>6.09</v>
      </c>
      <c r="Z83">
        <v>0</v>
      </c>
      <c r="AA83">
        <v>0</v>
      </c>
      <c r="AB83">
        <v>0</v>
      </c>
      <c r="AC83">
        <v>0</v>
      </c>
      <c r="AD83">
        <v>1</v>
      </c>
      <c r="AE83">
        <v>0</v>
      </c>
      <c r="AF83" t="s">
        <v>3</v>
      </c>
      <c r="AG83">
        <v>0.59</v>
      </c>
      <c r="AH83">
        <v>2</v>
      </c>
      <c r="AI83">
        <v>36324252</v>
      </c>
      <c r="AJ83">
        <v>83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>
      <c r="A84">
        <f>ROW(Source!A79)</f>
        <v>79</v>
      </c>
      <c r="B84">
        <v>36324253</v>
      </c>
      <c r="C84">
        <v>36324233</v>
      </c>
      <c r="D84">
        <v>29110606</v>
      </c>
      <c r="E84">
        <v>1</v>
      </c>
      <c r="F84">
        <v>1</v>
      </c>
      <c r="G84">
        <v>1</v>
      </c>
      <c r="H84">
        <v>3</v>
      </c>
      <c r="I84" t="s">
        <v>484</v>
      </c>
      <c r="J84" t="s">
        <v>485</v>
      </c>
      <c r="K84" t="s">
        <v>486</v>
      </c>
      <c r="L84">
        <v>1348</v>
      </c>
      <c r="N84">
        <v>1009</v>
      </c>
      <c r="O84" t="s">
        <v>36</v>
      </c>
      <c r="P84" t="s">
        <v>36</v>
      </c>
      <c r="Q84">
        <v>1000</v>
      </c>
      <c r="X84">
        <v>5.9999999999999995E-4</v>
      </c>
      <c r="Y84">
        <v>9420</v>
      </c>
      <c r="Z84">
        <v>0</v>
      </c>
      <c r="AA84">
        <v>0</v>
      </c>
      <c r="AB84">
        <v>0</v>
      </c>
      <c r="AC84">
        <v>0</v>
      </c>
      <c r="AD84">
        <v>1</v>
      </c>
      <c r="AE84">
        <v>0</v>
      </c>
      <c r="AF84" t="s">
        <v>3</v>
      </c>
      <c r="AG84">
        <v>5.9999999999999995E-4</v>
      </c>
      <c r="AH84">
        <v>2</v>
      </c>
      <c r="AI84">
        <v>36324253</v>
      </c>
      <c r="AJ84">
        <v>84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>
      <c r="A85">
        <f>ROW(Source!A79)</f>
        <v>79</v>
      </c>
      <c r="B85">
        <v>36324254</v>
      </c>
      <c r="C85">
        <v>36324233</v>
      </c>
      <c r="D85">
        <v>29115467</v>
      </c>
      <c r="E85">
        <v>1</v>
      </c>
      <c r="F85">
        <v>1</v>
      </c>
      <c r="G85">
        <v>1</v>
      </c>
      <c r="H85">
        <v>3</v>
      </c>
      <c r="I85" t="s">
        <v>487</v>
      </c>
      <c r="J85" t="s">
        <v>488</v>
      </c>
      <c r="K85" t="s">
        <v>489</v>
      </c>
      <c r="L85">
        <v>1339</v>
      </c>
      <c r="N85">
        <v>1007</v>
      </c>
      <c r="O85" t="s">
        <v>116</v>
      </c>
      <c r="P85" t="s">
        <v>116</v>
      </c>
      <c r="Q85">
        <v>1</v>
      </c>
      <c r="X85">
        <v>1.0300000000000001E-3</v>
      </c>
      <c r="Y85">
        <v>1699.99</v>
      </c>
      <c r="Z85">
        <v>0</v>
      </c>
      <c r="AA85">
        <v>0</v>
      </c>
      <c r="AB85">
        <v>0</v>
      </c>
      <c r="AC85">
        <v>0</v>
      </c>
      <c r="AD85">
        <v>1</v>
      </c>
      <c r="AE85">
        <v>0</v>
      </c>
      <c r="AF85" t="s">
        <v>3</v>
      </c>
      <c r="AG85">
        <v>1.0300000000000001E-3</v>
      </c>
      <c r="AH85">
        <v>2</v>
      </c>
      <c r="AI85">
        <v>36324254</v>
      </c>
      <c r="AJ85">
        <v>85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>
      <c r="A86">
        <f>ROW(Source!A79)</f>
        <v>79</v>
      </c>
      <c r="B86">
        <v>36324255</v>
      </c>
      <c r="C86">
        <v>36324233</v>
      </c>
      <c r="D86">
        <v>29122102</v>
      </c>
      <c r="E86">
        <v>1</v>
      </c>
      <c r="F86">
        <v>1</v>
      </c>
      <c r="G86">
        <v>1</v>
      </c>
      <c r="H86">
        <v>3</v>
      </c>
      <c r="I86" t="s">
        <v>490</v>
      </c>
      <c r="J86" t="s">
        <v>491</v>
      </c>
      <c r="K86" t="s">
        <v>492</v>
      </c>
      <c r="L86">
        <v>1348</v>
      </c>
      <c r="N86">
        <v>1009</v>
      </c>
      <c r="O86" t="s">
        <v>36</v>
      </c>
      <c r="P86" t="s">
        <v>36</v>
      </c>
      <c r="Q86">
        <v>1000</v>
      </c>
      <c r="X86">
        <v>3.1E-4</v>
      </c>
      <c r="Y86">
        <v>15620</v>
      </c>
      <c r="Z86">
        <v>0</v>
      </c>
      <c r="AA86">
        <v>0</v>
      </c>
      <c r="AB86">
        <v>0</v>
      </c>
      <c r="AC86">
        <v>0</v>
      </c>
      <c r="AD86">
        <v>1</v>
      </c>
      <c r="AE86">
        <v>0</v>
      </c>
      <c r="AF86" t="s">
        <v>3</v>
      </c>
      <c r="AG86">
        <v>3.1E-4</v>
      </c>
      <c r="AH86">
        <v>2</v>
      </c>
      <c r="AI86">
        <v>36324255</v>
      </c>
      <c r="AJ86">
        <v>86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>
      <c r="A87">
        <f>ROW(Source!A79)</f>
        <v>79</v>
      </c>
      <c r="B87">
        <v>36324256</v>
      </c>
      <c r="C87">
        <v>36324233</v>
      </c>
      <c r="D87">
        <v>29129276</v>
      </c>
      <c r="E87">
        <v>1</v>
      </c>
      <c r="F87">
        <v>1</v>
      </c>
      <c r="G87">
        <v>1</v>
      </c>
      <c r="H87">
        <v>3</v>
      </c>
      <c r="I87" t="s">
        <v>493</v>
      </c>
      <c r="J87" t="s">
        <v>494</v>
      </c>
      <c r="K87" t="s">
        <v>495</v>
      </c>
      <c r="L87">
        <v>1348</v>
      </c>
      <c r="N87">
        <v>1009</v>
      </c>
      <c r="O87" t="s">
        <v>36</v>
      </c>
      <c r="P87" t="s">
        <v>36</v>
      </c>
      <c r="Q87">
        <v>1000</v>
      </c>
      <c r="X87">
        <v>1.9E-2</v>
      </c>
      <c r="Y87">
        <v>7712</v>
      </c>
      <c r="Z87">
        <v>0</v>
      </c>
      <c r="AA87">
        <v>0</v>
      </c>
      <c r="AB87">
        <v>0</v>
      </c>
      <c r="AC87">
        <v>0</v>
      </c>
      <c r="AD87">
        <v>1</v>
      </c>
      <c r="AE87">
        <v>0</v>
      </c>
      <c r="AF87" t="s">
        <v>3</v>
      </c>
      <c r="AG87">
        <v>1.9E-2</v>
      </c>
      <c r="AH87">
        <v>2</v>
      </c>
      <c r="AI87">
        <v>36324256</v>
      </c>
      <c r="AJ87">
        <v>87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>
      <c r="A88">
        <f>ROW(Source!A79)</f>
        <v>79</v>
      </c>
      <c r="B88">
        <v>36324257</v>
      </c>
      <c r="C88">
        <v>36324233</v>
      </c>
      <c r="D88">
        <v>29127930</v>
      </c>
      <c r="E88">
        <v>1</v>
      </c>
      <c r="F88">
        <v>1</v>
      </c>
      <c r="G88">
        <v>1</v>
      </c>
      <c r="H88">
        <v>3</v>
      </c>
      <c r="I88" t="s">
        <v>580</v>
      </c>
      <c r="J88" t="s">
        <v>581</v>
      </c>
      <c r="K88" t="s">
        <v>582</v>
      </c>
      <c r="L88">
        <v>1348</v>
      </c>
      <c r="N88">
        <v>1009</v>
      </c>
      <c r="O88" t="s">
        <v>36</v>
      </c>
      <c r="P88" t="s">
        <v>36</v>
      </c>
      <c r="Q88">
        <v>1000</v>
      </c>
      <c r="X88">
        <v>1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 t="s">
        <v>3</v>
      </c>
      <c r="AG88">
        <v>1</v>
      </c>
      <c r="AH88">
        <v>3</v>
      </c>
      <c r="AI88">
        <v>-1</v>
      </c>
      <c r="AJ88" t="s">
        <v>3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>
      <c r="A89">
        <f>ROW(Source!A79)</f>
        <v>79</v>
      </c>
      <c r="B89">
        <v>36324258</v>
      </c>
      <c r="C89">
        <v>36324233</v>
      </c>
      <c r="D89">
        <v>29162764</v>
      </c>
      <c r="E89">
        <v>1</v>
      </c>
      <c r="F89">
        <v>1</v>
      </c>
      <c r="G89">
        <v>1</v>
      </c>
      <c r="H89">
        <v>3</v>
      </c>
      <c r="I89" t="s">
        <v>496</v>
      </c>
      <c r="J89" t="s">
        <v>497</v>
      </c>
      <c r="K89" t="s">
        <v>498</v>
      </c>
      <c r="L89">
        <v>1302</v>
      </c>
      <c r="N89">
        <v>1003</v>
      </c>
      <c r="O89" t="s">
        <v>499</v>
      </c>
      <c r="P89" t="s">
        <v>499</v>
      </c>
      <c r="Q89">
        <v>10</v>
      </c>
      <c r="X89">
        <v>1.8700000000000001E-2</v>
      </c>
      <c r="Y89">
        <v>71.489999999999995</v>
      </c>
      <c r="Z89">
        <v>0</v>
      </c>
      <c r="AA89">
        <v>0</v>
      </c>
      <c r="AB89">
        <v>0</v>
      </c>
      <c r="AC89">
        <v>0</v>
      </c>
      <c r="AD89">
        <v>1</v>
      </c>
      <c r="AE89">
        <v>0</v>
      </c>
      <c r="AF89" t="s">
        <v>3</v>
      </c>
      <c r="AG89">
        <v>1.8700000000000001E-2</v>
      </c>
      <c r="AH89">
        <v>2</v>
      </c>
      <c r="AI89">
        <v>36324258</v>
      </c>
      <c r="AJ89">
        <v>88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>
      <c r="A90">
        <f>ROW(Source!A81)</f>
        <v>81</v>
      </c>
      <c r="B90">
        <v>36324310</v>
      </c>
      <c r="C90">
        <v>36324309</v>
      </c>
      <c r="D90">
        <v>18411117</v>
      </c>
      <c r="E90">
        <v>1</v>
      </c>
      <c r="F90">
        <v>1</v>
      </c>
      <c r="G90">
        <v>1</v>
      </c>
      <c r="H90">
        <v>1</v>
      </c>
      <c r="I90" t="s">
        <v>432</v>
      </c>
      <c r="J90" t="s">
        <v>3</v>
      </c>
      <c r="K90" t="s">
        <v>433</v>
      </c>
      <c r="L90">
        <v>1369</v>
      </c>
      <c r="N90">
        <v>1013</v>
      </c>
      <c r="O90" t="s">
        <v>336</v>
      </c>
      <c r="P90" t="s">
        <v>336</v>
      </c>
      <c r="Q90">
        <v>1</v>
      </c>
      <c r="X90">
        <v>23.3</v>
      </c>
      <c r="Y90">
        <v>0</v>
      </c>
      <c r="Z90">
        <v>0</v>
      </c>
      <c r="AA90">
        <v>0</v>
      </c>
      <c r="AB90">
        <v>319.24</v>
      </c>
      <c r="AC90">
        <v>0</v>
      </c>
      <c r="AD90">
        <v>1</v>
      </c>
      <c r="AE90">
        <v>1</v>
      </c>
      <c r="AF90" t="s">
        <v>3</v>
      </c>
      <c r="AG90">
        <v>23.3</v>
      </c>
      <c r="AH90">
        <v>2</v>
      </c>
      <c r="AI90">
        <v>36324310</v>
      </c>
      <c r="AJ90">
        <v>90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>
      <c r="A91">
        <f>ROW(Source!A81)</f>
        <v>81</v>
      </c>
      <c r="B91">
        <v>36324311</v>
      </c>
      <c r="C91">
        <v>36324309</v>
      </c>
      <c r="D91">
        <v>121548</v>
      </c>
      <c r="E91">
        <v>1</v>
      </c>
      <c r="F91">
        <v>1</v>
      </c>
      <c r="G91">
        <v>1</v>
      </c>
      <c r="H91">
        <v>1</v>
      </c>
      <c r="I91" t="s">
        <v>25</v>
      </c>
      <c r="J91" t="s">
        <v>3</v>
      </c>
      <c r="K91" t="s">
        <v>337</v>
      </c>
      <c r="L91">
        <v>608254</v>
      </c>
      <c r="N91">
        <v>1013</v>
      </c>
      <c r="O91" t="s">
        <v>338</v>
      </c>
      <c r="P91" t="s">
        <v>338</v>
      </c>
      <c r="Q91">
        <v>1</v>
      </c>
      <c r="X91">
        <v>22</v>
      </c>
      <c r="Y91">
        <v>0</v>
      </c>
      <c r="Z91">
        <v>0</v>
      </c>
      <c r="AA91">
        <v>0</v>
      </c>
      <c r="AB91">
        <v>0</v>
      </c>
      <c r="AC91">
        <v>0</v>
      </c>
      <c r="AD91">
        <v>1</v>
      </c>
      <c r="AE91">
        <v>2</v>
      </c>
      <c r="AF91" t="s">
        <v>3</v>
      </c>
      <c r="AG91">
        <v>22</v>
      </c>
      <c r="AH91">
        <v>2</v>
      </c>
      <c r="AI91">
        <v>36324311</v>
      </c>
      <c r="AJ91">
        <v>91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>
      <c r="A92">
        <f>ROW(Source!A81)</f>
        <v>81</v>
      </c>
      <c r="B92">
        <v>36324312</v>
      </c>
      <c r="C92">
        <v>36324309</v>
      </c>
      <c r="D92">
        <v>29174501</v>
      </c>
      <c r="E92">
        <v>1</v>
      </c>
      <c r="F92">
        <v>1</v>
      </c>
      <c r="G92">
        <v>1</v>
      </c>
      <c r="H92">
        <v>2</v>
      </c>
      <c r="I92" t="s">
        <v>500</v>
      </c>
      <c r="J92" t="s">
        <v>501</v>
      </c>
      <c r="K92" t="s">
        <v>502</v>
      </c>
      <c r="L92">
        <v>1368</v>
      </c>
      <c r="N92">
        <v>1011</v>
      </c>
      <c r="O92" t="s">
        <v>342</v>
      </c>
      <c r="P92" t="s">
        <v>342</v>
      </c>
      <c r="Q92">
        <v>1</v>
      </c>
      <c r="X92">
        <v>22</v>
      </c>
      <c r="Y92">
        <v>0</v>
      </c>
      <c r="Z92">
        <v>39.409999999999997</v>
      </c>
      <c r="AA92">
        <v>11.6</v>
      </c>
      <c r="AB92">
        <v>0</v>
      </c>
      <c r="AC92">
        <v>0</v>
      </c>
      <c r="AD92">
        <v>1</v>
      </c>
      <c r="AE92">
        <v>0</v>
      </c>
      <c r="AF92" t="s">
        <v>3</v>
      </c>
      <c r="AG92">
        <v>22</v>
      </c>
      <c r="AH92">
        <v>2</v>
      </c>
      <c r="AI92">
        <v>36324312</v>
      </c>
      <c r="AJ92">
        <v>92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 spans="1:44">
      <c r="A93">
        <f>ROW(Source!A81)</f>
        <v>81</v>
      </c>
      <c r="B93">
        <v>36324313</v>
      </c>
      <c r="C93">
        <v>36324309</v>
      </c>
      <c r="D93">
        <v>29174913</v>
      </c>
      <c r="E93">
        <v>1</v>
      </c>
      <c r="F93">
        <v>1</v>
      </c>
      <c r="G93">
        <v>1</v>
      </c>
      <c r="H93">
        <v>2</v>
      </c>
      <c r="I93" t="s">
        <v>364</v>
      </c>
      <c r="J93" t="s">
        <v>457</v>
      </c>
      <c r="K93" t="s">
        <v>366</v>
      </c>
      <c r="L93">
        <v>1368</v>
      </c>
      <c r="N93">
        <v>1011</v>
      </c>
      <c r="O93" t="s">
        <v>342</v>
      </c>
      <c r="P93" t="s">
        <v>342</v>
      </c>
      <c r="Q93">
        <v>1</v>
      </c>
      <c r="X93">
        <v>1.8</v>
      </c>
      <c r="Y93">
        <v>0</v>
      </c>
      <c r="Z93">
        <v>87.17</v>
      </c>
      <c r="AA93">
        <v>11.6</v>
      </c>
      <c r="AB93">
        <v>0</v>
      </c>
      <c r="AC93">
        <v>0</v>
      </c>
      <c r="AD93">
        <v>1</v>
      </c>
      <c r="AE93">
        <v>0</v>
      </c>
      <c r="AF93" t="s">
        <v>3</v>
      </c>
      <c r="AG93">
        <v>1.8</v>
      </c>
      <c r="AH93">
        <v>2</v>
      </c>
      <c r="AI93">
        <v>36324313</v>
      </c>
      <c r="AJ93">
        <v>93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>
      <c r="A94">
        <f>ROW(Source!A81)</f>
        <v>81</v>
      </c>
      <c r="B94">
        <v>36324314</v>
      </c>
      <c r="C94">
        <v>36324309</v>
      </c>
      <c r="D94">
        <v>29115030</v>
      </c>
      <c r="E94">
        <v>1</v>
      </c>
      <c r="F94">
        <v>1</v>
      </c>
      <c r="G94">
        <v>1</v>
      </c>
      <c r="H94">
        <v>3</v>
      </c>
      <c r="I94" t="s">
        <v>503</v>
      </c>
      <c r="J94" t="s">
        <v>504</v>
      </c>
      <c r="K94" t="s">
        <v>505</v>
      </c>
      <c r="L94">
        <v>1354</v>
      </c>
      <c r="N94">
        <v>1010</v>
      </c>
      <c r="O94" t="s">
        <v>230</v>
      </c>
      <c r="P94" t="s">
        <v>230</v>
      </c>
      <c r="Q94">
        <v>1</v>
      </c>
      <c r="X94">
        <v>2.52</v>
      </c>
      <c r="Y94">
        <v>452.4</v>
      </c>
      <c r="Z94">
        <v>0</v>
      </c>
      <c r="AA94">
        <v>0</v>
      </c>
      <c r="AB94">
        <v>0</v>
      </c>
      <c r="AC94">
        <v>0</v>
      </c>
      <c r="AD94">
        <v>1</v>
      </c>
      <c r="AE94">
        <v>0</v>
      </c>
      <c r="AF94" t="s">
        <v>3</v>
      </c>
      <c r="AG94">
        <v>2.52</v>
      </c>
      <c r="AH94">
        <v>2</v>
      </c>
      <c r="AI94">
        <v>36324314</v>
      </c>
      <c r="AJ94">
        <v>94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>
      <c r="A95">
        <f>ROW(Source!A81)</f>
        <v>81</v>
      </c>
      <c r="B95">
        <v>36324315</v>
      </c>
      <c r="C95">
        <v>36324309</v>
      </c>
      <c r="D95">
        <v>29150040</v>
      </c>
      <c r="E95">
        <v>1</v>
      </c>
      <c r="F95">
        <v>1</v>
      </c>
      <c r="G95">
        <v>1</v>
      </c>
      <c r="H95">
        <v>3</v>
      </c>
      <c r="I95" t="s">
        <v>385</v>
      </c>
      <c r="J95" t="s">
        <v>397</v>
      </c>
      <c r="K95" t="s">
        <v>387</v>
      </c>
      <c r="L95">
        <v>1339</v>
      </c>
      <c r="N95">
        <v>1007</v>
      </c>
      <c r="O95" t="s">
        <v>116</v>
      </c>
      <c r="P95" t="s">
        <v>116</v>
      </c>
      <c r="Q95">
        <v>1</v>
      </c>
      <c r="X95">
        <v>0.59399999999999997</v>
      </c>
      <c r="Y95">
        <v>2.44</v>
      </c>
      <c r="Z95">
        <v>0</v>
      </c>
      <c r="AA95">
        <v>0</v>
      </c>
      <c r="AB95">
        <v>0</v>
      </c>
      <c r="AC95">
        <v>0</v>
      </c>
      <c r="AD95">
        <v>1</v>
      </c>
      <c r="AE95">
        <v>0</v>
      </c>
      <c r="AF95" t="s">
        <v>3</v>
      </c>
      <c r="AG95">
        <v>0.59399999999999997</v>
      </c>
      <c r="AH95">
        <v>2</v>
      </c>
      <c r="AI95">
        <v>36324315</v>
      </c>
      <c r="AJ95">
        <v>95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>
      <c r="A96">
        <f>ROW(Source!A82)</f>
        <v>82</v>
      </c>
      <c r="B96">
        <v>36324317</v>
      </c>
      <c r="C96">
        <v>36324316</v>
      </c>
      <c r="D96">
        <v>18409850</v>
      </c>
      <c r="E96">
        <v>1</v>
      </c>
      <c r="F96">
        <v>1</v>
      </c>
      <c r="G96">
        <v>1</v>
      </c>
      <c r="H96">
        <v>1</v>
      </c>
      <c r="I96" t="s">
        <v>506</v>
      </c>
      <c r="J96" t="s">
        <v>3</v>
      </c>
      <c r="K96" t="s">
        <v>507</v>
      </c>
      <c r="L96">
        <v>1369</v>
      </c>
      <c r="N96">
        <v>1013</v>
      </c>
      <c r="O96" t="s">
        <v>336</v>
      </c>
      <c r="P96" t="s">
        <v>336</v>
      </c>
      <c r="Q96">
        <v>1</v>
      </c>
      <c r="X96">
        <v>11.9</v>
      </c>
      <c r="Y96">
        <v>0</v>
      </c>
      <c r="Z96">
        <v>0</v>
      </c>
      <c r="AA96">
        <v>0</v>
      </c>
      <c r="AB96">
        <v>300.99</v>
      </c>
      <c r="AC96">
        <v>0</v>
      </c>
      <c r="AD96">
        <v>1</v>
      </c>
      <c r="AE96">
        <v>1</v>
      </c>
      <c r="AF96" t="s">
        <v>109</v>
      </c>
      <c r="AG96">
        <v>13.684999999999999</v>
      </c>
      <c r="AH96">
        <v>2</v>
      </c>
      <c r="AI96">
        <v>36324317</v>
      </c>
      <c r="AJ96">
        <v>96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>
      <c r="A97">
        <f>ROW(Source!A82)</f>
        <v>82</v>
      </c>
      <c r="B97">
        <v>36324318</v>
      </c>
      <c r="C97">
        <v>36324316</v>
      </c>
      <c r="D97">
        <v>29174913</v>
      </c>
      <c r="E97">
        <v>1</v>
      </c>
      <c r="F97">
        <v>1</v>
      </c>
      <c r="G97">
        <v>1</v>
      </c>
      <c r="H97">
        <v>2</v>
      </c>
      <c r="I97" t="s">
        <v>364</v>
      </c>
      <c r="J97" t="s">
        <v>457</v>
      </c>
      <c r="K97" t="s">
        <v>366</v>
      </c>
      <c r="L97">
        <v>1368</v>
      </c>
      <c r="N97">
        <v>1011</v>
      </c>
      <c r="O97" t="s">
        <v>342</v>
      </c>
      <c r="P97" t="s">
        <v>342</v>
      </c>
      <c r="Q97">
        <v>1</v>
      </c>
      <c r="X97">
        <v>0.03</v>
      </c>
      <c r="Y97">
        <v>0</v>
      </c>
      <c r="Z97">
        <v>87.17</v>
      </c>
      <c r="AA97">
        <v>11.6</v>
      </c>
      <c r="AB97">
        <v>0</v>
      </c>
      <c r="AC97">
        <v>0</v>
      </c>
      <c r="AD97">
        <v>1</v>
      </c>
      <c r="AE97">
        <v>0</v>
      </c>
      <c r="AF97" t="s">
        <v>108</v>
      </c>
      <c r="AG97">
        <v>3.7499999999999999E-2</v>
      </c>
      <c r="AH97">
        <v>2</v>
      </c>
      <c r="AI97">
        <v>36324318</v>
      </c>
      <c r="AJ97">
        <v>97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>
      <c r="A98">
        <f>ROW(Source!A82)</f>
        <v>82</v>
      </c>
      <c r="B98">
        <v>36324319</v>
      </c>
      <c r="C98">
        <v>36324316</v>
      </c>
      <c r="D98">
        <v>29114247</v>
      </c>
      <c r="E98">
        <v>1</v>
      </c>
      <c r="F98">
        <v>1</v>
      </c>
      <c r="G98">
        <v>1</v>
      </c>
      <c r="H98">
        <v>3</v>
      </c>
      <c r="I98" t="s">
        <v>471</v>
      </c>
      <c r="J98" t="s">
        <v>472</v>
      </c>
      <c r="K98" t="s">
        <v>473</v>
      </c>
      <c r="L98">
        <v>1348</v>
      </c>
      <c r="N98">
        <v>1009</v>
      </c>
      <c r="O98" t="s">
        <v>36</v>
      </c>
      <c r="P98" t="s">
        <v>36</v>
      </c>
      <c r="Q98">
        <v>1000</v>
      </c>
      <c r="X98">
        <v>0</v>
      </c>
      <c r="Y98">
        <v>9040.01</v>
      </c>
      <c r="Z98">
        <v>0</v>
      </c>
      <c r="AA98">
        <v>0</v>
      </c>
      <c r="AB98">
        <v>0</v>
      </c>
      <c r="AC98">
        <v>1</v>
      </c>
      <c r="AD98">
        <v>0</v>
      </c>
      <c r="AE98">
        <v>0</v>
      </c>
      <c r="AF98" t="s">
        <v>3</v>
      </c>
      <c r="AG98">
        <v>0</v>
      </c>
      <c r="AH98">
        <v>3</v>
      </c>
      <c r="AI98">
        <v>-1</v>
      </c>
      <c r="AJ98" t="s">
        <v>3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>
      <c r="A99">
        <f>ROW(Source!A84)</f>
        <v>84</v>
      </c>
      <c r="B99">
        <v>36364588</v>
      </c>
      <c r="C99">
        <v>36364587</v>
      </c>
      <c r="D99">
        <v>18413610</v>
      </c>
      <c r="E99">
        <v>1</v>
      </c>
      <c r="F99">
        <v>1</v>
      </c>
      <c r="G99">
        <v>1</v>
      </c>
      <c r="H99">
        <v>1</v>
      </c>
      <c r="I99" t="s">
        <v>508</v>
      </c>
      <c r="J99" t="s">
        <v>3</v>
      </c>
      <c r="K99" t="s">
        <v>509</v>
      </c>
      <c r="L99">
        <v>1369</v>
      </c>
      <c r="N99">
        <v>1013</v>
      </c>
      <c r="O99" t="s">
        <v>336</v>
      </c>
      <c r="P99" t="s">
        <v>336</v>
      </c>
      <c r="Q99">
        <v>1</v>
      </c>
      <c r="X99">
        <v>42.7</v>
      </c>
      <c r="Y99">
        <v>0</v>
      </c>
      <c r="Z99">
        <v>0</v>
      </c>
      <c r="AA99">
        <v>0</v>
      </c>
      <c r="AB99">
        <v>338.82</v>
      </c>
      <c r="AC99">
        <v>0</v>
      </c>
      <c r="AD99">
        <v>1</v>
      </c>
      <c r="AE99">
        <v>1</v>
      </c>
      <c r="AF99" t="s">
        <v>109</v>
      </c>
      <c r="AG99">
        <v>49.104999999999997</v>
      </c>
      <c r="AH99">
        <v>2</v>
      </c>
      <c r="AI99">
        <v>36364588</v>
      </c>
      <c r="AJ99">
        <v>99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>
      <c r="A100">
        <f>ROW(Source!A84)</f>
        <v>84</v>
      </c>
      <c r="B100">
        <v>36364589</v>
      </c>
      <c r="C100">
        <v>36364587</v>
      </c>
      <c r="D100">
        <v>29172657</v>
      </c>
      <c r="E100">
        <v>1</v>
      </c>
      <c r="F100">
        <v>1</v>
      </c>
      <c r="G100">
        <v>1</v>
      </c>
      <c r="H100">
        <v>2</v>
      </c>
      <c r="I100" t="s">
        <v>510</v>
      </c>
      <c r="J100" t="s">
        <v>511</v>
      </c>
      <c r="K100" t="s">
        <v>512</v>
      </c>
      <c r="L100">
        <v>1368</v>
      </c>
      <c r="N100">
        <v>1011</v>
      </c>
      <c r="O100" t="s">
        <v>342</v>
      </c>
      <c r="P100" t="s">
        <v>342</v>
      </c>
      <c r="Q100">
        <v>1</v>
      </c>
      <c r="X100">
        <v>21.25</v>
      </c>
      <c r="Y100">
        <v>0</v>
      </c>
      <c r="Z100">
        <v>8.1</v>
      </c>
      <c r="AA100">
        <v>0</v>
      </c>
      <c r="AB100">
        <v>0</v>
      </c>
      <c r="AC100">
        <v>0</v>
      </c>
      <c r="AD100">
        <v>1</v>
      </c>
      <c r="AE100">
        <v>0</v>
      </c>
      <c r="AF100" t="s">
        <v>108</v>
      </c>
      <c r="AG100">
        <v>26.5625</v>
      </c>
      <c r="AH100">
        <v>2</v>
      </c>
      <c r="AI100">
        <v>36364589</v>
      </c>
      <c r="AJ100">
        <v>100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>
      <c r="A101">
        <f>ROW(Source!A84)</f>
        <v>84</v>
      </c>
      <c r="B101">
        <v>36364590</v>
      </c>
      <c r="C101">
        <v>36364587</v>
      </c>
      <c r="D101">
        <v>29174913</v>
      </c>
      <c r="E101">
        <v>1</v>
      </c>
      <c r="F101">
        <v>1</v>
      </c>
      <c r="G101">
        <v>1</v>
      </c>
      <c r="H101">
        <v>2</v>
      </c>
      <c r="I101" t="s">
        <v>364</v>
      </c>
      <c r="J101" t="s">
        <v>457</v>
      </c>
      <c r="K101" t="s">
        <v>366</v>
      </c>
      <c r="L101">
        <v>1368</v>
      </c>
      <c r="N101">
        <v>1011</v>
      </c>
      <c r="O101" t="s">
        <v>342</v>
      </c>
      <c r="P101" t="s">
        <v>342</v>
      </c>
      <c r="Q101">
        <v>1</v>
      </c>
      <c r="X101">
        <v>1.03</v>
      </c>
      <c r="Y101">
        <v>0</v>
      </c>
      <c r="Z101">
        <v>87.17</v>
      </c>
      <c r="AA101">
        <v>11.6</v>
      </c>
      <c r="AB101">
        <v>0</v>
      </c>
      <c r="AC101">
        <v>0</v>
      </c>
      <c r="AD101">
        <v>1</v>
      </c>
      <c r="AE101">
        <v>0</v>
      </c>
      <c r="AF101" t="s">
        <v>108</v>
      </c>
      <c r="AG101">
        <v>1.2875000000000001</v>
      </c>
      <c r="AH101">
        <v>2</v>
      </c>
      <c r="AI101">
        <v>36364590</v>
      </c>
      <c r="AJ101">
        <v>101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4">
      <c r="A102">
        <f>ROW(Source!A84)</f>
        <v>84</v>
      </c>
      <c r="B102">
        <v>36364591</v>
      </c>
      <c r="C102">
        <v>36364587</v>
      </c>
      <c r="D102">
        <v>29113982</v>
      </c>
      <c r="E102">
        <v>1</v>
      </c>
      <c r="F102">
        <v>1</v>
      </c>
      <c r="G102">
        <v>1</v>
      </c>
      <c r="H102">
        <v>3</v>
      </c>
      <c r="I102" t="s">
        <v>513</v>
      </c>
      <c r="J102" t="s">
        <v>514</v>
      </c>
      <c r="K102" t="s">
        <v>515</v>
      </c>
      <c r="L102">
        <v>1348</v>
      </c>
      <c r="N102">
        <v>1009</v>
      </c>
      <c r="O102" t="s">
        <v>36</v>
      </c>
      <c r="P102" t="s">
        <v>36</v>
      </c>
      <c r="Q102">
        <v>1000</v>
      </c>
      <c r="X102">
        <v>0.04</v>
      </c>
      <c r="Y102">
        <v>9423.99</v>
      </c>
      <c r="Z102">
        <v>0</v>
      </c>
      <c r="AA102">
        <v>0</v>
      </c>
      <c r="AB102">
        <v>0</v>
      </c>
      <c r="AC102">
        <v>0</v>
      </c>
      <c r="AD102">
        <v>1</v>
      </c>
      <c r="AE102">
        <v>0</v>
      </c>
      <c r="AF102" t="s">
        <v>3</v>
      </c>
      <c r="AG102">
        <v>0.04</v>
      </c>
      <c r="AH102">
        <v>2</v>
      </c>
      <c r="AI102">
        <v>36364591</v>
      </c>
      <c r="AJ102">
        <v>102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 spans="1:44">
      <c r="A103">
        <f>ROW(Source!A84)</f>
        <v>84</v>
      </c>
      <c r="B103">
        <v>36364592</v>
      </c>
      <c r="C103">
        <v>36364587</v>
      </c>
      <c r="D103">
        <v>29129297</v>
      </c>
      <c r="E103">
        <v>1</v>
      </c>
      <c r="F103">
        <v>1</v>
      </c>
      <c r="G103">
        <v>1</v>
      </c>
      <c r="H103">
        <v>3</v>
      </c>
      <c r="I103" t="s">
        <v>516</v>
      </c>
      <c r="J103" t="s">
        <v>517</v>
      </c>
      <c r="K103" t="s">
        <v>518</v>
      </c>
      <c r="L103">
        <v>1348</v>
      </c>
      <c r="N103">
        <v>1009</v>
      </c>
      <c r="O103" t="s">
        <v>36</v>
      </c>
      <c r="P103" t="s">
        <v>36</v>
      </c>
      <c r="Q103">
        <v>1000</v>
      </c>
      <c r="X103">
        <v>1</v>
      </c>
      <c r="Y103">
        <v>10045</v>
      </c>
      <c r="Z103">
        <v>0</v>
      </c>
      <c r="AA103">
        <v>0</v>
      </c>
      <c r="AB103">
        <v>0</v>
      </c>
      <c r="AC103">
        <v>0</v>
      </c>
      <c r="AD103">
        <v>1</v>
      </c>
      <c r="AE103">
        <v>0</v>
      </c>
      <c r="AF103" t="s">
        <v>3</v>
      </c>
      <c r="AG103">
        <v>1</v>
      </c>
      <c r="AH103">
        <v>2</v>
      </c>
      <c r="AI103">
        <v>36364592</v>
      </c>
      <c r="AJ103">
        <v>103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</row>
    <row r="104" spans="1:44">
      <c r="A104">
        <f>ROW(Source!A85)</f>
        <v>85</v>
      </c>
      <c r="B104">
        <v>36364594</v>
      </c>
      <c r="C104">
        <v>36364593</v>
      </c>
      <c r="D104">
        <v>18410572</v>
      </c>
      <c r="E104">
        <v>1</v>
      </c>
      <c r="F104">
        <v>1</v>
      </c>
      <c r="G104">
        <v>1</v>
      </c>
      <c r="H104">
        <v>1</v>
      </c>
      <c r="I104" t="s">
        <v>519</v>
      </c>
      <c r="J104" t="s">
        <v>3</v>
      </c>
      <c r="K104" t="s">
        <v>520</v>
      </c>
      <c r="L104">
        <v>1369</v>
      </c>
      <c r="N104">
        <v>1013</v>
      </c>
      <c r="O104" t="s">
        <v>336</v>
      </c>
      <c r="P104" t="s">
        <v>336</v>
      </c>
      <c r="Q104">
        <v>1</v>
      </c>
      <c r="X104">
        <v>63.28</v>
      </c>
      <c r="Y104">
        <v>0</v>
      </c>
      <c r="Z104">
        <v>0</v>
      </c>
      <c r="AA104">
        <v>0</v>
      </c>
      <c r="AB104">
        <v>290.04000000000002</v>
      </c>
      <c r="AC104">
        <v>0</v>
      </c>
      <c r="AD104">
        <v>1</v>
      </c>
      <c r="AE104">
        <v>1</v>
      </c>
      <c r="AF104" t="s">
        <v>109</v>
      </c>
      <c r="AG104">
        <v>72.771999999999991</v>
      </c>
      <c r="AH104">
        <v>2</v>
      </c>
      <c r="AI104">
        <v>36364594</v>
      </c>
      <c r="AJ104">
        <v>104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  <row r="105" spans="1:44">
      <c r="A105">
        <f>ROW(Source!A85)</f>
        <v>85</v>
      </c>
      <c r="B105">
        <v>36364595</v>
      </c>
      <c r="C105">
        <v>36364593</v>
      </c>
      <c r="D105">
        <v>121548</v>
      </c>
      <c r="E105">
        <v>1</v>
      </c>
      <c r="F105">
        <v>1</v>
      </c>
      <c r="G105">
        <v>1</v>
      </c>
      <c r="H105">
        <v>1</v>
      </c>
      <c r="I105" t="s">
        <v>25</v>
      </c>
      <c r="J105" t="s">
        <v>3</v>
      </c>
      <c r="K105" t="s">
        <v>337</v>
      </c>
      <c r="L105">
        <v>608254</v>
      </c>
      <c r="N105">
        <v>1013</v>
      </c>
      <c r="O105" t="s">
        <v>338</v>
      </c>
      <c r="P105" t="s">
        <v>338</v>
      </c>
      <c r="Q105">
        <v>1</v>
      </c>
      <c r="X105">
        <v>3.82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1</v>
      </c>
      <c r="AE105">
        <v>2</v>
      </c>
      <c r="AF105" t="s">
        <v>108</v>
      </c>
      <c r="AG105">
        <v>4.7749999999999995</v>
      </c>
      <c r="AH105">
        <v>2</v>
      </c>
      <c r="AI105">
        <v>36364595</v>
      </c>
      <c r="AJ105">
        <v>105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</row>
    <row r="106" spans="1:44">
      <c r="A106">
        <f>ROW(Source!A85)</f>
        <v>85</v>
      </c>
      <c r="B106">
        <v>36364596</v>
      </c>
      <c r="C106">
        <v>36364593</v>
      </c>
      <c r="D106">
        <v>29172285</v>
      </c>
      <c r="E106">
        <v>1</v>
      </c>
      <c r="F106">
        <v>1</v>
      </c>
      <c r="G106">
        <v>1</v>
      </c>
      <c r="H106">
        <v>2</v>
      </c>
      <c r="I106" t="s">
        <v>521</v>
      </c>
      <c r="J106" t="s">
        <v>522</v>
      </c>
      <c r="K106" t="s">
        <v>523</v>
      </c>
      <c r="L106">
        <v>1368</v>
      </c>
      <c r="N106">
        <v>1011</v>
      </c>
      <c r="O106" t="s">
        <v>342</v>
      </c>
      <c r="P106" t="s">
        <v>342</v>
      </c>
      <c r="Q106">
        <v>1</v>
      </c>
      <c r="X106">
        <v>0.1</v>
      </c>
      <c r="Y106">
        <v>0</v>
      </c>
      <c r="Z106">
        <v>120.52</v>
      </c>
      <c r="AA106">
        <v>15.42</v>
      </c>
      <c r="AB106">
        <v>0</v>
      </c>
      <c r="AC106">
        <v>0</v>
      </c>
      <c r="AD106">
        <v>1</v>
      </c>
      <c r="AE106">
        <v>0</v>
      </c>
      <c r="AF106" t="s">
        <v>108</v>
      </c>
      <c r="AG106">
        <v>0.125</v>
      </c>
      <c r="AH106">
        <v>2</v>
      </c>
      <c r="AI106">
        <v>36364596</v>
      </c>
      <c r="AJ106">
        <v>106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</row>
    <row r="107" spans="1:44">
      <c r="A107">
        <f>ROW(Source!A85)</f>
        <v>85</v>
      </c>
      <c r="B107">
        <v>36364597</v>
      </c>
      <c r="C107">
        <v>36364593</v>
      </c>
      <c r="D107">
        <v>29172379</v>
      </c>
      <c r="E107">
        <v>1</v>
      </c>
      <c r="F107">
        <v>1</v>
      </c>
      <c r="G107">
        <v>1</v>
      </c>
      <c r="H107">
        <v>2</v>
      </c>
      <c r="I107" t="s">
        <v>412</v>
      </c>
      <c r="J107" t="s">
        <v>442</v>
      </c>
      <c r="K107" t="s">
        <v>414</v>
      </c>
      <c r="L107">
        <v>1368</v>
      </c>
      <c r="N107">
        <v>1011</v>
      </c>
      <c r="O107" t="s">
        <v>342</v>
      </c>
      <c r="P107" t="s">
        <v>342</v>
      </c>
      <c r="Q107">
        <v>1</v>
      </c>
      <c r="X107">
        <v>0.12</v>
      </c>
      <c r="Y107">
        <v>0</v>
      </c>
      <c r="Z107">
        <v>112</v>
      </c>
      <c r="AA107">
        <v>13.5</v>
      </c>
      <c r="AB107">
        <v>0</v>
      </c>
      <c r="AC107">
        <v>0</v>
      </c>
      <c r="AD107">
        <v>1</v>
      </c>
      <c r="AE107">
        <v>0</v>
      </c>
      <c r="AF107" t="s">
        <v>108</v>
      </c>
      <c r="AG107">
        <v>0.15</v>
      </c>
      <c r="AH107">
        <v>2</v>
      </c>
      <c r="AI107">
        <v>36364597</v>
      </c>
      <c r="AJ107">
        <v>107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</row>
    <row r="108" spans="1:44">
      <c r="A108">
        <f>ROW(Source!A85)</f>
        <v>85</v>
      </c>
      <c r="B108">
        <v>36364598</v>
      </c>
      <c r="C108">
        <v>36364593</v>
      </c>
      <c r="D108">
        <v>29172408</v>
      </c>
      <c r="E108">
        <v>1</v>
      </c>
      <c r="F108">
        <v>1</v>
      </c>
      <c r="G108">
        <v>1</v>
      </c>
      <c r="H108">
        <v>2</v>
      </c>
      <c r="I108" t="s">
        <v>524</v>
      </c>
      <c r="J108" t="s">
        <v>525</v>
      </c>
      <c r="K108" t="s">
        <v>526</v>
      </c>
      <c r="L108">
        <v>1368</v>
      </c>
      <c r="N108">
        <v>1011</v>
      </c>
      <c r="O108" t="s">
        <v>342</v>
      </c>
      <c r="P108" t="s">
        <v>342</v>
      </c>
      <c r="Q108">
        <v>1</v>
      </c>
      <c r="X108">
        <v>3.6</v>
      </c>
      <c r="Y108">
        <v>0</v>
      </c>
      <c r="Z108">
        <v>120.03</v>
      </c>
      <c r="AA108">
        <v>13.5</v>
      </c>
      <c r="AB108">
        <v>0</v>
      </c>
      <c r="AC108">
        <v>0</v>
      </c>
      <c r="AD108">
        <v>1</v>
      </c>
      <c r="AE108">
        <v>0</v>
      </c>
      <c r="AF108" t="s">
        <v>108</v>
      </c>
      <c r="AG108">
        <v>4.5</v>
      </c>
      <c r="AH108">
        <v>2</v>
      </c>
      <c r="AI108">
        <v>36364598</v>
      </c>
      <c r="AJ108">
        <v>108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</row>
    <row r="109" spans="1:44">
      <c r="A109">
        <f>ROW(Source!A85)</f>
        <v>85</v>
      </c>
      <c r="B109">
        <v>36364599</v>
      </c>
      <c r="C109">
        <v>36364593</v>
      </c>
      <c r="D109">
        <v>29172659</v>
      </c>
      <c r="E109">
        <v>1</v>
      </c>
      <c r="F109">
        <v>1</v>
      </c>
      <c r="G109">
        <v>1</v>
      </c>
      <c r="H109">
        <v>2</v>
      </c>
      <c r="I109" t="s">
        <v>358</v>
      </c>
      <c r="J109" t="s">
        <v>449</v>
      </c>
      <c r="K109" t="s">
        <v>360</v>
      </c>
      <c r="L109">
        <v>1368</v>
      </c>
      <c r="N109">
        <v>1011</v>
      </c>
      <c r="O109" t="s">
        <v>342</v>
      </c>
      <c r="P109" t="s">
        <v>342</v>
      </c>
      <c r="Q109">
        <v>1</v>
      </c>
      <c r="X109">
        <v>1.46</v>
      </c>
      <c r="Y109">
        <v>0</v>
      </c>
      <c r="Z109">
        <v>1.2</v>
      </c>
      <c r="AA109">
        <v>0</v>
      </c>
      <c r="AB109">
        <v>0</v>
      </c>
      <c r="AC109">
        <v>0</v>
      </c>
      <c r="AD109">
        <v>1</v>
      </c>
      <c r="AE109">
        <v>0</v>
      </c>
      <c r="AF109" t="s">
        <v>108</v>
      </c>
      <c r="AG109">
        <v>1.825</v>
      </c>
      <c r="AH109">
        <v>2</v>
      </c>
      <c r="AI109">
        <v>36364599</v>
      </c>
      <c r="AJ109">
        <v>109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</row>
    <row r="110" spans="1:44">
      <c r="A110">
        <f>ROW(Source!A85)</f>
        <v>85</v>
      </c>
      <c r="B110">
        <v>36364600</v>
      </c>
      <c r="C110">
        <v>36364593</v>
      </c>
      <c r="D110">
        <v>29172669</v>
      </c>
      <c r="E110">
        <v>1</v>
      </c>
      <c r="F110">
        <v>1</v>
      </c>
      <c r="G110">
        <v>1</v>
      </c>
      <c r="H110">
        <v>2</v>
      </c>
      <c r="I110" t="s">
        <v>450</v>
      </c>
      <c r="J110" t="s">
        <v>451</v>
      </c>
      <c r="K110" t="s">
        <v>452</v>
      </c>
      <c r="L110">
        <v>1368</v>
      </c>
      <c r="N110">
        <v>1011</v>
      </c>
      <c r="O110" t="s">
        <v>342</v>
      </c>
      <c r="P110" t="s">
        <v>342</v>
      </c>
      <c r="Q110">
        <v>1</v>
      </c>
      <c r="X110">
        <v>0.1</v>
      </c>
      <c r="Y110">
        <v>0</v>
      </c>
      <c r="Z110">
        <v>12.31</v>
      </c>
      <c r="AA110">
        <v>0</v>
      </c>
      <c r="AB110">
        <v>0</v>
      </c>
      <c r="AC110">
        <v>0</v>
      </c>
      <c r="AD110">
        <v>1</v>
      </c>
      <c r="AE110">
        <v>0</v>
      </c>
      <c r="AF110" t="s">
        <v>108</v>
      </c>
      <c r="AG110">
        <v>0.125</v>
      </c>
      <c r="AH110">
        <v>2</v>
      </c>
      <c r="AI110">
        <v>36364600</v>
      </c>
      <c r="AJ110">
        <v>110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</row>
    <row r="111" spans="1:44">
      <c r="A111">
        <f>ROW(Source!A85)</f>
        <v>85</v>
      </c>
      <c r="B111">
        <v>36364601</v>
      </c>
      <c r="C111">
        <v>36364593</v>
      </c>
      <c r="D111">
        <v>29174913</v>
      </c>
      <c r="E111">
        <v>1</v>
      </c>
      <c r="F111">
        <v>1</v>
      </c>
      <c r="G111">
        <v>1</v>
      </c>
      <c r="H111">
        <v>2</v>
      </c>
      <c r="I111" t="s">
        <v>364</v>
      </c>
      <c r="J111" t="s">
        <v>457</v>
      </c>
      <c r="K111" t="s">
        <v>366</v>
      </c>
      <c r="L111">
        <v>1368</v>
      </c>
      <c r="N111">
        <v>1011</v>
      </c>
      <c r="O111" t="s">
        <v>342</v>
      </c>
      <c r="P111" t="s">
        <v>342</v>
      </c>
      <c r="Q111">
        <v>1</v>
      </c>
      <c r="X111">
        <v>0.19</v>
      </c>
      <c r="Y111">
        <v>0</v>
      </c>
      <c r="Z111">
        <v>87.17</v>
      </c>
      <c r="AA111">
        <v>11.6</v>
      </c>
      <c r="AB111">
        <v>0</v>
      </c>
      <c r="AC111">
        <v>0</v>
      </c>
      <c r="AD111">
        <v>1</v>
      </c>
      <c r="AE111">
        <v>0</v>
      </c>
      <c r="AF111" t="s">
        <v>108</v>
      </c>
      <c r="AG111">
        <v>0.23749999999999999</v>
      </c>
      <c r="AH111">
        <v>2</v>
      </c>
      <c r="AI111">
        <v>36364601</v>
      </c>
      <c r="AJ111">
        <v>111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</row>
    <row r="112" spans="1:44">
      <c r="A112">
        <f>ROW(Source!A85)</f>
        <v>85</v>
      </c>
      <c r="B112">
        <v>36364602</v>
      </c>
      <c r="C112">
        <v>36364593</v>
      </c>
      <c r="D112">
        <v>29107906</v>
      </c>
      <c r="E112">
        <v>1</v>
      </c>
      <c r="F112">
        <v>1</v>
      </c>
      <c r="G112">
        <v>1</v>
      </c>
      <c r="H112">
        <v>3</v>
      </c>
      <c r="I112" t="s">
        <v>458</v>
      </c>
      <c r="J112" t="s">
        <v>459</v>
      </c>
      <c r="K112" t="s">
        <v>460</v>
      </c>
      <c r="L112">
        <v>1348</v>
      </c>
      <c r="N112">
        <v>1009</v>
      </c>
      <c r="O112" t="s">
        <v>36</v>
      </c>
      <c r="P112" t="s">
        <v>36</v>
      </c>
      <c r="Q112">
        <v>1000</v>
      </c>
      <c r="X112">
        <v>1E-4</v>
      </c>
      <c r="Y112">
        <v>37900</v>
      </c>
      <c r="Z112">
        <v>0</v>
      </c>
      <c r="AA112">
        <v>0</v>
      </c>
      <c r="AB112">
        <v>0</v>
      </c>
      <c r="AC112">
        <v>0</v>
      </c>
      <c r="AD112">
        <v>1</v>
      </c>
      <c r="AE112">
        <v>0</v>
      </c>
      <c r="AF112" t="s">
        <v>3</v>
      </c>
      <c r="AG112">
        <v>1E-4</v>
      </c>
      <c r="AH112">
        <v>2</v>
      </c>
      <c r="AI112">
        <v>36364602</v>
      </c>
      <c r="AJ112">
        <v>112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</row>
    <row r="113" spans="1:44">
      <c r="A113">
        <f>ROW(Source!A85)</f>
        <v>85</v>
      </c>
      <c r="B113">
        <v>36364603</v>
      </c>
      <c r="C113">
        <v>36364593</v>
      </c>
      <c r="D113">
        <v>29107441</v>
      </c>
      <c r="E113">
        <v>1</v>
      </c>
      <c r="F113">
        <v>1</v>
      </c>
      <c r="G113">
        <v>1</v>
      </c>
      <c r="H113">
        <v>3</v>
      </c>
      <c r="I113" t="s">
        <v>367</v>
      </c>
      <c r="J113" t="s">
        <v>461</v>
      </c>
      <c r="K113" t="s">
        <v>369</v>
      </c>
      <c r="L113">
        <v>1339</v>
      </c>
      <c r="N113">
        <v>1007</v>
      </c>
      <c r="O113" t="s">
        <v>116</v>
      </c>
      <c r="P113" t="s">
        <v>116</v>
      </c>
      <c r="Q113">
        <v>1</v>
      </c>
      <c r="X113">
        <v>1.2</v>
      </c>
      <c r="Y113">
        <v>6.23</v>
      </c>
      <c r="Z113">
        <v>0</v>
      </c>
      <c r="AA113">
        <v>0</v>
      </c>
      <c r="AB113">
        <v>0</v>
      </c>
      <c r="AC113">
        <v>0</v>
      </c>
      <c r="AD113">
        <v>1</v>
      </c>
      <c r="AE113">
        <v>0</v>
      </c>
      <c r="AF113" t="s">
        <v>3</v>
      </c>
      <c r="AG113">
        <v>1.2</v>
      </c>
      <c r="AH113">
        <v>2</v>
      </c>
      <c r="AI113">
        <v>36364603</v>
      </c>
      <c r="AJ113">
        <v>113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</row>
    <row r="114" spans="1:44">
      <c r="A114">
        <f>ROW(Source!A85)</f>
        <v>85</v>
      </c>
      <c r="B114">
        <v>36364604</v>
      </c>
      <c r="C114">
        <v>36364593</v>
      </c>
      <c r="D114">
        <v>29113598</v>
      </c>
      <c r="E114">
        <v>1</v>
      </c>
      <c r="F114">
        <v>1</v>
      </c>
      <c r="G114">
        <v>1</v>
      </c>
      <c r="H114">
        <v>3</v>
      </c>
      <c r="I114" t="s">
        <v>462</v>
      </c>
      <c r="J114" t="s">
        <v>463</v>
      </c>
      <c r="K114" t="s">
        <v>464</v>
      </c>
      <c r="L114">
        <v>1348</v>
      </c>
      <c r="N114">
        <v>1009</v>
      </c>
      <c r="O114" t="s">
        <v>36</v>
      </c>
      <c r="P114" t="s">
        <v>36</v>
      </c>
      <c r="Q114">
        <v>1000</v>
      </c>
      <c r="X114">
        <v>3.0000000000000001E-5</v>
      </c>
      <c r="Y114">
        <v>4455.2</v>
      </c>
      <c r="Z114">
        <v>0</v>
      </c>
      <c r="AA114">
        <v>0</v>
      </c>
      <c r="AB114">
        <v>0</v>
      </c>
      <c r="AC114">
        <v>0</v>
      </c>
      <c r="AD114">
        <v>1</v>
      </c>
      <c r="AE114">
        <v>0</v>
      </c>
      <c r="AF114" t="s">
        <v>3</v>
      </c>
      <c r="AG114">
        <v>3.0000000000000001E-5</v>
      </c>
      <c r="AH114">
        <v>2</v>
      </c>
      <c r="AI114">
        <v>36364604</v>
      </c>
      <c r="AJ114">
        <v>114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</row>
    <row r="115" spans="1:44">
      <c r="A115">
        <f>ROW(Source!A85)</f>
        <v>85</v>
      </c>
      <c r="B115">
        <v>36364605</v>
      </c>
      <c r="C115">
        <v>36364593</v>
      </c>
      <c r="D115">
        <v>29113797</v>
      </c>
      <c r="E115">
        <v>1</v>
      </c>
      <c r="F115">
        <v>1</v>
      </c>
      <c r="G115">
        <v>1</v>
      </c>
      <c r="H115">
        <v>3</v>
      </c>
      <c r="I115" t="s">
        <v>465</v>
      </c>
      <c r="J115" t="s">
        <v>466</v>
      </c>
      <c r="K115" t="s">
        <v>467</v>
      </c>
      <c r="L115">
        <v>1348</v>
      </c>
      <c r="N115">
        <v>1009</v>
      </c>
      <c r="O115" t="s">
        <v>36</v>
      </c>
      <c r="P115" t="s">
        <v>36</v>
      </c>
      <c r="Q115">
        <v>1000</v>
      </c>
      <c r="X115">
        <v>1.9400000000000001E-3</v>
      </c>
      <c r="Y115">
        <v>4920</v>
      </c>
      <c r="Z115">
        <v>0</v>
      </c>
      <c r="AA115">
        <v>0</v>
      </c>
      <c r="AB115">
        <v>0</v>
      </c>
      <c r="AC115">
        <v>0</v>
      </c>
      <c r="AD115">
        <v>1</v>
      </c>
      <c r="AE115">
        <v>0</v>
      </c>
      <c r="AF115" t="s">
        <v>3</v>
      </c>
      <c r="AG115">
        <v>1.9400000000000001E-3</v>
      </c>
      <c r="AH115">
        <v>2</v>
      </c>
      <c r="AI115">
        <v>36364605</v>
      </c>
      <c r="AJ115">
        <v>115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</row>
    <row r="116" spans="1:44">
      <c r="A116">
        <f>ROW(Source!A85)</f>
        <v>85</v>
      </c>
      <c r="B116">
        <v>36364606</v>
      </c>
      <c r="C116">
        <v>36364593</v>
      </c>
      <c r="D116">
        <v>29113979</v>
      </c>
      <c r="E116">
        <v>1</v>
      </c>
      <c r="F116">
        <v>1</v>
      </c>
      <c r="G116">
        <v>1</v>
      </c>
      <c r="H116">
        <v>3</v>
      </c>
      <c r="I116" t="s">
        <v>527</v>
      </c>
      <c r="J116" t="s">
        <v>528</v>
      </c>
      <c r="K116" t="s">
        <v>529</v>
      </c>
      <c r="L116">
        <v>1348</v>
      </c>
      <c r="N116">
        <v>1009</v>
      </c>
      <c r="O116" t="s">
        <v>36</v>
      </c>
      <c r="P116" t="s">
        <v>36</v>
      </c>
      <c r="Q116">
        <v>1000</v>
      </c>
      <c r="X116">
        <v>4.4000000000000002E-4</v>
      </c>
      <c r="Y116">
        <v>9749.99</v>
      </c>
      <c r="Z116">
        <v>0</v>
      </c>
      <c r="AA116">
        <v>0</v>
      </c>
      <c r="AB116">
        <v>0</v>
      </c>
      <c r="AC116">
        <v>0</v>
      </c>
      <c r="AD116">
        <v>1</v>
      </c>
      <c r="AE116">
        <v>0</v>
      </c>
      <c r="AF116" t="s">
        <v>3</v>
      </c>
      <c r="AG116">
        <v>4.4000000000000002E-4</v>
      </c>
      <c r="AH116">
        <v>2</v>
      </c>
      <c r="AI116">
        <v>36364606</v>
      </c>
      <c r="AJ116">
        <v>116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</row>
    <row r="117" spans="1:44">
      <c r="A117">
        <f>ROW(Source!A85)</f>
        <v>85</v>
      </c>
      <c r="B117">
        <v>36364607</v>
      </c>
      <c r="C117">
        <v>36364593</v>
      </c>
      <c r="D117">
        <v>29114247</v>
      </c>
      <c r="E117">
        <v>1</v>
      </c>
      <c r="F117">
        <v>1</v>
      </c>
      <c r="G117">
        <v>1</v>
      </c>
      <c r="H117">
        <v>3</v>
      </c>
      <c r="I117" t="s">
        <v>471</v>
      </c>
      <c r="J117" t="s">
        <v>472</v>
      </c>
      <c r="K117" t="s">
        <v>473</v>
      </c>
      <c r="L117">
        <v>1348</v>
      </c>
      <c r="N117">
        <v>1009</v>
      </c>
      <c r="O117" t="s">
        <v>36</v>
      </c>
      <c r="P117" t="s">
        <v>36</v>
      </c>
      <c r="Q117">
        <v>1000</v>
      </c>
      <c r="X117">
        <v>2.1000000000000001E-2</v>
      </c>
      <c r="Y117">
        <v>9040.01</v>
      </c>
      <c r="Z117">
        <v>0</v>
      </c>
      <c r="AA117">
        <v>0</v>
      </c>
      <c r="AB117">
        <v>0</v>
      </c>
      <c r="AC117">
        <v>0</v>
      </c>
      <c r="AD117">
        <v>1</v>
      </c>
      <c r="AE117">
        <v>0</v>
      </c>
      <c r="AF117" t="s">
        <v>3</v>
      </c>
      <c r="AG117">
        <v>2.1000000000000001E-2</v>
      </c>
      <c r="AH117">
        <v>2</v>
      </c>
      <c r="AI117">
        <v>36364607</v>
      </c>
      <c r="AJ117">
        <v>117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</row>
    <row r="118" spans="1:44">
      <c r="A118">
        <f>ROW(Source!A85)</f>
        <v>85</v>
      </c>
      <c r="B118">
        <v>36364608</v>
      </c>
      <c r="C118">
        <v>36364593</v>
      </c>
      <c r="D118">
        <v>29114332</v>
      </c>
      <c r="E118">
        <v>1</v>
      </c>
      <c r="F118">
        <v>1</v>
      </c>
      <c r="G118">
        <v>1</v>
      </c>
      <c r="H118">
        <v>3</v>
      </c>
      <c r="I118" t="s">
        <v>474</v>
      </c>
      <c r="J118" t="s">
        <v>475</v>
      </c>
      <c r="K118" t="s">
        <v>476</v>
      </c>
      <c r="L118">
        <v>1348</v>
      </c>
      <c r="N118">
        <v>1009</v>
      </c>
      <c r="O118" t="s">
        <v>36</v>
      </c>
      <c r="P118" t="s">
        <v>36</v>
      </c>
      <c r="Q118">
        <v>1000</v>
      </c>
      <c r="X118">
        <v>1.0000000000000001E-5</v>
      </c>
      <c r="Y118">
        <v>11978</v>
      </c>
      <c r="Z118">
        <v>0</v>
      </c>
      <c r="AA118">
        <v>0</v>
      </c>
      <c r="AB118">
        <v>0</v>
      </c>
      <c r="AC118">
        <v>0</v>
      </c>
      <c r="AD118">
        <v>1</v>
      </c>
      <c r="AE118">
        <v>0</v>
      </c>
      <c r="AF118" t="s">
        <v>3</v>
      </c>
      <c r="AG118">
        <v>1.0000000000000001E-5</v>
      </c>
      <c r="AH118">
        <v>2</v>
      </c>
      <c r="AI118">
        <v>36364608</v>
      </c>
      <c r="AJ118">
        <v>118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</row>
    <row r="119" spans="1:44">
      <c r="A119">
        <f>ROW(Source!A85)</f>
        <v>85</v>
      </c>
      <c r="B119">
        <v>36364609</v>
      </c>
      <c r="C119">
        <v>36364593</v>
      </c>
      <c r="D119">
        <v>29107444</v>
      </c>
      <c r="E119">
        <v>1</v>
      </c>
      <c r="F119">
        <v>1</v>
      </c>
      <c r="G119">
        <v>1</v>
      </c>
      <c r="H119">
        <v>3</v>
      </c>
      <c r="I119" t="s">
        <v>480</v>
      </c>
      <c r="J119" t="s">
        <v>481</v>
      </c>
      <c r="K119" t="s">
        <v>482</v>
      </c>
      <c r="L119">
        <v>1346</v>
      </c>
      <c r="N119">
        <v>1009</v>
      </c>
      <c r="O119" t="s">
        <v>483</v>
      </c>
      <c r="P119" t="s">
        <v>483</v>
      </c>
      <c r="Q119">
        <v>1</v>
      </c>
      <c r="X119">
        <v>0.36</v>
      </c>
      <c r="Y119">
        <v>6.09</v>
      </c>
      <c r="Z119">
        <v>0</v>
      </c>
      <c r="AA119">
        <v>0</v>
      </c>
      <c r="AB119">
        <v>0</v>
      </c>
      <c r="AC119">
        <v>0</v>
      </c>
      <c r="AD119">
        <v>1</v>
      </c>
      <c r="AE119">
        <v>0</v>
      </c>
      <c r="AF119" t="s">
        <v>3</v>
      </c>
      <c r="AG119">
        <v>0.36</v>
      </c>
      <c r="AH119">
        <v>2</v>
      </c>
      <c r="AI119">
        <v>36364609</v>
      </c>
      <c r="AJ119">
        <v>119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</row>
    <row r="120" spans="1:44">
      <c r="A120">
        <f>ROW(Source!A85)</f>
        <v>85</v>
      </c>
      <c r="B120">
        <v>36364610</v>
      </c>
      <c r="C120">
        <v>36364593</v>
      </c>
      <c r="D120">
        <v>29110606</v>
      </c>
      <c r="E120">
        <v>1</v>
      </c>
      <c r="F120">
        <v>1</v>
      </c>
      <c r="G120">
        <v>1</v>
      </c>
      <c r="H120">
        <v>3</v>
      </c>
      <c r="I120" t="s">
        <v>484</v>
      </c>
      <c r="J120" t="s">
        <v>485</v>
      </c>
      <c r="K120" t="s">
        <v>486</v>
      </c>
      <c r="L120">
        <v>1348</v>
      </c>
      <c r="N120">
        <v>1009</v>
      </c>
      <c r="O120" t="s">
        <v>36</v>
      </c>
      <c r="P120" t="s">
        <v>36</v>
      </c>
      <c r="Q120">
        <v>1000</v>
      </c>
      <c r="X120">
        <v>5.9999999999999995E-4</v>
      </c>
      <c r="Y120">
        <v>9420</v>
      </c>
      <c r="Z120">
        <v>0</v>
      </c>
      <c r="AA120">
        <v>0</v>
      </c>
      <c r="AB120">
        <v>0</v>
      </c>
      <c r="AC120">
        <v>0</v>
      </c>
      <c r="AD120">
        <v>1</v>
      </c>
      <c r="AE120">
        <v>0</v>
      </c>
      <c r="AF120" t="s">
        <v>3</v>
      </c>
      <c r="AG120">
        <v>5.9999999999999995E-4</v>
      </c>
      <c r="AH120">
        <v>2</v>
      </c>
      <c r="AI120">
        <v>36364610</v>
      </c>
      <c r="AJ120">
        <v>120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</row>
    <row r="121" spans="1:44">
      <c r="A121">
        <f>ROW(Source!A85)</f>
        <v>85</v>
      </c>
      <c r="B121">
        <v>36364611</v>
      </c>
      <c r="C121">
        <v>36364593</v>
      </c>
      <c r="D121">
        <v>29115467</v>
      </c>
      <c r="E121">
        <v>1</v>
      </c>
      <c r="F121">
        <v>1</v>
      </c>
      <c r="G121">
        <v>1</v>
      </c>
      <c r="H121">
        <v>3</v>
      </c>
      <c r="I121" t="s">
        <v>487</v>
      </c>
      <c r="J121" t="s">
        <v>488</v>
      </c>
      <c r="K121" t="s">
        <v>489</v>
      </c>
      <c r="L121">
        <v>1339</v>
      </c>
      <c r="N121">
        <v>1007</v>
      </c>
      <c r="O121" t="s">
        <v>116</v>
      </c>
      <c r="P121" t="s">
        <v>116</v>
      </c>
      <c r="Q121">
        <v>1</v>
      </c>
      <c r="X121">
        <v>1.0300000000000001E-3</v>
      </c>
      <c r="Y121">
        <v>1699.99</v>
      </c>
      <c r="Z121">
        <v>0</v>
      </c>
      <c r="AA121">
        <v>0</v>
      </c>
      <c r="AB121">
        <v>0</v>
      </c>
      <c r="AC121">
        <v>0</v>
      </c>
      <c r="AD121">
        <v>1</v>
      </c>
      <c r="AE121">
        <v>0</v>
      </c>
      <c r="AF121" t="s">
        <v>3</v>
      </c>
      <c r="AG121">
        <v>1.0300000000000001E-3</v>
      </c>
      <c r="AH121">
        <v>2</v>
      </c>
      <c r="AI121">
        <v>36364611</v>
      </c>
      <c r="AJ121">
        <v>121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</row>
    <row r="122" spans="1:44">
      <c r="A122">
        <f>ROW(Source!A85)</f>
        <v>85</v>
      </c>
      <c r="B122">
        <v>36364612</v>
      </c>
      <c r="C122">
        <v>36364593</v>
      </c>
      <c r="D122">
        <v>29122102</v>
      </c>
      <c r="E122">
        <v>1</v>
      </c>
      <c r="F122">
        <v>1</v>
      </c>
      <c r="G122">
        <v>1</v>
      </c>
      <c r="H122">
        <v>3</v>
      </c>
      <c r="I122" t="s">
        <v>490</v>
      </c>
      <c r="J122" t="s">
        <v>491</v>
      </c>
      <c r="K122" t="s">
        <v>492</v>
      </c>
      <c r="L122">
        <v>1348</v>
      </c>
      <c r="N122">
        <v>1009</v>
      </c>
      <c r="O122" t="s">
        <v>36</v>
      </c>
      <c r="P122" t="s">
        <v>36</v>
      </c>
      <c r="Q122">
        <v>1000</v>
      </c>
      <c r="X122">
        <v>3.1E-4</v>
      </c>
      <c r="Y122">
        <v>15620</v>
      </c>
      <c r="Z122">
        <v>0</v>
      </c>
      <c r="AA122">
        <v>0</v>
      </c>
      <c r="AB122">
        <v>0</v>
      </c>
      <c r="AC122">
        <v>0</v>
      </c>
      <c r="AD122">
        <v>1</v>
      </c>
      <c r="AE122">
        <v>0</v>
      </c>
      <c r="AF122" t="s">
        <v>3</v>
      </c>
      <c r="AG122">
        <v>3.1E-4</v>
      </c>
      <c r="AH122">
        <v>2</v>
      </c>
      <c r="AI122">
        <v>36364612</v>
      </c>
      <c r="AJ122">
        <v>122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</row>
    <row r="123" spans="1:44">
      <c r="A123">
        <f>ROW(Source!A85)</f>
        <v>85</v>
      </c>
      <c r="B123">
        <v>36364613</v>
      </c>
      <c r="C123">
        <v>36364593</v>
      </c>
      <c r="D123">
        <v>29129276</v>
      </c>
      <c r="E123">
        <v>1</v>
      </c>
      <c r="F123">
        <v>1</v>
      </c>
      <c r="G123">
        <v>1</v>
      </c>
      <c r="H123">
        <v>3</v>
      </c>
      <c r="I123" t="s">
        <v>493</v>
      </c>
      <c r="J123" t="s">
        <v>494</v>
      </c>
      <c r="K123" t="s">
        <v>495</v>
      </c>
      <c r="L123">
        <v>1348</v>
      </c>
      <c r="N123">
        <v>1009</v>
      </c>
      <c r="O123" t="s">
        <v>36</v>
      </c>
      <c r="P123" t="s">
        <v>36</v>
      </c>
      <c r="Q123">
        <v>1000</v>
      </c>
      <c r="X123">
        <v>2.0000000000000001E-4</v>
      </c>
      <c r="Y123">
        <v>7712</v>
      </c>
      <c r="Z123">
        <v>0</v>
      </c>
      <c r="AA123">
        <v>0</v>
      </c>
      <c r="AB123">
        <v>0</v>
      </c>
      <c r="AC123">
        <v>0</v>
      </c>
      <c r="AD123">
        <v>1</v>
      </c>
      <c r="AE123">
        <v>0</v>
      </c>
      <c r="AF123" t="s">
        <v>3</v>
      </c>
      <c r="AG123">
        <v>2.0000000000000001E-4</v>
      </c>
      <c r="AH123">
        <v>2</v>
      </c>
      <c r="AI123">
        <v>36364613</v>
      </c>
      <c r="AJ123">
        <v>123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</row>
    <row r="124" spans="1:44">
      <c r="A124">
        <f>ROW(Source!A85)</f>
        <v>85</v>
      </c>
      <c r="B124">
        <v>36364614</v>
      </c>
      <c r="C124">
        <v>36364593</v>
      </c>
      <c r="D124">
        <v>29127930</v>
      </c>
      <c r="E124">
        <v>1</v>
      </c>
      <c r="F124">
        <v>1</v>
      </c>
      <c r="G124">
        <v>1</v>
      </c>
      <c r="H124">
        <v>3</v>
      </c>
      <c r="I124" t="s">
        <v>580</v>
      </c>
      <c r="J124" t="s">
        <v>581</v>
      </c>
      <c r="K124" t="s">
        <v>582</v>
      </c>
      <c r="L124">
        <v>1348</v>
      </c>
      <c r="N124">
        <v>1009</v>
      </c>
      <c r="O124" t="s">
        <v>36</v>
      </c>
      <c r="P124" t="s">
        <v>36</v>
      </c>
      <c r="Q124">
        <v>1000</v>
      </c>
      <c r="X124">
        <v>1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 t="s">
        <v>3</v>
      </c>
      <c r="AG124">
        <v>1</v>
      </c>
      <c r="AH124">
        <v>3</v>
      </c>
      <c r="AI124">
        <v>-1</v>
      </c>
      <c r="AJ124" t="s">
        <v>3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</row>
    <row r="125" spans="1:44">
      <c r="A125">
        <f>ROW(Source!A85)</f>
        <v>85</v>
      </c>
      <c r="B125">
        <v>36364615</v>
      </c>
      <c r="C125">
        <v>36364593</v>
      </c>
      <c r="D125">
        <v>29162764</v>
      </c>
      <c r="E125">
        <v>1</v>
      </c>
      <c r="F125">
        <v>1</v>
      </c>
      <c r="G125">
        <v>1</v>
      </c>
      <c r="H125">
        <v>3</v>
      </c>
      <c r="I125" t="s">
        <v>496</v>
      </c>
      <c r="J125" t="s">
        <v>497</v>
      </c>
      <c r="K125" t="s">
        <v>498</v>
      </c>
      <c r="L125">
        <v>1302</v>
      </c>
      <c r="N125">
        <v>1003</v>
      </c>
      <c r="O125" t="s">
        <v>499</v>
      </c>
      <c r="P125" t="s">
        <v>499</v>
      </c>
      <c r="Q125">
        <v>10</v>
      </c>
      <c r="X125">
        <v>1.8700000000000001E-2</v>
      </c>
      <c r="Y125">
        <v>71.489999999999995</v>
      </c>
      <c r="Z125">
        <v>0</v>
      </c>
      <c r="AA125">
        <v>0</v>
      </c>
      <c r="AB125">
        <v>0</v>
      </c>
      <c r="AC125">
        <v>0</v>
      </c>
      <c r="AD125">
        <v>1</v>
      </c>
      <c r="AE125">
        <v>0</v>
      </c>
      <c r="AF125" t="s">
        <v>3</v>
      </c>
      <c r="AG125">
        <v>1.8700000000000001E-2</v>
      </c>
      <c r="AH125">
        <v>2</v>
      </c>
      <c r="AI125">
        <v>36364615</v>
      </c>
      <c r="AJ125">
        <v>124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</row>
    <row r="126" spans="1:44">
      <c r="A126">
        <f>ROW(Source!A87)</f>
        <v>87</v>
      </c>
      <c r="B126">
        <v>36365545</v>
      </c>
      <c r="C126">
        <v>36365544</v>
      </c>
      <c r="D126">
        <v>18410572</v>
      </c>
      <c r="E126">
        <v>1</v>
      </c>
      <c r="F126">
        <v>1</v>
      </c>
      <c r="G126">
        <v>1</v>
      </c>
      <c r="H126">
        <v>1</v>
      </c>
      <c r="I126" t="s">
        <v>519</v>
      </c>
      <c r="J126" t="s">
        <v>3</v>
      </c>
      <c r="K126" t="s">
        <v>520</v>
      </c>
      <c r="L126">
        <v>1369</v>
      </c>
      <c r="N126">
        <v>1013</v>
      </c>
      <c r="O126" t="s">
        <v>336</v>
      </c>
      <c r="P126" t="s">
        <v>336</v>
      </c>
      <c r="Q126">
        <v>1</v>
      </c>
      <c r="X126">
        <v>35.5</v>
      </c>
      <c r="Y126">
        <v>0</v>
      </c>
      <c r="Z126">
        <v>0</v>
      </c>
      <c r="AA126">
        <v>0</v>
      </c>
      <c r="AB126">
        <v>290.04000000000002</v>
      </c>
      <c r="AC126">
        <v>0</v>
      </c>
      <c r="AD126">
        <v>1</v>
      </c>
      <c r="AE126">
        <v>1</v>
      </c>
      <c r="AF126" t="s">
        <v>3</v>
      </c>
      <c r="AG126">
        <v>35.5</v>
      </c>
      <c r="AH126">
        <v>2</v>
      </c>
      <c r="AI126">
        <v>36365545</v>
      </c>
      <c r="AJ126">
        <v>125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</row>
    <row r="127" spans="1:44">
      <c r="A127">
        <f>ROW(Source!A87)</f>
        <v>87</v>
      </c>
      <c r="B127">
        <v>36365546</v>
      </c>
      <c r="C127">
        <v>36365544</v>
      </c>
      <c r="D127">
        <v>121548</v>
      </c>
      <c r="E127">
        <v>1</v>
      </c>
      <c r="F127">
        <v>1</v>
      </c>
      <c r="G127">
        <v>1</v>
      </c>
      <c r="H127">
        <v>1</v>
      </c>
      <c r="I127" t="s">
        <v>25</v>
      </c>
      <c r="J127" t="s">
        <v>3</v>
      </c>
      <c r="K127" t="s">
        <v>337</v>
      </c>
      <c r="L127">
        <v>608254</v>
      </c>
      <c r="N127">
        <v>1013</v>
      </c>
      <c r="O127" t="s">
        <v>338</v>
      </c>
      <c r="P127" t="s">
        <v>338</v>
      </c>
      <c r="Q127">
        <v>1</v>
      </c>
      <c r="X127">
        <v>2.61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1</v>
      </c>
      <c r="AE127">
        <v>2</v>
      </c>
      <c r="AF127" t="s">
        <v>3</v>
      </c>
      <c r="AG127">
        <v>2.61</v>
      </c>
      <c r="AH127">
        <v>2</v>
      </c>
      <c r="AI127">
        <v>36365546</v>
      </c>
      <c r="AJ127">
        <v>126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</row>
    <row r="128" spans="1:44">
      <c r="A128">
        <f>ROW(Source!A87)</f>
        <v>87</v>
      </c>
      <c r="B128">
        <v>36365547</v>
      </c>
      <c r="C128">
        <v>36365544</v>
      </c>
      <c r="D128">
        <v>29172285</v>
      </c>
      <c r="E128">
        <v>1</v>
      </c>
      <c r="F128">
        <v>1</v>
      </c>
      <c r="G128">
        <v>1</v>
      </c>
      <c r="H128">
        <v>2</v>
      </c>
      <c r="I128" t="s">
        <v>521</v>
      </c>
      <c r="J128" t="s">
        <v>522</v>
      </c>
      <c r="K128" t="s">
        <v>523</v>
      </c>
      <c r="L128">
        <v>1368</v>
      </c>
      <c r="N128">
        <v>1011</v>
      </c>
      <c r="O128" t="s">
        <v>342</v>
      </c>
      <c r="P128" t="s">
        <v>342</v>
      </c>
      <c r="Q128">
        <v>1</v>
      </c>
      <c r="X128">
        <v>0.04</v>
      </c>
      <c r="Y128">
        <v>0</v>
      </c>
      <c r="Z128">
        <v>120.52</v>
      </c>
      <c r="AA128">
        <v>15.42</v>
      </c>
      <c r="AB128">
        <v>0</v>
      </c>
      <c r="AC128">
        <v>0</v>
      </c>
      <c r="AD128">
        <v>1</v>
      </c>
      <c r="AE128">
        <v>0</v>
      </c>
      <c r="AF128" t="s">
        <v>3</v>
      </c>
      <c r="AG128">
        <v>0.04</v>
      </c>
      <c r="AH128">
        <v>2</v>
      </c>
      <c r="AI128">
        <v>36365547</v>
      </c>
      <c r="AJ128">
        <v>127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</row>
    <row r="129" spans="1:44">
      <c r="A129">
        <f>ROW(Source!A87)</f>
        <v>87</v>
      </c>
      <c r="B129">
        <v>36365548</v>
      </c>
      <c r="C129">
        <v>36365544</v>
      </c>
      <c r="D129">
        <v>29172379</v>
      </c>
      <c r="E129">
        <v>1</v>
      </c>
      <c r="F129">
        <v>1</v>
      </c>
      <c r="G129">
        <v>1</v>
      </c>
      <c r="H129">
        <v>2</v>
      </c>
      <c r="I129" t="s">
        <v>412</v>
      </c>
      <c r="J129" t="s">
        <v>442</v>
      </c>
      <c r="K129" t="s">
        <v>414</v>
      </c>
      <c r="L129">
        <v>1368</v>
      </c>
      <c r="N129">
        <v>1011</v>
      </c>
      <c r="O129" t="s">
        <v>342</v>
      </c>
      <c r="P129" t="s">
        <v>342</v>
      </c>
      <c r="Q129">
        <v>1</v>
      </c>
      <c r="X129">
        <v>0.21</v>
      </c>
      <c r="Y129">
        <v>0</v>
      </c>
      <c r="Z129">
        <v>112</v>
      </c>
      <c r="AA129">
        <v>13.5</v>
      </c>
      <c r="AB129">
        <v>0</v>
      </c>
      <c r="AC129">
        <v>0</v>
      </c>
      <c r="AD129">
        <v>1</v>
      </c>
      <c r="AE129">
        <v>0</v>
      </c>
      <c r="AF129" t="s">
        <v>3</v>
      </c>
      <c r="AG129">
        <v>0.21</v>
      </c>
      <c r="AH129">
        <v>2</v>
      </c>
      <c r="AI129">
        <v>36365548</v>
      </c>
      <c r="AJ129">
        <v>128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</row>
    <row r="130" spans="1:44">
      <c r="A130">
        <f>ROW(Source!A87)</f>
        <v>87</v>
      </c>
      <c r="B130">
        <v>36365549</v>
      </c>
      <c r="C130">
        <v>36365544</v>
      </c>
      <c r="D130">
        <v>29172409</v>
      </c>
      <c r="E130">
        <v>1</v>
      </c>
      <c r="F130">
        <v>1</v>
      </c>
      <c r="G130">
        <v>1</v>
      </c>
      <c r="H130">
        <v>2</v>
      </c>
      <c r="I130" t="s">
        <v>352</v>
      </c>
      <c r="J130" t="s">
        <v>530</v>
      </c>
      <c r="K130" t="s">
        <v>354</v>
      </c>
      <c r="L130">
        <v>1368</v>
      </c>
      <c r="N130">
        <v>1011</v>
      </c>
      <c r="O130" t="s">
        <v>342</v>
      </c>
      <c r="P130" t="s">
        <v>342</v>
      </c>
      <c r="Q130">
        <v>1</v>
      </c>
      <c r="X130">
        <v>2.36</v>
      </c>
      <c r="Y130">
        <v>0</v>
      </c>
      <c r="Z130">
        <v>175.55</v>
      </c>
      <c r="AA130">
        <v>14.4</v>
      </c>
      <c r="AB130">
        <v>0</v>
      </c>
      <c r="AC130">
        <v>0</v>
      </c>
      <c r="AD130">
        <v>1</v>
      </c>
      <c r="AE130">
        <v>0</v>
      </c>
      <c r="AF130" t="s">
        <v>3</v>
      </c>
      <c r="AG130">
        <v>2.36</v>
      </c>
      <c r="AH130">
        <v>2</v>
      </c>
      <c r="AI130">
        <v>36365549</v>
      </c>
      <c r="AJ130">
        <v>129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</row>
    <row r="131" spans="1:44">
      <c r="A131">
        <f>ROW(Source!A87)</f>
        <v>87</v>
      </c>
      <c r="B131">
        <v>36365550</v>
      </c>
      <c r="C131">
        <v>36365544</v>
      </c>
      <c r="D131">
        <v>29172498</v>
      </c>
      <c r="E131">
        <v>1</v>
      </c>
      <c r="F131">
        <v>1</v>
      </c>
      <c r="G131">
        <v>1</v>
      </c>
      <c r="H131">
        <v>2</v>
      </c>
      <c r="I131" t="s">
        <v>446</v>
      </c>
      <c r="J131" t="s">
        <v>447</v>
      </c>
      <c r="K131" t="s">
        <v>448</v>
      </c>
      <c r="L131">
        <v>1368</v>
      </c>
      <c r="N131">
        <v>1011</v>
      </c>
      <c r="O131" t="s">
        <v>342</v>
      </c>
      <c r="P131" t="s">
        <v>342</v>
      </c>
      <c r="Q131">
        <v>1</v>
      </c>
      <c r="X131">
        <v>0.99</v>
      </c>
      <c r="Y131">
        <v>0</v>
      </c>
      <c r="Z131">
        <v>2.37</v>
      </c>
      <c r="AA131">
        <v>0</v>
      </c>
      <c r="AB131">
        <v>0</v>
      </c>
      <c r="AC131">
        <v>0</v>
      </c>
      <c r="AD131">
        <v>1</v>
      </c>
      <c r="AE131">
        <v>0</v>
      </c>
      <c r="AF131" t="s">
        <v>3</v>
      </c>
      <c r="AG131">
        <v>0.99</v>
      </c>
      <c r="AH131">
        <v>2</v>
      </c>
      <c r="AI131">
        <v>36365550</v>
      </c>
      <c r="AJ131">
        <v>130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</row>
    <row r="132" spans="1:44">
      <c r="A132">
        <f>ROW(Source!A87)</f>
        <v>87</v>
      </c>
      <c r="B132">
        <v>36365551</v>
      </c>
      <c r="C132">
        <v>36365544</v>
      </c>
      <c r="D132">
        <v>29172659</v>
      </c>
      <c r="E132">
        <v>1</v>
      </c>
      <c r="F132">
        <v>1</v>
      </c>
      <c r="G132">
        <v>1</v>
      </c>
      <c r="H132">
        <v>2</v>
      </c>
      <c r="I132" t="s">
        <v>358</v>
      </c>
      <c r="J132" t="s">
        <v>449</v>
      </c>
      <c r="K132" t="s">
        <v>360</v>
      </c>
      <c r="L132">
        <v>1368</v>
      </c>
      <c r="N132">
        <v>1011</v>
      </c>
      <c r="O132" t="s">
        <v>342</v>
      </c>
      <c r="P132" t="s">
        <v>342</v>
      </c>
      <c r="Q132">
        <v>1</v>
      </c>
      <c r="X132">
        <v>1.68</v>
      </c>
      <c r="Y132">
        <v>0</v>
      </c>
      <c r="Z132">
        <v>1.2</v>
      </c>
      <c r="AA132">
        <v>0</v>
      </c>
      <c r="AB132">
        <v>0</v>
      </c>
      <c r="AC132">
        <v>0</v>
      </c>
      <c r="AD132">
        <v>1</v>
      </c>
      <c r="AE132">
        <v>0</v>
      </c>
      <c r="AF132" t="s">
        <v>3</v>
      </c>
      <c r="AG132">
        <v>1.68</v>
      </c>
      <c r="AH132">
        <v>2</v>
      </c>
      <c r="AI132">
        <v>36365551</v>
      </c>
      <c r="AJ132">
        <v>131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</row>
    <row r="133" spans="1:44">
      <c r="A133">
        <f>ROW(Source!A87)</f>
        <v>87</v>
      </c>
      <c r="B133">
        <v>36365552</v>
      </c>
      <c r="C133">
        <v>36365544</v>
      </c>
      <c r="D133">
        <v>29172669</v>
      </c>
      <c r="E133">
        <v>1</v>
      </c>
      <c r="F133">
        <v>1</v>
      </c>
      <c r="G133">
        <v>1</v>
      </c>
      <c r="H133">
        <v>2</v>
      </c>
      <c r="I133" t="s">
        <v>450</v>
      </c>
      <c r="J133" t="s">
        <v>451</v>
      </c>
      <c r="K133" t="s">
        <v>452</v>
      </c>
      <c r="L133">
        <v>1368</v>
      </c>
      <c r="N133">
        <v>1011</v>
      </c>
      <c r="O133" t="s">
        <v>342</v>
      </c>
      <c r="P133" t="s">
        <v>342</v>
      </c>
      <c r="Q133">
        <v>1</v>
      </c>
      <c r="X133">
        <v>0.18</v>
      </c>
      <c r="Y133">
        <v>0</v>
      </c>
      <c r="Z133">
        <v>12.31</v>
      </c>
      <c r="AA133">
        <v>0</v>
      </c>
      <c r="AB133">
        <v>0</v>
      </c>
      <c r="AC133">
        <v>0</v>
      </c>
      <c r="AD133">
        <v>1</v>
      </c>
      <c r="AE133">
        <v>0</v>
      </c>
      <c r="AF133" t="s">
        <v>3</v>
      </c>
      <c r="AG133">
        <v>0.18</v>
      </c>
      <c r="AH133">
        <v>2</v>
      </c>
      <c r="AI133">
        <v>36365552</v>
      </c>
      <c r="AJ133">
        <v>132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</row>
    <row r="134" spans="1:44">
      <c r="A134">
        <f>ROW(Source!A87)</f>
        <v>87</v>
      </c>
      <c r="B134">
        <v>36365553</v>
      </c>
      <c r="C134">
        <v>36365544</v>
      </c>
      <c r="D134">
        <v>29172679</v>
      </c>
      <c r="E134">
        <v>1</v>
      </c>
      <c r="F134">
        <v>1</v>
      </c>
      <c r="G134">
        <v>1</v>
      </c>
      <c r="H134">
        <v>2</v>
      </c>
      <c r="I134" t="s">
        <v>453</v>
      </c>
      <c r="J134" t="s">
        <v>454</v>
      </c>
      <c r="K134" t="s">
        <v>455</v>
      </c>
      <c r="L134">
        <v>1368</v>
      </c>
      <c r="N134">
        <v>1011</v>
      </c>
      <c r="O134" t="s">
        <v>342</v>
      </c>
      <c r="P134" t="s">
        <v>342</v>
      </c>
      <c r="Q134">
        <v>1</v>
      </c>
      <c r="X134">
        <v>0.02</v>
      </c>
      <c r="Y134">
        <v>0</v>
      </c>
      <c r="Z134">
        <v>6.7</v>
      </c>
      <c r="AA134">
        <v>0</v>
      </c>
      <c r="AB134">
        <v>0</v>
      </c>
      <c r="AC134">
        <v>0</v>
      </c>
      <c r="AD134">
        <v>1</v>
      </c>
      <c r="AE134">
        <v>0</v>
      </c>
      <c r="AF134" t="s">
        <v>3</v>
      </c>
      <c r="AG134">
        <v>0.02</v>
      </c>
      <c r="AH134">
        <v>2</v>
      </c>
      <c r="AI134">
        <v>36365553</v>
      </c>
      <c r="AJ134">
        <v>133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</row>
    <row r="135" spans="1:44">
      <c r="A135">
        <f>ROW(Source!A87)</f>
        <v>87</v>
      </c>
      <c r="B135">
        <v>36365554</v>
      </c>
      <c r="C135">
        <v>36365544</v>
      </c>
      <c r="D135">
        <v>29174500</v>
      </c>
      <c r="E135">
        <v>1</v>
      </c>
      <c r="F135">
        <v>1</v>
      </c>
      <c r="G135">
        <v>1</v>
      </c>
      <c r="H135">
        <v>2</v>
      </c>
      <c r="I135" t="s">
        <v>531</v>
      </c>
      <c r="J135" t="s">
        <v>532</v>
      </c>
      <c r="K135" t="s">
        <v>533</v>
      </c>
      <c r="L135">
        <v>1368</v>
      </c>
      <c r="N135">
        <v>1011</v>
      </c>
      <c r="O135" t="s">
        <v>342</v>
      </c>
      <c r="P135" t="s">
        <v>342</v>
      </c>
      <c r="Q135">
        <v>1</v>
      </c>
      <c r="X135">
        <v>2.41</v>
      </c>
      <c r="Y135">
        <v>0</v>
      </c>
      <c r="Z135">
        <v>1.95</v>
      </c>
      <c r="AA135">
        <v>0</v>
      </c>
      <c r="AB135">
        <v>0</v>
      </c>
      <c r="AC135">
        <v>0</v>
      </c>
      <c r="AD135">
        <v>1</v>
      </c>
      <c r="AE135">
        <v>0</v>
      </c>
      <c r="AF135" t="s">
        <v>3</v>
      </c>
      <c r="AG135">
        <v>2.41</v>
      </c>
      <c r="AH135">
        <v>2</v>
      </c>
      <c r="AI135">
        <v>36365554</v>
      </c>
      <c r="AJ135">
        <v>134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</row>
    <row r="136" spans="1:44">
      <c r="A136">
        <f>ROW(Source!A87)</f>
        <v>87</v>
      </c>
      <c r="B136">
        <v>36365555</v>
      </c>
      <c r="C136">
        <v>36365544</v>
      </c>
      <c r="D136">
        <v>29174913</v>
      </c>
      <c r="E136">
        <v>1</v>
      </c>
      <c r="F136">
        <v>1</v>
      </c>
      <c r="G136">
        <v>1</v>
      </c>
      <c r="H136">
        <v>2</v>
      </c>
      <c r="I136" t="s">
        <v>364</v>
      </c>
      <c r="J136" t="s">
        <v>457</v>
      </c>
      <c r="K136" t="s">
        <v>366</v>
      </c>
      <c r="L136">
        <v>1368</v>
      </c>
      <c r="N136">
        <v>1011</v>
      </c>
      <c r="O136" t="s">
        <v>342</v>
      </c>
      <c r="P136" t="s">
        <v>342</v>
      </c>
      <c r="Q136">
        <v>1</v>
      </c>
      <c r="X136">
        <v>0.32</v>
      </c>
      <c r="Y136">
        <v>0</v>
      </c>
      <c r="Z136">
        <v>87.17</v>
      </c>
      <c r="AA136">
        <v>11.6</v>
      </c>
      <c r="AB136">
        <v>0</v>
      </c>
      <c r="AC136">
        <v>0</v>
      </c>
      <c r="AD136">
        <v>1</v>
      </c>
      <c r="AE136">
        <v>0</v>
      </c>
      <c r="AF136" t="s">
        <v>3</v>
      </c>
      <c r="AG136">
        <v>0.32</v>
      </c>
      <c r="AH136">
        <v>2</v>
      </c>
      <c r="AI136">
        <v>36365555</v>
      </c>
      <c r="AJ136">
        <v>135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</row>
    <row r="137" spans="1:44">
      <c r="A137">
        <f>ROW(Source!A87)</f>
        <v>87</v>
      </c>
      <c r="B137">
        <v>36365556</v>
      </c>
      <c r="C137">
        <v>36365544</v>
      </c>
      <c r="D137">
        <v>29107906</v>
      </c>
      <c r="E137">
        <v>1</v>
      </c>
      <c r="F137">
        <v>1</v>
      </c>
      <c r="G137">
        <v>1</v>
      </c>
      <c r="H137">
        <v>3</v>
      </c>
      <c r="I137" t="s">
        <v>458</v>
      </c>
      <c r="J137" t="s">
        <v>459</v>
      </c>
      <c r="K137" t="s">
        <v>460</v>
      </c>
      <c r="L137">
        <v>1348</v>
      </c>
      <c r="N137">
        <v>1009</v>
      </c>
      <c r="O137" t="s">
        <v>36</v>
      </c>
      <c r="P137" t="s">
        <v>36</v>
      </c>
      <c r="Q137">
        <v>1000</v>
      </c>
      <c r="X137">
        <v>1.4999999999999999E-4</v>
      </c>
      <c r="Y137">
        <v>37900</v>
      </c>
      <c r="Z137">
        <v>0</v>
      </c>
      <c r="AA137">
        <v>0</v>
      </c>
      <c r="AB137">
        <v>0</v>
      </c>
      <c r="AC137">
        <v>0</v>
      </c>
      <c r="AD137">
        <v>1</v>
      </c>
      <c r="AE137">
        <v>0</v>
      </c>
      <c r="AF137" t="s">
        <v>3</v>
      </c>
      <c r="AG137">
        <v>1.4999999999999999E-4</v>
      </c>
      <c r="AH137">
        <v>2</v>
      </c>
      <c r="AI137">
        <v>36365556</v>
      </c>
      <c r="AJ137">
        <v>136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</row>
    <row r="138" spans="1:44">
      <c r="A138">
        <f>ROW(Source!A87)</f>
        <v>87</v>
      </c>
      <c r="B138">
        <v>36365557</v>
      </c>
      <c r="C138">
        <v>36365544</v>
      </c>
      <c r="D138">
        <v>29107441</v>
      </c>
      <c r="E138">
        <v>1</v>
      </c>
      <c r="F138">
        <v>1</v>
      </c>
      <c r="G138">
        <v>1</v>
      </c>
      <c r="H138">
        <v>3</v>
      </c>
      <c r="I138" t="s">
        <v>367</v>
      </c>
      <c r="J138" t="s">
        <v>461</v>
      </c>
      <c r="K138" t="s">
        <v>369</v>
      </c>
      <c r="L138">
        <v>1339</v>
      </c>
      <c r="N138">
        <v>1007</v>
      </c>
      <c r="O138" t="s">
        <v>116</v>
      </c>
      <c r="P138" t="s">
        <v>116</v>
      </c>
      <c r="Q138">
        <v>1</v>
      </c>
      <c r="X138">
        <v>1.4</v>
      </c>
      <c r="Y138">
        <v>6.23</v>
      </c>
      <c r="Z138">
        <v>0</v>
      </c>
      <c r="AA138">
        <v>0</v>
      </c>
      <c r="AB138">
        <v>0</v>
      </c>
      <c r="AC138">
        <v>0</v>
      </c>
      <c r="AD138">
        <v>1</v>
      </c>
      <c r="AE138">
        <v>0</v>
      </c>
      <c r="AF138" t="s">
        <v>3</v>
      </c>
      <c r="AG138">
        <v>1.4</v>
      </c>
      <c r="AH138">
        <v>2</v>
      </c>
      <c r="AI138">
        <v>36365557</v>
      </c>
      <c r="AJ138">
        <v>137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</row>
    <row r="139" spans="1:44">
      <c r="A139">
        <f>ROW(Source!A87)</f>
        <v>87</v>
      </c>
      <c r="B139">
        <v>36365558</v>
      </c>
      <c r="C139">
        <v>36365544</v>
      </c>
      <c r="D139">
        <v>29113598</v>
      </c>
      <c r="E139">
        <v>1</v>
      </c>
      <c r="F139">
        <v>1</v>
      </c>
      <c r="G139">
        <v>1</v>
      </c>
      <c r="H139">
        <v>3</v>
      </c>
      <c r="I139" t="s">
        <v>462</v>
      </c>
      <c r="J139" t="s">
        <v>463</v>
      </c>
      <c r="K139" t="s">
        <v>464</v>
      </c>
      <c r="L139">
        <v>1348</v>
      </c>
      <c r="N139">
        <v>1009</v>
      </c>
      <c r="O139" t="s">
        <v>36</v>
      </c>
      <c r="P139" t="s">
        <v>36</v>
      </c>
      <c r="Q139">
        <v>1000</v>
      </c>
      <c r="X139">
        <v>4.0000000000000003E-5</v>
      </c>
      <c r="Y139">
        <v>4455.2</v>
      </c>
      <c r="Z139">
        <v>0</v>
      </c>
      <c r="AA139">
        <v>0</v>
      </c>
      <c r="AB139">
        <v>0</v>
      </c>
      <c r="AC139">
        <v>0</v>
      </c>
      <c r="AD139">
        <v>1</v>
      </c>
      <c r="AE139">
        <v>0</v>
      </c>
      <c r="AF139" t="s">
        <v>3</v>
      </c>
      <c r="AG139">
        <v>4.0000000000000003E-5</v>
      </c>
      <c r="AH139">
        <v>2</v>
      </c>
      <c r="AI139">
        <v>36365558</v>
      </c>
      <c r="AJ139">
        <v>138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</row>
    <row r="140" spans="1:44">
      <c r="A140">
        <f>ROW(Source!A87)</f>
        <v>87</v>
      </c>
      <c r="B140">
        <v>36365559</v>
      </c>
      <c r="C140">
        <v>36365544</v>
      </c>
      <c r="D140">
        <v>29113797</v>
      </c>
      <c r="E140">
        <v>1</v>
      </c>
      <c r="F140">
        <v>1</v>
      </c>
      <c r="G140">
        <v>1</v>
      </c>
      <c r="H140">
        <v>3</v>
      </c>
      <c r="I140" t="s">
        <v>465</v>
      </c>
      <c r="J140" t="s">
        <v>466</v>
      </c>
      <c r="K140" t="s">
        <v>467</v>
      </c>
      <c r="L140">
        <v>1348</v>
      </c>
      <c r="N140">
        <v>1009</v>
      </c>
      <c r="O140" t="s">
        <v>36</v>
      </c>
      <c r="P140" t="s">
        <v>36</v>
      </c>
      <c r="Q140">
        <v>1000</v>
      </c>
      <c r="X140">
        <v>2.97E-3</v>
      </c>
      <c r="Y140">
        <v>4920</v>
      </c>
      <c r="Z140">
        <v>0</v>
      </c>
      <c r="AA140">
        <v>0</v>
      </c>
      <c r="AB140">
        <v>0</v>
      </c>
      <c r="AC140">
        <v>0</v>
      </c>
      <c r="AD140">
        <v>1</v>
      </c>
      <c r="AE140">
        <v>0</v>
      </c>
      <c r="AF140" t="s">
        <v>3</v>
      </c>
      <c r="AG140">
        <v>2.97E-3</v>
      </c>
      <c r="AH140">
        <v>2</v>
      </c>
      <c r="AI140">
        <v>36365559</v>
      </c>
      <c r="AJ140">
        <v>139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</row>
    <row r="141" spans="1:44">
      <c r="A141">
        <f>ROW(Source!A87)</f>
        <v>87</v>
      </c>
      <c r="B141">
        <v>36365560</v>
      </c>
      <c r="C141">
        <v>36365544</v>
      </c>
      <c r="D141">
        <v>29113979</v>
      </c>
      <c r="E141">
        <v>1</v>
      </c>
      <c r="F141">
        <v>1</v>
      </c>
      <c r="G141">
        <v>1</v>
      </c>
      <c r="H141">
        <v>3</v>
      </c>
      <c r="I141" t="s">
        <v>527</v>
      </c>
      <c r="J141" t="s">
        <v>528</v>
      </c>
      <c r="K141" t="s">
        <v>529</v>
      </c>
      <c r="L141">
        <v>1348</v>
      </c>
      <c r="N141">
        <v>1009</v>
      </c>
      <c r="O141" t="s">
        <v>36</v>
      </c>
      <c r="P141" t="s">
        <v>36</v>
      </c>
      <c r="Q141">
        <v>1000</v>
      </c>
      <c r="X141">
        <v>6.0999999999999997E-4</v>
      </c>
      <c r="Y141">
        <v>9749.99</v>
      </c>
      <c r="Z141">
        <v>0</v>
      </c>
      <c r="AA141">
        <v>0</v>
      </c>
      <c r="AB141">
        <v>0</v>
      </c>
      <c r="AC141">
        <v>0</v>
      </c>
      <c r="AD141">
        <v>1</v>
      </c>
      <c r="AE141">
        <v>0</v>
      </c>
      <c r="AF141" t="s">
        <v>3</v>
      </c>
      <c r="AG141">
        <v>6.0999999999999997E-4</v>
      </c>
      <c r="AH141">
        <v>2</v>
      </c>
      <c r="AI141">
        <v>36365560</v>
      </c>
      <c r="AJ141">
        <v>140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</row>
    <row r="142" spans="1:44">
      <c r="A142">
        <f>ROW(Source!A87)</f>
        <v>87</v>
      </c>
      <c r="B142">
        <v>36365561</v>
      </c>
      <c r="C142">
        <v>36365544</v>
      </c>
      <c r="D142">
        <v>29114247</v>
      </c>
      <c r="E142">
        <v>1</v>
      </c>
      <c r="F142">
        <v>1</v>
      </c>
      <c r="G142">
        <v>1</v>
      </c>
      <c r="H142">
        <v>3</v>
      </c>
      <c r="I142" t="s">
        <v>471</v>
      </c>
      <c r="J142" t="s">
        <v>472</v>
      </c>
      <c r="K142" t="s">
        <v>473</v>
      </c>
      <c r="L142">
        <v>1348</v>
      </c>
      <c r="N142">
        <v>1009</v>
      </c>
      <c r="O142" t="s">
        <v>36</v>
      </c>
      <c r="P142" t="s">
        <v>36</v>
      </c>
      <c r="Q142">
        <v>1000</v>
      </c>
      <c r="X142">
        <v>2.2000000000000001E-3</v>
      </c>
      <c r="Y142">
        <v>9040.01</v>
      </c>
      <c r="Z142">
        <v>0</v>
      </c>
      <c r="AA142">
        <v>0</v>
      </c>
      <c r="AB142">
        <v>0</v>
      </c>
      <c r="AC142">
        <v>0</v>
      </c>
      <c r="AD142">
        <v>1</v>
      </c>
      <c r="AE142">
        <v>0</v>
      </c>
      <c r="AF142" t="s">
        <v>3</v>
      </c>
      <c r="AG142">
        <v>2.2000000000000001E-3</v>
      </c>
      <c r="AH142">
        <v>2</v>
      </c>
      <c r="AI142">
        <v>36365561</v>
      </c>
      <c r="AJ142">
        <v>141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</row>
    <row r="143" spans="1:44">
      <c r="A143">
        <f>ROW(Source!A87)</f>
        <v>87</v>
      </c>
      <c r="B143">
        <v>36365562</v>
      </c>
      <c r="C143">
        <v>36365544</v>
      </c>
      <c r="D143">
        <v>29107444</v>
      </c>
      <c r="E143">
        <v>1</v>
      </c>
      <c r="F143">
        <v>1</v>
      </c>
      <c r="G143">
        <v>1</v>
      </c>
      <c r="H143">
        <v>3</v>
      </c>
      <c r="I143" t="s">
        <v>480</v>
      </c>
      <c r="J143" t="s">
        <v>481</v>
      </c>
      <c r="K143" t="s">
        <v>482</v>
      </c>
      <c r="L143">
        <v>1346</v>
      </c>
      <c r="N143">
        <v>1009</v>
      </c>
      <c r="O143" t="s">
        <v>483</v>
      </c>
      <c r="P143" t="s">
        <v>483</v>
      </c>
      <c r="Q143">
        <v>1</v>
      </c>
      <c r="X143">
        <v>0.42</v>
      </c>
      <c r="Y143">
        <v>6.09</v>
      </c>
      <c r="Z143">
        <v>0</v>
      </c>
      <c r="AA143">
        <v>0</v>
      </c>
      <c r="AB143">
        <v>0</v>
      </c>
      <c r="AC143">
        <v>0</v>
      </c>
      <c r="AD143">
        <v>1</v>
      </c>
      <c r="AE143">
        <v>0</v>
      </c>
      <c r="AF143" t="s">
        <v>3</v>
      </c>
      <c r="AG143">
        <v>0.42</v>
      </c>
      <c r="AH143">
        <v>2</v>
      </c>
      <c r="AI143">
        <v>36365562</v>
      </c>
      <c r="AJ143">
        <v>142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</row>
    <row r="144" spans="1:44">
      <c r="A144">
        <f>ROW(Source!A87)</f>
        <v>87</v>
      </c>
      <c r="B144">
        <v>36365563</v>
      </c>
      <c r="C144">
        <v>36365544</v>
      </c>
      <c r="D144">
        <v>29110606</v>
      </c>
      <c r="E144">
        <v>1</v>
      </c>
      <c r="F144">
        <v>1</v>
      </c>
      <c r="G144">
        <v>1</v>
      </c>
      <c r="H144">
        <v>3</v>
      </c>
      <c r="I144" t="s">
        <v>484</v>
      </c>
      <c r="J144" t="s">
        <v>485</v>
      </c>
      <c r="K144" t="s">
        <v>486</v>
      </c>
      <c r="L144">
        <v>1348</v>
      </c>
      <c r="N144">
        <v>1009</v>
      </c>
      <c r="O144" t="s">
        <v>36</v>
      </c>
      <c r="P144" t="s">
        <v>36</v>
      </c>
      <c r="Q144">
        <v>1000</v>
      </c>
      <c r="X144">
        <v>9.0000000000000006E-5</v>
      </c>
      <c r="Y144">
        <v>9420</v>
      </c>
      <c r="Z144">
        <v>0</v>
      </c>
      <c r="AA144">
        <v>0</v>
      </c>
      <c r="AB144">
        <v>0</v>
      </c>
      <c r="AC144">
        <v>0</v>
      </c>
      <c r="AD144">
        <v>1</v>
      </c>
      <c r="AE144">
        <v>0</v>
      </c>
      <c r="AF144" t="s">
        <v>3</v>
      </c>
      <c r="AG144">
        <v>9.0000000000000006E-5</v>
      </c>
      <c r="AH144">
        <v>2</v>
      </c>
      <c r="AI144">
        <v>36365563</v>
      </c>
      <c r="AJ144">
        <v>143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</row>
    <row r="145" spans="1:44">
      <c r="A145">
        <f>ROW(Source!A87)</f>
        <v>87</v>
      </c>
      <c r="B145">
        <v>36365564</v>
      </c>
      <c r="C145">
        <v>36365544</v>
      </c>
      <c r="D145">
        <v>29112833</v>
      </c>
      <c r="E145">
        <v>1</v>
      </c>
      <c r="F145">
        <v>1</v>
      </c>
      <c r="G145">
        <v>1</v>
      </c>
      <c r="H145">
        <v>3</v>
      </c>
      <c r="I145" t="s">
        <v>583</v>
      </c>
      <c r="J145" t="s">
        <v>584</v>
      </c>
      <c r="K145" t="s">
        <v>585</v>
      </c>
      <c r="L145">
        <v>1348</v>
      </c>
      <c r="N145">
        <v>1009</v>
      </c>
      <c r="O145" t="s">
        <v>36</v>
      </c>
      <c r="P145" t="s">
        <v>36</v>
      </c>
      <c r="Q145">
        <v>1000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1</v>
      </c>
      <c r="AD145">
        <v>0</v>
      </c>
      <c r="AE145">
        <v>0</v>
      </c>
      <c r="AF145" t="s">
        <v>3</v>
      </c>
      <c r="AG145">
        <v>0</v>
      </c>
      <c r="AH145">
        <v>3</v>
      </c>
      <c r="AI145">
        <v>-1</v>
      </c>
      <c r="AJ145" t="s">
        <v>3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</row>
    <row r="146" spans="1:44">
      <c r="A146">
        <f>ROW(Source!A87)</f>
        <v>87</v>
      </c>
      <c r="B146">
        <v>36365565</v>
      </c>
      <c r="C146">
        <v>36365544</v>
      </c>
      <c r="D146">
        <v>29112584</v>
      </c>
      <c r="E146">
        <v>1</v>
      </c>
      <c r="F146">
        <v>1</v>
      </c>
      <c r="G146">
        <v>1</v>
      </c>
      <c r="H146">
        <v>3</v>
      </c>
      <c r="I146" t="s">
        <v>586</v>
      </c>
      <c r="J146" t="s">
        <v>587</v>
      </c>
      <c r="K146" t="s">
        <v>588</v>
      </c>
      <c r="L146">
        <v>1348</v>
      </c>
      <c r="N146">
        <v>1009</v>
      </c>
      <c r="O146" t="s">
        <v>36</v>
      </c>
      <c r="P146" t="s">
        <v>36</v>
      </c>
      <c r="Q146">
        <v>1000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1</v>
      </c>
      <c r="AD146">
        <v>0</v>
      </c>
      <c r="AE146">
        <v>0</v>
      </c>
      <c r="AF146" t="s">
        <v>3</v>
      </c>
      <c r="AG146">
        <v>0</v>
      </c>
      <c r="AH146">
        <v>3</v>
      </c>
      <c r="AI146">
        <v>-1</v>
      </c>
      <c r="AJ146" t="s">
        <v>3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</row>
    <row r="147" spans="1:44">
      <c r="A147">
        <f>ROW(Source!A87)</f>
        <v>87</v>
      </c>
      <c r="B147">
        <v>36365566</v>
      </c>
      <c r="C147">
        <v>36365544</v>
      </c>
      <c r="D147">
        <v>29115467</v>
      </c>
      <c r="E147">
        <v>1</v>
      </c>
      <c r="F147">
        <v>1</v>
      </c>
      <c r="G147">
        <v>1</v>
      </c>
      <c r="H147">
        <v>3</v>
      </c>
      <c r="I147" t="s">
        <v>487</v>
      </c>
      <c r="J147" t="s">
        <v>488</v>
      </c>
      <c r="K147" t="s">
        <v>489</v>
      </c>
      <c r="L147">
        <v>1339</v>
      </c>
      <c r="N147">
        <v>1007</v>
      </c>
      <c r="O147" t="s">
        <v>116</v>
      </c>
      <c r="P147" t="s">
        <v>116</v>
      </c>
      <c r="Q147">
        <v>1</v>
      </c>
      <c r="X147">
        <v>1.2999999999999999E-3</v>
      </c>
      <c r="Y147">
        <v>1699.99</v>
      </c>
      <c r="Z147">
        <v>0</v>
      </c>
      <c r="AA147">
        <v>0</v>
      </c>
      <c r="AB147">
        <v>0</v>
      </c>
      <c r="AC147">
        <v>0</v>
      </c>
      <c r="AD147">
        <v>1</v>
      </c>
      <c r="AE147">
        <v>0</v>
      </c>
      <c r="AF147" t="s">
        <v>3</v>
      </c>
      <c r="AG147">
        <v>1.2999999999999999E-3</v>
      </c>
      <c r="AH147">
        <v>2</v>
      </c>
      <c r="AI147">
        <v>36365566</v>
      </c>
      <c r="AJ147">
        <v>145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</row>
    <row r="148" spans="1:44">
      <c r="A148">
        <f>ROW(Source!A87)</f>
        <v>87</v>
      </c>
      <c r="B148">
        <v>36365567</v>
      </c>
      <c r="C148">
        <v>36365544</v>
      </c>
      <c r="D148">
        <v>29122102</v>
      </c>
      <c r="E148">
        <v>1</v>
      </c>
      <c r="F148">
        <v>1</v>
      </c>
      <c r="G148">
        <v>1</v>
      </c>
      <c r="H148">
        <v>3</v>
      </c>
      <c r="I148" t="s">
        <v>490</v>
      </c>
      <c r="J148" t="s">
        <v>491</v>
      </c>
      <c r="K148" t="s">
        <v>492</v>
      </c>
      <c r="L148">
        <v>1348</v>
      </c>
      <c r="N148">
        <v>1009</v>
      </c>
      <c r="O148" t="s">
        <v>36</v>
      </c>
      <c r="P148" t="s">
        <v>36</v>
      </c>
      <c r="Q148">
        <v>1000</v>
      </c>
      <c r="X148">
        <v>4.6999999999999999E-4</v>
      </c>
      <c r="Y148">
        <v>15620</v>
      </c>
      <c r="Z148">
        <v>0</v>
      </c>
      <c r="AA148">
        <v>0</v>
      </c>
      <c r="AB148">
        <v>0</v>
      </c>
      <c r="AC148">
        <v>0</v>
      </c>
      <c r="AD148">
        <v>1</v>
      </c>
      <c r="AE148">
        <v>0</v>
      </c>
      <c r="AF148" t="s">
        <v>3</v>
      </c>
      <c r="AG148">
        <v>4.6999999999999999E-4</v>
      </c>
      <c r="AH148">
        <v>2</v>
      </c>
      <c r="AI148">
        <v>36365567</v>
      </c>
      <c r="AJ148">
        <v>146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</row>
    <row r="149" spans="1:44">
      <c r="A149">
        <f>ROW(Source!A87)</f>
        <v>87</v>
      </c>
      <c r="B149">
        <v>36365568</v>
      </c>
      <c r="C149">
        <v>36365544</v>
      </c>
      <c r="D149">
        <v>29129276</v>
      </c>
      <c r="E149">
        <v>1</v>
      </c>
      <c r="F149">
        <v>1</v>
      </c>
      <c r="G149">
        <v>1</v>
      </c>
      <c r="H149">
        <v>3</v>
      </c>
      <c r="I149" t="s">
        <v>493</v>
      </c>
      <c r="J149" t="s">
        <v>494</v>
      </c>
      <c r="K149" t="s">
        <v>495</v>
      </c>
      <c r="L149">
        <v>1348</v>
      </c>
      <c r="N149">
        <v>1009</v>
      </c>
      <c r="O149" t="s">
        <v>36</v>
      </c>
      <c r="P149" t="s">
        <v>36</v>
      </c>
      <c r="Q149">
        <v>1000</v>
      </c>
      <c r="X149">
        <v>1.0999999999999999E-2</v>
      </c>
      <c r="Y149">
        <v>7712</v>
      </c>
      <c r="Z149">
        <v>0</v>
      </c>
      <c r="AA149">
        <v>0</v>
      </c>
      <c r="AB149">
        <v>0</v>
      </c>
      <c r="AC149">
        <v>0</v>
      </c>
      <c r="AD149">
        <v>1</v>
      </c>
      <c r="AE149">
        <v>0</v>
      </c>
      <c r="AF149" t="s">
        <v>3</v>
      </c>
      <c r="AG149">
        <v>1.0999999999999999E-2</v>
      </c>
      <c r="AH149">
        <v>2</v>
      </c>
      <c r="AI149">
        <v>36365568</v>
      </c>
      <c r="AJ149">
        <v>147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</row>
    <row r="150" spans="1:44">
      <c r="A150">
        <f>ROW(Source!A87)</f>
        <v>87</v>
      </c>
      <c r="B150">
        <v>36365569</v>
      </c>
      <c r="C150">
        <v>36365544</v>
      </c>
      <c r="D150">
        <v>29162764</v>
      </c>
      <c r="E150">
        <v>1</v>
      </c>
      <c r="F150">
        <v>1</v>
      </c>
      <c r="G150">
        <v>1</v>
      </c>
      <c r="H150">
        <v>3</v>
      </c>
      <c r="I150" t="s">
        <v>496</v>
      </c>
      <c r="J150" t="s">
        <v>497</v>
      </c>
      <c r="K150" t="s">
        <v>498</v>
      </c>
      <c r="L150">
        <v>1302</v>
      </c>
      <c r="N150">
        <v>1003</v>
      </c>
      <c r="O150" t="s">
        <v>499</v>
      </c>
      <c r="P150" t="s">
        <v>499</v>
      </c>
      <c r="Q150">
        <v>10</v>
      </c>
      <c r="X150">
        <v>1.6E-2</v>
      </c>
      <c r="Y150">
        <v>71.489999999999995</v>
      </c>
      <c r="Z150">
        <v>0</v>
      </c>
      <c r="AA150">
        <v>0</v>
      </c>
      <c r="AB150">
        <v>0</v>
      </c>
      <c r="AC150">
        <v>0</v>
      </c>
      <c r="AD150">
        <v>1</v>
      </c>
      <c r="AE150">
        <v>0</v>
      </c>
      <c r="AF150" t="s">
        <v>3</v>
      </c>
      <c r="AG150">
        <v>1.6E-2</v>
      </c>
      <c r="AH150">
        <v>2</v>
      </c>
      <c r="AI150">
        <v>36365569</v>
      </c>
      <c r="AJ150">
        <v>148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</row>
    <row r="151" spans="1:44">
      <c r="A151">
        <f>ROW(Source!A89)</f>
        <v>89</v>
      </c>
      <c r="B151">
        <v>36324116</v>
      </c>
      <c r="C151">
        <v>36324114</v>
      </c>
      <c r="D151">
        <v>18416187</v>
      </c>
      <c r="E151">
        <v>1</v>
      </c>
      <c r="F151">
        <v>1</v>
      </c>
      <c r="G151">
        <v>1</v>
      </c>
      <c r="H151">
        <v>1</v>
      </c>
      <c r="I151" t="s">
        <v>534</v>
      </c>
      <c r="J151" t="s">
        <v>3</v>
      </c>
      <c r="K151" t="s">
        <v>535</v>
      </c>
      <c r="L151">
        <v>1369</v>
      </c>
      <c r="N151">
        <v>1013</v>
      </c>
      <c r="O151" t="s">
        <v>336</v>
      </c>
      <c r="P151" t="s">
        <v>336</v>
      </c>
      <c r="Q151">
        <v>1</v>
      </c>
      <c r="X151">
        <v>5.31</v>
      </c>
      <c r="Y151">
        <v>0</v>
      </c>
      <c r="Z151">
        <v>0</v>
      </c>
      <c r="AA151">
        <v>0</v>
      </c>
      <c r="AB151">
        <v>353.42</v>
      </c>
      <c r="AC151">
        <v>0</v>
      </c>
      <c r="AD151">
        <v>1</v>
      </c>
      <c r="AE151">
        <v>1</v>
      </c>
      <c r="AF151" t="s">
        <v>109</v>
      </c>
      <c r="AG151">
        <v>6.1064999999999987</v>
      </c>
      <c r="AH151">
        <v>2</v>
      </c>
      <c r="AI151">
        <v>36324116</v>
      </c>
      <c r="AJ151">
        <v>149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</row>
    <row r="152" spans="1:44">
      <c r="A152">
        <f>ROW(Source!A89)</f>
        <v>89</v>
      </c>
      <c r="B152">
        <v>36324117</v>
      </c>
      <c r="C152">
        <v>36324114</v>
      </c>
      <c r="D152">
        <v>121548</v>
      </c>
      <c r="E152">
        <v>1</v>
      </c>
      <c r="F152">
        <v>1</v>
      </c>
      <c r="G152">
        <v>1</v>
      </c>
      <c r="H152">
        <v>1</v>
      </c>
      <c r="I152" t="s">
        <v>25</v>
      </c>
      <c r="J152" t="s">
        <v>3</v>
      </c>
      <c r="K152" t="s">
        <v>337</v>
      </c>
      <c r="L152">
        <v>608254</v>
      </c>
      <c r="N152">
        <v>1013</v>
      </c>
      <c r="O152" t="s">
        <v>338</v>
      </c>
      <c r="P152" t="s">
        <v>338</v>
      </c>
      <c r="Q152">
        <v>1</v>
      </c>
      <c r="X152">
        <v>0.01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1</v>
      </c>
      <c r="AE152">
        <v>2</v>
      </c>
      <c r="AF152" t="s">
        <v>108</v>
      </c>
      <c r="AG152">
        <v>1.2500000000000001E-2</v>
      </c>
      <c r="AH152">
        <v>2</v>
      </c>
      <c r="AI152">
        <v>36324117</v>
      </c>
      <c r="AJ152">
        <v>150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</row>
    <row r="153" spans="1:44">
      <c r="A153">
        <f>ROW(Source!A89)</f>
        <v>89</v>
      </c>
      <c r="B153">
        <v>36324118</v>
      </c>
      <c r="C153">
        <v>36324114</v>
      </c>
      <c r="D153">
        <v>29172479</v>
      </c>
      <c r="E153">
        <v>1</v>
      </c>
      <c r="F153">
        <v>1</v>
      </c>
      <c r="G153">
        <v>1</v>
      </c>
      <c r="H153">
        <v>2</v>
      </c>
      <c r="I153" t="s">
        <v>373</v>
      </c>
      <c r="J153" t="s">
        <v>390</v>
      </c>
      <c r="K153" t="s">
        <v>375</v>
      </c>
      <c r="L153">
        <v>1368</v>
      </c>
      <c r="N153">
        <v>1011</v>
      </c>
      <c r="O153" t="s">
        <v>342</v>
      </c>
      <c r="P153" t="s">
        <v>342</v>
      </c>
      <c r="Q153">
        <v>1</v>
      </c>
      <c r="X153">
        <v>0.01</v>
      </c>
      <c r="Y153">
        <v>0</v>
      </c>
      <c r="Z153">
        <v>99.89</v>
      </c>
      <c r="AA153">
        <v>10.06</v>
      </c>
      <c r="AB153">
        <v>0</v>
      </c>
      <c r="AC153">
        <v>0</v>
      </c>
      <c r="AD153">
        <v>1</v>
      </c>
      <c r="AE153">
        <v>0</v>
      </c>
      <c r="AF153" t="s">
        <v>108</v>
      </c>
      <c r="AG153">
        <v>1.2500000000000001E-2</v>
      </c>
      <c r="AH153">
        <v>2</v>
      </c>
      <c r="AI153">
        <v>36324118</v>
      </c>
      <c r="AJ153">
        <v>151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</row>
    <row r="154" spans="1:44">
      <c r="A154">
        <f>ROW(Source!A89)</f>
        <v>89</v>
      </c>
      <c r="B154">
        <v>36324119</v>
      </c>
      <c r="C154">
        <v>36324114</v>
      </c>
      <c r="D154">
        <v>29172513</v>
      </c>
      <c r="E154">
        <v>1</v>
      </c>
      <c r="F154">
        <v>1</v>
      </c>
      <c r="G154">
        <v>1</v>
      </c>
      <c r="H154">
        <v>2</v>
      </c>
      <c r="I154" t="s">
        <v>536</v>
      </c>
      <c r="J154" t="s">
        <v>537</v>
      </c>
      <c r="K154" t="s">
        <v>538</v>
      </c>
      <c r="L154">
        <v>1368</v>
      </c>
      <c r="N154">
        <v>1011</v>
      </c>
      <c r="O154" t="s">
        <v>342</v>
      </c>
      <c r="P154" t="s">
        <v>342</v>
      </c>
      <c r="Q154">
        <v>1</v>
      </c>
      <c r="X154">
        <v>0.01</v>
      </c>
      <c r="Y154">
        <v>0</v>
      </c>
      <c r="Z154">
        <v>1.7</v>
      </c>
      <c r="AA154">
        <v>0</v>
      </c>
      <c r="AB154">
        <v>0</v>
      </c>
      <c r="AC154">
        <v>0</v>
      </c>
      <c r="AD154">
        <v>1</v>
      </c>
      <c r="AE154">
        <v>0</v>
      </c>
      <c r="AF154" t="s">
        <v>108</v>
      </c>
      <c r="AG154">
        <v>1.2500000000000001E-2</v>
      </c>
      <c r="AH154">
        <v>2</v>
      </c>
      <c r="AI154">
        <v>36324119</v>
      </c>
      <c r="AJ154">
        <v>152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</row>
    <row r="155" spans="1:44">
      <c r="A155">
        <f>ROW(Source!A89)</f>
        <v>89</v>
      </c>
      <c r="B155">
        <v>36324120</v>
      </c>
      <c r="C155">
        <v>36324114</v>
      </c>
      <c r="D155">
        <v>29174653</v>
      </c>
      <c r="E155">
        <v>1</v>
      </c>
      <c r="F155">
        <v>1</v>
      </c>
      <c r="G155">
        <v>1</v>
      </c>
      <c r="H155">
        <v>2</v>
      </c>
      <c r="I155" t="s">
        <v>539</v>
      </c>
      <c r="J155" t="s">
        <v>540</v>
      </c>
      <c r="K155" t="s">
        <v>541</v>
      </c>
      <c r="L155">
        <v>1368</v>
      </c>
      <c r="N155">
        <v>1011</v>
      </c>
      <c r="O155" t="s">
        <v>342</v>
      </c>
      <c r="P155" t="s">
        <v>342</v>
      </c>
      <c r="Q155">
        <v>1</v>
      </c>
      <c r="X155">
        <v>1.1200000000000001</v>
      </c>
      <c r="Y155">
        <v>0</v>
      </c>
      <c r="Z155">
        <v>6.82</v>
      </c>
      <c r="AA155">
        <v>0</v>
      </c>
      <c r="AB155">
        <v>0</v>
      </c>
      <c r="AC155">
        <v>0</v>
      </c>
      <c r="AD155">
        <v>1</v>
      </c>
      <c r="AE155">
        <v>0</v>
      </c>
      <c r="AF155" t="s">
        <v>108</v>
      </c>
      <c r="AG155">
        <v>1.4000000000000001</v>
      </c>
      <c r="AH155">
        <v>2</v>
      </c>
      <c r="AI155">
        <v>36324120</v>
      </c>
      <c r="AJ155">
        <v>153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</row>
    <row r="156" spans="1:44">
      <c r="A156">
        <f>ROW(Source!A89)</f>
        <v>89</v>
      </c>
      <c r="B156">
        <v>36324121</v>
      </c>
      <c r="C156">
        <v>36324114</v>
      </c>
      <c r="D156">
        <v>29174913</v>
      </c>
      <c r="E156">
        <v>1</v>
      </c>
      <c r="F156">
        <v>1</v>
      </c>
      <c r="G156">
        <v>1</v>
      </c>
      <c r="H156">
        <v>2</v>
      </c>
      <c r="I156" t="s">
        <v>364</v>
      </c>
      <c r="J156" t="s">
        <v>457</v>
      </c>
      <c r="K156" t="s">
        <v>366</v>
      </c>
      <c r="L156">
        <v>1368</v>
      </c>
      <c r="N156">
        <v>1011</v>
      </c>
      <c r="O156" t="s">
        <v>342</v>
      </c>
      <c r="P156" t="s">
        <v>342</v>
      </c>
      <c r="Q156">
        <v>1</v>
      </c>
      <c r="X156">
        <v>0.01</v>
      </c>
      <c r="Y156">
        <v>0</v>
      </c>
      <c r="Z156">
        <v>87.17</v>
      </c>
      <c r="AA156">
        <v>11.6</v>
      </c>
      <c r="AB156">
        <v>0</v>
      </c>
      <c r="AC156">
        <v>0</v>
      </c>
      <c r="AD156">
        <v>1</v>
      </c>
      <c r="AE156">
        <v>0</v>
      </c>
      <c r="AF156" t="s">
        <v>108</v>
      </c>
      <c r="AG156">
        <v>1.2500000000000001E-2</v>
      </c>
      <c r="AH156">
        <v>2</v>
      </c>
      <c r="AI156">
        <v>36324121</v>
      </c>
      <c r="AJ156">
        <v>154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</row>
    <row r="157" spans="1:44">
      <c r="A157">
        <f>ROW(Source!A89)</f>
        <v>89</v>
      </c>
      <c r="B157">
        <v>36324122</v>
      </c>
      <c r="C157">
        <v>36324114</v>
      </c>
      <c r="D157">
        <v>29122102</v>
      </c>
      <c r="E157">
        <v>1</v>
      </c>
      <c r="F157">
        <v>1</v>
      </c>
      <c r="G157">
        <v>1</v>
      </c>
      <c r="H157">
        <v>3</v>
      </c>
      <c r="I157" t="s">
        <v>490</v>
      </c>
      <c r="J157" t="s">
        <v>491</v>
      </c>
      <c r="K157" t="s">
        <v>492</v>
      </c>
      <c r="L157">
        <v>1348</v>
      </c>
      <c r="N157">
        <v>1009</v>
      </c>
      <c r="O157" t="s">
        <v>36</v>
      </c>
      <c r="P157" t="s">
        <v>36</v>
      </c>
      <c r="Q157">
        <v>1000</v>
      </c>
      <c r="X157">
        <v>1.2E-2</v>
      </c>
      <c r="Y157">
        <v>15620</v>
      </c>
      <c r="Z157">
        <v>0</v>
      </c>
      <c r="AA157">
        <v>0</v>
      </c>
      <c r="AB157">
        <v>0</v>
      </c>
      <c r="AC157">
        <v>0</v>
      </c>
      <c r="AD157">
        <v>1</v>
      </c>
      <c r="AE157">
        <v>0</v>
      </c>
      <c r="AF157" t="s">
        <v>3</v>
      </c>
      <c r="AG157">
        <v>1.2E-2</v>
      </c>
      <c r="AH157">
        <v>2</v>
      </c>
      <c r="AI157">
        <v>36324122</v>
      </c>
      <c r="AJ157">
        <v>155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</row>
    <row r="158" spans="1:44">
      <c r="A158">
        <f>ROW(Source!A89)</f>
        <v>89</v>
      </c>
      <c r="B158">
        <v>36324123</v>
      </c>
      <c r="C158">
        <v>36324114</v>
      </c>
      <c r="D158">
        <v>29122499</v>
      </c>
      <c r="E158">
        <v>1</v>
      </c>
      <c r="F158">
        <v>1</v>
      </c>
      <c r="G158">
        <v>1</v>
      </c>
      <c r="H158">
        <v>3</v>
      </c>
      <c r="I158" t="s">
        <v>542</v>
      </c>
      <c r="J158" t="s">
        <v>543</v>
      </c>
      <c r="K158" t="s">
        <v>544</v>
      </c>
      <c r="L158">
        <v>1348</v>
      </c>
      <c r="N158">
        <v>1009</v>
      </c>
      <c r="O158" t="s">
        <v>36</v>
      </c>
      <c r="P158" t="s">
        <v>36</v>
      </c>
      <c r="Q158">
        <v>1000</v>
      </c>
      <c r="X158">
        <v>2E-3</v>
      </c>
      <c r="Y158">
        <v>7640.01</v>
      </c>
      <c r="Z158">
        <v>0</v>
      </c>
      <c r="AA158">
        <v>0</v>
      </c>
      <c r="AB158">
        <v>0</v>
      </c>
      <c r="AC158">
        <v>0</v>
      </c>
      <c r="AD158">
        <v>1</v>
      </c>
      <c r="AE158">
        <v>0</v>
      </c>
      <c r="AF158" t="s">
        <v>3</v>
      </c>
      <c r="AG158">
        <v>2E-3</v>
      </c>
      <c r="AH158">
        <v>2</v>
      </c>
      <c r="AI158">
        <v>36324123</v>
      </c>
      <c r="AJ158">
        <v>156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</row>
    <row r="159" spans="1:44">
      <c r="A159">
        <f>ROW(Source!A90)</f>
        <v>90</v>
      </c>
      <c r="B159">
        <v>36324124</v>
      </c>
      <c r="C159">
        <v>36324115</v>
      </c>
      <c r="D159">
        <v>18409850</v>
      </c>
      <c r="E159">
        <v>1</v>
      </c>
      <c r="F159">
        <v>1</v>
      </c>
      <c r="G159">
        <v>1</v>
      </c>
      <c r="H159">
        <v>1</v>
      </c>
      <c r="I159" t="s">
        <v>506</v>
      </c>
      <c r="J159" t="s">
        <v>3</v>
      </c>
      <c r="K159" t="s">
        <v>507</v>
      </c>
      <c r="L159">
        <v>1369</v>
      </c>
      <c r="N159">
        <v>1013</v>
      </c>
      <c r="O159" t="s">
        <v>336</v>
      </c>
      <c r="P159" t="s">
        <v>336</v>
      </c>
      <c r="Q159">
        <v>1</v>
      </c>
      <c r="X159">
        <v>3.83</v>
      </c>
      <c r="Y159">
        <v>0</v>
      </c>
      <c r="Z159">
        <v>0</v>
      </c>
      <c r="AA159">
        <v>0</v>
      </c>
      <c r="AB159">
        <v>300.99</v>
      </c>
      <c r="AC159">
        <v>0</v>
      </c>
      <c r="AD159">
        <v>1</v>
      </c>
      <c r="AE159">
        <v>1</v>
      </c>
      <c r="AF159" t="s">
        <v>109</v>
      </c>
      <c r="AG159">
        <v>4.4044999999999996</v>
      </c>
      <c r="AH159">
        <v>2</v>
      </c>
      <c r="AI159">
        <v>36324124</v>
      </c>
      <c r="AJ159">
        <v>157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</row>
    <row r="160" spans="1:44">
      <c r="A160">
        <f>ROW(Source!A90)</f>
        <v>90</v>
      </c>
      <c r="B160">
        <v>36324125</v>
      </c>
      <c r="C160">
        <v>36324115</v>
      </c>
      <c r="D160">
        <v>121548</v>
      </c>
      <c r="E160">
        <v>1</v>
      </c>
      <c r="F160">
        <v>1</v>
      </c>
      <c r="G160">
        <v>1</v>
      </c>
      <c r="H160">
        <v>1</v>
      </c>
      <c r="I160" t="s">
        <v>25</v>
      </c>
      <c r="J160" t="s">
        <v>3</v>
      </c>
      <c r="K160" t="s">
        <v>337</v>
      </c>
      <c r="L160">
        <v>608254</v>
      </c>
      <c r="N160">
        <v>1013</v>
      </c>
      <c r="O160" t="s">
        <v>338</v>
      </c>
      <c r="P160" t="s">
        <v>338</v>
      </c>
      <c r="Q160">
        <v>1</v>
      </c>
      <c r="X160">
        <v>0.01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1</v>
      </c>
      <c r="AE160">
        <v>2</v>
      </c>
      <c r="AF160" t="s">
        <v>108</v>
      </c>
      <c r="AG160">
        <v>1.2500000000000001E-2</v>
      </c>
      <c r="AH160">
        <v>2</v>
      </c>
      <c r="AI160">
        <v>36324125</v>
      </c>
      <c r="AJ160">
        <v>158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</row>
    <row r="161" spans="1:44">
      <c r="A161">
        <f>ROW(Source!A90)</f>
        <v>90</v>
      </c>
      <c r="B161">
        <v>36324126</v>
      </c>
      <c r="C161">
        <v>36324115</v>
      </c>
      <c r="D161">
        <v>29172479</v>
      </c>
      <c r="E161">
        <v>1</v>
      </c>
      <c r="F161">
        <v>1</v>
      </c>
      <c r="G161">
        <v>1</v>
      </c>
      <c r="H161">
        <v>2</v>
      </c>
      <c r="I161" t="s">
        <v>373</v>
      </c>
      <c r="J161" t="s">
        <v>390</v>
      </c>
      <c r="K161" t="s">
        <v>375</v>
      </c>
      <c r="L161">
        <v>1368</v>
      </c>
      <c r="N161">
        <v>1011</v>
      </c>
      <c r="O161" t="s">
        <v>342</v>
      </c>
      <c r="P161" t="s">
        <v>342</v>
      </c>
      <c r="Q161">
        <v>1</v>
      </c>
      <c r="X161">
        <v>0.01</v>
      </c>
      <c r="Y161">
        <v>0</v>
      </c>
      <c r="Z161">
        <v>99.89</v>
      </c>
      <c r="AA161">
        <v>10.06</v>
      </c>
      <c r="AB161">
        <v>0</v>
      </c>
      <c r="AC161">
        <v>0</v>
      </c>
      <c r="AD161">
        <v>1</v>
      </c>
      <c r="AE161">
        <v>0</v>
      </c>
      <c r="AF161" t="s">
        <v>108</v>
      </c>
      <c r="AG161">
        <v>1.2500000000000001E-2</v>
      </c>
      <c r="AH161">
        <v>2</v>
      </c>
      <c r="AI161">
        <v>36324126</v>
      </c>
      <c r="AJ161">
        <v>159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</row>
    <row r="162" spans="1:44">
      <c r="A162">
        <f>ROW(Source!A90)</f>
        <v>90</v>
      </c>
      <c r="B162">
        <v>36324127</v>
      </c>
      <c r="C162">
        <v>36324115</v>
      </c>
      <c r="D162">
        <v>29172513</v>
      </c>
      <c r="E162">
        <v>1</v>
      </c>
      <c r="F162">
        <v>1</v>
      </c>
      <c r="G162">
        <v>1</v>
      </c>
      <c r="H162">
        <v>2</v>
      </c>
      <c r="I162" t="s">
        <v>536</v>
      </c>
      <c r="J162" t="s">
        <v>537</v>
      </c>
      <c r="K162" t="s">
        <v>538</v>
      </c>
      <c r="L162">
        <v>1368</v>
      </c>
      <c r="N162">
        <v>1011</v>
      </c>
      <c r="O162" t="s">
        <v>342</v>
      </c>
      <c r="P162" t="s">
        <v>342</v>
      </c>
      <c r="Q162">
        <v>1</v>
      </c>
      <c r="X162">
        <v>0.01</v>
      </c>
      <c r="Y162">
        <v>0</v>
      </c>
      <c r="Z162">
        <v>1.7</v>
      </c>
      <c r="AA162">
        <v>0</v>
      </c>
      <c r="AB162">
        <v>0</v>
      </c>
      <c r="AC162">
        <v>0</v>
      </c>
      <c r="AD162">
        <v>1</v>
      </c>
      <c r="AE162">
        <v>0</v>
      </c>
      <c r="AF162" t="s">
        <v>108</v>
      </c>
      <c r="AG162">
        <v>1.2500000000000001E-2</v>
      </c>
      <c r="AH162">
        <v>2</v>
      </c>
      <c r="AI162">
        <v>36324127</v>
      </c>
      <c r="AJ162">
        <v>160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</row>
    <row r="163" spans="1:44">
      <c r="A163">
        <f>ROW(Source!A90)</f>
        <v>90</v>
      </c>
      <c r="B163">
        <v>36324128</v>
      </c>
      <c r="C163">
        <v>36324115</v>
      </c>
      <c r="D163">
        <v>29174653</v>
      </c>
      <c r="E163">
        <v>1</v>
      </c>
      <c r="F163">
        <v>1</v>
      </c>
      <c r="G163">
        <v>1</v>
      </c>
      <c r="H163">
        <v>2</v>
      </c>
      <c r="I163" t="s">
        <v>539</v>
      </c>
      <c r="J163" t="s">
        <v>540</v>
      </c>
      <c r="K163" t="s">
        <v>541</v>
      </c>
      <c r="L163">
        <v>1368</v>
      </c>
      <c r="N163">
        <v>1011</v>
      </c>
      <c r="O163" t="s">
        <v>342</v>
      </c>
      <c r="P163" t="s">
        <v>342</v>
      </c>
      <c r="Q163">
        <v>1</v>
      </c>
      <c r="X163">
        <v>0.65</v>
      </c>
      <c r="Y163">
        <v>0</v>
      </c>
      <c r="Z163">
        <v>6.82</v>
      </c>
      <c r="AA163">
        <v>0</v>
      </c>
      <c r="AB163">
        <v>0</v>
      </c>
      <c r="AC163">
        <v>0</v>
      </c>
      <c r="AD163">
        <v>1</v>
      </c>
      <c r="AE163">
        <v>0</v>
      </c>
      <c r="AF163" t="s">
        <v>108</v>
      </c>
      <c r="AG163">
        <v>0.8125</v>
      </c>
      <c r="AH163">
        <v>2</v>
      </c>
      <c r="AI163">
        <v>36324128</v>
      </c>
      <c r="AJ163">
        <v>161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</row>
    <row r="164" spans="1:44">
      <c r="A164">
        <f>ROW(Source!A90)</f>
        <v>90</v>
      </c>
      <c r="B164">
        <v>36324129</v>
      </c>
      <c r="C164">
        <v>36324115</v>
      </c>
      <c r="D164">
        <v>29174913</v>
      </c>
      <c r="E164">
        <v>1</v>
      </c>
      <c r="F164">
        <v>1</v>
      </c>
      <c r="G164">
        <v>1</v>
      </c>
      <c r="H164">
        <v>2</v>
      </c>
      <c r="I164" t="s">
        <v>364</v>
      </c>
      <c r="J164" t="s">
        <v>457</v>
      </c>
      <c r="K164" t="s">
        <v>366</v>
      </c>
      <c r="L164">
        <v>1368</v>
      </c>
      <c r="N164">
        <v>1011</v>
      </c>
      <c r="O164" t="s">
        <v>342</v>
      </c>
      <c r="P164" t="s">
        <v>342</v>
      </c>
      <c r="Q164">
        <v>1</v>
      </c>
      <c r="X164">
        <v>0.01</v>
      </c>
      <c r="Y164">
        <v>0</v>
      </c>
      <c r="Z164">
        <v>87.17</v>
      </c>
      <c r="AA164">
        <v>11.6</v>
      </c>
      <c r="AB164">
        <v>0</v>
      </c>
      <c r="AC164">
        <v>0</v>
      </c>
      <c r="AD164">
        <v>1</v>
      </c>
      <c r="AE164">
        <v>0</v>
      </c>
      <c r="AF164" t="s">
        <v>108</v>
      </c>
      <c r="AG164">
        <v>1.2500000000000001E-2</v>
      </c>
      <c r="AH164">
        <v>2</v>
      </c>
      <c r="AI164">
        <v>36324129</v>
      </c>
      <c r="AJ164">
        <v>162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</row>
    <row r="165" spans="1:44">
      <c r="A165">
        <f>ROW(Source!A90)</f>
        <v>90</v>
      </c>
      <c r="B165">
        <v>36324130</v>
      </c>
      <c r="C165">
        <v>36324115</v>
      </c>
      <c r="D165">
        <v>29107700</v>
      </c>
      <c r="E165">
        <v>1</v>
      </c>
      <c r="F165">
        <v>1</v>
      </c>
      <c r="G165">
        <v>1</v>
      </c>
      <c r="H165">
        <v>3</v>
      </c>
      <c r="I165" t="s">
        <v>545</v>
      </c>
      <c r="J165" t="s">
        <v>546</v>
      </c>
      <c r="K165" t="s">
        <v>547</v>
      </c>
      <c r="L165">
        <v>1348</v>
      </c>
      <c r="N165">
        <v>1009</v>
      </c>
      <c r="O165" t="s">
        <v>36</v>
      </c>
      <c r="P165" t="s">
        <v>36</v>
      </c>
      <c r="Q165">
        <v>1000</v>
      </c>
      <c r="X165">
        <v>1.4E-3</v>
      </c>
      <c r="Y165">
        <v>6667.01</v>
      </c>
      <c r="Z165">
        <v>0</v>
      </c>
      <c r="AA165">
        <v>0</v>
      </c>
      <c r="AB165">
        <v>0</v>
      </c>
      <c r="AC165">
        <v>0</v>
      </c>
      <c r="AD165">
        <v>1</v>
      </c>
      <c r="AE165">
        <v>0</v>
      </c>
      <c r="AF165" t="s">
        <v>3</v>
      </c>
      <c r="AG165">
        <v>1.4E-3</v>
      </c>
      <c r="AH165">
        <v>2</v>
      </c>
      <c r="AI165">
        <v>36324130</v>
      </c>
      <c r="AJ165">
        <v>163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</row>
    <row r="166" spans="1:44">
      <c r="A166">
        <f>ROW(Source!A90)</f>
        <v>90</v>
      </c>
      <c r="B166">
        <v>36324131</v>
      </c>
      <c r="C166">
        <v>36324115</v>
      </c>
      <c r="D166">
        <v>29122980</v>
      </c>
      <c r="E166">
        <v>1</v>
      </c>
      <c r="F166">
        <v>1</v>
      </c>
      <c r="G166">
        <v>1</v>
      </c>
      <c r="H166">
        <v>3</v>
      </c>
      <c r="I166" t="s">
        <v>548</v>
      </c>
      <c r="J166" t="s">
        <v>549</v>
      </c>
      <c r="K166" t="s">
        <v>550</v>
      </c>
      <c r="L166">
        <v>1348</v>
      </c>
      <c r="N166">
        <v>1009</v>
      </c>
      <c r="O166" t="s">
        <v>36</v>
      </c>
      <c r="P166" t="s">
        <v>36</v>
      </c>
      <c r="Q166">
        <v>1000</v>
      </c>
      <c r="X166">
        <v>1.9E-2</v>
      </c>
      <c r="Y166">
        <v>14985.76</v>
      </c>
      <c r="Z166">
        <v>0</v>
      </c>
      <c r="AA166">
        <v>0</v>
      </c>
      <c r="AB166">
        <v>0</v>
      </c>
      <c r="AC166">
        <v>0</v>
      </c>
      <c r="AD166">
        <v>1</v>
      </c>
      <c r="AE166">
        <v>0</v>
      </c>
      <c r="AF166" t="s">
        <v>3</v>
      </c>
      <c r="AG166">
        <v>1.9E-2</v>
      </c>
      <c r="AH166">
        <v>2</v>
      </c>
      <c r="AI166">
        <v>36324131</v>
      </c>
      <c r="AJ166">
        <v>164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</row>
    <row r="167" spans="1:44">
      <c r="A167">
        <f>ROW(Source!A91)</f>
        <v>91</v>
      </c>
      <c r="B167">
        <v>36323134</v>
      </c>
      <c r="C167">
        <v>36323133</v>
      </c>
      <c r="D167">
        <v>18413610</v>
      </c>
      <c r="E167">
        <v>1</v>
      </c>
      <c r="F167">
        <v>1</v>
      </c>
      <c r="G167">
        <v>1</v>
      </c>
      <c r="H167">
        <v>1</v>
      </c>
      <c r="I167" t="s">
        <v>508</v>
      </c>
      <c r="J167" t="s">
        <v>3</v>
      </c>
      <c r="K167" t="s">
        <v>509</v>
      </c>
      <c r="L167">
        <v>1369</v>
      </c>
      <c r="N167">
        <v>1013</v>
      </c>
      <c r="O167" t="s">
        <v>336</v>
      </c>
      <c r="P167" t="s">
        <v>336</v>
      </c>
      <c r="Q167">
        <v>1</v>
      </c>
      <c r="X167">
        <v>2.0699999999999998</v>
      </c>
      <c r="Y167">
        <v>0</v>
      </c>
      <c r="Z167">
        <v>0</v>
      </c>
      <c r="AA167">
        <v>0</v>
      </c>
      <c r="AB167">
        <v>338.82</v>
      </c>
      <c r="AC167">
        <v>0</v>
      </c>
      <c r="AD167">
        <v>1</v>
      </c>
      <c r="AE167">
        <v>1</v>
      </c>
      <c r="AF167" t="s">
        <v>109</v>
      </c>
      <c r="AG167">
        <v>2.3804999999999996</v>
      </c>
      <c r="AH167">
        <v>2</v>
      </c>
      <c r="AI167">
        <v>36323134</v>
      </c>
      <c r="AJ167">
        <v>165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</row>
    <row r="168" spans="1:44">
      <c r="A168">
        <f>ROW(Source!A91)</f>
        <v>91</v>
      </c>
      <c r="B168">
        <v>36323135</v>
      </c>
      <c r="C168">
        <v>36323133</v>
      </c>
      <c r="D168">
        <v>29172657</v>
      </c>
      <c r="E168">
        <v>1</v>
      </c>
      <c r="F168">
        <v>1</v>
      </c>
      <c r="G168">
        <v>1</v>
      </c>
      <c r="H168">
        <v>2</v>
      </c>
      <c r="I168" t="s">
        <v>510</v>
      </c>
      <c r="J168" t="s">
        <v>511</v>
      </c>
      <c r="K168" t="s">
        <v>512</v>
      </c>
      <c r="L168">
        <v>1368</v>
      </c>
      <c r="N168">
        <v>1011</v>
      </c>
      <c r="O168" t="s">
        <v>342</v>
      </c>
      <c r="P168" t="s">
        <v>342</v>
      </c>
      <c r="Q168">
        <v>1</v>
      </c>
      <c r="X168">
        <v>0.71</v>
      </c>
      <c r="Y168">
        <v>0</v>
      </c>
      <c r="Z168">
        <v>8.1</v>
      </c>
      <c r="AA168">
        <v>0</v>
      </c>
      <c r="AB168">
        <v>0</v>
      </c>
      <c r="AC168">
        <v>0</v>
      </c>
      <c r="AD168">
        <v>1</v>
      </c>
      <c r="AE168">
        <v>0</v>
      </c>
      <c r="AF168" t="s">
        <v>108</v>
      </c>
      <c r="AG168">
        <v>0.88749999999999996</v>
      </c>
      <c r="AH168">
        <v>2</v>
      </c>
      <c r="AI168">
        <v>36323135</v>
      </c>
      <c r="AJ168">
        <v>166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</row>
    <row r="169" spans="1:44">
      <c r="A169">
        <f>ROW(Source!A91)</f>
        <v>91</v>
      </c>
      <c r="B169">
        <v>36323136</v>
      </c>
      <c r="C169">
        <v>36323133</v>
      </c>
      <c r="D169">
        <v>29173472</v>
      </c>
      <c r="E169">
        <v>1</v>
      </c>
      <c r="F169">
        <v>1</v>
      </c>
      <c r="G169">
        <v>1</v>
      </c>
      <c r="H169">
        <v>2</v>
      </c>
      <c r="I169" t="s">
        <v>551</v>
      </c>
      <c r="J169" t="s">
        <v>552</v>
      </c>
      <c r="K169" t="s">
        <v>553</v>
      </c>
      <c r="L169">
        <v>1368</v>
      </c>
      <c r="N169">
        <v>1011</v>
      </c>
      <c r="O169" t="s">
        <v>342</v>
      </c>
      <c r="P169" t="s">
        <v>342</v>
      </c>
      <c r="Q169">
        <v>1</v>
      </c>
      <c r="X169">
        <v>0.41</v>
      </c>
      <c r="Y169">
        <v>0</v>
      </c>
      <c r="Z169">
        <v>3</v>
      </c>
      <c r="AA169">
        <v>0</v>
      </c>
      <c r="AB169">
        <v>0</v>
      </c>
      <c r="AC169">
        <v>0</v>
      </c>
      <c r="AD169">
        <v>1</v>
      </c>
      <c r="AE169">
        <v>0</v>
      </c>
      <c r="AF169" t="s">
        <v>108</v>
      </c>
      <c r="AG169">
        <v>0.51249999999999996</v>
      </c>
      <c r="AH169">
        <v>2</v>
      </c>
      <c r="AI169">
        <v>36323136</v>
      </c>
      <c r="AJ169">
        <v>167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</row>
    <row r="170" spans="1:44">
      <c r="A170">
        <f>ROW(Source!A91)</f>
        <v>91</v>
      </c>
      <c r="B170">
        <v>36323137</v>
      </c>
      <c r="C170">
        <v>36323133</v>
      </c>
      <c r="D170">
        <v>29174580</v>
      </c>
      <c r="E170">
        <v>1</v>
      </c>
      <c r="F170">
        <v>1</v>
      </c>
      <c r="G170">
        <v>1</v>
      </c>
      <c r="H170">
        <v>2</v>
      </c>
      <c r="I170" t="s">
        <v>554</v>
      </c>
      <c r="J170" t="s">
        <v>555</v>
      </c>
      <c r="K170" t="s">
        <v>556</v>
      </c>
      <c r="L170">
        <v>1368</v>
      </c>
      <c r="N170">
        <v>1011</v>
      </c>
      <c r="O170" t="s">
        <v>342</v>
      </c>
      <c r="P170" t="s">
        <v>342</v>
      </c>
      <c r="Q170">
        <v>1</v>
      </c>
      <c r="X170">
        <v>0.71</v>
      </c>
      <c r="Y170">
        <v>0</v>
      </c>
      <c r="Z170">
        <v>2.08</v>
      </c>
      <c r="AA170">
        <v>0</v>
      </c>
      <c r="AB170">
        <v>0</v>
      </c>
      <c r="AC170">
        <v>0</v>
      </c>
      <c r="AD170">
        <v>1</v>
      </c>
      <c r="AE170">
        <v>0</v>
      </c>
      <c r="AF170" t="s">
        <v>108</v>
      </c>
      <c r="AG170">
        <v>0.88749999999999996</v>
      </c>
      <c r="AH170">
        <v>2</v>
      </c>
      <c r="AI170">
        <v>36323137</v>
      </c>
      <c r="AJ170">
        <v>168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</row>
    <row r="171" spans="1:44">
      <c r="A171">
        <f>ROW(Source!A91)</f>
        <v>91</v>
      </c>
      <c r="B171">
        <v>36323138</v>
      </c>
      <c r="C171">
        <v>36323133</v>
      </c>
      <c r="D171">
        <v>29174913</v>
      </c>
      <c r="E171">
        <v>1</v>
      </c>
      <c r="F171">
        <v>1</v>
      </c>
      <c r="G171">
        <v>1</v>
      </c>
      <c r="H171">
        <v>2</v>
      </c>
      <c r="I171" t="s">
        <v>364</v>
      </c>
      <c r="J171" t="s">
        <v>457</v>
      </c>
      <c r="K171" t="s">
        <v>366</v>
      </c>
      <c r="L171">
        <v>1368</v>
      </c>
      <c r="N171">
        <v>1011</v>
      </c>
      <c r="O171" t="s">
        <v>342</v>
      </c>
      <c r="P171" t="s">
        <v>342</v>
      </c>
      <c r="Q171">
        <v>1</v>
      </c>
      <c r="X171">
        <v>0.02</v>
      </c>
      <c r="Y171">
        <v>0</v>
      </c>
      <c r="Z171">
        <v>87.17</v>
      </c>
      <c r="AA171">
        <v>11.6</v>
      </c>
      <c r="AB171">
        <v>0</v>
      </c>
      <c r="AC171">
        <v>0</v>
      </c>
      <c r="AD171">
        <v>1</v>
      </c>
      <c r="AE171">
        <v>0</v>
      </c>
      <c r="AF171" t="s">
        <v>108</v>
      </c>
      <c r="AG171">
        <v>2.5000000000000001E-2</v>
      </c>
      <c r="AH171">
        <v>2</v>
      </c>
      <c r="AI171">
        <v>36323138</v>
      </c>
      <c r="AJ171">
        <v>169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</row>
    <row r="172" spans="1:44">
      <c r="A172">
        <f>ROW(Source!A91)</f>
        <v>91</v>
      </c>
      <c r="B172">
        <v>36323139</v>
      </c>
      <c r="C172">
        <v>36323133</v>
      </c>
      <c r="D172">
        <v>29113979</v>
      </c>
      <c r="E172">
        <v>1</v>
      </c>
      <c r="F172">
        <v>1</v>
      </c>
      <c r="G172">
        <v>1</v>
      </c>
      <c r="H172">
        <v>3</v>
      </c>
      <c r="I172" t="s">
        <v>527</v>
      </c>
      <c r="J172" t="s">
        <v>528</v>
      </c>
      <c r="K172" t="s">
        <v>529</v>
      </c>
      <c r="L172">
        <v>1348</v>
      </c>
      <c r="N172">
        <v>1009</v>
      </c>
      <c r="O172" t="s">
        <v>36</v>
      </c>
      <c r="P172" t="s">
        <v>36</v>
      </c>
      <c r="Q172">
        <v>1000</v>
      </c>
      <c r="X172">
        <v>6.9999999999999994E-5</v>
      </c>
      <c r="Y172">
        <v>9749.99</v>
      </c>
      <c r="Z172">
        <v>0</v>
      </c>
      <c r="AA172">
        <v>0</v>
      </c>
      <c r="AB172">
        <v>0</v>
      </c>
      <c r="AC172">
        <v>0</v>
      </c>
      <c r="AD172">
        <v>1</v>
      </c>
      <c r="AE172">
        <v>0</v>
      </c>
      <c r="AF172" t="s">
        <v>3</v>
      </c>
      <c r="AG172">
        <v>6.9999999999999994E-5</v>
      </c>
      <c r="AH172">
        <v>2</v>
      </c>
      <c r="AI172">
        <v>36323139</v>
      </c>
      <c r="AJ172">
        <v>171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</row>
    <row r="173" spans="1:44">
      <c r="A173">
        <f>ROW(Source!A91)</f>
        <v>91</v>
      </c>
      <c r="B173">
        <v>36323140</v>
      </c>
      <c r="C173">
        <v>36323133</v>
      </c>
      <c r="D173">
        <v>29114168</v>
      </c>
      <c r="E173">
        <v>1</v>
      </c>
      <c r="F173">
        <v>1</v>
      </c>
      <c r="G173">
        <v>1</v>
      </c>
      <c r="H173">
        <v>3</v>
      </c>
      <c r="I173" t="s">
        <v>557</v>
      </c>
      <c r="J173" t="s">
        <v>558</v>
      </c>
      <c r="K173" t="s">
        <v>559</v>
      </c>
      <c r="L173">
        <v>1348</v>
      </c>
      <c r="N173">
        <v>1009</v>
      </c>
      <c r="O173" t="s">
        <v>36</v>
      </c>
      <c r="P173" t="s">
        <v>36</v>
      </c>
      <c r="Q173">
        <v>1000</v>
      </c>
      <c r="X173">
        <v>3.0000000000000001E-3</v>
      </c>
      <c r="Y173">
        <v>10068</v>
      </c>
      <c r="Z173">
        <v>0</v>
      </c>
      <c r="AA173">
        <v>0</v>
      </c>
      <c r="AB173">
        <v>0</v>
      </c>
      <c r="AC173">
        <v>0</v>
      </c>
      <c r="AD173">
        <v>1</v>
      </c>
      <c r="AE173">
        <v>0</v>
      </c>
      <c r="AF173" t="s">
        <v>3</v>
      </c>
      <c r="AG173">
        <v>3.0000000000000001E-3</v>
      </c>
      <c r="AH173">
        <v>2</v>
      </c>
      <c r="AI173">
        <v>36323140</v>
      </c>
      <c r="AJ173">
        <v>172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</row>
    <row r="174" spans="1:44">
      <c r="A174">
        <f>ROW(Source!A91)</f>
        <v>91</v>
      </c>
      <c r="B174">
        <v>36323141</v>
      </c>
      <c r="C174">
        <v>36323133</v>
      </c>
      <c r="D174">
        <v>29107992</v>
      </c>
      <c r="E174">
        <v>1</v>
      </c>
      <c r="F174">
        <v>1</v>
      </c>
      <c r="G174">
        <v>1</v>
      </c>
      <c r="H174">
        <v>3</v>
      </c>
      <c r="I174" t="s">
        <v>560</v>
      </c>
      <c r="J174" t="s">
        <v>561</v>
      </c>
      <c r="K174" t="s">
        <v>562</v>
      </c>
      <c r="L174">
        <v>1354</v>
      </c>
      <c r="N174">
        <v>1010</v>
      </c>
      <c r="O174" t="s">
        <v>230</v>
      </c>
      <c r="P174" t="s">
        <v>230</v>
      </c>
      <c r="Q174">
        <v>1</v>
      </c>
      <c r="X174">
        <v>0.27</v>
      </c>
      <c r="Y174">
        <v>115.41</v>
      </c>
      <c r="Z174">
        <v>0</v>
      </c>
      <c r="AA174">
        <v>0</v>
      </c>
      <c r="AB174">
        <v>0</v>
      </c>
      <c r="AC174">
        <v>0</v>
      </c>
      <c r="AD174">
        <v>1</v>
      </c>
      <c r="AE174">
        <v>0</v>
      </c>
      <c r="AF174" t="s">
        <v>3</v>
      </c>
      <c r="AG174">
        <v>0.27</v>
      </c>
      <c r="AH174">
        <v>2</v>
      </c>
      <c r="AI174">
        <v>36323141</v>
      </c>
      <c r="AJ174">
        <v>173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</row>
    <row r="175" spans="1:44">
      <c r="A175">
        <f>ROW(Source!A91)</f>
        <v>91</v>
      </c>
      <c r="B175">
        <v>36323142</v>
      </c>
      <c r="C175">
        <v>36323133</v>
      </c>
      <c r="D175">
        <v>29130598</v>
      </c>
      <c r="E175">
        <v>1</v>
      </c>
      <c r="F175">
        <v>1</v>
      </c>
      <c r="G175">
        <v>1</v>
      </c>
      <c r="H175">
        <v>3</v>
      </c>
      <c r="I175" t="s">
        <v>228</v>
      </c>
      <c r="J175" t="s">
        <v>231</v>
      </c>
      <c r="K175" t="s">
        <v>229</v>
      </c>
      <c r="L175">
        <v>1354</v>
      </c>
      <c r="N175">
        <v>1010</v>
      </c>
      <c r="O175" t="s">
        <v>230</v>
      </c>
      <c r="P175" t="s">
        <v>230</v>
      </c>
      <c r="Q175">
        <v>1</v>
      </c>
      <c r="X175">
        <v>0</v>
      </c>
      <c r="Y175">
        <v>2755.24</v>
      </c>
      <c r="Z175">
        <v>0</v>
      </c>
      <c r="AA175">
        <v>0</v>
      </c>
      <c r="AB175">
        <v>0</v>
      </c>
      <c r="AC175">
        <v>1</v>
      </c>
      <c r="AD175">
        <v>0</v>
      </c>
      <c r="AE175">
        <v>0</v>
      </c>
      <c r="AF175" t="s">
        <v>3</v>
      </c>
      <c r="AG175">
        <v>0</v>
      </c>
      <c r="AH175">
        <v>2</v>
      </c>
      <c r="AI175">
        <v>36323142</v>
      </c>
      <c r="AJ175">
        <v>174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</row>
    <row r="176" spans="1:44">
      <c r="A176">
        <f>ROW(Source!A94)</f>
        <v>94</v>
      </c>
      <c r="B176">
        <v>36324146</v>
      </c>
      <c r="C176">
        <v>36324144</v>
      </c>
      <c r="D176">
        <v>18411568</v>
      </c>
      <c r="E176">
        <v>1</v>
      </c>
      <c r="F176">
        <v>1</v>
      </c>
      <c r="G176">
        <v>1</v>
      </c>
      <c r="H176">
        <v>1</v>
      </c>
      <c r="I176" t="s">
        <v>563</v>
      </c>
      <c r="J176" t="s">
        <v>3</v>
      </c>
      <c r="K176" t="s">
        <v>564</v>
      </c>
      <c r="L176">
        <v>1369</v>
      </c>
      <c r="N176">
        <v>1013</v>
      </c>
      <c r="O176" t="s">
        <v>336</v>
      </c>
      <c r="P176" t="s">
        <v>336</v>
      </c>
      <c r="Q176">
        <v>1</v>
      </c>
      <c r="X176">
        <v>0.57769999999999999</v>
      </c>
      <c r="Y176">
        <v>0</v>
      </c>
      <c r="Z176">
        <v>0</v>
      </c>
      <c r="AA176">
        <v>0</v>
      </c>
      <c r="AB176">
        <v>238.6</v>
      </c>
      <c r="AC176">
        <v>0</v>
      </c>
      <c r="AD176">
        <v>1</v>
      </c>
      <c r="AE176">
        <v>1</v>
      </c>
      <c r="AF176" t="s">
        <v>3</v>
      </c>
      <c r="AG176">
        <v>0.57769999999999999</v>
      </c>
      <c r="AH176">
        <v>2</v>
      </c>
      <c r="AI176">
        <v>36324146</v>
      </c>
      <c r="AJ176">
        <v>175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</row>
    <row r="177" spans="1:44">
      <c r="A177">
        <f>ROW(Source!A94)</f>
        <v>94</v>
      </c>
      <c r="B177">
        <v>36324147</v>
      </c>
      <c r="C177">
        <v>36324144</v>
      </c>
      <c r="D177">
        <v>29174924</v>
      </c>
      <c r="E177">
        <v>1</v>
      </c>
      <c r="F177">
        <v>1</v>
      </c>
      <c r="G177">
        <v>1</v>
      </c>
      <c r="H177">
        <v>2</v>
      </c>
      <c r="I177" t="s">
        <v>565</v>
      </c>
      <c r="J177" t="s">
        <v>566</v>
      </c>
      <c r="K177" t="s">
        <v>567</v>
      </c>
      <c r="L177">
        <v>1368</v>
      </c>
      <c r="N177">
        <v>1011</v>
      </c>
      <c r="O177" t="s">
        <v>342</v>
      </c>
      <c r="P177" t="s">
        <v>342</v>
      </c>
      <c r="Q177">
        <v>1</v>
      </c>
      <c r="X177">
        <v>0.28999999999999998</v>
      </c>
      <c r="Y177">
        <v>0</v>
      </c>
      <c r="Z177">
        <v>111</v>
      </c>
      <c r="AA177">
        <v>11.6</v>
      </c>
      <c r="AB177">
        <v>0</v>
      </c>
      <c r="AC177">
        <v>0</v>
      </c>
      <c r="AD177">
        <v>1</v>
      </c>
      <c r="AE177">
        <v>0</v>
      </c>
      <c r="AF177" t="s">
        <v>3</v>
      </c>
      <c r="AG177">
        <v>0.28999999999999998</v>
      </c>
      <c r="AH177">
        <v>2</v>
      </c>
      <c r="AI177">
        <v>36324147</v>
      </c>
      <c r="AJ177">
        <v>176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</row>
    <row r="178" spans="1:44">
      <c r="A178">
        <f>ROW(Source!A95)</f>
        <v>95</v>
      </c>
      <c r="B178">
        <v>36324148</v>
      </c>
      <c r="C178">
        <v>36324145</v>
      </c>
      <c r="D178">
        <v>29174916</v>
      </c>
      <c r="E178">
        <v>1</v>
      </c>
      <c r="F178">
        <v>1</v>
      </c>
      <c r="G178">
        <v>1</v>
      </c>
      <c r="H178">
        <v>2</v>
      </c>
      <c r="I178" t="s">
        <v>568</v>
      </c>
      <c r="J178" t="s">
        <v>569</v>
      </c>
      <c r="K178" t="s">
        <v>570</v>
      </c>
      <c r="L178">
        <v>1368</v>
      </c>
      <c r="N178">
        <v>1011</v>
      </c>
      <c r="O178" t="s">
        <v>342</v>
      </c>
      <c r="P178" t="s">
        <v>342</v>
      </c>
      <c r="Q178">
        <v>1</v>
      </c>
      <c r="X178">
        <v>0.17730000000000001</v>
      </c>
      <c r="Y178">
        <v>0</v>
      </c>
      <c r="Z178">
        <v>117.92</v>
      </c>
      <c r="AA178">
        <v>13.5</v>
      </c>
      <c r="AB178">
        <v>0</v>
      </c>
      <c r="AC178">
        <v>0</v>
      </c>
      <c r="AD178">
        <v>1</v>
      </c>
      <c r="AE178">
        <v>0</v>
      </c>
      <c r="AF178" t="s">
        <v>3</v>
      </c>
      <c r="AG178">
        <v>0.17730000000000001</v>
      </c>
      <c r="AH178">
        <v>2</v>
      </c>
      <c r="AI178">
        <v>36324148</v>
      </c>
      <c r="AJ178">
        <v>177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Смета 12 гр. ТЕР МО</vt:lpstr>
      <vt:lpstr>Дефектная ведомость</vt:lpstr>
      <vt:lpstr>Source</vt:lpstr>
      <vt:lpstr>SourceObSm</vt:lpstr>
      <vt:lpstr>SmtRes</vt:lpstr>
      <vt:lpstr>EtalonRes</vt:lpstr>
      <vt:lpstr>'Дефектная ведомость'!Заголовки_для_печати</vt:lpstr>
      <vt:lpstr>'Смета 12 гр. ТЕР МО'!Заголовки_для_печати</vt:lpstr>
      <vt:lpstr>'Дефектная ведомость'!Область_печати</vt:lpstr>
      <vt:lpstr>'Смета 12 гр. ТЕР МО'!Область_печати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кцсон</cp:lastModifiedBy>
  <dcterms:created xsi:type="dcterms:W3CDTF">2021-07-12T07:45:58Z</dcterms:created>
  <dcterms:modified xsi:type="dcterms:W3CDTF">2021-07-12T07:46:58Z</dcterms:modified>
</cp:coreProperties>
</file>