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Лист1" sheetId="1" r:id="rId1"/>
  </sheets>
  <definedNames>
    <definedName name="_xlnm.Print_Area" localSheetId="0">'Лист1'!$A$1:$Q$31</definedName>
  </definedNames>
  <calcPr fullCalcOnLoad="1"/>
</workbook>
</file>

<file path=xl/sharedStrings.xml><?xml version="1.0" encoding="utf-8"?>
<sst xmlns="http://schemas.openxmlformats.org/spreadsheetml/2006/main" count="57" uniqueCount="50">
  <si>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</si>
  <si>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</si>
  <si>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</si>
  <si>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</si>
  <si>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</si>
  <si>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</si>
  <si>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</si>
  <si>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Кол-во знач.</t>
  </si>
  <si>
    <t>Сред.квадр.откл. σ=</t>
  </si>
  <si>
    <t>Коэфф вариации V=</t>
  </si>
  <si>
    <t>Средн. арифм.</t>
  </si>
  <si>
    <t>Цена за 1 (без округления), руб.</t>
  </si>
  <si>
    <t>Расчет начальной (максимальной) цены контракта (цены лота) осуществляется заказчиками в соответствии с приказом министерства экономического развития Российской Федерации №567 от 02.10.2013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исполнителем)".</t>
  </si>
  <si>
    <t>где:</t>
  </si>
  <si>
    <t>НМЦК рын</t>
  </si>
  <si>
    <t xml:space="preserve"> - НМЦК, определяемая методом сопоставимых рыночных цен (анализа рынка);</t>
  </si>
  <si>
    <t>v</t>
  </si>
  <si>
    <t>- количество (объем) закупаемого товара (работы, услуги);</t>
  </si>
  <si>
    <t>n</t>
  </si>
  <si>
    <t>- количество значений, используемых в расчете;</t>
  </si>
  <si>
    <t>i</t>
  </si>
  <si>
    <t>i - номер источника ценовой информации;</t>
  </si>
  <si>
    <t>ц i</t>
  </si>
  <si>
    <t>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</t>
  </si>
  <si>
    <t>Расчет начальной (максимальной) цены по позиции производится по формуле:</t>
  </si>
  <si>
    <t>руб.</t>
  </si>
  <si>
    <t>Среднее квадратичное отклонение</t>
  </si>
  <si>
    <t>НМЦКрын</t>
  </si>
  <si>
    <t>Начальная (максимальная) цена Контракта сформирована методом сопоставимых рыночных цен (анализа рынка).</t>
  </si>
  <si>
    <t>Источник №1</t>
  </si>
  <si>
    <t>Источник №2</t>
  </si>
  <si>
    <t>Источник №3</t>
  </si>
  <si>
    <t>Наименование закупки</t>
  </si>
  <si>
    <t>В соответствии с приказом Минэкономразвития России от 2 октября 2013 г. N 567 начальная (максимальная) цена договора определена и обоснована посредством применения метода сопоставимых рыночных цен (анализа рынка) путем анализа коммерческих предложений  идентичных  товаров, и рассчитана в целях выявления предложений, соответствующих установленным требованиям к товарам  по определенным параметрам.</t>
  </si>
  <si>
    <t xml:space="preserve"> РАСЧЕТ ОБОСНОВАНИЕ НАЧАЛЬНОЙ (максимальной) ЦЕНЫ ДОГОВОРА</t>
  </si>
  <si>
    <t xml:space="preserve">Используемый метод определения начальной (максимальной) цены договора </t>
  </si>
  <si>
    <t>Метод сопоставимых рыночных цен (анализ рынка)</t>
  </si>
  <si>
    <t>Таблица цен расчета начальной (максимальной) цены муниципального договора</t>
  </si>
  <si>
    <t>Печать баннера</t>
  </si>
  <si>
    <t>Монтаж баннеров</t>
  </si>
  <si>
    <t>Демонтаж баннеров</t>
  </si>
  <si>
    <t>метр квадратный</t>
  </si>
  <si>
    <t>Плакаты А4</t>
  </si>
  <si>
    <t>Плакаты А3</t>
  </si>
  <si>
    <t>штука</t>
  </si>
  <si>
    <r>
      <t xml:space="preserve">коэффициент вариации цен V (%)           </t>
    </r>
    <r>
      <rPr>
        <i/>
        <sz val="12"/>
        <color indexed="8"/>
        <rFont val="Times New Roman"/>
        <family val="1"/>
      </rPr>
      <t xml:space="preserve">         (не должен превышать 33%)</t>
    </r>
  </si>
  <si>
    <t>Оказание услуг по информированию населения городского округа Чехов об основных социально-экономических событиях, а также о деятельности органов местного самоуправления в 2022 году</t>
  </si>
  <si>
    <t>Брошюровка на пружину</t>
  </si>
  <si>
    <t>Брошюровка на скобу</t>
  </si>
  <si>
    <t>Исходя из вышеизложенного, считаем целесообразным определить (максимальную) цену муниципального договора на оказание услуг по информированию населения городского округа Чехов об основных социально-экономических событиях, а также о деятельности органов местного самоуправления в 2022 году – 509 000,00 (Пятьсот девять тысяч)  рублей 00 копеек.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</si>
</sst>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;[Red]#,##0.00"/>
    <numFmt numFmtId="174" formatCode="#,##0.00000;[Red]#,##0.00000"/>
    <numFmt numFmtId="175" formatCode="#,##0;[Red]#,##0"/>
    <numFmt numFmtId="176" formatCode="#,##0.0000000;[Red]#,##0.0000000"/>
    <numFmt numFmtId="177" formatCode="0.000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_р_."/>
    <numFmt numFmtId="184" formatCode="#,##0.000_р_.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FF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50" fillId="32" borderId="0" xfId="0" applyFont="1" applyFill="1" applyBorder="1" applyAlignment="1">
      <alignment horizontal="center" vertical="center" wrapText="1"/>
    </xf>
    <xf numFmtId="0" fontId="50" fillId="32" borderId="0" xfId="0" applyFont="1" applyFill="1" applyAlignment="1">
      <alignment horizontal="center" vertical="center" wrapText="1"/>
    </xf>
    <xf numFmtId="172" fontId="50" fillId="32" borderId="0" xfId="0" applyNumberFormat="1" applyFont="1" applyFill="1" applyAlignment="1">
      <alignment horizontal="center" vertical="center" wrapText="1"/>
    </xf>
    <xf numFmtId="0" fontId="51" fillId="32" borderId="0" xfId="0" applyFont="1" applyFill="1" applyAlignment="1">
      <alignment horizontal="center" vertical="center" wrapText="1"/>
    </xf>
    <xf numFmtId="0" fontId="50" fillId="32" borderId="0" xfId="0" applyFont="1" applyFill="1" applyAlignment="1">
      <alignment horizontal="center" vertical="center" wrapText="1"/>
    </xf>
    <xf numFmtId="0" fontId="50" fillId="32" borderId="0" xfId="0" applyFont="1" applyFill="1" applyAlignment="1">
      <alignment horizontal="center" vertical="center" wrapText="1"/>
    </xf>
    <xf numFmtId="2" fontId="50" fillId="32" borderId="0" xfId="0" applyNumberFormat="1" applyFont="1" applyFill="1" applyAlignment="1">
      <alignment horizontal="center" vertical="center" wrapText="1"/>
    </xf>
    <xf numFmtId="172" fontId="51" fillId="32" borderId="0" xfId="0" applyNumberFormat="1" applyFont="1" applyFill="1" applyAlignment="1">
      <alignment horizontal="center" vertical="center" wrapText="1"/>
    </xf>
    <xf numFmtId="177" fontId="50" fillId="32" borderId="0" xfId="0" applyNumberFormat="1" applyFont="1" applyFill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 wrapText="1"/>
    </xf>
    <xf numFmtId="0" fontId="50" fillId="32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2" fillId="32" borderId="0" xfId="0" applyFont="1" applyFill="1" applyAlignment="1">
      <alignment horizontal="center" vertical="center" wrapText="1"/>
    </xf>
    <xf numFmtId="2" fontId="52" fillId="32" borderId="0" xfId="0" applyNumberFormat="1" applyFont="1" applyFill="1" applyAlignment="1">
      <alignment horizontal="center" vertical="center" wrapText="1"/>
    </xf>
    <xf numFmtId="172" fontId="52" fillId="0" borderId="0" xfId="0" applyNumberFormat="1" applyFont="1" applyFill="1" applyAlignment="1">
      <alignment horizontal="center" vertical="center" wrapText="1"/>
    </xf>
    <xf numFmtId="172" fontId="52" fillId="32" borderId="0" xfId="0" applyNumberFormat="1" applyFont="1" applyFill="1" applyAlignment="1">
      <alignment horizontal="center" vertical="center" wrapText="1"/>
    </xf>
    <xf numFmtId="177" fontId="52" fillId="32" borderId="0" xfId="0" applyNumberFormat="1" applyFont="1" applyFill="1" applyAlignment="1">
      <alignment horizontal="center" vertical="center" wrapText="1"/>
    </xf>
    <xf numFmtId="172" fontId="53" fillId="32" borderId="0" xfId="0" applyNumberFormat="1" applyFont="1" applyFill="1" applyAlignment="1">
      <alignment horizontal="center" vertical="center" wrapText="1"/>
    </xf>
    <xf numFmtId="0" fontId="52" fillId="32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53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2" fillId="32" borderId="10" xfId="0" applyFont="1" applyFill="1" applyBorder="1" applyAlignment="1">
      <alignment horizontal="center" vertical="center" wrapText="1"/>
    </xf>
    <xf numFmtId="2" fontId="52" fillId="32" borderId="10" xfId="0" applyNumberFormat="1" applyFont="1" applyFill="1" applyBorder="1" applyAlignment="1">
      <alignment horizontal="center" vertical="center" wrapText="1"/>
    </xf>
    <xf numFmtId="172" fontId="52" fillId="0" borderId="10" xfId="0" applyNumberFormat="1" applyFont="1" applyFill="1" applyBorder="1" applyAlignment="1">
      <alignment horizontal="center" vertical="center" wrapText="1"/>
    </xf>
    <xf numFmtId="172" fontId="53" fillId="32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174" fontId="52" fillId="32" borderId="10" xfId="0" applyNumberFormat="1" applyFont="1" applyFill="1" applyBorder="1" applyAlignment="1">
      <alignment horizontal="center" vertical="center" wrapText="1"/>
    </xf>
    <xf numFmtId="176" fontId="52" fillId="32" borderId="10" xfId="0" applyNumberFormat="1" applyFont="1" applyFill="1" applyBorder="1" applyAlignment="1">
      <alignment horizontal="center" vertical="center" wrapText="1"/>
    </xf>
    <xf numFmtId="177" fontId="52" fillId="32" borderId="10" xfId="0" applyNumberFormat="1" applyFont="1" applyFill="1" applyBorder="1" applyAlignment="1">
      <alignment horizontal="center" vertical="center" wrapText="1"/>
    </xf>
    <xf numFmtId="4" fontId="52" fillId="32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32" borderId="11" xfId="0" applyFont="1" applyFill="1" applyBorder="1" applyAlignment="1">
      <alignment horizontal="right" vertical="center" wrapText="1"/>
    </xf>
    <xf numFmtId="0" fontId="53" fillId="32" borderId="12" xfId="0" applyFont="1" applyFill="1" applyBorder="1" applyAlignment="1">
      <alignment horizontal="right" vertical="center" wrapText="1"/>
    </xf>
    <xf numFmtId="0" fontId="53" fillId="32" borderId="13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2" fillId="0" borderId="0" xfId="0" applyFont="1" applyBorder="1" applyAlignment="1">
      <alignment vertical="center" wrapText="1"/>
    </xf>
    <xf numFmtId="0" fontId="52" fillId="32" borderId="10" xfId="0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 wrapText="1"/>
    </xf>
    <xf numFmtId="177" fontId="52" fillId="32" borderId="10" xfId="0" applyNumberFormat="1" applyFont="1" applyFill="1" applyBorder="1" applyAlignment="1">
      <alignment horizontal="center" vertical="center" wrapText="1"/>
    </xf>
    <xf numFmtId="172" fontId="53" fillId="0" borderId="1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1" fillId="32" borderId="0" xfId="0" applyFont="1" applyFill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177" fontId="52" fillId="32" borderId="10" xfId="0" applyNumberFormat="1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 wrapText="1"/>
    </xf>
    <xf numFmtId="0" fontId="52" fillId="32" borderId="15" xfId="0" applyFont="1" applyFill="1" applyBorder="1" applyAlignment="1">
      <alignment horizontal="center" vertical="center" wrapText="1"/>
    </xf>
    <xf numFmtId="0" fontId="52" fillId="32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172" fontId="52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21</xdr:row>
      <xdr:rowOff>295275</xdr:rowOff>
    </xdr:from>
    <xdr:to>
      <xdr:col>8</xdr:col>
      <xdr:colOff>361950</xdr:colOff>
      <xdr:row>25</xdr:row>
      <xdr:rowOff>76200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8505825"/>
          <a:ext cx="6429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9</xdr:row>
      <xdr:rowOff>923925</xdr:rowOff>
    </xdr:from>
    <xdr:to>
      <xdr:col>15</xdr:col>
      <xdr:colOff>809625</xdr:colOff>
      <xdr:row>9</xdr:row>
      <xdr:rowOff>1314450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77875" y="3400425"/>
          <a:ext cx="790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</xdr:colOff>
      <xdr:row>9</xdr:row>
      <xdr:rowOff>952500</xdr:rowOff>
    </xdr:from>
    <xdr:to>
      <xdr:col>17</xdr:col>
      <xdr:colOff>0</xdr:colOff>
      <xdr:row>9</xdr:row>
      <xdr:rowOff>1304925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0" y="3429000"/>
          <a:ext cx="1152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9</xdr:row>
      <xdr:rowOff>923925</xdr:rowOff>
    </xdr:from>
    <xdr:to>
      <xdr:col>15</xdr:col>
      <xdr:colOff>809625</xdr:colOff>
      <xdr:row>9</xdr:row>
      <xdr:rowOff>1314450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77875" y="3400425"/>
          <a:ext cx="790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</xdr:colOff>
      <xdr:row>9</xdr:row>
      <xdr:rowOff>952500</xdr:rowOff>
    </xdr:from>
    <xdr:to>
      <xdr:col>17</xdr:col>
      <xdr:colOff>0</xdr:colOff>
      <xdr:row>9</xdr:row>
      <xdr:rowOff>1304925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0" y="3429000"/>
          <a:ext cx="1152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tabSelected="1" view="pageBreakPreview" zoomScale="70" zoomScaleSheetLayoutView="70" zoomScalePageLayoutView="0" workbookViewId="0" topLeftCell="A1">
      <selection activeCell="B26" sqref="B26:O26"/>
    </sheetView>
  </sheetViews>
  <sheetFormatPr defaultColWidth="9.140625" defaultRowHeight="15"/>
  <cols>
    <col min="1" max="1" width="4.57421875" style="2" customWidth="1"/>
    <col min="2" max="2" width="30.00390625" style="2" customWidth="1"/>
    <col min="3" max="3" width="17.421875" style="2" customWidth="1"/>
    <col min="4" max="4" width="7.7109375" style="7" customWidth="1"/>
    <col min="5" max="5" width="9.8515625" style="10" customWidth="1"/>
    <col min="6" max="6" width="10.28125" style="10" customWidth="1"/>
    <col min="7" max="7" width="9.7109375" style="10" customWidth="1"/>
    <col min="8" max="8" width="14.57421875" style="3" customWidth="1"/>
    <col min="9" max="9" width="9.421875" style="2" customWidth="1"/>
    <col min="10" max="10" width="19.28125" style="2" customWidth="1"/>
    <col min="11" max="11" width="14.57421875" style="2" customWidth="1"/>
    <col min="12" max="12" width="24.00390625" style="2" customWidth="1"/>
    <col min="13" max="13" width="14.140625" style="9" customWidth="1"/>
    <col min="14" max="14" width="13.28125" style="8" customWidth="1"/>
    <col min="15" max="15" width="3.00390625" style="2" customWidth="1"/>
    <col min="16" max="16" width="12.140625" style="2" bestFit="1" customWidth="1"/>
    <col min="17" max="17" width="17.57421875" style="2" bestFit="1" customWidth="1"/>
    <col min="18" max="16384" width="9.140625" style="2" customWidth="1"/>
  </cols>
  <sheetData>
    <row r="1" ht="15" customHeight="1"/>
    <row r="2" spans="1:14" ht="15" customHeight="1">
      <c r="A2" s="49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ht="15" customHeight="1"/>
    <row r="4" spans="1:14" ht="15" customHeight="1">
      <c r="A4" s="50" t="s">
        <v>28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13" customFormat="1" ht="36.75" customHeight="1">
      <c r="A5" s="58" t="s">
        <v>32</v>
      </c>
      <c r="B5" s="58"/>
      <c r="C5" s="59" t="s">
        <v>46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7" ht="53.25" customHeight="1">
      <c r="A6" s="51" t="s">
        <v>33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14"/>
      <c r="P6" s="14"/>
      <c r="Q6" s="14"/>
    </row>
    <row r="7" spans="1:17" ht="15" customHeight="1">
      <c r="A7" s="14"/>
      <c r="B7" s="14"/>
      <c r="C7" s="14"/>
      <c r="D7" s="15"/>
      <c r="E7" s="16"/>
      <c r="F7" s="16"/>
      <c r="G7" s="16"/>
      <c r="H7" s="17"/>
      <c r="I7" s="14"/>
      <c r="J7" s="14"/>
      <c r="K7" s="14"/>
      <c r="L7" s="14"/>
      <c r="M7" s="18"/>
      <c r="N7" s="19"/>
      <c r="O7" s="14"/>
      <c r="P7" s="14"/>
      <c r="Q7" s="14"/>
    </row>
    <row r="8" spans="1:17" ht="15" customHeight="1">
      <c r="A8" s="52" t="s">
        <v>35</v>
      </c>
      <c r="B8" s="52"/>
      <c r="C8" s="52"/>
      <c r="D8" s="52"/>
      <c r="E8" s="52"/>
      <c r="F8" s="52"/>
      <c r="G8" s="52"/>
      <c r="H8" s="53" t="s">
        <v>36</v>
      </c>
      <c r="I8" s="53"/>
      <c r="J8" s="53"/>
      <c r="K8" s="53"/>
      <c r="L8" s="53"/>
      <c r="M8" s="53"/>
      <c r="N8" s="53"/>
      <c r="O8" s="14"/>
      <c r="P8" s="14"/>
      <c r="Q8" s="14"/>
    </row>
    <row r="9" spans="1:17" s="1" customFormat="1" ht="15" customHeight="1">
      <c r="A9" s="60" t="s">
        <v>37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20"/>
      <c r="P9" s="20"/>
      <c r="Q9" s="20"/>
    </row>
    <row r="10" spans="1:17" ht="103.5" customHeight="1">
      <c r="A10" s="55" t="s">
        <v>0</v>
      </c>
      <c r="B10" s="56" t="s">
        <v>1</v>
      </c>
      <c r="C10" s="55" t="s">
        <v>2</v>
      </c>
      <c r="D10" s="55"/>
      <c r="E10" s="21" t="s">
        <v>29</v>
      </c>
      <c r="F10" s="21" t="s">
        <v>30</v>
      </c>
      <c r="G10" s="21" t="s">
        <v>31</v>
      </c>
      <c r="H10" s="62" t="s">
        <v>10</v>
      </c>
      <c r="I10" s="55" t="s">
        <v>7</v>
      </c>
      <c r="J10" s="55" t="s">
        <v>8</v>
      </c>
      <c r="K10" s="55" t="s">
        <v>9</v>
      </c>
      <c r="L10" s="55" t="s">
        <v>6</v>
      </c>
      <c r="M10" s="54" t="s">
        <v>11</v>
      </c>
      <c r="N10" s="22" t="s">
        <v>27</v>
      </c>
      <c r="O10" s="14"/>
      <c r="P10" s="23" t="s">
        <v>26</v>
      </c>
      <c r="Q10" s="24" t="s">
        <v>45</v>
      </c>
    </row>
    <row r="11" spans="1:17" ht="31.5">
      <c r="A11" s="55"/>
      <c r="B11" s="57"/>
      <c r="C11" s="25" t="s">
        <v>3</v>
      </c>
      <c r="D11" s="26" t="s">
        <v>4</v>
      </c>
      <c r="E11" s="27" t="s">
        <v>5</v>
      </c>
      <c r="F11" s="27" t="s">
        <v>5</v>
      </c>
      <c r="G11" s="27" t="s">
        <v>5</v>
      </c>
      <c r="H11" s="62"/>
      <c r="I11" s="55"/>
      <c r="J11" s="55"/>
      <c r="K11" s="55"/>
      <c r="L11" s="55"/>
      <c r="M11" s="54"/>
      <c r="N11" s="28" t="s">
        <v>25</v>
      </c>
      <c r="O11" s="14"/>
      <c r="P11" s="14"/>
      <c r="Q11" s="14"/>
    </row>
    <row r="12" spans="1:17" s="6" customFormat="1" ht="37.5" customHeight="1">
      <c r="A12" s="25">
        <v>1</v>
      </c>
      <c r="B12" s="41" t="s">
        <v>38</v>
      </c>
      <c r="C12" s="25" t="s">
        <v>41</v>
      </c>
      <c r="D12" s="35">
        <v>350</v>
      </c>
      <c r="E12" s="29">
        <v>425</v>
      </c>
      <c r="F12" s="29">
        <v>440</v>
      </c>
      <c r="G12" s="29">
        <v>455</v>
      </c>
      <c r="H12" s="30">
        <f>ROUNDDOWN(AVERAGE(E12,F12,G12),2)</f>
        <v>440</v>
      </c>
      <c r="I12" s="25">
        <f>COUNT(E12:G12)</f>
        <v>3</v>
      </c>
      <c r="J12" s="31">
        <f>STDEV(E12,F12,G12)</f>
        <v>15</v>
      </c>
      <c r="K12" s="31">
        <f>J12/H12*100</f>
        <v>3.4090909090909087</v>
      </c>
      <c r="L12" s="25" t="str">
        <f>IF(K12&lt;33,"ОДНОРОДНЫЕ","НЕОДНОРОДНЫЕ")</f>
        <v>ОДНОРОДНЫЕ</v>
      </c>
      <c r="M12" s="32">
        <f>H12</f>
        <v>440</v>
      </c>
      <c r="N12" s="33">
        <f>D12*M12</f>
        <v>154000</v>
      </c>
      <c r="O12" s="14"/>
      <c r="P12" s="14"/>
      <c r="Q12" s="14"/>
    </row>
    <row r="13" spans="1:17" s="12" customFormat="1" ht="38.25" customHeight="1">
      <c r="A13" s="25">
        <v>2</v>
      </c>
      <c r="B13" s="34" t="s">
        <v>39</v>
      </c>
      <c r="C13" s="25" t="s">
        <v>41</v>
      </c>
      <c r="D13" s="35">
        <v>350</v>
      </c>
      <c r="E13" s="29">
        <v>180</v>
      </c>
      <c r="F13" s="29">
        <v>170</v>
      </c>
      <c r="G13" s="29">
        <v>190</v>
      </c>
      <c r="H13" s="30">
        <f>ROUNDDOWN(AVERAGE(E13,F13,G13),2)</f>
        <v>180</v>
      </c>
      <c r="I13" s="25">
        <f>COUNT(E13:G13)</f>
        <v>3</v>
      </c>
      <c r="J13" s="31">
        <f>STDEV(E13,F13,G13)</f>
        <v>10</v>
      </c>
      <c r="K13" s="31">
        <f>J13/H13*100</f>
        <v>5.555555555555555</v>
      </c>
      <c r="L13" s="25" t="str">
        <f>IF(K13&lt;33,"ОДНОРОДНЫЕ","НЕОДНОРОДНЫЕ")</f>
        <v>ОДНОРОДНЫЕ</v>
      </c>
      <c r="M13" s="32">
        <f>H13</f>
        <v>180</v>
      </c>
      <c r="N13" s="33">
        <f>D13*M13</f>
        <v>63000</v>
      </c>
      <c r="O13" s="14"/>
      <c r="P13" s="14"/>
      <c r="Q13" s="14"/>
    </row>
    <row r="14" spans="1:17" s="12" customFormat="1" ht="38.25" customHeight="1">
      <c r="A14" s="42">
        <v>3</v>
      </c>
      <c r="B14" s="34" t="s">
        <v>40</v>
      </c>
      <c r="C14" s="25" t="s">
        <v>41</v>
      </c>
      <c r="D14" s="35">
        <v>350</v>
      </c>
      <c r="E14" s="29">
        <v>70</v>
      </c>
      <c r="F14" s="29">
        <v>68</v>
      </c>
      <c r="G14" s="29">
        <v>72</v>
      </c>
      <c r="H14" s="30">
        <f>ROUNDDOWN(AVERAGE(E14,F14,G14),2)</f>
        <v>70</v>
      </c>
      <c r="I14" s="25">
        <f>COUNT(E14:G14)</f>
        <v>3</v>
      </c>
      <c r="J14" s="31">
        <f>STDEV(E14,F14,G14)</f>
        <v>2</v>
      </c>
      <c r="K14" s="31">
        <f>J14/H14*100</f>
        <v>2.857142857142857</v>
      </c>
      <c r="L14" s="25" t="str">
        <f>IF(K14&lt;33,"ОДНОРОДНЫЕ","НЕОДНОРОДНЫЕ")</f>
        <v>ОДНОРОДНЫЕ</v>
      </c>
      <c r="M14" s="32">
        <f>H14</f>
        <v>70</v>
      </c>
      <c r="N14" s="33">
        <f>D14*M14</f>
        <v>24500</v>
      </c>
      <c r="O14" s="14"/>
      <c r="P14" s="14"/>
      <c r="Q14" s="14"/>
    </row>
    <row r="15" spans="1:17" s="12" customFormat="1" ht="25.5" customHeight="1">
      <c r="A15" s="42">
        <v>4</v>
      </c>
      <c r="B15" s="34" t="s">
        <v>42</v>
      </c>
      <c r="C15" s="25" t="s">
        <v>44</v>
      </c>
      <c r="D15" s="35">
        <v>3000</v>
      </c>
      <c r="E15" s="29">
        <v>36</v>
      </c>
      <c r="F15" s="29">
        <v>33</v>
      </c>
      <c r="G15" s="29">
        <v>39</v>
      </c>
      <c r="H15" s="30">
        <f>ROUNDDOWN(AVERAGE(E15,F15,G15),2)</f>
        <v>36</v>
      </c>
      <c r="I15" s="25">
        <f>COUNT(E15:G15)</f>
        <v>3</v>
      </c>
      <c r="J15" s="31">
        <f>STDEV(E15,F15,G15)</f>
        <v>3</v>
      </c>
      <c r="K15" s="31">
        <f>J15/H15*100</f>
        <v>8.333333333333332</v>
      </c>
      <c r="L15" s="25" t="str">
        <f>IF(K15&lt;33,"ОДНОРОДНЫЕ","НЕОДНОРОДНЫЕ")</f>
        <v>ОДНОРОДНЫЕ</v>
      </c>
      <c r="M15" s="32">
        <v>38.25</v>
      </c>
      <c r="N15" s="33">
        <v>108000</v>
      </c>
      <c r="O15" s="14"/>
      <c r="P15" s="14"/>
      <c r="Q15" s="14"/>
    </row>
    <row r="16" spans="1:17" s="12" customFormat="1" ht="28.5" customHeight="1">
      <c r="A16" s="43">
        <v>5</v>
      </c>
      <c r="B16" s="34" t="s">
        <v>43</v>
      </c>
      <c r="C16" s="43" t="s">
        <v>44</v>
      </c>
      <c r="D16" s="35">
        <v>1400</v>
      </c>
      <c r="E16" s="29">
        <v>76</v>
      </c>
      <c r="F16" s="29">
        <v>67</v>
      </c>
      <c r="G16" s="29">
        <v>82</v>
      </c>
      <c r="H16" s="30">
        <f>ROUNDDOWN(AVERAGE(E16,F16,G16),2)</f>
        <v>75</v>
      </c>
      <c r="I16" s="43">
        <f>COUNT(E16:G16)</f>
        <v>3</v>
      </c>
      <c r="J16" s="31">
        <f>STDEV(E16,F16,G16)</f>
        <v>7.54983443527075</v>
      </c>
      <c r="K16" s="31">
        <f>J16/H16*100</f>
        <v>10.066445913694333</v>
      </c>
      <c r="L16" s="43" t="str">
        <f>IF(K16&lt;33,"ОДНОРОДНЫЕ","НЕОДНОРОДНЫЕ")</f>
        <v>ОДНОРОДНЫЕ</v>
      </c>
      <c r="M16" s="44">
        <f>H16</f>
        <v>75</v>
      </c>
      <c r="N16" s="33">
        <f>D16*M16</f>
        <v>105000</v>
      </c>
      <c r="O16" s="14"/>
      <c r="P16" s="14"/>
      <c r="Q16" s="14"/>
    </row>
    <row r="17" spans="1:17" s="12" customFormat="1" ht="28.5" customHeight="1">
      <c r="A17" s="43">
        <v>5</v>
      </c>
      <c r="B17" s="34" t="s">
        <v>47</v>
      </c>
      <c r="C17" s="43" t="s">
        <v>44</v>
      </c>
      <c r="D17" s="35">
        <v>500</v>
      </c>
      <c r="E17" s="29">
        <v>90</v>
      </c>
      <c r="F17" s="29">
        <v>92</v>
      </c>
      <c r="G17" s="29">
        <v>88</v>
      </c>
      <c r="H17" s="30">
        <f>ROUNDDOWN(AVERAGE(E17,F17,G17),2)</f>
        <v>90</v>
      </c>
      <c r="I17" s="43">
        <f>COUNT(E17:G17)</f>
        <v>3</v>
      </c>
      <c r="J17" s="31">
        <f>STDEV(E17,F17,G17)</f>
        <v>2</v>
      </c>
      <c r="K17" s="31">
        <f>J17/H17*100</f>
        <v>2.2222222222222223</v>
      </c>
      <c r="L17" s="43" t="str">
        <f>IF(K17&lt;33,"ОДНОРОДНЫЕ","НЕОДНОРОДНЫЕ")</f>
        <v>ОДНОРОДНЫЕ</v>
      </c>
      <c r="M17" s="44">
        <f>H17</f>
        <v>90</v>
      </c>
      <c r="N17" s="33">
        <f>D17*M17</f>
        <v>45000</v>
      </c>
      <c r="O17" s="14"/>
      <c r="P17" s="14"/>
      <c r="Q17" s="14"/>
    </row>
    <row r="18" spans="1:17" s="12" customFormat="1" ht="28.5" customHeight="1">
      <c r="A18" s="42">
        <v>5</v>
      </c>
      <c r="B18" s="34" t="s">
        <v>48</v>
      </c>
      <c r="C18" s="25" t="s">
        <v>44</v>
      </c>
      <c r="D18" s="35">
        <v>500</v>
      </c>
      <c r="E18" s="29">
        <v>15</v>
      </c>
      <c r="F18" s="29">
        <v>19</v>
      </c>
      <c r="G18" s="29">
        <v>23</v>
      </c>
      <c r="H18" s="30">
        <f>ROUNDDOWN(AVERAGE(E18,F18,G18),2)</f>
        <v>19</v>
      </c>
      <c r="I18" s="25">
        <f>COUNT(E18:G18)</f>
        <v>3</v>
      </c>
      <c r="J18" s="31">
        <f>STDEV(E18,F18,G18)</f>
        <v>4</v>
      </c>
      <c r="K18" s="31">
        <f>J18/H18*100</f>
        <v>21.052631578947366</v>
      </c>
      <c r="L18" s="25" t="str">
        <f>IF(K18&lt;33,"ОДНОРОДНЫЕ","НЕОДНОРОДНЫЕ")</f>
        <v>ОДНОРОДНЫЕ</v>
      </c>
      <c r="M18" s="32">
        <f>H18</f>
        <v>19</v>
      </c>
      <c r="N18" s="33">
        <f>D18*M18</f>
        <v>9500</v>
      </c>
      <c r="O18" s="14"/>
      <c r="P18" s="14"/>
      <c r="Q18" s="14"/>
    </row>
    <row r="19" spans="1:17" ht="24.75" customHeight="1">
      <c r="A19" s="25"/>
      <c r="B19" s="36"/>
      <c r="C19" s="36"/>
      <c r="D19" s="36"/>
      <c r="E19" s="36"/>
      <c r="F19" s="37"/>
      <c r="G19" s="37"/>
      <c r="H19" s="37"/>
      <c r="I19" s="37"/>
      <c r="J19" s="37"/>
      <c r="K19" s="37"/>
      <c r="L19" s="37"/>
      <c r="M19" s="38"/>
      <c r="N19" s="28">
        <f>SUM(N12:N18)</f>
        <v>509000</v>
      </c>
      <c r="O19" s="14"/>
      <c r="P19" s="14"/>
      <c r="Q19" s="14"/>
    </row>
    <row r="20" spans="1:17" ht="1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14"/>
      <c r="P20" s="14"/>
      <c r="Q20" s="14"/>
    </row>
    <row r="21" spans="1:17" ht="51.75" customHeight="1">
      <c r="A21" s="63" t="s">
        <v>12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14"/>
      <c r="Q21" s="14"/>
    </row>
    <row r="22" spans="1:17" ht="24.75" customHeight="1">
      <c r="A22" s="48" t="s">
        <v>24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14"/>
      <c r="Q22" s="14"/>
    </row>
    <row r="23" spans="1:17" ht="9.7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14"/>
      <c r="Q23" s="14"/>
    </row>
    <row r="24" spans="1:17" ht="7.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39"/>
      <c r="M24" s="40"/>
      <c r="N24" s="40"/>
      <c r="O24" s="40"/>
      <c r="P24" s="14"/>
      <c r="Q24" s="14"/>
    </row>
    <row r="25" spans="1:17" ht="15" customHeight="1">
      <c r="A25" s="48" t="s">
        <v>13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14"/>
      <c r="Q25" s="14"/>
    </row>
    <row r="26" spans="1:17" ht="25.5" customHeight="1">
      <c r="A26" s="39" t="s">
        <v>14</v>
      </c>
      <c r="B26" s="48" t="s">
        <v>15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14"/>
      <c r="Q26" s="14"/>
    </row>
    <row r="27" spans="1:17" ht="15" customHeight="1">
      <c r="A27" s="39" t="s">
        <v>16</v>
      </c>
      <c r="B27" s="46" t="s">
        <v>17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14"/>
      <c r="Q27" s="14"/>
    </row>
    <row r="28" spans="1:17" ht="30.75" customHeight="1">
      <c r="A28" s="39" t="s">
        <v>18</v>
      </c>
      <c r="B28" s="46" t="s">
        <v>19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14"/>
      <c r="Q28" s="14"/>
    </row>
    <row r="29" spans="1:17" s="6" customFormat="1" ht="15" customHeight="1">
      <c r="A29" s="39" t="s">
        <v>20</v>
      </c>
      <c r="B29" s="46" t="s">
        <v>21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14"/>
      <c r="Q29" s="14"/>
    </row>
    <row r="30" spans="1:17" s="6" customFormat="1" ht="40.5" customHeight="1">
      <c r="A30" s="39" t="s">
        <v>22</v>
      </c>
      <c r="B30" s="46" t="s">
        <v>23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14"/>
      <c r="Q30" s="14"/>
    </row>
    <row r="31" spans="1:19" s="6" customFormat="1" ht="44.25" customHeight="1">
      <c r="A31" s="48" t="s">
        <v>49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16"/>
      <c r="P31" s="16"/>
      <c r="Q31" s="16"/>
      <c r="R31" s="11"/>
      <c r="S31" s="11"/>
    </row>
    <row r="32" spans="1:19" s="5" customFormat="1" ht="22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s="6" customFormat="1" ht="27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s="4" customFormat="1" ht="18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42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ht="1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ht="46.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ht="1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ht="1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ht="1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ht="1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ht="1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ht="1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ht="33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19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1:19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1:19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1:19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19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:19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1:19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1:19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1:19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1:19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1:19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1:19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1:19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1:19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1:19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spans="1:19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1:19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spans="1:1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</sheetData>
  <sheetProtection/>
  <mergeCells count="29">
    <mergeCell ref="A31:N31"/>
    <mergeCell ref="A5:B5"/>
    <mergeCell ref="C5:N5"/>
    <mergeCell ref="A9:N9"/>
    <mergeCell ref="L10:L11"/>
    <mergeCell ref="H10:H11"/>
    <mergeCell ref="I10:I11"/>
    <mergeCell ref="J10:J11"/>
    <mergeCell ref="A21:O21"/>
    <mergeCell ref="A22:O22"/>
    <mergeCell ref="A2:N2"/>
    <mergeCell ref="A4:N4"/>
    <mergeCell ref="A6:N6"/>
    <mergeCell ref="A8:G8"/>
    <mergeCell ref="H8:N8"/>
    <mergeCell ref="M10:M11"/>
    <mergeCell ref="K10:K11"/>
    <mergeCell ref="C10:D10"/>
    <mergeCell ref="B10:B11"/>
    <mergeCell ref="A10:A11"/>
    <mergeCell ref="A20:N20"/>
    <mergeCell ref="B30:O30"/>
    <mergeCell ref="A23:O23"/>
    <mergeCell ref="A25:O25"/>
    <mergeCell ref="B26:O26"/>
    <mergeCell ref="B27:O27"/>
    <mergeCell ref="B28:O28"/>
    <mergeCell ref="B29:O29"/>
    <mergeCell ref="A24:K24"/>
  </mergeCells>
  <conditionalFormatting sqref="L12:M13 L15:M15 L18:M18">
    <cfRule type="containsText" priority="259" dxfId="24" operator="containsText" text="НЕ">
      <formula>NOT(ISERROR(SEARCH("НЕ",L12)))</formula>
    </cfRule>
    <cfRule type="containsText" priority="260" dxfId="25" operator="containsText" text="ОДНОРОДНЫЕ">
      <formula>NOT(ISERROR(SEARCH("ОДНОРОДНЫЕ",L12)))</formula>
    </cfRule>
    <cfRule type="containsText" priority="261" dxfId="24" operator="containsText" text="НЕОДНОРОДНЫЕ">
      <formula>NOT(ISERROR(SEARCH("НЕОДНОРОДНЫЕ",L12)))</formula>
    </cfRule>
  </conditionalFormatting>
  <conditionalFormatting sqref="L12:M13 L15:M15 L18:M18">
    <cfRule type="containsText" priority="256" dxfId="24" operator="containsText" text="НЕОДНОРОДНЫЕ">
      <formula>NOT(ISERROR(SEARCH("НЕОДНОРОДНЫЕ",L12)))</formula>
    </cfRule>
    <cfRule type="containsText" priority="257" dxfId="25" operator="containsText" text="ОДНОРОДНЫЕ">
      <formula>NOT(ISERROR(SEARCH("ОДНОРОДНЫЕ",L12)))</formula>
    </cfRule>
    <cfRule type="containsText" priority="258" dxfId="24" operator="containsText" text="НЕОДНОРОДНЫЕ">
      <formula>NOT(ISERROR(SEARCH("НЕОДНОРОДНЫЕ",L12)))</formula>
    </cfRule>
  </conditionalFormatting>
  <conditionalFormatting sqref="L14:M14">
    <cfRule type="containsText" priority="22" dxfId="24" operator="containsText" text="НЕ">
      <formula>NOT(ISERROR(SEARCH("НЕ",L14)))</formula>
    </cfRule>
    <cfRule type="containsText" priority="23" dxfId="25" operator="containsText" text="ОДНОРОДНЫЕ">
      <formula>NOT(ISERROR(SEARCH("ОДНОРОДНЫЕ",L14)))</formula>
    </cfRule>
    <cfRule type="containsText" priority="24" dxfId="24" operator="containsText" text="НЕОДНОРОДНЫЕ">
      <formula>NOT(ISERROR(SEARCH("НЕОДНОРОДНЫЕ",L14)))</formula>
    </cfRule>
  </conditionalFormatting>
  <conditionalFormatting sqref="L14:M14">
    <cfRule type="containsText" priority="19" dxfId="24" operator="containsText" text="НЕОДНОРОДНЫЕ">
      <formula>NOT(ISERROR(SEARCH("НЕОДНОРОДНЫЕ",L14)))</formula>
    </cfRule>
    <cfRule type="containsText" priority="20" dxfId="25" operator="containsText" text="ОДНОРОДНЫЕ">
      <formula>NOT(ISERROR(SEARCH("ОДНОРОДНЫЕ",L14)))</formula>
    </cfRule>
    <cfRule type="containsText" priority="21" dxfId="24" operator="containsText" text="НЕОДНОРОДНЫЕ">
      <formula>NOT(ISERROR(SEARCH("НЕОДНОРОДНЫЕ",L14)))</formula>
    </cfRule>
  </conditionalFormatting>
  <conditionalFormatting sqref="L16:M16">
    <cfRule type="containsText" priority="10" dxfId="24" operator="containsText" text="НЕ">
      <formula>NOT(ISERROR(SEARCH("НЕ",L16)))</formula>
    </cfRule>
    <cfRule type="containsText" priority="11" dxfId="25" operator="containsText" text="ОДНОРОДНЫЕ">
      <formula>NOT(ISERROR(SEARCH("ОДНОРОДНЫЕ",L16)))</formula>
    </cfRule>
    <cfRule type="containsText" priority="12" dxfId="24" operator="containsText" text="НЕОДНОРОДНЫЕ">
      <formula>NOT(ISERROR(SEARCH("НЕОДНОРОДНЫЕ",L16)))</formula>
    </cfRule>
  </conditionalFormatting>
  <conditionalFormatting sqref="L16:M16">
    <cfRule type="containsText" priority="7" dxfId="24" operator="containsText" text="НЕОДНОРОДНЫЕ">
      <formula>NOT(ISERROR(SEARCH("НЕОДНОРОДНЫЕ",L16)))</formula>
    </cfRule>
    <cfRule type="containsText" priority="8" dxfId="25" operator="containsText" text="ОДНОРОДНЫЕ">
      <formula>NOT(ISERROR(SEARCH("ОДНОРОДНЫЕ",L16)))</formula>
    </cfRule>
    <cfRule type="containsText" priority="9" dxfId="24" operator="containsText" text="НЕОДНОРОДНЫЕ">
      <formula>NOT(ISERROR(SEARCH("НЕОДНОРОДНЫЕ",L16)))</formula>
    </cfRule>
  </conditionalFormatting>
  <conditionalFormatting sqref="L17:M17">
    <cfRule type="containsText" priority="4" dxfId="24" operator="containsText" text="НЕ">
      <formula>NOT(ISERROR(SEARCH("НЕ",L17)))</formula>
    </cfRule>
    <cfRule type="containsText" priority="5" dxfId="25" operator="containsText" text="ОДНОРОДНЫЕ">
      <formula>NOT(ISERROR(SEARCH("ОДНОРОДНЫЕ",L17)))</formula>
    </cfRule>
    <cfRule type="containsText" priority="6" dxfId="24" operator="containsText" text="НЕОДНОРОДНЫЕ">
      <formula>NOT(ISERROR(SEARCH("НЕОДНОРОДНЫЕ",L17)))</formula>
    </cfRule>
  </conditionalFormatting>
  <conditionalFormatting sqref="L17:M17">
    <cfRule type="containsText" priority="1" dxfId="24" operator="containsText" text="НЕОДНОРОДНЫЕ">
      <formula>NOT(ISERROR(SEARCH("НЕОДНОРОДНЫЕ",L17)))</formula>
    </cfRule>
    <cfRule type="containsText" priority="2" dxfId="25" operator="containsText" text="ОДНОРОДНЫЕ">
      <formula>NOT(ISERROR(SEARCH("ОДНОРОДНЫЕ",L17)))</formula>
    </cfRule>
    <cfRule type="containsText" priority="3" dxfId="24" operator="containsText" text="НЕОДНОРОДНЫЕ">
      <formula>NOT(ISERROR(SEARCH("НЕОДНОРОДНЫЕ",L17)))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2022-04-18T08:15:56Z</dcterms:modified>
  <cp:category/>
  <cp:version/>
  <cp:contentType/>
  <cp:contentStatus/>
</cp:coreProperties>
</file>