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 папка\Закупки конкурентные\2020\ЗК АПС 1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46" i="1" l="1"/>
  <c r="D1946" i="1"/>
  <c r="I1943" i="1"/>
  <c r="D1943" i="1"/>
  <c r="I1940" i="1"/>
  <c r="D1940" i="1"/>
  <c r="I1937" i="1"/>
  <c r="C1937" i="1"/>
  <c r="I1936" i="1"/>
  <c r="C1936" i="1"/>
  <c r="AF1934" i="1"/>
  <c r="A1934" i="1"/>
  <c r="A1930" i="1"/>
  <c r="A1926" i="1"/>
  <c r="K1922" i="1"/>
  <c r="A1922" i="1"/>
  <c r="Z1920" i="1"/>
  <c r="Y1920" i="1"/>
  <c r="W1920" i="1"/>
  <c r="K1920" i="1"/>
  <c r="Q1920" i="1" s="1"/>
  <c r="K1919" i="1"/>
  <c r="G1919" i="1"/>
  <c r="E1919" i="1"/>
  <c r="I1918" i="1"/>
  <c r="H1918" i="1"/>
  <c r="E1918" i="1"/>
  <c r="I1917" i="1"/>
  <c r="H1917" i="1"/>
  <c r="E1917" i="1"/>
  <c r="J1916" i="1"/>
  <c r="I1916" i="1"/>
  <c r="H1916" i="1"/>
  <c r="G1920" i="1" s="1"/>
  <c r="O1920" i="1" s="1"/>
  <c r="G1916" i="1"/>
  <c r="F1916" i="1"/>
  <c r="V1915" i="1"/>
  <c r="J1918" i="1" s="1"/>
  <c r="U1915" i="1"/>
  <c r="T1915" i="1"/>
  <c r="J1917" i="1" s="1"/>
  <c r="I1920" i="1" s="1"/>
  <c r="P1920" i="1" s="1"/>
  <c r="S1915" i="1"/>
  <c r="I1915" i="1"/>
  <c r="F1915" i="1"/>
  <c r="E1915" i="1"/>
  <c r="D1915" i="1"/>
  <c r="A1915" i="1"/>
  <c r="Z1914" i="1"/>
  <c r="Y1914" i="1"/>
  <c r="W1914" i="1"/>
  <c r="K1914" i="1"/>
  <c r="Q1914" i="1" s="1"/>
  <c r="K1913" i="1"/>
  <c r="G1913" i="1"/>
  <c r="E1913" i="1"/>
  <c r="J1912" i="1"/>
  <c r="I1912" i="1"/>
  <c r="H1912" i="1"/>
  <c r="E1912" i="1"/>
  <c r="I1911" i="1"/>
  <c r="E1911" i="1"/>
  <c r="J1910" i="1"/>
  <c r="I1910" i="1"/>
  <c r="H1910" i="1"/>
  <c r="G1910" i="1"/>
  <c r="F1910" i="1"/>
  <c r="C1909" i="1"/>
  <c r="V1908" i="1"/>
  <c r="U1908" i="1"/>
  <c r="T1908" i="1"/>
  <c r="J1911" i="1" s="1"/>
  <c r="I1914" i="1" s="1"/>
  <c r="P1914" i="1" s="1"/>
  <c r="S1908" i="1"/>
  <c r="H1911" i="1" s="1"/>
  <c r="I1908" i="1"/>
  <c r="F1908" i="1"/>
  <c r="E1908" i="1"/>
  <c r="D1908" i="1"/>
  <c r="C1908" i="1"/>
  <c r="B1908" i="1"/>
  <c r="A1908" i="1"/>
  <c r="Z1907" i="1"/>
  <c r="Y1907" i="1"/>
  <c r="W1907" i="1"/>
  <c r="Q1907" i="1"/>
  <c r="K1907" i="1"/>
  <c r="K1906" i="1"/>
  <c r="G1906" i="1"/>
  <c r="E1906" i="1"/>
  <c r="I1905" i="1"/>
  <c r="E1905" i="1"/>
  <c r="I1904" i="1"/>
  <c r="E1904" i="1"/>
  <c r="R1903" i="1"/>
  <c r="J1903" i="1"/>
  <c r="I1903" i="1"/>
  <c r="H1903" i="1"/>
  <c r="G1903" i="1"/>
  <c r="F1903" i="1"/>
  <c r="J1902" i="1"/>
  <c r="I1902" i="1"/>
  <c r="H1902" i="1"/>
  <c r="G1902" i="1"/>
  <c r="F1902" i="1"/>
  <c r="R1901" i="1"/>
  <c r="J1901" i="1"/>
  <c r="I1901" i="1"/>
  <c r="H1901" i="1"/>
  <c r="G1901" i="1"/>
  <c r="F1901" i="1"/>
  <c r="C1900" i="1"/>
  <c r="V1899" i="1"/>
  <c r="J1905" i="1" s="1"/>
  <c r="U1899" i="1"/>
  <c r="H1905" i="1" s="1"/>
  <c r="T1899" i="1"/>
  <c r="J1904" i="1" s="1"/>
  <c r="I1907" i="1" s="1"/>
  <c r="P1907" i="1" s="1"/>
  <c r="S1899" i="1"/>
  <c r="H1904" i="1" s="1"/>
  <c r="I1899" i="1"/>
  <c r="F1899" i="1"/>
  <c r="E1899" i="1"/>
  <c r="D1899" i="1"/>
  <c r="A1899" i="1"/>
  <c r="Z1898" i="1"/>
  <c r="Y1898" i="1"/>
  <c r="W1898" i="1"/>
  <c r="Q1898" i="1"/>
  <c r="K1898" i="1"/>
  <c r="K1897" i="1"/>
  <c r="G1897" i="1"/>
  <c r="E1897" i="1"/>
  <c r="I1896" i="1"/>
  <c r="E1896" i="1"/>
  <c r="J1895" i="1"/>
  <c r="I1898" i="1" s="1"/>
  <c r="P1898" i="1" s="1"/>
  <c r="I1895" i="1"/>
  <c r="E1895" i="1"/>
  <c r="R1894" i="1"/>
  <c r="J1894" i="1"/>
  <c r="I1894" i="1"/>
  <c r="H1894" i="1"/>
  <c r="X1898" i="1" s="1"/>
  <c r="G1894" i="1"/>
  <c r="F1894" i="1"/>
  <c r="V1893" i="1"/>
  <c r="J1896" i="1" s="1"/>
  <c r="U1893" i="1"/>
  <c r="H1896" i="1" s="1"/>
  <c r="T1893" i="1"/>
  <c r="S1893" i="1"/>
  <c r="H1895" i="1" s="1"/>
  <c r="G1898" i="1" s="1"/>
  <c r="O1898" i="1" s="1"/>
  <c r="I1893" i="1"/>
  <c r="F1893" i="1"/>
  <c r="E1893" i="1"/>
  <c r="D1893" i="1"/>
  <c r="A1893" i="1"/>
  <c r="Z1892" i="1"/>
  <c r="Y1892" i="1"/>
  <c r="W1892" i="1"/>
  <c r="Q1892" i="1"/>
  <c r="K1892" i="1"/>
  <c r="K1891" i="1"/>
  <c r="G1891" i="1"/>
  <c r="E1891" i="1"/>
  <c r="I1890" i="1"/>
  <c r="E1890" i="1"/>
  <c r="J1889" i="1"/>
  <c r="I1889" i="1"/>
  <c r="H1889" i="1"/>
  <c r="E1889" i="1"/>
  <c r="J1888" i="1"/>
  <c r="I1888" i="1"/>
  <c r="H1888" i="1"/>
  <c r="G1888" i="1"/>
  <c r="F1888" i="1"/>
  <c r="J1887" i="1"/>
  <c r="I1887" i="1"/>
  <c r="H1887" i="1"/>
  <c r="G1887" i="1"/>
  <c r="F1887" i="1"/>
  <c r="V1886" i="1"/>
  <c r="J1890" i="1" s="1"/>
  <c r="U1886" i="1"/>
  <c r="H1890" i="1" s="1"/>
  <c r="T1886" i="1"/>
  <c r="S1886" i="1"/>
  <c r="I1886" i="1"/>
  <c r="F1886" i="1"/>
  <c r="E1886" i="1"/>
  <c r="D1886" i="1"/>
  <c r="A1886" i="1"/>
  <c r="Z1885" i="1"/>
  <c r="Y1885" i="1"/>
  <c r="W1885" i="1"/>
  <c r="Q1885" i="1"/>
  <c r="K1885" i="1"/>
  <c r="K1884" i="1"/>
  <c r="G1884" i="1"/>
  <c r="E1884" i="1"/>
  <c r="I1883" i="1"/>
  <c r="H1883" i="1"/>
  <c r="E1883" i="1"/>
  <c r="I1882" i="1"/>
  <c r="H1882" i="1"/>
  <c r="E1882" i="1"/>
  <c r="J1881" i="1"/>
  <c r="I1881" i="1"/>
  <c r="H1881" i="1"/>
  <c r="G1881" i="1"/>
  <c r="F1881" i="1"/>
  <c r="V1880" i="1"/>
  <c r="J1883" i="1" s="1"/>
  <c r="U1880" i="1"/>
  <c r="T1880" i="1"/>
  <c r="J1882" i="1" s="1"/>
  <c r="S1880" i="1"/>
  <c r="I1880" i="1"/>
  <c r="F1880" i="1"/>
  <c r="E1880" i="1"/>
  <c r="D1880" i="1"/>
  <c r="A1880" i="1"/>
  <c r="Z1879" i="1"/>
  <c r="Y1879" i="1"/>
  <c r="W1879" i="1"/>
  <c r="Q1879" i="1"/>
  <c r="K1879" i="1"/>
  <c r="K1878" i="1"/>
  <c r="G1878" i="1"/>
  <c r="E1878" i="1"/>
  <c r="J1877" i="1"/>
  <c r="I1877" i="1"/>
  <c r="E1877" i="1"/>
  <c r="I1876" i="1"/>
  <c r="E1876" i="1"/>
  <c r="J1875" i="1"/>
  <c r="I1875" i="1"/>
  <c r="H1875" i="1"/>
  <c r="R1875" i="1" s="1"/>
  <c r="G1875" i="1"/>
  <c r="F1875" i="1"/>
  <c r="J1874" i="1"/>
  <c r="I1874" i="1"/>
  <c r="H1874" i="1"/>
  <c r="G1874" i="1"/>
  <c r="F1874" i="1"/>
  <c r="J1873" i="1"/>
  <c r="I1873" i="1"/>
  <c r="H1873" i="1"/>
  <c r="G1873" i="1"/>
  <c r="F1873" i="1"/>
  <c r="V1872" i="1"/>
  <c r="U1872" i="1"/>
  <c r="H1877" i="1" s="1"/>
  <c r="T1872" i="1"/>
  <c r="J1876" i="1" s="1"/>
  <c r="S1872" i="1"/>
  <c r="H1876" i="1" s="1"/>
  <c r="I1872" i="1"/>
  <c r="F1872" i="1"/>
  <c r="E1872" i="1"/>
  <c r="D1872" i="1"/>
  <c r="A1872" i="1"/>
  <c r="Z1871" i="1"/>
  <c r="Y1871" i="1"/>
  <c r="W1871" i="1"/>
  <c r="Q1871" i="1"/>
  <c r="K1871" i="1"/>
  <c r="K1870" i="1"/>
  <c r="G1870" i="1"/>
  <c r="E1870" i="1"/>
  <c r="J1869" i="1"/>
  <c r="I1869" i="1"/>
  <c r="E1869" i="1"/>
  <c r="I1868" i="1"/>
  <c r="E1868" i="1"/>
  <c r="J1867" i="1"/>
  <c r="I1867" i="1"/>
  <c r="H1867" i="1"/>
  <c r="G1867" i="1"/>
  <c r="F1867" i="1"/>
  <c r="V1866" i="1"/>
  <c r="U1866" i="1"/>
  <c r="H1869" i="1" s="1"/>
  <c r="T1866" i="1"/>
  <c r="J1868" i="1" s="1"/>
  <c r="I1871" i="1" s="1"/>
  <c r="P1871" i="1" s="1"/>
  <c r="S1866" i="1"/>
  <c r="H1868" i="1" s="1"/>
  <c r="I1866" i="1"/>
  <c r="F1866" i="1"/>
  <c r="E1866" i="1"/>
  <c r="D1866" i="1"/>
  <c r="A1866" i="1"/>
  <c r="Z1865" i="1"/>
  <c r="Y1865" i="1"/>
  <c r="W1865" i="1"/>
  <c r="Q1865" i="1"/>
  <c r="K1865" i="1"/>
  <c r="K1864" i="1"/>
  <c r="G1864" i="1"/>
  <c r="E1864" i="1"/>
  <c r="J1863" i="1"/>
  <c r="I1863" i="1"/>
  <c r="H1863" i="1"/>
  <c r="E1863" i="1"/>
  <c r="J1862" i="1"/>
  <c r="I1862" i="1"/>
  <c r="E1862" i="1"/>
  <c r="J1861" i="1"/>
  <c r="I1861" i="1"/>
  <c r="H1861" i="1"/>
  <c r="G1861" i="1"/>
  <c r="F1861" i="1"/>
  <c r="R1860" i="1"/>
  <c r="J1860" i="1"/>
  <c r="I1865" i="1" s="1"/>
  <c r="P1865" i="1" s="1"/>
  <c r="I1860" i="1"/>
  <c r="H1860" i="1"/>
  <c r="G1865" i="1" s="1"/>
  <c r="O1865" i="1" s="1"/>
  <c r="G1860" i="1"/>
  <c r="F1860" i="1"/>
  <c r="V1859" i="1"/>
  <c r="U1859" i="1"/>
  <c r="T1859" i="1"/>
  <c r="S1859" i="1"/>
  <c r="H1862" i="1" s="1"/>
  <c r="X1865" i="1" s="1"/>
  <c r="I1859" i="1"/>
  <c r="F1859" i="1"/>
  <c r="E1859" i="1"/>
  <c r="D1859" i="1"/>
  <c r="A1859" i="1"/>
  <c r="Z1858" i="1"/>
  <c r="Y1858" i="1"/>
  <c r="W1858" i="1"/>
  <c r="K1858" i="1"/>
  <c r="Q1858" i="1" s="1"/>
  <c r="I1858" i="1"/>
  <c r="P1858" i="1" s="1"/>
  <c r="K1857" i="1"/>
  <c r="G1857" i="1"/>
  <c r="E1857" i="1"/>
  <c r="J1856" i="1"/>
  <c r="I1856" i="1"/>
  <c r="E1856" i="1"/>
  <c r="I1855" i="1"/>
  <c r="H1855" i="1"/>
  <c r="E1855" i="1"/>
  <c r="R1854" i="1"/>
  <c r="J1854" i="1"/>
  <c r="I1854" i="1"/>
  <c r="H1854" i="1"/>
  <c r="G1854" i="1"/>
  <c r="F1854" i="1"/>
  <c r="J1853" i="1"/>
  <c r="I1853" i="1"/>
  <c r="H1853" i="1"/>
  <c r="G1853" i="1"/>
  <c r="F1853" i="1"/>
  <c r="R1852" i="1"/>
  <c r="J1852" i="1"/>
  <c r="I1852" i="1"/>
  <c r="H1852" i="1"/>
  <c r="G1858" i="1" s="1"/>
  <c r="O1858" i="1" s="1"/>
  <c r="G1852" i="1"/>
  <c r="F1852" i="1"/>
  <c r="V1851" i="1"/>
  <c r="U1851" i="1"/>
  <c r="H1856" i="1" s="1"/>
  <c r="T1851" i="1"/>
  <c r="J1855" i="1" s="1"/>
  <c r="S1851" i="1"/>
  <c r="I1851" i="1"/>
  <c r="F1851" i="1"/>
  <c r="E1851" i="1"/>
  <c r="D1851" i="1"/>
  <c r="A1851" i="1"/>
  <c r="A1850" i="1"/>
  <c r="A1846" i="1"/>
  <c r="Y1844" i="1"/>
  <c r="X1844" i="1"/>
  <c r="W1844" i="1"/>
  <c r="Q1844" i="1"/>
  <c r="K1846" i="1" s="1"/>
  <c r="K1844" i="1"/>
  <c r="K1843" i="1"/>
  <c r="G1843" i="1"/>
  <c r="E1843" i="1"/>
  <c r="I1842" i="1"/>
  <c r="E1842" i="1"/>
  <c r="I1841" i="1"/>
  <c r="H1841" i="1"/>
  <c r="E1841" i="1"/>
  <c r="R1840" i="1"/>
  <c r="J1840" i="1"/>
  <c r="I1840" i="1"/>
  <c r="H1840" i="1"/>
  <c r="G1840" i="1"/>
  <c r="F1840" i="1"/>
  <c r="V1839" i="1"/>
  <c r="J1842" i="1" s="1"/>
  <c r="U1839" i="1"/>
  <c r="H1842" i="1" s="1"/>
  <c r="T1839" i="1"/>
  <c r="J1841" i="1" s="1"/>
  <c r="S1839" i="1"/>
  <c r="I1839" i="1"/>
  <c r="F1839" i="1"/>
  <c r="E1839" i="1"/>
  <c r="D1839" i="1"/>
  <c r="A1839" i="1"/>
  <c r="A1838" i="1"/>
  <c r="A1834" i="1"/>
  <c r="Z1832" i="1"/>
  <c r="Y1832" i="1"/>
  <c r="W1832" i="1"/>
  <c r="K1832" i="1"/>
  <c r="Q1832" i="1" s="1"/>
  <c r="Z1831" i="1"/>
  <c r="Y1831" i="1"/>
  <c r="X1831" i="1"/>
  <c r="W1831" i="1"/>
  <c r="V1831" i="1"/>
  <c r="U1831" i="1"/>
  <c r="T1831" i="1"/>
  <c r="S1831" i="1"/>
  <c r="J1831" i="1"/>
  <c r="I1831" i="1"/>
  <c r="H1831" i="1"/>
  <c r="F1831" i="1"/>
  <c r="E1831" i="1"/>
  <c r="D1831" i="1"/>
  <c r="B1831" i="1"/>
  <c r="A1831" i="1"/>
  <c r="K1830" i="1"/>
  <c r="G1830" i="1"/>
  <c r="E1830" i="1"/>
  <c r="I1829" i="1"/>
  <c r="E1829" i="1"/>
  <c r="I1828" i="1"/>
  <c r="H1828" i="1"/>
  <c r="E1828" i="1"/>
  <c r="J1827" i="1"/>
  <c r="I1827" i="1"/>
  <c r="H1827" i="1"/>
  <c r="G1827" i="1"/>
  <c r="F1827" i="1"/>
  <c r="R1826" i="1"/>
  <c r="J1826" i="1"/>
  <c r="I1826" i="1"/>
  <c r="H1826" i="1"/>
  <c r="G1826" i="1"/>
  <c r="F1826" i="1"/>
  <c r="J1825" i="1"/>
  <c r="I1825" i="1"/>
  <c r="H1825" i="1"/>
  <c r="G1825" i="1"/>
  <c r="F1825" i="1"/>
  <c r="J1824" i="1"/>
  <c r="I1824" i="1"/>
  <c r="H1824" i="1"/>
  <c r="R1824" i="1" s="1"/>
  <c r="G1824" i="1"/>
  <c r="F1824" i="1"/>
  <c r="C1823" i="1"/>
  <c r="V1822" i="1"/>
  <c r="J1829" i="1" s="1"/>
  <c r="U1822" i="1"/>
  <c r="H1829" i="1" s="1"/>
  <c r="T1822" i="1"/>
  <c r="J1828" i="1" s="1"/>
  <c r="S1822" i="1"/>
  <c r="I1822" i="1"/>
  <c r="F1822" i="1"/>
  <c r="E1822" i="1"/>
  <c r="D1822" i="1"/>
  <c r="C1822" i="1"/>
  <c r="B1822" i="1"/>
  <c r="A1822" i="1"/>
  <c r="Z1821" i="1"/>
  <c r="Y1821" i="1"/>
  <c r="W1821" i="1"/>
  <c r="Q1821" i="1"/>
  <c r="K1821" i="1"/>
  <c r="Z1820" i="1"/>
  <c r="Y1820" i="1"/>
  <c r="X1820" i="1"/>
  <c r="W1820" i="1"/>
  <c r="V1820" i="1"/>
  <c r="U1820" i="1"/>
  <c r="T1820" i="1"/>
  <c r="S1820" i="1"/>
  <c r="J1820" i="1"/>
  <c r="I1820" i="1"/>
  <c r="H1820" i="1"/>
  <c r="F1820" i="1"/>
  <c r="E1820" i="1"/>
  <c r="D1820" i="1"/>
  <c r="B1820" i="1"/>
  <c r="A1820" i="1"/>
  <c r="Z1819" i="1"/>
  <c r="Y1819" i="1"/>
  <c r="W1819" i="1"/>
  <c r="V1819" i="1"/>
  <c r="U1819" i="1"/>
  <c r="T1819" i="1"/>
  <c r="S1819" i="1"/>
  <c r="J1819" i="1"/>
  <c r="I1819" i="1"/>
  <c r="H1819" i="1"/>
  <c r="X1819" i="1" s="1"/>
  <c r="F1819" i="1"/>
  <c r="E1819" i="1"/>
  <c r="D1819" i="1"/>
  <c r="B1819" i="1"/>
  <c r="A1819" i="1"/>
  <c r="Z1818" i="1"/>
  <c r="Y1818" i="1"/>
  <c r="X1818" i="1"/>
  <c r="W1818" i="1"/>
  <c r="V1818" i="1"/>
  <c r="U1818" i="1"/>
  <c r="T1818" i="1"/>
  <c r="S1818" i="1"/>
  <c r="J1818" i="1"/>
  <c r="I1818" i="1"/>
  <c r="H1818" i="1"/>
  <c r="F1818" i="1"/>
  <c r="E1818" i="1"/>
  <c r="D1818" i="1"/>
  <c r="B1818" i="1"/>
  <c r="A1818" i="1"/>
  <c r="Z1817" i="1"/>
  <c r="Y1817" i="1"/>
  <c r="X1817" i="1"/>
  <c r="W1817" i="1"/>
  <c r="V1817" i="1"/>
  <c r="U1817" i="1"/>
  <c r="T1817" i="1"/>
  <c r="S1817" i="1"/>
  <c r="J1817" i="1"/>
  <c r="I1817" i="1"/>
  <c r="H1817" i="1"/>
  <c r="F1817" i="1"/>
  <c r="E1817" i="1"/>
  <c r="D1817" i="1"/>
  <c r="B1817" i="1"/>
  <c r="A1817" i="1"/>
  <c r="Z1816" i="1"/>
  <c r="Y1816" i="1"/>
  <c r="W1816" i="1"/>
  <c r="V1816" i="1"/>
  <c r="U1816" i="1"/>
  <c r="T1816" i="1"/>
  <c r="S1816" i="1"/>
  <c r="J1816" i="1"/>
  <c r="I1816" i="1"/>
  <c r="H1816" i="1"/>
  <c r="X1816" i="1" s="1"/>
  <c r="F1816" i="1"/>
  <c r="E1816" i="1"/>
  <c r="D1816" i="1"/>
  <c r="C1816" i="1"/>
  <c r="B1816" i="1"/>
  <c r="A1816" i="1"/>
  <c r="Z1815" i="1"/>
  <c r="Y1815" i="1"/>
  <c r="W1815" i="1"/>
  <c r="V1815" i="1"/>
  <c r="U1815" i="1"/>
  <c r="H1811" i="1" s="1"/>
  <c r="T1815" i="1"/>
  <c r="S1815" i="1"/>
  <c r="J1815" i="1"/>
  <c r="I1815" i="1"/>
  <c r="H1815" i="1"/>
  <c r="X1815" i="1" s="1"/>
  <c r="F1815" i="1"/>
  <c r="E1815" i="1"/>
  <c r="D1815" i="1"/>
  <c r="C1815" i="1"/>
  <c r="B1815" i="1"/>
  <c r="A1815" i="1"/>
  <c r="Z1814" i="1"/>
  <c r="Y1814" i="1"/>
  <c r="X1814" i="1"/>
  <c r="W1814" i="1"/>
  <c r="V1814" i="1"/>
  <c r="U1814" i="1"/>
  <c r="T1814" i="1"/>
  <c r="S1814" i="1"/>
  <c r="J1814" i="1"/>
  <c r="I1814" i="1"/>
  <c r="H1814" i="1"/>
  <c r="F1814" i="1"/>
  <c r="E1814" i="1"/>
  <c r="D1814" i="1"/>
  <c r="C1814" i="1"/>
  <c r="B1814" i="1"/>
  <c r="A1814" i="1"/>
  <c r="Z1813" i="1"/>
  <c r="Y1813" i="1"/>
  <c r="W1813" i="1"/>
  <c r="V1813" i="1"/>
  <c r="U1813" i="1"/>
  <c r="T1813" i="1"/>
  <c r="S1813" i="1"/>
  <c r="J1813" i="1"/>
  <c r="I1813" i="1"/>
  <c r="H1813" i="1"/>
  <c r="X1813" i="1" s="1"/>
  <c r="F1813" i="1"/>
  <c r="E1813" i="1"/>
  <c r="D1813" i="1"/>
  <c r="C1813" i="1"/>
  <c r="B1813" i="1"/>
  <c r="A1813" i="1"/>
  <c r="K1812" i="1"/>
  <c r="G1812" i="1"/>
  <c r="E1812" i="1"/>
  <c r="I1811" i="1"/>
  <c r="E1811" i="1"/>
  <c r="I1810" i="1"/>
  <c r="E1810" i="1"/>
  <c r="J1809" i="1"/>
  <c r="I1809" i="1"/>
  <c r="H1809" i="1"/>
  <c r="G1809" i="1"/>
  <c r="F1809" i="1"/>
  <c r="R1808" i="1"/>
  <c r="J1808" i="1"/>
  <c r="I1808" i="1"/>
  <c r="H1808" i="1"/>
  <c r="G1808" i="1"/>
  <c r="F1808" i="1"/>
  <c r="J1807" i="1"/>
  <c r="I1807" i="1"/>
  <c r="H1807" i="1"/>
  <c r="G1807" i="1"/>
  <c r="F1807" i="1"/>
  <c r="J1806" i="1"/>
  <c r="I1806" i="1"/>
  <c r="H1806" i="1"/>
  <c r="R1806" i="1" s="1"/>
  <c r="G1806" i="1"/>
  <c r="F1806" i="1"/>
  <c r="C1805" i="1"/>
  <c r="V1804" i="1"/>
  <c r="J1811" i="1" s="1"/>
  <c r="U1804" i="1"/>
  <c r="T1804" i="1"/>
  <c r="S1804" i="1"/>
  <c r="I1804" i="1"/>
  <c r="F1804" i="1"/>
  <c r="E1804" i="1"/>
  <c r="D1804" i="1"/>
  <c r="C1804" i="1"/>
  <c r="B1804" i="1"/>
  <c r="A1804" i="1"/>
  <c r="Z1803" i="1"/>
  <c r="Y1803" i="1"/>
  <c r="W1803" i="1"/>
  <c r="Q1803" i="1"/>
  <c r="K1803" i="1"/>
  <c r="Z1802" i="1"/>
  <c r="Y1802" i="1"/>
  <c r="W1802" i="1"/>
  <c r="V1802" i="1"/>
  <c r="U1802" i="1"/>
  <c r="T1802" i="1"/>
  <c r="J1799" i="1" s="1"/>
  <c r="S1802" i="1"/>
  <c r="J1802" i="1"/>
  <c r="I1802" i="1"/>
  <c r="H1802" i="1"/>
  <c r="X1802" i="1" s="1"/>
  <c r="F1802" i="1"/>
  <c r="E1802" i="1"/>
  <c r="D1802" i="1"/>
  <c r="C1802" i="1"/>
  <c r="B1802" i="1"/>
  <c r="A1802" i="1"/>
  <c r="K1801" i="1"/>
  <c r="G1801" i="1"/>
  <c r="E1801" i="1"/>
  <c r="I1800" i="1"/>
  <c r="H1800" i="1"/>
  <c r="E1800" i="1"/>
  <c r="I1799" i="1"/>
  <c r="E1799" i="1"/>
  <c r="J1798" i="1"/>
  <c r="I1798" i="1"/>
  <c r="H1798" i="1"/>
  <c r="G1798" i="1"/>
  <c r="F1798" i="1"/>
  <c r="J1797" i="1"/>
  <c r="I1797" i="1"/>
  <c r="H1797" i="1"/>
  <c r="R1797" i="1" s="1"/>
  <c r="G1797" i="1"/>
  <c r="F1797" i="1"/>
  <c r="J1796" i="1"/>
  <c r="I1796" i="1"/>
  <c r="H1796" i="1"/>
  <c r="G1796" i="1"/>
  <c r="F1796" i="1"/>
  <c r="J1795" i="1"/>
  <c r="I1795" i="1"/>
  <c r="H1795" i="1"/>
  <c r="R1795" i="1" s="1"/>
  <c r="G1795" i="1"/>
  <c r="F1795" i="1"/>
  <c r="C1794" i="1"/>
  <c r="V1793" i="1"/>
  <c r="J1800" i="1" s="1"/>
  <c r="U1793" i="1"/>
  <c r="T1793" i="1"/>
  <c r="S1793" i="1"/>
  <c r="I1793" i="1"/>
  <c r="F1793" i="1"/>
  <c r="E1793" i="1"/>
  <c r="D1793" i="1"/>
  <c r="C1793" i="1"/>
  <c r="B1793" i="1"/>
  <c r="A1793" i="1"/>
  <c r="Z1792" i="1"/>
  <c r="Y1792" i="1"/>
  <c r="W1792" i="1"/>
  <c r="Q1792" i="1"/>
  <c r="K1792" i="1"/>
  <c r="Z1791" i="1"/>
  <c r="Y1791" i="1"/>
  <c r="W1791" i="1"/>
  <c r="V1791" i="1"/>
  <c r="U1791" i="1"/>
  <c r="T1791" i="1"/>
  <c r="J1788" i="1" s="1"/>
  <c r="S1791" i="1"/>
  <c r="H1788" i="1" s="1"/>
  <c r="J1791" i="1"/>
  <c r="I1791" i="1"/>
  <c r="H1791" i="1"/>
  <c r="X1791" i="1" s="1"/>
  <c r="F1791" i="1"/>
  <c r="E1791" i="1"/>
  <c r="D1791" i="1"/>
  <c r="C1791" i="1"/>
  <c r="B1791" i="1"/>
  <c r="A1791" i="1"/>
  <c r="K1790" i="1"/>
  <c r="G1790" i="1"/>
  <c r="E1790" i="1"/>
  <c r="J1789" i="1"/>
  <c r="I1789" i="1"/>
  <c r="E1789" i="1"/>
  <c r="I1788" i="1"/>
  <c r="E1788" i="1"/>
  <c r="J1787" i="1"/>
  <c r="I1787" i="1"/>
  <c r="H1787" i="1"/>
  <c r="G1787" i="1"/>
  <c r="F1787" i="1"/>
  <c r="J1786" i="1"/>
  <c r="I1786" i="1"/>
  <c r="H1786" i="1"/>
  <c r="R1786" i="1" s="1"/>
  <c r="G1786" i="1"/>
  <c r="F1786" i="1"/>
  <c r="J1785" i="1"/>
  <c r="I1785" i="1"/>
  <c r="H1785" i="1"/>
  <c r="G1785" i="1"/>
  <c r="F1785" i="1"/>
  <c r="J1784" i="1"/>
  <c r="I1784" i="1"/>
  <c r="H1784" i="1"/>
  <c r="R1784" i="1" s="1"/>
  <c r="G1784" i="1"/>
  <c r="F1784" i="1"/>
  <c r="V1783" i="1"/>
  <c r="U1783" i="1"/>
  <c r="H1789" i="1" s="1"/>
  <c r="T1783" i="1"/>
  <c r="S1783" i="1"/>
  <c r="I1783" i="1"/>
  <c r="F1783" i="1"/>
  <c r="E1783" i="1"/>
  <c r="D1783" i="1"/>
  <c r="C1783" i="1"/>
  <c r="B1783" i="1"/>
  <c r="A1783" i="1"/>
  <c r="Z1782" i="1"/>
  <c r="Y1782" i="1"/>
  <c r="W1782" i="1"/>
  <c r="K1782" i="1"/>
  <c r="Q1782" i="1" s="1"/>
  <c r="Z1781" i="1"/>
  <c r="Y1781" i="1"/>
  <c r="W1781" i="1"/>
  <c r="V1781" i="1"/>
  <c r="U1781" i="1"/>
  <c r="T1781" i="1"/>
  <c r="S1781" i="1"/>
  <c r="J1781" i="1"/>
  <c r="I1781" i="1"/>
  <c r="H1781" i="1"/>
  <c r="X1781" i="1" s="1"/>
  <c r="F1781" i="1"/>
  <c r="E1781" i="1"/>
  <c r="D1781" i="1"/>
  <c r="C1781" i="1"/>
  <c r="B1781" i="1"/>
  <c r="A1781" i="1"/>
  <c r="Z1780" i="1"/>
  <c r="Y1780" i="1"/>
  <c r="X1780" i="1"/>
  <c r="W1780" i="1"/>
  <c r="V1780" i="1"/>
  <c r="U1780" i="1"/>
  <c r="T1780" i="1"/>
  <c r="S1780" i="1"/>
  <c r="J1780" i="1"/>
  <c r="I1780" i="1"/>
  <c r="H1780" i="1"/>
  <c r="F1780" i="1"/>
  <c r="E1780" i="1"/>
  <c r="D1780" i="1"/>
  <c r="C1780" i="1"/>
  <c r="B1780" i="1"/>
  <c r="A1780" i="1"/>
  <c r="K1779" i="1"/>
  <c r="G1779" i="1"/>
  <c r="E1779" i="1"/>
  <c r="I1778" i="1"/>
  <c r="E1778" i="1"/>
  <c r="I1777" i="1"/>
  <c r="H1777" i="1"/>
  <c r="X1782" i="1" s="1"/>
  <c r="E1777" i="1"/>
  <c r="J1776" i="1"/>
  <c r="I1776" i="1"/>
  <c r="H1776" i="1"/>
  <c r="G1776" i="1"/>
  <c r="F1776" i="1"/>
  <c r="J1775" i="1"/>
  <c r="I1775" i="1"/>
  <c r="H1775" i="1"/>
  <c r="R1775" i="1" s="1"/>
  <c r="G1775" i="1"/>
  <c r="F1775" i="1"/>
  <c r="V1774" i="1"/>
  <c r="J1778" i="1" s="1"/>
  <c r="U1774" i="1"/>
  <c r="H1778" i="1" s="1"/>
  <c r="T1774" i="1"/>
  <c r="J1777" i="1" s="1"/>
  <c r="S1774" i="1"/>
  <c r="I1774" i="1"/>
  <c r="F1774" i="1"/>
  <c r="E1774" i="1"/>
  <c r="D1774" i="1"/>
  <c r="C1774" i="1"/>
  <c r="B1774" i="1"/>
  <c r="A1774" i="1"/>
  <c r="Z1773" i="1"/>
  <c r="Y1773" i="1"/>
  <c r="W1773" i="1"/>
  <c r="Q1773" i="1"/>
  <c r="K1773" i="1"/>
  <c r="Z1772" i="1"/>
  <c r="Y1772" i="1"/>
  <c r="X1772" i="1"/>
  <c r="W1772" i="1"/>
  <c r="V1772" i="1"/>
  <c r="U1772" i="1"/>
  <c r="T1772" i="1"/>
  <c r="S1772" i="1"/>
  <c r="J1772" i="1"/>
  <c r="I1772" i="1"/>
  <c r="H1772" i="1"/>
  <c r="F1772" i="1"/>
  <c r="E1772" i="1"/>
  <c r="D1772" i="1"/>
  <c r="B1772" i="1"/>
  <c r="A1772" i="1"/>
  <c r="K1771" i="1"/>
  <c r="G1771" i="1"/>
  <c r="E1771" i="1"/>
  <c r="I1770" i="1"/>
  <c r="E1770" i="1"/>
  <c r="J1769" i="1"/>
  <c r="I1769" i="1"/>
  <c r="E1769" i="1"/>
  <c r="J1768" i="1"/>
  <c r="I1768" i="1"/>
  <c r="H1768" i="1"/>
  <c r="G1768" i="1"/>
  <c r="F1768" i="1"/>
  <c r="J1767" i="1"/>
  <c r="I1767" i="1"/>
  <c r="H1767" i="1"/>
  <c r="G1767" i="1"/>
  <c r="F1767" i="1"/>
  <c r="J1766" i="1"/>
  <c r="I1773" i="1" s="1"/>
  <c r="P1773" i="1" s="1"/>
  <c r="I1766" i="1"/>
  <c r="H1766" i="1"/>
  <c r="G1766" i="1"/>
  <c r="F1766" i="1"/>
  <c r="V1765" i="1"/>
  <c r="J1770" i="1" s="1"/>
  <c r="U1765" i="1"/>
  <c r="H1770" i="1" s="1"/>
  <c r="T1765" i="1"/>
  <c r="S1765" i="1"/>
  <c r="H1769" i="1" s="1"/>
  <c r="I1765" i="1"/>
  <c r="F1765" i="1"/>
  <c r="E1765" i="1"/>
  <c r="D1765" i="1"/>
  <c r="C1765" i="1"/>
  <c r="B1765" i="1"/>
  <c r="A1765" i="1"/>
  <c r="Z1764" i="1"/>
  <c r="Y1764" i="1"/>
  <c r="W1764" i="1"/>
  <c r="Q1764" i="1"/>
  <c r="K1764" i="1"/>
  <c r="Z1763" i="1"/>
  <c r="Y1763" i="1"/>
  <c r="W1763" i="1"/>
  <c r="V1763" i="1"/>
  <c r="U1763" i="1"/>
  <c r="T1763" i="1"/>
  <c r="S1763" i="1"/>
  <c r="J1763" i="1"/>
  <c r="I1763" i="1"/>
  <c r="H1763" i="1"/>
  <c r="X1763" i="1" s="1"/>
  <c r="F1763" i="1"/>
  <c r="E1763" i="1"/>
  <c r="D1763" i="1"/>
  <c r="B1763" i="1"/>
  <c r="A1763" i="1"/>
  <c r="K1762" i="1"/>
  <c r="G1762" i="1"/>
  <c r="E1762" i="1"/>
  <c r="J1761" i="1"/>
  <c r="I1761" i="1"/>
  <c r="E1761" i="1"/>
  <c r="J1760" i="1"/>
  <c r="I1764" i="1" s="1"/>
  <c r="P1764" i="1" s="1"/>
  <c r="I1760" i="1"/>
  <c r="E1760" i="1"/>
  <c r="J1759" i="1"/>
  <c r="I1759" i="1"/>
  <c r="H1759" i="1"/>
  <c r="G1759" i="1"/>
  <c r="F1759" i="1"/>
  <c r="J1758" i="1"/>
  <c r="I1758" i="1"/>
  <c r="H1758" i="1"/>
  <c r="R1758" i="1" s="1"/>
  <c r="G1758" i="1"/>
  <c r="F1758" i="1"/>
  <c r="J1757" i="1"/>
  <c r="I1757" i="1"/>
  <c r="H1757" i="1"/>
  <c r="G1757" i="1"/>
  <c r="F1757" i="1"/>
  <c r="J1756" i="1"/>
  <c r="I1756" i="1"/>
  <c r="H1756" i="1"/>
  <c r="G1756" i="1"/>
  <c r="F1756" i="1"/>
  <c r="V1755" i="1"/>
  <c r="U1755" i="1"/>
  <c r="H1761" i="1" s="1"/>
  <c r="T1755" i="1"/>
  <c r="S1755" i="1"/>
  <c r="H1760" i="1" s="1"/>
  <c r="G1764" i="1" s="1"/>
  <c r="O1764" i="1" s="1"/>
  <c r="I1755" i="1"/>
  <c r="F1755" i="1"/>
  <c r="E1755" i="1"/>
  <c r="D1755" i="1"/>
  <c r="C1755" i="1"/>
  <c r="B1755" i="1"/>
  <c r="A1755" i="1"/>
  <c r="Z1754" i="1"/>
  <c r="Y1754" i="1"/>
  <c r="W1754" i="1"/>
  <c r="K1754" i="1"/>
  <c r="Q1754" i="1" s="1"/>
  <c r="Z1753" i="1"/>
  <c r="Y1753" i="1"/>
  <c r="X1753" i="1"/>
  <c r="W1753" i="1"/>
  <c r="V1753" i="1"/>
  <c r="U1753" i="1"/>
  <c r="T1753" i="1"/>
  <c r="S1753" i="1"/>
  <c r="J1753" i="1"/>
  <c r="I1753" i="1"/>
  <c r="H1753" i="1"/>
  <c r="F1753" i="1"/>
  <c r="E1753" i="1"/>
  <c r="D1753" i="1"/>
  <c r="B1753" i="1"/>
  <c r="A1753" i="1"/>
  <c r="K1752" i="1"/>
  <c r="G1752" i="1"/>
  <c r="E1752" i="1"/>
  <c r="I1751" i="1"/>
  <c r="H1751" i="1"/>
  <c r="E1751" i="1"/>
  <c r="I1750" i="1"/>
  <c r="H1750" i="1"/>
  <c r="E1750" i="1"/>
  <c r="J1749" i="1"/>
  <c r="I1749" i="1"/>
  <c r="H1749" i="1"/>
  <c r="X1754" i="1" s="1"/>
  <c r="G1749" i="1"/>
  <c r="F1749" i="1"/>
  <c r="R1748" i="1"/>
  <c r="J1748" i="1"/>
  <c r="I1748" i="1"/>
  <c r="H1748" i="1"/>
  <c r="G1754" i="1" s="1"/>
  <c r="O1754" i="1" s="1"/>
  <c r="G1748" i="1"/>
  <c r="F1748" i="1"/>
  <c r="C1747" i="1"/>
  <c r="V1746" i="1"/>
  <c r="J1751" i="1" s="1"/>
  <c r="U1746" i="1"/>
  <c r="T1746" i="1"/>
  <c r="J1750" i="1" s="1"/>
  <c r="S1746" i="1"/>
  <c r="I1746" i="1"/>
  <c r="F1746" i="1"/>
  <c r="E1746" i="1"/>
  <c r="D1746" i="1"/>
  <c r="C1746" i="1"/>
  <c r="B1746" i="1"/>
  <c r="A1746" i="1"/>
  <c r="Z1745" i="1"/>
  <c r="Y1745" i="1"/>
  <c r="W1745" i="1"/>
  <c r="K1745" i="1"/>
  <c r="Q1745" i="1" s="1"/>
  <c r="Z1744" i="1"/>
  <c r="Y1744" i="1"/>
  <c r="X1744" i="1"/>
  <c r="W1744" i="1"/>
  <c r="V1744" i="1"/>
  <c r="U1744" i="1"/>
  <c r="T1744" i="1"/>
  <c r="S1744" i="1"/>
  <c r="J1744" i="1"/>
  <c r="I1744" i="1"/>
  <c r="H1744" i="1"/>
  <c r="F1744" i="1"/>
  <c r="E1744" i="1"/>
  <c r="D1744" i="1"/>
  <c r="C1744" i="1"/>
  <c r="B1744" i="1"/>
  <c r="A1744" i="1"/>
  <c r="Z1743" i="1"/>
  <c r="Y1743" i="1"/>
  <c r="W1743" i="1"/>
  <c r="V1743" i="1"/>
  <c r="U1743" i="1"/>
  <c r="T1743" i="1"/>
  <c r="S1743" i="1"/>
  <c r="J1743" i="1"/>
  <c r="I1743" i="1"/>
  <c r="H1743" i="1"/>
  <c r="X1743" i="1" s="1"/>
  <c r="F1743" i="1"/>
  <c r="E1743" i="1"/>
  <c r="D1743" i="1"/>
  <c r="C1743" i="1"/>
  <c r="B1743" i="1"/>
  <c r="A1743" i="1"/>
  <c r="K1742" i="1"/>
  <c r="G1742" i="1"/>
  <c r="E1742" i="1"/>
  <c r="J1741" i="1"/>
  <c r="I1741" i="1"/>
  <c r="E1741" i="1"/>
  <c r="J1740" i="1"/>
  <c r="I1740" i="1"/>
  <c r="E1740" i="1"/>
  <c r="J1739" i="1"/>
  <c r="I1739" i="1"/>
  <c r="H1739" i="1"/>
  <c r="G1739" i="1"/>
  <c r="F1739" i="1"/>
  <c r="J1738" i="1"/>
  <c r="I1738" i="1"/>
  <c r="H1738" i="1"/>
  <c r="G1738" i="1"/>
  <c r="F1738" i="1"/>
  <c r="J1737" i="1"/>
  <c r="I1737" i="1"/>
  <c r="H1737" i="1"/>
  <c r="R1737" i="1" s="1"/>
  <c r="G1737" i="1"/>
  <c r="F1737" i="1"/>
  <c r="V1736" i="1"/>
  <c r="U1736" i="1"/>
  <c r="H1741" i="1" s="1"/>
  <c r="T1736" i="1"/>
  <c r="S1736" i="1"/>
  <c r="H1740" i="1" s="1"/>
  <c r="I1736" i="1"/>
  <c r="F1736" i="1"/>
  <c r="E1736" i="1"/>
  <c r="D1736" i="1"/>
  <c r="C1736" i="1"/>
  <c r="B1736" i="1"/>
  <c r="A1736" i="1"/>
  <c r="Z1735" i="1"/>
  <c r="Y1735" i="1"/>
  <c r="W1735" i="1"/>
  <c r="Q1735" i="1"/>
  <c r="K1735" i="1"/>
  <c r="Z1734" i="1"/>
  <c r="Y1734" i="1"/>
  <c r="X1734" i="1"/>
  <c r="W1734" i="1"/>
  <c r="V1734" i="1"/>
  <c r="U1734" i="1"/>
  <c r="T1734" i="1"/>
  <c r="S1734" i="1"/>
  <c r="J1734" i="1"/>
  <c r="I1734" i="1"/>
  <c r="H1734" i="1"/>
  <c r="F1734" i="1"/>
  <c r="E1734" i="1"/>
  <c r="D1734" i="1"/>
  <c r="B1734" i="1"/>
  <c r="A1734" i="1"/>
  <c r="Z1733" i="1"/>
  <c r="Y1733" i="1"/>
  <c r="W1733" i="1"/>
  <c r="V1733" i="1"/>
  <c r="U1733" i="1"/>
  <c r="T1733" i="1"/>
  <c r="S1733" i="1"/>
  <c r="J1733" i="1"/>
  <c r="I1733" i="1"/>
  <c r="H1733" i="1"/>
  <c r="X1733" i="1" s="1"/>
  <c r="F1733" i="1"/>
  <c r="E1733" i="1"/>
  <c r="D1733" i="1"/>
  <c r="C1733" i="1"/>
  <c r="B1733" i="1"/>
  <c r="A1733" i="1"/>
  <c r="Z1732" i="1"/>
  <c r="Y1732" i="1"/>
  <c r="X1732" i="1"/>
  <c r="W1732" i="1"/>
  <c r="V1732" i="1"/>
  <c r="U1732" i="1"/>
  <c r="T1732" i="1"/>
  <c r="S1732" i="1"/>
  <c r="J1732" i="1"/>
  <c r="I1732" i="1"/>
  <c r="H1732" i="1"/>
  <c r="F1732" i="1"/>
  <c r="E1732" i="1"/>
  <c r="D1732" i="1"/>
  <c r="C1732" i="1"/>
  <c r="B1732" i="1"/>
  <c r="A1732" i="1"/>
  <c r="K1731" i="1"/>
  <c r="G1731" i="1"/>
  <c r="E1731" i="1"/>
  <c r="I1730" i="1"/>
  <c r="E1730" i="1"/>
  <c r="I1729" i="1"/>
  <c r="H1729" i="1"/>
  <c r="E1729" i="1"/>
  <c r="J1728" i="1"/>
  <c r="I1728" i="1"/>
  <c r="H1728" i="1"/>
  <c r="G1728" i="1"/>
  <c r="F1728" i="1"/>
  <c r="J1727" i="1"/>
  <c r="I1727" i="1"/>
  <c r="H1727" i="1"/>
  <c r="G1727" i="1"/>
  <c r="F1727" i="1"/>
  <c r="J1726" i="1"/>
  <c r="I1735" i="1" s="1"/>
  <c r="P1735" i="1" s="1"/>
  <c r="I1726" i="1"/>
  <c r="H1726" i="1"/>
  <c r="G1726" i="1"/>
  <c r="F1726" i="1"/>
  <c r="V1725" i="1"/>
  <c r="J1730" i="1" s="1"/>
  <c r="U1725" i="1"/>
  <c r="H1730" i="1" s="1"/>
  <c r="T1725" i="1"/>
  <c r="J1729" i="1" s="1"/>
  <c r="S1725" i="1"/>
  <c r="I1725" i="1"/>
  <c r="F1725" i="1"/>
  <c r="E1725" i="1"/>
  <c r="D1725" i="1"/>
  <c r="C1725" i="1"/>
  <c r="B1725" i="1"/>
  <c r="A1725" i="1"/>
  <c r="Z1724" i="1"/>
  <c r="Y1724" i="1"/>
  <c r="W1724" i="1"/>
  <c r="K1724" i="1"/>
  <c r="Q1724" i="1" s="1"/>
  <c r="Z1723" i="1"/>
  <c r="Y1723" i="1"/>
  <c r="X1723" i="1"/>
  <c r="W1723" i="1"/>
  <c r="V1723" i="1"/>
  <c r="U1723" i="1"/>
  <c r="T1723" i="1"/>
  <c r="S1723" i="1"/>
  <c r="J1723" i="1"/>
  <c r="I1723" i="1"/>
  <c r="H1723" i="1"/>
  <c r="F1723" i="1"/>
  <c r="E1723" i="1"/>
  <c r="D1723" i="1"/>
  <c r="C1723" i="1"/>
  <c r="B1723" i="1"/>
  <c r="A1723" i="1"/>
  <c r="K1722" i="1"/>
  <c r="G1722" i="1"/>
  <c r="E1722" i="1"/>
  <c r="I1721" i="1"/>
  <c r="E1721" i="1"/>
  <c r="J1720" i="1"/>
  <c r="I1720" i="1"/>
  <c r="E1720" i="1"/>
  <c r="J1719" i="1"/>
  <c r="I1719" i="1"/>
  <c r="H1719" i="1"/>
  <c r="G1719" i="1"/>
  <c r="F1719" i="1"/>
  <c r="J1718" i="1"/>
  <c r="I1718" i="1"/>
  <c r="H1718" i="1"/>
  <c r="X1724" i="1" s="1"/>
  <c r="G1718" i="1"/>
  <c r="F1718" i="1"/>
  <c r="V1717" i="1"/>
  <c r="J1721" i="1" s="1"/>
  <c r="U1717" i="1"/>
  <c r="H1721" i="1" s="1"/>
  <c r="T1717" i="1"/>
  <c r="S1717" i="1"/>
  <c r="H1720" i="1" s="1"/>
  <c r="I1717" i="1"/>
  <c r="F1717" i="1"/>
  <c r="E1717" i="1"/>
  <c r="D1717" i="1"/>
  <c r="C1717" i="1"/>
  <c r="B1717" i="1"/>
  <c r="A1717" i="1"/>
  <c r="Z1716" i="1"/>
  <c r="Y1716" i="1"/>
  <c r="W1716" i="1"/>
  <c r="K1716" i="1"/>
  <c r="Q1716" i="1" s="1"/>
  <c r="Z1715" i="1"/>
  <c r="Y1715" i="1"/>
  <c r="X1715" i="1"/>
  <c r="W1715" i="1"/>
  <c r="V1715" i="1"/>
  <c r="U1715" i="1"/>
  <c r="T1715" i="1"/>
  <c r="S1715" i="1"/>
  <c r="J1715" i="1"/>
  <c r="I1715" i="1"/>
  <c r="H1715" i="1"/>
  <c r="F1715" i="1"/>
  <c r="E1715" i="1"/>
  <c r="D1715" i="1"/>
  <c r="C1715" i="1"/>
  <c r="B1715" i="1"/>
  <c r="A1715" i="1"/>
  <c r="K1714" i="1"/>
  <c r="G1714" i="1"/>
  <c r="E1714" i="1"/>
  <c r="I1713" i="1"/>
  <c r="E1713" i="1"/>
  <c r="J1712" i="1"/>
  <c r="I1712" i="1"/>
  <c r="E1712" i="1"/>
  <c r="J1711" i="1"/>
  <c r="I1711" i="1"/>
  <c r="H1711" i="1"/>
  <c r="G1711" i="1"/>
  <c r="F1711" i="1"/>
  <c r="J1710" i="1"/>
  <c r="I1710" i="1"/>
  <c r="H1710" i="1"/>
  <c r="G1710" i="1"/>
  <c r="F1710" i="1"/>
  <c r="J1709" i="1"/>
  <c r="I1716" i="1" s="1"/>
  <c r="P1716" i="1" s="1"/>
  <c r="I1709" i="1"/>
  <c r="H1709" i="1"/>
  <c r="R1709" i="1" s="1"/>
  <c r="G1709" i="1"/>
  <c r="F1709" i="1"/>
  <c r="V1708" i="1"/>
  <c r="J1713" i="1" s="1"/>
  <c r="U1708" i="1"/>
  <c r="H1713" i="1" s="1"/>
  <c r="T1708" i="1"/>
  <c r="S1708" i="1"/>
  <c r="H1712" i="1" s="1"/>
  <c r="I1708" i="1"/>
  <c r="F1708" i="1"/>
  <c r="E1708" i="1"/>
  <c r="D1708" i="1"/>
  <c r="C1708" i="1"/>
  <c r="B1708" i="1"/>
  <c r="A1708" i="1"/>
  <c r="Z1707" i="1"/>
  <c r="Y1707" i="1"/>
  <c r="W1707" i="1"/>
  <c r="K1707" i="1"/>
  <c r="Q1707" i="1" s="1"/>
  <c r="Z1706" i="1"/>
  <c r="Y1706" i="1"/>
  <c r="W1706" i="1"/>
  <c r="V1706" i="1"/>
  <c r="U1706" i="1"/>
  <c r="T1706" i="1"/>
  <c r="S1706" i="1"/>
  <c r="J1706" i="1"/>
  <c r="I1706" i="1"/>
  <c r="H1706" i="1"/>
  <c r="X1706" i="1" s="1"/>
  <c r="F1706" i="1"/>
  <c r="E1706" i="1"/>
  <c r="D1706" i="1"/>
  <c r="C1706" i="1"/>
  <c r="B1706" i="1"/>
  <c r="A1706" i="1"/>
  <c r="K1705" i="1"/>
  <c r="G1705" i="1"/>
  <c r="E1705" i="1"/>
  <c r="I1704" i="1"/>
  <c r="E1704" i="1"/>
  <c r="J1703" i="1"/>
  <c r="I1703" i="1"/>
  <c r="E1703" i="1"/>
  <c r="J1702" i="1"/>
  <c r="I1702" i="1"/>
  <c r="H1702" i="1"/>
  <c r="G1702" i="1"/>
  <c r="F1702" i="1"/>
  <c r="J1701" i="1"/>
  <c r="I1707" i="1" s="1"/>
  <c r="P1707" i="1" s="1"/>
  <c r="I1701" i="1"/>
  <c r="H1701" i="1"/>
  <c r="G1701" i="1"/>
  <c r="F1701" i="1"/>
  <c r="J1700" i="1"/>
  <c r="I1700" i="1"/>
  <c r="H1700" i="1"/>
  <c r="R1700" i="1" s="1"/>
  <c r="G1700" i="1"/>
  <c r="F1700" i="1"/>
  <c r="V1699" i="1"/>
  <c r="J1704" i="1" s="1"/>
  <c r="U1699" i="1"/>
  <c r="H1704" i="1" s="1"/>
  <c r="T1699" i="1"/>
  <c r="S1699" i="1"/>
  <c r="H1703" i="1" s="1"/>
  <c r="I1699" i="1"/>
  <c r="F1699" i="1"/>
  <c r="E1699" i="1"/>
  <c r="D1699" i="1"/>
  <c r="C1699" i="1"/>
  <c r="B1699" i="1"/>
  <c r="A1699" i="1"/>
  <c r="Z1698" i="1"/>
  <c r="Y1698" i="1"/>
  <c r="W1698" i="1"/>
  <c r="Q1698" i="1"/>
  <c r="K1698" i="1"/>
  <c r="Z1697" i="1"/>
  <c r="Y1697" i="1"/>
  <c r="X1697" i="1"/>
  <c r="W1697" i="1"/>
  <c r="V1697" i="1"/>
  <c r="U1697" i="1"/>
  <c r="T1697" i="1"/>
  <c r="S1697" i="1"/>
  <c r="J1697" i="1"/>
  <c r="I1697" i="1"/>
  <c r="H1697" i="1"/>
  <c r="F1697" i="1"/>
  <c r="E1697" i="1"/>
  <c r="D1697" i="1"/>
  <c r="C1697" i="1"/>
  <c r="B1697" i="1"/>
  <c r="A1697" i="1"/>
  <c r="K1696" i="1"/>
  <c r="G1696" i="1"/>
  <c r="E1696" i="1"/>
  <c r="I1695" i="1"/>
  <c r="E1695" i="1"/>
  <c r="I1694" i="1"/>
  <c r="H1694" i="1"/>
  <c r="E1694" i="1"/>
  <c r="J1693" i="1"/>
  <c r="I1693" i="1"/>
  <c r="H1693" i="1"/>
  <c r="G1693" i="1"/>
  <c r="F1693" i="1"/>
  <c r="J1692" i="1"/>
  <c r="I1692" i="1"/>
  <c r="H1692" i="1"/>
  <c r="G1698" i="1" s="1"/>
  <c r="O1698" i="1" s="1"/>
  <c r="G1692" i="1"/>
  <c r="F1692" i="1"/>
  <c r="R1691" i="1"/>
  <c r="J1691" i="1"/>
  <c r="I1691" i="1"/>
  <c r="H1691" i="1"/>
  <c r="X1698" i="1" s="1"/>
  <c r="G1691" i="1"/>
  <c r="F1691" i="1"/>
  <c r="V1690" i="1"/>
  <c r="J1695" i="1" s="1"/>
  <c r="U1690" i="1"/>
  <c r="H1695" i="1" s="1"/>
  <c r="T1690" i="1"/>
  <c r="J1694" i="1" s="1"/>
  <c r="S1690" i="1"/>
  <c r="I1690" i="1"/>
  <c r="F1690" i="1"/>
  <c r="E1690" i="1"/>
  <c r="D1690" i="1"/>
  <c r="C1690" i="1"/>
  <c r="B1690" i="1"/>
  <c r="A1690" i="1"/>
  <c r="Z1689" i="1"/>
  <c r="Y1689" i="1"/>
  <c r="W1689" i="1"/>
  <c r="K1689" i="1"/>
  <c r="Q1689" i="1" s="1"/>
  <c r="I1689" i="1"/>
  <c r="P1689" i="1" s="1"/>
  <c r="Z1688" i="1"/>
  <c r="Y1688" i="1"/>
  <c r="W1688" i="1"/>
  <c r="V1688" i="1"/>
  <c r="U1688" i="1"/>
  <c r="T1688" i="1"/>
  <c r="S1688" i="1"/>
  <c r="J1688" i="1"/>
  <c r="I1688" i="1"/>
  <c r="H1688" i="1"/>
  <c r="X1688" i="1" s="1"/>
  <c r="F1688" i="1"/>
  <c r="E1688" i="1"/>
  <c r="D1688" i="1"/>
  <c r="C1688" i="1"/>
  <c r="B1688" i="1"/>
  <c r="A1688" i="1"/>
  <c r="K1687" i="1"/>
  <c r="G1687" i="1"/>
  <c r="E1687" i="1"/>
  <c r="I1686" i="1"/>
  <c r="H1686" i="1"/>
  <c r="E1686" i="1"/>
  <c r="I1685" i="1"/>
  <c r="H1685" i="1"/>
  <c r="E1685" i="1"/>
  <c r="J1684" i="1"/>
  <c r="I1684" i="1"/>
  <c r="H1684" i="1"/>
  <c r="G1684" i="1"/>
  <c r="F1684" i="1"/>
  <c r="J1683" i="1"/>
  <c r="I1683" i="1"/>
  <c r="H1683" i="1"/>
  <c r="G1683" i="1"/>
  <c r="F1683" i="1"/>
  <c r="R1682" i="1"/>
  <c r="J1682" i="1"/>
  <c r="I1682" i="1"/>
  <c r="H1682" i="1"/>
  <c r="G1689" i="1" s="1"/>
  <c r="O1689" i="1" s="1"/>
  <c r="G1682" i="1"/>
  <c r="F1682" i="1"/>
  <c r="C1681" i="1"/>
  <c r="V1680" i="1"/>
  <c r="J1686" i="1" s="1"/>
  <c r="U1680" i="1"/>
  <c r="T1680" i="1"/>
  <c r="J1685" i="1" s="1"/>
  <c r="S1680" i="1"/>
  <c r="I1680" i="1"/>
  <c r="F1680" i="1"/>
  <c r="E1680" i="1"/>
  <c r="D1680" i="1"/>
  <c r="C1680" i="1"/>
  <c r="B1680" i="1"/>
  <c r="A1680" i="1"/>
  <c r="Z1679" i="1"/>
  <c r="Y1679" i="1"/>
  <c r="W1679" i="1"/>
  <c r="Q1679" i="1"/>
  <c r="K1679" i="1"/>
  <c r="Z1678" i="1"/>
  <c r="Y1678" i="1"/>
  <c r="W1678" i="1"/>
  <c r="V1678" i="1"/>
  <c r="U1678" i="1"/>
  <c r="T1678" i="1"/>
  <c r="S1678" i="1"/>
  <c r="J1678" i="1"/>
  <c r="I1678" i="1"/>
  <c r="H1678" i="1"/>
  <c r="X1678" i="1" s="1"/>
  <c r="F1678" i="1"/>
  <c r="E1678" i="1"/>
  <c r="D1678" i="1"/>
  <c r="C1678" i="1"/>
  <c r="B1678" i="1"/>
  <c r="A1678" i="1"/>
  <c r="K1677" i="1"/>
  <c r="G1677" i="1"/>
  <c r="E1677" i="1"/>
  <c r="I1676" i="1"/>
  <c r="E1676" i="1"/>
  <c r="J1675" i="1"/>
  <c r="I1675" i="1"/>
  <c r="E1675" i="1"/>
  <c r="J1674" i="1"/>
  <c r="I1674" i="1"/>
  <c r="H1674" i="1"/>
  <c r="G1674" i="1"/>
  <c r="F1674" i="1"/>
  <c r="J1673" i="1"/>
  <c r="I1673" i="1"/>
  <c r="H1673" i="1"/>
  <c r="G1673" i="1"/>
  <c r="F1673" i="1"/>
  <c r="J1672" i="1"/>
  <c r="I1672" i="1"/>
  <c r="H1672" i="1"/>
  <c r="G1679" i="1" s="1"/>
  <c r="O1679" i="1" s="1"/>
  <c r="G1672" i="1"/>
  <c r="F1672" i="1"/>
  <c r="V1671" i="1"/>
  <c r="J1676" i="1" s="1"/>
  <c r="U1671" i="1"/>
  <c r="H1676" i="1" s="1"/>
  <c r="T1671" i="1"/>
  <c r="S1671" i="1"/>
  <c r="H1675" i="1" s="1"/>
  <c r="X1679" i="1" s="1"/>
  <c r="I1671" i="1"/>
  <c r="F1671" i="1"/>
  <c r="E1671" i="1"/>
  <c r="D1671" i="1"/>
  <c r="C1671" i="1"/>
  <c r="B1671" i="1"/>
  <c r="A1671" i="1"/>
  <c r="A1670" i="1"/>
  <c r="A1668" i="1"/>
  <c r="A1664" i="1"/>
  <c r="A1660" i="1"/>
  <c r="Z1658" i="1"/>
  <c r="Y1658" i="1"/>
  <c r="W1658" i="1"/>
  <c r="K1658" i="1"/>
  <c r="Q1658" i="1" s="1"/>
  <c r="K1657" i="1"/>
  <c r="G1657" i="1"/>
  <c r="E1657" i="1"/>
  <c r="I1656" i="1"/>
  <c r="H1656" i="1"/>
  <c r="E1656" i="1"/>
  <c r="I1655" i="1"/>
  <c r="H1655" i="1"/>
  <c r="X1658" i="1" s="1"/>
  <c r="E1655" i="1"/>
  <c r="J1654" i="1"/>
  <c r="I1654" i="1"/>
  <c r="H1654" i="1"/>
  <c r="G1658" i="1" s="1"/>
  <c r="O1658" i="1" s="1"/>
  <c r="G1654" i="1"/>
  <c r="F1654" i="1"/>
  <c r="V1653" i="1"/>
  <c r="J1656" i="1" s="1"/>
  <c r="U1653" i="1"/>
  <c r="T1653" i="1"/>
  <c r="J1655" i="1" s="1"/>
  <c r="S1653" i="1"/>
  <c r="I1653" i="1"/>
  <c r="F1653" i="1"/>
  <c r="E1653" i="1"/>
  <c r="D1653" i="1"/>
  <c r="A1653" i="1"/>
  <c r="Z1652" i="1"/>
  <c r="Y1652" i="1"/>
  <c r="W1652" i="1"/>
  <c r="K1652" i="1"/>
  <c r="Q1652" i="1" s="1"/>
  <c r="K1651" i="1"/>
  <c r="G1651" i="1"/>
  <c r="E1651" i="1"/>
  <c r="J1650" i="1"/>
  <c r="I1650" i="1"/>
  <c r="H1650" i="1"/>
  <c r="E1650" i="1"/>
  <c r="I1649" i="1"/>
  <c r="E1649" i="1"/>
  <c r="J1648" i="1"/>
  <c r="I1648" i="1"/>
  <c r="H1648" i="1"/>
  <c r="G1652" i="1" s="1"/>
  <c r="O1652" i="1" s="1"/>
  <c r="G1648" i="1"/>
  <c r="F1648" i="1"/>
  <c r="C1647" i="1"/>
  <c r="V1646" i="1"/>
  <c r="U1646" i="1"/>
  <c r="T1646" i="1"/>
  <c r="J1649" i="1" s="1"/>
  <c r="S1646" i="1"/>
  <c r="H1649" i="1" s="1"/>
  <c r="X1652" i="1" s="1"/>
  <c r="I1646" i="1"/>
  <c r="F1646" i="1"/>
  <c r="E1646" i="1"/>
  <c r="D1646" i="1"/>
  <c r="C1646" i="1"/>
  <c r="B1646" i="1"/>
  <c r="A1646" i="1"/>
  <c r="Z1645" i="1"/>
  <c r="Y1645" i="1"/>
  <c r="W1645" i="1"/>
  <c r="K1645" i="1"/>
  <c r="Q1645" i="1" s="1"/>
  <c r="K1644" i="1"/>
  <c r="G1644" i="1"/>
  <c r="E1644" i="1"/>
  <c r="J1643" i="1"/>
  <c r="I1643" i="1"/>
  <c r="E1643" i="1"/>
  <c r="I1642" i="1"/>
  <c r="H1642" i="1"/>
  <c r="E1642" i="1"/>
  <c r="J1641" i="1"/>
  <c r="I1641" i="1"/>
  <c r="H1641" i="1"/>
  <c r="R1641" i="1" s="1"/>
  <c r="G1641" i="1"/>
  <c r="F1641" i="1"/>
  <c r="J1640" i="1"/>
  <c r="I1640" i="1"/>
  <c r="H1640" i="1"/>
  <c r="G1640" i="1"/>
  <c r="F1640" i="1"/>
  <c r="R1639" i="1"/>
  <c r="J1639" i="1"/>
  <c r="I1639" i="1"/>
  <c r="H1639" i="1"/>
  <c r="G1639" i="1"/>
  <c r="F1639" i="1"/>
  <c r="C1638" i="1"/>
  <c r="V1637" i="1"/>
  <c r="U1637" i="1"/>
  <c r="H1643" i="1" s="1"/>
  <c r="T1637" i="1"/>
  <c r="J1642" i="1" s="1"/>
  <c r="I1645" i="1" s="1"/>
  <c r="P1645" i="1" s="1"/>
  <c r="S1637" i="1"/>
  <c r="I1637" i="1"/>
  <c r="F1637" i="1"/>
  <c r="E1637" i="1"/>
  <c r="D1637" i="1"/>
  <c r="A1637" i="1"/>
  <c r="Z1636" i="1"/>
  <c r="Y1636" i="1"/>
  <c r="W1636" i="1"/>
  <c r="K1636" i="1"/>
  <c r="Q1636" i="1" s="1"/>
  <c r="I1636" i="1"/>
  <c r="P1636" i="1" s="1"/>
  <c r="K1635" i="1"/>
  <c r="G1635" i="1"/>
  <c r="E1635" i="1"/>
  <c r="J1634" i="1"/>
  <c r="I1634" i="1"/>
  <c r="E1634" i="1"/>
  <c r="I1633" i="1"/>
  <c r="H1633" i="1"/>
  <c r="E1633" i="1"/>
  <c r="J1632" i="1"/>
  <c r="I1632" i="1"/>
  <c r="H1632" i="1"/>
  <c r="G1636" i="1" s="1"/>
  <c r="O1636" i="1" s="1"/>
  <c r="G1632" i="1"/>
  <c r="F1632" i="1"/>
  <c r="V1631" i="1"/>
  <c r="U1631" i="1"/>
  <c r="H1634" i="1" s="1"/>
  <c r="T1631" i="1"/>
  <c r="J1633" i="1" s="1"/>
  <c r="S1631" i="1"/>
  <c r="I1631" i="1"/>
  <c r="F1631" i="1"/>
  <c r="E1631" i="1"/>
  <c r="D1631" i="1"/>
  <c r="A1631" i="1"/>
  <c r="Z1630" i="1"/>
  <c r="Y1630" i="1"/>
  <c r="W1630" i="1"/>
  <c r="K1630" i="1"/>
  <c r="Q1630" i="1" s="1"/>
  <c r="K1629" i="1"/>
  <c r="G1629" i="1"/>
  <c r="E1629" i="1"/>
  <c r="I1628" i="1"/>
  <c r="E1628" i="1"/>
  <c r="I1627" i="1"/>
  <c r="H1627" i="1"/>
  <c r="E1627" i="1"/>
  <c r="J1626" i="1"/>
  <c r="I1626" i="1"/>
  <c r="H1626" i="1"/>
  <c r="G1626" i="1"/>
  <c r="F1626" i="1"/>
  <c r="J1625" i="1"/>
  <c r="I1625" i="1"/>
  <c r="H1625" i="1"/>
  <c r="G1625" i="1"/>
  <c r="F1625" i="1"/>
  <c r="V1624" i="1"/>
  <c r="J1628" i="1" s="1"/>
  <c r="U1624" i="1"/>
  <c r="H1628" i="1" s="1"/>
  <c r="T1624" i="1"/>
  <c r="J1627" i="1" s="1"/>
  <c r="I1630" i="1" s="1"/>
  <c r="P1630" i="1" s="1"/>
  <c r="S1624" i="1"/>
  <c r="I1624" i="1"/>
  <c r="F1624" i="1"/>
  <c r="E1624" i="1"/>
  <c r="D1624" i="1"/>
  <c r="A1624" i="1"/>
  <c r="Z1623" i="1"/>
  <c r="Y1623" i="1"/>
  <c r="W1623" i="1"/>
  <c r="K1623" i="1"/>
  <c r="Q1623" i="1" s="1"/>
  <c r="K1622" i="1"/>
  <c r="G1622" i="1"/>
  <c r="E1622" i="1"/>
  <c r="I1621" i="1"/>
  <c r="H1621" i="1"/>
  <c r="E1621" i="1"/>
  <c r="J1620" i="1"/>
  <c r="I1620" i="1"/>
  <c r="E1620" i="1"/>
  <c r="J1619" i="1"/>
  <c r="I1619" i="1"/>
  <c r="H1619" i="1"/>
  <c r="G1619" i="1"/>
  <c r="F1619" i="1"/>
  <c r="R1618" i="1"/>
  <c r="J1618" i="1"/>
  <c r="I1623" i="1" s="1"/>
  <c r="P1623" i="1" s="1"/>
  <c r="I1618" i="1"/>
  <c r="H1618" i="1"/>
  <c r="G1618" i="1"/>
  <c r="F1618" i="1"/>
  <c r="V1617" i="1"/>
  <c r="J1621" i="1" s="1"/>
  <c r="U1617" i="1"/>
  <c r="T1617" i="1"/>
  <c r="S1617" i="1"/>
  <c r="H1620" i="1" s="1"/>
  <c r="I1617" i="1"/>
  <c r="F1617" i="1"/>
  <c r="E1617" i="1"/>
  <c r="D1617" i="1"/>
  <c r="A1617" i="1"/>
  <c r="Z1616" i="1"/>
  <c r="Y1616" i="1"/>
  <c r="W1616" i="1"/>
  <c r="K1616" i="1"/>
  <c r="Q1616" i="1" s="1"/>
  <c r="K1615" i="1"/>
  <c r="G1615" i="1"/>
  <c r="E1615" i="1"/>
  <c r="J1614" i="1"/>
  <c r="I1614" i="1"/>
  <c r="E1614" i="1"/>
  <c r="I1613" i="1"/>
  <c r="E1613" i="1"/>
  <c r="R1612" i="1"/>
  <c r="J1612" i="1"/>
  <c r="I1616" i="1" s="1"/>
  <c r="P1616" i="1" s="1"/>
  <c r="I1612" i="1"/>
  <c r="H1612" i="1"/>
  <c r="G1612" i="1"/>
  <c r="F1612" i="1"/>
  <c r="V1611" i="1"/>
  <c r="U1611" i="1"/>
  <c r="H1614" i="1" s="1"/>
  <c r="T1611" i="1"/>
  <c r="J1613" i="1" s="1"/>
  <c r="S1611" i="1"/>
  <c r="H1613" i="1" s="1"/>
  <c r="I1611" i="1"/>
  <c r="F1611" i="1"/>
  <c r="E1611" i="1"/>
  <c r="D1611" i="1"/>
  <c r="A1611" i="1"/>
  <c r="Z1610" i="1"/>
  <c r="Y1610" i="1"/>
  <c r="W1610" i="1"/>
  <c r="Q1610" i="1"/>
  <c r="K1610" i="1"/>
  <c r="K1609" i="1"/>
  <c r="G1609" i="1"/>
  <c r="E1609" i="1"/>
  <c r="J1608" i="1"/>
  <c r="I1608" i="1"/>
  <c r="E1608" i="1"/>
  <c r="I1607" i="1"/>
  <c r="E1607" i="1"/>
  <c r="R1606" i="1"/>
  <c r="J1606" i="1"/>
  <c r="I1606" i="1"/>
  <c r="H1606" i="1"/>
  <c r="G1606" i="1"/>
  <c r="F1606" i="1"/>
  <c r="J1605" i="1"/>
  <c r="I1605" i="1"/>
  <c r="H1605" i="1"/>
  <c r="G1605" i="1"/>
  <c r="F1605" i="1"/>
  <c r="J1604" i="1"/>
  <c r="I1604" i="1"/>
  <c r="H1604" i="1"/>
  <c r="G1604" i="1"/>
  <c r="F1604" i="1"/>
  <c r="V1603" i="1"/>
  <c r="U1603" i="1"/>
  <c r="H1608" i="1" s="1"/>
  <c r="T1603" i="1"/>
  <c r="J1607" i="1" s="1"/>
  <c r="S1603" i="1"/>
  <c r="H1607" i="1" s="1"/>
  <c r="G1610" i="1" s="1"/>
  <c r="O1610" i="1" s="1"/>
  <c r="I1603" i="1"/>
  <c r="F1603" i="1"/>
  <c r="E1603" i="1"/>
  <c r="D1603" i="1"/>
  <c r="A1603" i="1"/>
  <c r="Z1602" i="1"/>
  <c r="Y1602" i="1"/>
  <c r="W1602" i="1"/>
  <c r="K1602" i="1"/>
  <c r="Q1602" i="1" s="1"/>
  <c r="K1601" i="1"/>
  <c r="G1601" i="1"/>
  <c r="E1601" i="1"/>
  <c r="I1600" i="1"/>
  <c r="E1600" i="1"/>
  <c r="I1599" i="1"/>
  <c r="H1599" i="1"/>
  <c r="E1599" i="1"/>
  <c r="J1598" i="1"/>
  <c r="I1598" i="1"/>
  <c r="H1598" i="1"/>
  <c r="G1602" i="1" s="1"/>
  <c r="O1602" i="1" s="1"/>
  <c r="G1598" i="1"/>
  <c r="F1598" i="1"/>
  <c r="V1597" i="1"/>
  <c r="J1600" i="1" s="1"/>
  <c r="U1597" i="1"/>
  <c r="H1600" i="1" s="1"/>
  <c r="T1597" i="1"/>
  <c r="J1599" i="1" s="1"/>
  <c r="S1597" i="1"/>
  <c r="I1597" i="1"/>
  <c r="F1597" i="1"/>
  <c r="E1597" i="1"/>
  <c r="D1597" i="1"/>
  <c r="A1597" i="1"/>
  <c r="Z1596" i="1"/>
  <c r="Y1596" i="1"/>
  <c r="W1596" i="1"/>
  <c r="K1596" i="1"/>
  <c r="Q1596" i="1" s="1"/>
  <c r="K1595" i="1"/>
  <c r="G1595" i="1"/>
  <c r="E1595" i="1"/>
  <c r="J1594" i="1"/>
  <c r="I1594" i="1"/>
  <c r="H1594" i="1"/>
  <c r="E1594" i="1"/>
  <c r="I1593" i="1"/>
  <c r="E1593" i="1"/>
  <c r="J1592" i="1"/>
  <c r="I1592" i="1"/>
  <c r="H1592" i="1"/>
  <c r="G1592" i="1"/>
  <c r="F1592" i="1"/>
  <c r="R1591" i="1"/>
  <c r="J1591" i="1"/>
  <c r="I1596" i="1" s="1"/>
  <c r="P1596" i="1" s="1"/>
  <c r="I1591" i="1"/>
  <c r="H1591" i="1"/>
  <c r="G1591" i="1"/>
  <c r="F1591" i="1"/>
  <c r="V1590" i="1"/>
  <c r="U1590" i="1"/>
  <c r="T1590" i="1"/>
  <c r="J1593" i="1" s="1"/>
  <c r="S1590" i="1"/>
  <c r="H1593" i="1" s="1"/>
  <c r="I1590" i="1"/>
  <c r="F1590" i="1"/>
  <c r="E1590" i="1"/>
  <c r="D1590" i="1"/>
  <c r="A1590" i="1"/>
  <c r="Z1589" i="1"/>
  <c r="Y1589" i="1"/>
  <c r="W1589" i="1"/>
  <c r="K1589" i="1"/>
  <c r="Q1589" i="1" s="1"/>
  <c r="K1588" i="1"/>
  <c r="G1588" i="1"/>
  <c r="E1588" i="1"/>
  <c r="I1587" i="1"/>
  <c r="E1587" i="1"/>
  <c r="J1586" i="1"/>
  <c r="I1586" i="1"/>
  <c r="E1586" i="1"/>
  <c r="R1585" i="1"/>
  <c r="J1585" i="1"/>
  <c r="I1585" i="1"/>
  <c r="H1585" i="1"/>
  <c r="G1585" i="1"/>
  <c r="F1585" i="1"/>
  <c r="J1584" i="1"/>
  <c r="I1584" i="1"/>
  <c r="H1584" i="1"/>
  <c r="G1584" i="1"/>
  <c r="F1584" i="1"/>
  <c r="J1583" i="1"/>
  <c r="I1589" i="1" s="1"/>
  <c r="P1589" i="1" s="1"/>
  <c r="I1583" i="1"/>
  <c r="H1583" i="1"/>
  <c r="R1583" i="1" s="1"/>
  <c r="G1583" i="1"/>
  <c r="F1583" i="1"/>
  <c r="V1582" i="1"/>
  <c r="J1587" i="1" s="1"/>
  <c r="U1582" i="1"/>
  <c r="H1587" i="1" s="1"/>
  <c r="T1582" i="1"/>
  <c r="S1582" i="1"/>
  <c r="H1586" i="1" s="1"/>
  <c r="I1582" i="1"/>
  <c r="F1582" i="1"/>
  <c r="E1582" i="1"/>
  <c r="D1582" i="1"/>
  <c r="A1582" i="1"/>
  <c r="A1581" i="1"/>
  <c r="A1577" i="1"/>
  <c r="Y1575" i="1"/>
  <c r="X1575" i="1"/>
  <c r="W1575" i="1"/>
  <c r="K1575" i="1"/>
  <c r="Q1575" i="1" s="1"/>
  <c r="K1574" i="1"/>
  <c r="G1574" i="1"/>
  <c r="E1574" i="1"/>
  <c r="J1573" i="1"/>
  <c r="I1573" i="1"/>
  <c r="E1573" i="1"/>
  <c r="I1572" i="1"/>
  <c r="H1572" i="1"/>
  <c r="E1572" i="1"/>
  <c r="R1571" i="1"/>
  <c r="J1571" i="1"/>
  <c r="I1575" i="1" s="1"/>
  <c r="P1575" i="1" s="1"/>
  <c r="I1571" i="1"/>
  <c r="H1571" i="1"/>
  <c r="G1575" i="1" s="1"/>
  <c r="O1575" i="1" s="1"/>
  <c r="G1571" i="1"/>
  <c r="F1571" i="1"/>
  <c r="V1570" i="1"/>
  <c r="U1570" i="1"/>
  <c r="H1573" i="1" s="1"/>
  <c r="T1570" i="1"/>
  <c r="J1572" i="1" s="1"/>
  <c r="S1570" i="1"/>
  <c r="I1570" i="1"/>
  <c r="F1570" i="1"/>
  <c r="E1570" i="1"/>
  <c r="D1570" i="1"/>
  <c r="A1570" i="1"/>
  <c r="Z1569" i="1"/>
  <c r="Y1569" i="1"/>
  <c r="X1569" i="1"/>
  <c r="K1569" i="1"/>
  <c r="Q1569" i="1" s="1"/>
  <c r="K1568" i="1"/>
  <c r="G1568" i="1"/>
  <c r="E1568" i="1"/>
  <c r="J1567" i="1"/>
  <c r="I1567" i="1"/>
  <c r="E1567" i="1"/>
  <c r="I1566" i="1"/>
  <c r="H1566" i="1"/>
  <c r="E1566" i="1"/>
  <c r="J1565" i="1"/>
  <c r="I1565" i="1"/>
  <c r="H1565" i="1"/>
  <c r="R1565" i="1" s="1"/>
  <c r="G1565" i="1"/>
  <c r="F1565" i="1"/>
  <c r="J1564" i="1"/>
  <c r="I1564" i="1"/>
  <c r="H1564" i="1"/>
  <c r="G1564" i="1"/>
  <c r="F1564" i="1"/>
  <c r="J1563" i="1"/>
  <c r="I1563" i="1"/>
  <c r="H1563" i="1"/>
  <c r="W1569" i="1" s="1"/>
  <c r="G1563" i="1"/>
  <c r="F1563" i="1"/>
  <c r="C1562" i="1"/>
  <c r="V1561" i="1"/>
  <c r="U1561" i="1"/>
  <c r="H1567" i="1" s="1"/>
  <c r="T1561" i="1"/>
  <c r="J1566" i="1" s="1"/>
  <c r="S1561" i="1"/>
  <c r="I1561" i="1"/>
  <c r="F1561" i="1"/>
  <c r="E1561" i="1"/>
  <c r="D1561" i="1"/>
  <c r="C1561" i="1"/>
  <c r="B1561" i="1"/>
  <c r="A1561" i="1"/>
  <c r="A1560" i="1"/>
  <c r="A1556" i="1"/>
  <c r="Z1554" i="1"/>
  <c r="Y1554" i="1"/>
  <c r="W1554" i="1"/>
  <c r="K1554" i="1"/>
  <c r="Q1554" i="1" s="1"/>
  <c r="Z1553" i="1"/>
  <c r="Y1553" i="1"/>
  <c r="X1553" i="1"/>
  <c r="W1553" i="1"/>
  <c r="V1553" i="1"/>
  <c r="U1553" i="1"/>
  <c r="T1553" i="1"/>
  <c r="S1553" i="1"/>
  <c r="J1553" i="1"/>
  <c r="I1553" i="1"/>
  <c r="H1553" i="1"/>
  <c r="F1553" i="1"/>
  <c r="E1553" i="1"/>
  <c r="D1553" i="1"/>
  <c r="B1553" i="1"/>
  <c r="A1553" i="1"/>
  <c r="K1552" i="1"/>
  <c r="G1552" i="1"/>
  <c r="E1552" i="1"/>
  <c r="I1551" i="1"/>
  <c r="H1551" i="1"/>
  <c r="E1551" i="1"/>
  <c r="J1550" i="1"/>
  <c r="I1550" i="1"/>
  <c r="E1550" i="1"/>
  <c r="J1549" i="1"/>
  <c r="I1549" i="1"/>
  <c r="H1549" i="1"/>
  <c r="G1549" i="1"/>
  <c r="F1549" i="1"/>
  <c r="R1548" i="1"/>
  <c r="J1548" i="1"/>
  <c r="I1548" i="1"/>
  <c r="H1548" i="1"/>
  <c r="G1548" i="1"/>
  <c r="F1548" i="1"/>
  <c r="J1547" i="1"/>
  <c r="I1547" i="1"/>
  <c r="H1547" i="1"/>
  <c r="G1547" i="1"/>
  <c r="F1547" i="1"/>
  <c r="J1546" i="1"/>
  <c r="I1554" i="1" s="1"/>
  <c r="P1554" i="1" s="1"/>
  <c r="I1546" i="1"/>
  <c r="H1546" i="1"/>
  <c r="G1554" i="1" s="1"/>
  <c r="O1554" i="1" s="1"/>
  <c r="G1546" i="1"/>
  <c r="F1546" i="1"/>
  <c r="C1545" i="1"/>
  <c r="V1544" i="1"/>
  <c r="J1551" i="1" s="1"/>
  <c r="U1544" i="1"/>
  <c r="T1544" i="1"/>
  <c r="S1544" i="1"/>
  <c r="H1550" i="1" s="1"/>
  <c r="I1544" i="1"/>
  <c r="F1544" i="1"/>
  <c r="E1544" i="1"/>
  <c r="D1544" i="1"/>
  <c r="C1544" i="1"/>
  <c r="B1544" i="1"/>
  <c r="A1544" i="1"/>
  <c r="Z1543" i="1"/>
  <c r="Y1543" i="1"/>
  <c r="W1543" i="1"/>
  <c r="K1543" i="1"/>
  <c r="Q1543" i="1" s="1"/>
  <c r="Z1542" i="1"/>
  <c r="Y1542" i="1"/>
  <c r="W1542" i="1"/>
  <c r="V1542" i="1"/>
  <c r="U1542" i="1"/>
  <c r="T1542" i="1"/>
  <c r="S1542" i="1"/>
  <c r="J1542" i="1"/>
  <c r="I1542" i="1"/>
  <c r="H1542" i="1"/>
  <c r="X1542" i="1" s="1"/>
  <c r="F1542" i="1"/>
  <c r="E1542" i="1"/>
  <c r="D1542" i="1"/>
  <c r="B1542" i="1"/>
  <c r="A1542" i="1"/>
  <c r="Z1541" i="1"/>
  <c r="Y1541" i="1"/>
  <c r="X1541" i="1"/>
  <c r="W1541" i="1"/>
  <c r="V1541" i="1"/>
  <c r="U1541" i="1"/>
  <c r="T1541" i="1"/>
  <c r="S1541" i="1"/>
  <c r="J1541" i="1"/>
  <c r="I1541" i="1"/>
  <c r="H1541" i="1"/>
  <c r="F1541" i="1"/>
  <c r="E1541" i="1"/>
  <c r="D1541" i="1"/>
  <c r="B1541" i="1"/>
  <c r="A1541" i="1"/>
  <c r="Z1540" i="1"/>
  <c r="Y1540" i="1"/>
  <c r="X1540" i="1"/>
  <c r="W1540" i="1"/>
  <c r="V1540" i="1"/>
  <c r="U1540" i="1"/>
  <c r="T1540" i="1"/>
  <c r="S1540" i="1"/>
  <c r="J1540" i="1"/>
  <c r="I1540" i="1"/>
  <c r="H1540" i="1"/>
  <c r="F1540" i="1"/>
  <c r="E1540" i="1"/>
  <c r="D1540" i="1"/>
  <c r="B1540" i="1"/>
  <c r="A1540" i="1"/>
  <c r="Z1539" i="1"/>
  <c r="Y1539" i="1"/>
  <c r="W1539" i="1"/>
  <c r="V1539" i="1"/>
  <c r="U1539" i="1"/>
  <c r="T1539" i="1"/>
  <c r="S1539" i="1"/>
  <c r="J1539" i="1"/>
  <c r="I1539" i="1"/>
  <c r="H1539" i="1"/>
  <c r="X1539" i="1" s="1"/>
  <c r="F1539" i="1"/>
  <c r="E1539" i="1"/>
  <c r="D1539" i="1"/>
  <c r="B1539" i="1"/>
  <c r="A1539" i="1"/>
  <c r="Z1538" i="1"/>
  <c r="Y1538" i="1"/>
  <c r="X1538" i="1"/>
  <c r="W1538" i="1"/>
  <c r="V1538" i="1"/>
  <c r="U1538" i="1"/>
  <c r="T1538" i="1"/>
  <c r="S1538" i="1"/>
  <c r="J1538" i="1"/>
  <c r="I1538" i="1"/>
  <c r="H1538" i="1"/>
  <c r="F1538" i="1"/>
  <c r="E1538" i="1"/>
  <c r="D1538" i="1"/>
  <c r="C1538" i="1"/>
  <c r="B1538" i="1"/>
  <c r="A1538" i="1"/>
  <c r="Z1537" i="1"/>
  <c r="Y1537" i="1"/>
  <c r="X1537" i="1"/>
  <c r="W1537" i="1"/>
  <c r="V1537" i="1"/>
  <c r="U1537" i="1"/>
  <c r="T1537" i="1"/>
  <c r="S1537" i="1"/>
  <c r="J1537" i="1"/>
  <c r="I1537" i="1"/>
  <c r="H1537" i="1"/>
  <c r="F1537" i="1"/>
  <c r="E1537" i="1"/>
  <c r="D1537" i="1"/>
  <c r="C1537" i="1"/>
  <c r="B1537" i="1"/>
  <c r="A1537" i="1"/>
  <c r="Z1536" i="1"/>
  <c r="Y1536" i="1"/>
  <c r="W1536" i="1"/>
  <c r="V1536" i="1"/>
  <c r="U1536" i="1"/>
  <c r="T1536" i="1"/>
  <c r="S1536" i="1"/>
  <c r="H1532" i="1" s="1"/>
  <c r="J1536" i="1"/>
  <c r="I1536" i="1"/>
  <c r="H1536" i="1"/>
  <c r="X1536" i="1" s="1"/>
  <c r="F1536" i="1"/>
  <c r="E1536" i="1"/>
  <c r="D1536" i="1"/>
  <c r="C1536" i="1"/>
  <c r="B1536" i="1"/>
  <c r="A1536" i="1"/>
  <c r="Z1535" i="1"/>
  <c r="Y1535" i="1"/>
  <c r="X1535" i="1"/>
  <c r="W1535" i="1"/>
  <c r="V1535" i="1"/>
  <c r="U1535" i="1"/>
  <c r="T1535" i="1"/>
  <c r="S1535" i="1"/>
  <c r="J1535" i="1"/>
  <c r="I1535" i="1"/>
  <c r="H1535" i="1"/>
  <c r="F1535" i="1"/>
  <c r="E1535" i="1"/>
  <c r="D1535" i="1"/>
  <c r="C1535" i="1"/>
  <c r="B1535" i="1"/>
  <c r="A1535" i="1"/>
  <c r="K1534" i="1"/>
  <c r="G1534" i="1"/>
  <c r="E1534" i="1"/>
  <c r="I1533" i="1"/>
  <c r="E1533" i="1"/>
  <c r="I1532" i="1"/>
  <c r="E1532" i="1"/>
  <c r="J1531" i="1"/>
  <c r="I1531" i="1"/>
  <c r="H1531" i="1"/>
  <c r="G1531" i="1"/>
  <c r="F1531" i="1"/>
  <c r="J1530" i="1"/>
  <c r="I1530" i="1"/>
  <c r="H1530" i="1"/>
  <c r="R1530" i="1" s="1"/>
  <c r="G1530" i="1"/>
  <c r="F1530" i="1"/>
  <c r="J1529" i="1"/>
  <c r="I1529" i="1"/>
  <c r="H1529" i="1"/>
  <c r="G1529" i="1"/>
  <c r="F1529" i="1"/>
  <c r="J1528" i="1"/>
  <c r="I1528" i="1"/>
  <c r="H1528" i="1"/>
  <c r="G1528" i="1"/>
  <c r="F1528" i="1"/>
  <c r="C1527" i="1"/>
  <c r="V1526" i="1"/>
  <c r="J1533" i="1" s="1"/>
  <c r="U1526" i="1"/>
  <c r="T1526" i="1"/>
  <c r="S1526" i="1"/>
  <c r="I1526" i="1"/>
  <c r="F1526" i="1"/>
  <c r="E1526" i="1"/>
  <c r="D1526" i="1"/>
  <c r="C1526" i="1"/>
  <c r="B1526" i="1"/>
  <c r="A1526" i="1"/>
  <c r="Z1525" i="1"/>
  <c r="Y1525" i="1"/>
  <c r="W1525" i="1"/>
  <c r="Q1525" i="1"/>
  <c r="K1525" i="1"/>
  <c r="Z1524" i="1"/>
  <c r="Y1524" i="1"/>
  <c r="X1524" i="1"/>
  <c r="W1524" i="1"/>
  <c r="V1524" i="1"/>
  <c r="U1524" i="1"/>
  <c r="T1524" i="1"/>
  <c r="S1524" i="1"/>
  <c r="J1524" i="1"/>
  <c r="I1524" i="1"/>
  <c r="H1524" i="1"/>
  <c r="F1524" i="1"/>
  <c r="E1524" i="1"/>
  <c r="D1524" i="1"/>
  <c r="C1524" i="1"/>
  <c r="B1524" i="1"/>
  <c r="A1524" i="1"/>
  <c r="K1523" i="1"/>
  <c r="G1523" i="1"/>
  <c r="E1523" i="1"/>
  <c r="I1522" i="1"/>
  <c r="E1522" i="1"/>
  <c r="I1521" i="1"/>
  <c r="H1521" i="1"/>
  <c r="E1521" i="1"/>
  <c r="J1520" i="1"/>
  <c r="I1520" i="1"/>
  <c r="H1520" i="1"/>
  <c r="G1520" i="1"/>
  <c r="F1520" i="1"/>
  <c r="J1519" i="1"/>
  <c r="I1519" i="1"/>
  <c r="H1519" i="1"/>
  <c r="R1519" i="1" s="1"/>
  <c r="G1519" i="1"/>
  <c r="F1519" i="1"/>
  <c r="J1518" i="1"/>
  <c r="I1518" i="1"/>
  <c r="H1518" i="1"/>
  <c r="G1518" i="1"/>
  <c r="F1518" i="1"/>
  <c r="J1517" i="1"/>
  <c r="I1517" i="1"/>
  <c r="H1517" i="1"/>
  <c r="X1525" i="1" s="1"/>
  <c r="G1517" i="1"/>
  <c r="F1517" i="1"/>
  <c r="C1516" i="1"/>
  <c r="V1515" i="1"/>
  <c r="J1522" i="1" s="1"/>
  <c r="U1515" i="1"/>
  <c r="H1522" i="1" s="1"/>
  <c r="T1515" i="1"/>
  <c r="J1521" i="1" s="1"/>
  <c r="S1515" i="1"/>
  <c r="I1515" i="1"/>
  <c r="F1515" i="1"/>
  <c r="E1515" i="1"/>
  <c r="D1515" i="1"/>
  <c r="C1515" i="1"/>
  <c r="B1515" i="1"/>
  <c r="A1515" i="1"/>
  <c r="Z1514" i="1"/>
  <c r="Y1514" i="1"/>
  <c r="W1514" i="1"/>
  <c r="Q1514" i="1"/>
  <c r="K1514" i="1"/>
  <c r="Z1513" i="1"/>
  <c r="Y1513" i="1"/>
  <c r="X1513" i="1"/>
  <c r="W1513" i="1"/>
  <c r="V1513" i="1"/>
  <c r="U1513" i="1"/>
  <c r="T1513" i="1"/>
  <c r="S1513" i="1"/>
  <c r="J1513" i="1"/>
  <c r="I1513" i="1"/>
  <c r="H1513" i="1"/>
  <c r="F1513" i="1"/>
  <c r="E1513" i="1"/>
  <c r="D1513" i="1"/>
  <c r="C1513" i="1"/>
  <c r="B1513" i="1"/>
  <c r="A1513" i="1"/>
  <c r="K1512" i="1"/>
  <c r="G1512" i="1"/>
  <c r="E1512" i="1"/>
  <c r="I1511" i="1"/>
  <c r="E1511" i="1"/>
  <c r="I1510" i="1"/>
  <c r="H1510" i="1"/>
  <c r="E1510" i="1"/>
  <c r="J1509" i="1"/>
  <c r="I1509" i="1"/>
  <c r="H1509" i="1"/>
  <c r="G1509" i="1"/>
  <c r="F1509" i="1"/>
  <c r="J1508" i="1"/>
  <c r="I1508" i="1"/>
  <c r="H1508" i="1"/>
  <c r="R1508" i="1" s="1"/>
  <c r="G1508" i="1"/>
  <c r="F1508" i="1"/>
  <c r="J1507" i="1"/>
  <c r="I1507" i="1"/>
  <c r="H1507" i="1"/>
  <c r="G1507" i="1"/>
  <c r="F1507" i="1"/>
  <c r="J1506" i="1"/>
  <c r="I1506" i="1"/>
  <c r="H1506" i="1"/>
  <c r="G1506" i="1"/>
  <c r="F1506" i="1"/>
  <c r="V1505" i="1"/>
  <c r="J1511" i="1" s="1"/>
  <c r="U1505" i="1"/>
  <c r="H1511" i="1" s="1"/>
  <c r="T1505" i="1"/>
  <c r="J1510" i="1" s="1"/>
  <c r="S1505" i="1"/>
  <c r="I1505" i="1"/>
  <c r="F1505" i="1"/>
  <c r="E1505" i="1"/>
  <c r="D1505" i="1"/>
  <c r="C1505" i="1"/>
  <c r="B1505" i="1"/>
  <c r="A1505" i="1"/>
  <c r="Z1504" i="1"/>
  <c r="Y1504" i="1"/>
  <c r="X1504" i="1"/>
  <c r="W1504" i="1"/>
  <c r="Q1504" i="1"/>
  <c r="K1504" i="1"/>
  <c r="Z1503" i="1"/>
  <c r="Y1503" i="1"/>
  <c r="W1503" i="1"/>
  <c r="V1503" i="1"/>
  <c r="J1499" i="1" s="1"/>
  <c r="U1503" i="1"/>
  <c r="T1503" i="1"/>
  <c r="S1503" i="1"/>
  <c r="J1503" i="1"/>
  <c r="I1503" i="1"/>
  <c r="H1503" i="1"/>
  <c r="X1503" i="1" s="1"/>
  <c r="F1503" i="1"/>
  <c r="E1503" i="1"/>
  <c r="D1503" i="1"/>
  <c r="C1503" i="1"/>
  <c r="B1503" i="1"/>
  <c r="A1503" i="1"/>
  <c r="Z1502" i="1"/>
  <c r="Y1502" i="1"/>
  <c r="W1502" i="1"/>
  <c r="V1502" i="1"/>
  <c r="U1502" i="1"/>
  <c r="T1502" i="1"/>
  <c r="S1502" i="1"/>
  <c r="J1502" i="1"/>
  <c r="I1502" i="1"/>
  <c r="H1502" i="1"/>
  <c r="X1502" i="1" s="1"/>
  <c r="F1502" i="1"/>
  <c r="E1502" i="1"/>
  <c r="D1502" i="1"/>
  <c r="C1502" i="1"/>
  <c r="B1502" i="1"/>
  <c r="A1502" i="1"/>
  <c r="Z1501" i="1"/>
  <c r="Y1501" i="1"/>
  <c r="X1501" i="1"/>
  <c r="W1501" i="1"/>
  <c r="V1501" i="1"/>
  <c r="U1501" i="1"/>
  <c r="H1499" i="1" s="1"/>
  <c r="T1501" i="1"/>
  <c r="S1501" i="1"/>
  <c r="J1501" i="1"/>
  <c r="I1501" i="1"/>
  <c r="H1501" i="1"/>
  <c r="F1501" i="1"/>
  <c r="E1501" i="1"/>
  <c r="D1501" i="1"/>
  <c r="C1501" i="1"/>
  <c r="B1501" i="1"/>
  <c r="A1501" i="1"/>
  <c r="K1500" i="1"/>
  <c r="G1500" i="1"/>
  <c r="E1500" i="1"/>
  <c r="I1499" i="1"/>
  <c r="E1499" i="1"/>
  <c r="I1498" i="1"/>
  <c r="E1498" i="1"/>
  <c r="J1497" i="1"/>
  <c r="I1497" i="1"/>
  <c r="H1497" i="1"/>
  <c r="G1497" i="1"/>
  <c r="F1497" i="1"/>
  <c r="R1496" i="1"/>
  <c r="J1496" i="1"/>
  <c r="I1496" i="1"/>
  <c r="H1496" i="1"/>
  <c r="G1496" i="1"/>
  <c r="F1496" i="1"/>
  <c r="V1495" i="1"/>
  <c r="U1495" i="1"/>
  <c r="T1495" i="1"/>
  <c r="S1495" i="1"/>
  <c r="H1498" i="1" s="1"/>
  <c r="I1495" i="1"/>
  <c r="F1495" i="1"/>
  <c r="E1495" i="1"/>
  <c r="D1495" i="1"/>
  <c r="C1495" i="1"/>
  <c r="B1495" i="1"/>
  <c r="A1495" i="1"/>
  <c r="Z1494" i="1"/>
  <c r="Y1494" i="1"/>
  <c r="W1494" i="1"/>
  <c r="Q1494" i="1"/>
  <c r="K1494" i="1"/>
  <c r="Z1493" i="1"/>
  <c r="Y1493" i="1"/>
  <c r="X1493" i="1"/>
  <c r="W1493" i="1"/>
  <c r="V1493" i="1"/>
  <c r="U1493" i="1"/>
  <c r="H1491" i="1" s="1"/>
  <c r="T1493" i="1"/>
  <c r="S1493" i="1"/>
  <c r="J1493" i="1"/>
  <c r="I1493" i="1"/>
  <c r="H1493" i="1"/>
  <c r="F1493" i="1"/>
  <c r="E1493" i="1"/>
  <c r="D1493" i="1"/>
  <c r="B1493" i="1"/>
  <c r="A1493" i="1"/>
  <c r="K1492" i="1"/>
  <c r="G1492" i="1"/>
  <c r="E1492" i="1"/>
  <c r="I1491" i="1"/>
  <c r="E1491" i="1"/>
  <c r="I1490" i="1"/>
  <c r="E1490" i="1"/>
  <c r="J1489" i="1"/>
  <c r="I1489" i="1"/>
  <c r="H1489" i="1"/>
  <c r="G1489" i="1"/>
  <c r="F1489" i="1"/>
  <c r="J1488" i="1"/>
  <c r="I1488" i="1"/>
  <c r="H1488" i="1"/>
  <c r="G1488" i="1"/>
  <c r="F1488" i="1"/>
  <c r="J1487" i="1"/>
  <c r="I1494" i="1" s="1"/>
  <c r="P1494" i="1" s="1"/>
  <c r="I1487" i="1"/>
  <c r="H1487" i="1"/>
  <c r="G1487" i="1"/>
  <c r="F1487" i="1"/>
  <c r="V1486" i="1"/>
  <c r="J1491" i="1" s="1"/>
  <c r="U1486" i="1"/>
  <c r="T1486" i="1"/>
  <c r="J1490" i="1" s="1"/>
  <c r="S1486" i="1"/>
  <c r="H1490" i="1" s="1"/>
  <c r="I1486" i="1"/>
  <c r="F1486" i="1"/>
  <c r="E1486" i="1"/>
  <c r="D1486" i="1"/>
  <c r="C1486" i="1"/>
  <c r="B1486" i="1"/>
  <c r="A1486" i="1"/>
  <c r="Z1485" i="1"/>
  <c r="Y1485" i="1"/>
  <c r="W1485" i="1"/>
  <c r="Q1485" i="1"/>
  <c r="K1485" i="1"/>
  <c r="Z1484" i="1"/>
  <c r="Y1484" i="1"/>
  <c r="X1484" i="1"/>
  <c r="W1484" i="1"/>
  <c r="V1484" i="1"/>
  <c r="U1484" i="1"/>
  <c r="T1484" i="1"/>
  <c r="S1484" i="1"/>
  <c r="J1484" i="1"/>
  <c r="I1484" i="1"/>
  <c r="H1484" i="1"/>
  <c r="F1484" i="1"/>
  <c r="E1484" i="1"/>
  <c r="D1484" i="1"/>
  <c r="B1484" i="1"/>
  <c r="A1484" i="1"/>
  <c r="K1483" i="1"/>
  <c r="G1483" i="1"/>
  <c r="E1483" i="1"/>
  <c r="I1482" i="1"/>
  <c r="E1482" i="1"/>
  <c r="I1481" i="1"/>
  <c r="H1481" i="1"/>
  <c r="E1481" i="1"/>
  <c r="J1480" i="1"/>
  <c r="I1480" i="1"/>
  <c r="H1480" i="1"/>
  <c r="G1480" i="1"/>
  <c r="F1480" i="1"/>
  <c r="J1479" i="1"/>
  <c r="I1479" i="1"/>
  <c r="H1479" i="1"/>
  <c r="R1479" i="1" s="1"/>
  <c r="G1479" i="1"/>
  <c r="F1479" i="1"/>
  <c r="J1478" i="1"/>
  <c r="I1478" i="1"/>
  <c r="H1478" i="1"/>
  <c r="G1478" i="1"/>
  <c r="F1478" i="1"/>
  <c r="J1477" i="1"/>
  <c r="I1477" i="1"/>
  <c r="H1477" i="1"/>
  <c r="G1477" i="1"/>
  <c r="F1477" i="1"/>
  <c r="V1476" i="1"/>
  <c r="J1482" i="1" s="1"/>
  <c r="U1476" i="1"/>
  <c r="H1482" i="1" s="1"/>
  <c r="T1476" i="1"/>
  <c r="J1481" i="1" s="1"/>
  <c r="S1476" i="1"/>
  <c r="I1476" i="1"/>
  <c r="F1476" i="1"/>
  <c r="E1476" i="1"/>
  <c r="D1476" i="1"/>
  <c r="C1476" i="1"/>
  <c r="B1476" i="1"/>
  <c r="A1476" i="1"/>
  <c r="Z1475" i="1"/>
  <c r="Y1475" i="1"/>
  <c r="X1475" i="1"/>
  <c r="W1475" i="1"/>
  <c r="Q1475" i="1"/>
  <c r="K1475" i="1"/>
  <c r="Z1474" i="1"/>
  <c r="Y1474" i="1"/>
  <c r="W1474" i="1"/>
  <c r="V1474" i="1"/>
  <c r="U1474" i="1"/>
  <c r="T1474" i="1"/>
  <c r="S1474" i="1"/>
  <c r="J1474" i="1"/>
  <c r="I1474" i="1"/>
  <c r="H1474" i="1"/>
  <c r="X1474" i="1" s="1"/>
  <c r="F1474" i="1"/>
  <c r="E1474" i="1"/>
  <c r="D1474" i="1"/>
  <c r="B1474" i="1"/>
  <c r="A1474" i="1"/>
  <c r="K1473" i="1"/>
  <c r="G1473" i="1"/>
  <c r="E1473" i="1"/>
  <c r="I1472" i="1"/>
  <c r="E1472" i="1"/>
  <c r="I1471" i="1"/>
  <c r="E1471" i="1"/>
  <c r="J1470" i="1"/>
  <c r="I1470" i="1"/>
  <c r="H1470" i="1"/>
  <c r="G1470" i="1"/>
  <c r="F1470" i="1"/>
  <c r="R1469" i="1"/>
  <c r="J1469" i="1"/>
  <c r="I1469" i="1"/>
  <c r="H1469" i="1"/>
  <c r="G1475" i="1" s="1"/>
  <c r="O1475" i="1" s="1"/>
  <c r="G1469" i="1"/>
  <c r="F1469" i="1"/>
  <c r="C1468" i="1"/>
  <c r="V1467" i="1"/>
  <c r="U1467" i="1"/>
  <c r="H1472" i="1" s="1"/>
  <c r="T1467" i="1"/>
  <c r="J1471" i="1" s="1"/>
  <c r="S1467" i="1"/>
  <c r="H1471" i="1" s="1"/>
  <c r="I1467" i="1"/>
  <c r="F1467" i="1"/>
  <c r="E1467" i="1"/>
  <c r="D1467" i="1"/>
  <c r="C1467" i="1"/>
  <c r="B1467" i="1"/>
  <c r="A1467" i="1"/>
  <c r="Z1466" i="1"/>
  <c r="Y1466" i="1"/>
  <c r="W1466" i="1"/>
  <c r="Q1466" i="1"/>
  <c r="K1466" i="1"/>
  <c r="Z1465" i="1"/>
  <c r="Y1465" i="1"/>
  <c r="W1465" i="1"/>
  <c r="V1465" i="1"/>
  <c r="U1465" i="1"/>
  <c r="T1465" i="1"/>
  <c r="S1465" i="1"/>
  <c r="J1465" i="1"/>
  <c r="I1465" i="1"/>
  <c r="H1465" i="1"/>
  <c r="X1465" i="1" s="1"/>
  <c r="F1465" i="1"/>
  <c r="E1465" i="1"/>
  <c r="D1465" i="1"/>
  <c r="C1465" i="1"/>
  <c r="B1465" i="1"/>
  <c r="A1465" i="1"/>
  <c r="Z1464" i="1"/>
  <c r="Y1464" i="1"/>
  <c r="W1464" i="1"/>
  <c r="V1464" i="1"/>
  <c r="U1464" i="1"/>
  <c r="T1464" i="1"/>
  <c r="S1464" i="1"/>
  <c r="J1464" i="1"/>
  <c r="I1464" i="1"/>
  <c r="H1464" i="1"/>
  <c r="X1464" i="1" s="1"/>
  <c r="F1464" i="1"/>
  <c r="E1464" i="1"/>
  <c r="D1464" i="1"/>
  <c r="C1464" i="1"/>
  <c r="B1464" i="1"/>
  <c r="A1464" i="1"/>
  <c r="K1463" i="1"/>
  <c r="G1463" i="1"/>
  <c r="E1463" i="1"/>
  <c r="I1462" i="1"/>
  <c r="H1462" i="1"/>
  <c r="E1462" i="1"/>
  <c r="I1461" i="1"/>
  <c r="E1461" i="1"/>
  <c r="J1460" i="1"/>
  <c r="I1460" i="1"/>
  <c r="H1460" i="1"/>
  <c r="G1460" i="1"/>
  <c r="F1460" i="1"/>
  <c r="J1459" i="1"/>
  <c r="I1459" i="1"/>
  <c r="H1459" i="1"/>
  <c r="X1466" i="1" s="1"/>
  <c r="G1459" i="1"/>
  <c r="F1459" i="1"/>
  <c r="R1458" i="1"/>
  <c r="J1458" i="1"/>
  <c r="I1458" i="1"/>
  <c r="H1458" i="1"/>
  <c r="G1458" i="1"/>
  <c r="F1458" i="1"/>
  <c r="V1457" i="1"/>
  <c r="U1457" i="1"/>
  <c r="T1457" i="1"/>
  <c r="J1461" i="1" s="1"/>
  <c r="S1457" i="1"/>
  <c r="H1461" i="1" s="1"/>
  <c r="I1457" i="1"/>
  <c r="F1457" i="1"/>
  <c r="E1457" i="1"/>
  <c r="D1457" i="1"/>
  <c r="C1457" i="1"/>
  <c r="B1457" i="1"/>
  <c r="A1457" i="1"/>
  <c r="Z1456" i="1"/>
  <c r="Y1456" i="1"/>
  <c r="W1456" i="1"/>
  <c r="Q1456" i="1"/>
  <c r="K1456" i="1"/>
  <c r="Z1455" i="1"/>
  <c r="Y1455" i="1"/>
  <c r="X1455" i="1"/>
  <c r="W1455" i="1"/>
  <c r="V1455" i="1"/>
  <c r="U1455" i="1"/>
  <c r="T1455" i="1"/>
  <c r="S1455" i="1"/>
  <c r="J1455" i="1"/>
  <c r="I1455" i="1"/>
  <c r="H1455" i="1"/>
  <c r="F1455" i="1"/>
  <c r="E1455" i="1"/>
  <c r="D1455" i="1"/>
  <c r="B1455" i="1"/>
  <c r="A1455" i="1"/>
  <c r="Z1454" i="1"/>
  <c r="Y1454" i="1"/>
  <c r="X1454" i="1"/>
  <c r="W1454" i="1"/>
  <c r="V1454" i="1"/>
  <c r="U1454" i="1"/>
  <c r="T1454" i="1"/>
  <c r="S1454" i="1"/>
  <c r="J1454" i="1"/>
  <c r="I1454" i="1"/>
  <c r="H1454" i="1"/>
  <c r="F1454" i="1"/>
  <c r="E1454" i="1"/>
  <c r="D1454" i="1"/>
  <c r="C1454" i="1"/>
  <c r="B1454" i="1"/>
  <c r="A1454" i="1"/>
  <c r="Z1453" i="1"/>
  <c r="Y1453" i="1"/>
  <c r="W1453" i="1"/>
  <c r="V1453" i="1"/>
  <c r="U1453" i="1"/>
  <c r="T1453" i="1"/>
  <c r="S1453" i="1"/>
  <c r="J1453" i="1"/>
  <c r="I1453" i="1"/>
  <c r="H1453" i="1"/>
  <c r="X1453" i="1" s="1"/>
  <c r="F1453" i="1"/>
  <c r="E1453" i="1"/>
  <c r="D1453" i="1"/>
  <c r="C1453" i="1"/>
  <c r="B1453" i="1"/>
  <c r="A1453" i="1"/>
  <c r="K1452" i="1"/>
  <c r="G1452" i="1"/>
  <c r="E1452" i="1"/>
  <c r="I1451" i="1"/>
  <c r="E1451" i="1"/>
  <c r="I1450" i="1"/>
  <c r="E1450" i="1"/>
  <c r="J1449" i="1"/>
  <c r="I1449" i="1"/>
  <c r="H1449" i="1"/>
  <c r="G1449" i="1"/>
  <c r="F1449" i="1"/>
  <c r="J1448" i="1"/>
  <c r="I1448" i="1"/>
  <c r="H1448" i="1"/>
  <c r="G1448" i="1"/>
  <c r="F1448" i="1"/>
  <c r="J1447" i="1"/>
  <c r="I1447" i="1"/>
  <c r="H1447" i="1"/>
  <c r="G1447" i="1"/>
  <c r="F1447" i="1"/>
  <c r="V1446" i="1"/>
  <c r="J1451" i="1" s="1"/>
  <c r="U1446" i="1"/>
  <c r="T1446" i="1"/>
  <c r="J1450" i="1" s="1"/>
  <c r="S1446" i="1"/>
  <c r="H1450" i="1" s="1"/>
  <c r="I1446" i="1"/>
  <c r="F1446" i="1"/>
  <c r="E1446" i="1"/>
  <c r="D1446" i="1"/>
  <c r="C1446" i="1"/>
  <c r="B1446" i="1"/>
  <c r="A1446" i="1"/>
  <c r="Z1445" i="1"/>
  <c r="Y1445" i="1"/>
  <c r="W1445" i="1"/>
  <c r="Q1445" i="1"/>
  <c r="K1445" i="1"/>
  <c r="Z1444" i="1"/>
  <c r="Y1444" i="1"/>
  <c r="X1444" i="1"/>
  <c r="W1444" i="1"/>
  <c r="V1444" i="1"/>
  <c r="U1444" i="1"/>
  <c r="T1444" i="1"/>
  <c r="S1444" i="1"/>
  <c r="J1444" i="1"/>
  <c r="I1444" i="1"/>
  <c r="H1444" i="1"/>
  <c r="F1444" i="1"/>
  <c r="E1444" i="1"/>
  <c r="D1444" i="1"/>
  <c r="C1444" i="1"/>
  <c r="B1444" i="1"/>
  <c r="A1444" i="1"/>
  <c r="K1443" i="1"/>
  <c r="G1443" i="1"/>
  <c r="E1443" i="1"/>
  <c r="I1442" i="1"/>
  <c r="E1442" i="1"/>
  <c r="J1441" i="1"/>
  <c r="I1441" i="1"/>
  <c r="E1441" i="1"/>
  <c r="J1440" i="1"/>
  <c r="I1440" i="1"/>
  <c r="H1440" i="1"/>
  <c r="G1440" i="1"/>
  <c r="F1440" i="1"/>
  <c r="J1439" i="1"/>
  <c r="I1439" i="1"/>
  <c r="H1439" i="1"/>
  <c r="R1439" i="1" s="1"/>
  <c r="G1439" i="1"/>
  <c r="F1439" i="1"/>
  <c r="V1438" i="1"/>
  <c r="U1438" i="1"/>
  <c r="H1442" i="1" s="1"/>
  <c r="T1438" i="1"/>
  <c r="S1438" i="1"/>
  <c r="H1441" i="1" s="1"/>
  <c r="X1445" i="1" s="1"/>
  <c r="I1438" i="1"/>
  <c r="F1438" i="1"/>
  <c r="E1438" i="1"/>
  <c r="D1438" i="1"/>
  <c r="C1438" i="1"/>
  <c r="B1438" i="1"/>
  <c r="A1438" i="1"/>
  <c r="Z1437" i="1"/>
  <c r="Y1437" i="1"/>
  <c r="X1437" i="1"/>
  <c r="W1437" i="1"/>
  <c r="Q1437" i="1"/>
  <c r="K1437" i="1"/>
  <c r="Z1436" i="1"/>
  <c r="Y1436" i="1"/>
  <c r="W1436" i="1"/>
  <c r="V1436" i="1"/>
  <c r="U1436" i="1"/>
  <c r="T1436" i="1"/>
  <c r="S1436" i="1"/>
  <c r="J1436" i="1"/>
  <c r="I1436" i="1"/>
  <c r="H1436" i="1"/>
  <c r="X1436" i="1" s="1"/>
  <c r="F1436" i="1"/>
  <c r="E1436" i="1"/>
  <c r="D1436" i="1"/>
  <c r="C1436" i="1"/>
  <c r="B1436" i="1"/>
  <c r="A1436" i="1"/>
  <c r="K1435" i="1"/>
  <c r="G1435" i="1"/>
  <c r="E1435" i="1"/>
  <c r="I1434" i="1"/>
  <c r="E1434" i="1"/>
  <c r="J1433" i="1"/>
  <c r="I1433" i="1"/>
  <c r="E1433" i="1"/>
  <c r="J1432" i="1"/>
  <c r="I1432" i="1"/>
  <c r="H1432" i="1"/>
  <c r="G1432" i="1"/>
  <c r="F1432" i="1"/>
  <c r="J1431" i="1"/>
  <c r="I1431" i="1"/>
  <c r="H1431" i="1"/>
  <c r="G1431" i="1"/>
  <c r="F1431" i="1"/>
  <c r="J1430" i="1"/>
  <c r="I1430" i="1"/>
  <c r="H1430" i="1"/>
  <c r="G1437" i="1" s="1"/>
  <c r="O1437" i="1" s="1"/>
  <c r="G1430" i="1"/>
  <c r="F1430" i="1"/>
  <c r="V1429" i="1"/>
  <c r="J1434" i="1" s="1"/>
  <c r="U1429" i="1"/>
  <c r="H1434" i="1" s="1"/>
  <c r="T1429" i="1"/>
  <c r="S1429" i="1"/>
  <c r="H1433" i="1" s="1"/>
  <c r="I1429" i="1"/>
  <c r="F1429" i="1"/>
  <c r="E1429" i="1"/>
  <c r="D1429" i="1"/>
  <c r="C1429" i="1"/>
  <c r="B1429" i="1"/>
  <c r="A1429" i="1"/>
  <c r="Z1428" i="1"/>
  <c r="Y1428" i="1"/>
  <c r="W1428" i="1"/>
  <c r="Q1428" i="1"/>
  <c r="K1428" i="1"/>
  <c r="Z1427" i="1"/>
  <c r="Y1427" i="1"/>
  <c r="W1427" i="1"/>
  <c r="V1427" i="1"/>
  <c r="U1427" i="1"/>
  <c r="T1427" i="1"/>
  <c r="S1427" i="1"/>
  <c r="J1427" i="1"/>
  <c r="I1427" i="1"/>
  <c r="H1427" i="1"/>
  <c r="X1427" i="1" s="1"/>
  <c r="F1427" i="1"/>
  <c r="E1427" i="1"/>
  <c r="D1427" i="1"/>
  <c r="C1427" i="1"/>
  <c r="B1427" i="1"/>
  <c r="A1427" i="1"/>
  <c r="K1426" i="1"/>
  <c r="G1426" i="1"/>
  <c r="E1426" i="1"/>
  <c r="I1425" i="1"/>
  <c r="H1425" i="1"/>
  <c r="G1428" i="1" s="1"/>
  <c r="O1428" i="1" s="1"/>
  <c r="E1425" i="1"/>
  <c r="I1424" i="1"/>
  <c r="E1424" i="1"/>
  <c r="J1423" i="1"/>
  <c r="I1423" i="1"/>
  <c r="H1423" i="1"/>
  <c r="G1423" i="1"/>
  <c r="F1423" i="1"/>
  <c r="J1422" i="1"/>
  <c r="I1422" i="1"/>
  <c r="H1422" i="1"/>
  <c r="G1422" i="1"/>
  <c r="F1422" i="1"/>
  <c r="R1421" i="1"/>
  <c r="J1421" i="1"/>
  <c r="I1421" i="1"/>
  <c r="H1421" i="1"/>
  <c r="G1421" i="1"/>
  <c r="F1421" i="1"/>
  <c r="V1420" i="1"/>
  <c r="J1425" i="1" s="1"/>
  <c r="U1420" i="1"/>
  <c r="T1420" i="1"/>
  <c r="J1424" i="1" s="1"/>
  <c r="I1428" i="1" s="1"/>
  <c r="P1428" i="1" s="1"/>
  <c r="S1420" i="1"/>
  <c r="H1424" i="1" s="1"/>
  <c r="I1420" i="1"/>
  <c r="F1420" i="1"/>
  <c r="E1420" i="1"/>
  <c r="D1420" i="1"/>
  <c r="C1420" i="1"/>
  <c r="B1420" i="1"/>
  <c r="A1420" i="1"/>
  <c r="Z1419" i="1"/>
  <c r="Y1419" i="1"/>
  <c r="W1419" i="1"/>
  <c r="Q1419" i="1"/>
  <c r="K1419" i="1"/>
  <c r="Z1418" i="1"/>
  <c r="Y1418" i="1"/>
  <c r="X1418" i="1"/>
  <c r="W1418" i="1"/>
  <c r="V1418" i="1"/>
  <c r="U1418" i="1"/>
  <c r="T1418" i="1"/>
  <c r="S1418" i="1"/>
  <c r="J1418" i="1"/>
  <c r="I1418" i="1"/>
  <c r="H1418" i="1"/>
  <c r="F1418" i="1"/>
  <c r="E1418" i="1"/>
  <c r="D1418" i="1"/>
  <c r="C1418" i="1"/>
  <c r="B1418" i="1"/>
  <c r="A1418" i="1"/>
  <c r="K1417" i="1"/>
  <c r="G1417" i="1"/>
  <c r="E1417" i="1"/>
  <c r="I1416" i="1"/>
  <c r="E1416" i="1"/>
  <c r="I1415" i="1"/>
  <c r="H1415" i="1"/>
  <c r="E1415" i="1"/>
  <c r="J1414" i="1"/>
  <c r="I1414" i="1"/>
  <c r="H1414" i="1"/>
  <c r="G1414" i="1"/>
  <c r="F1414" i="1"/>
  <c r="J1413" i="1"/>
  <c r="I1413" i="1"/>
  <c r="H1413" i="1"/>
  <c r="G1413" i="1"/>
  <c r="F1413" i="1"/>
  <c r="J1412" i="1"/>
  <c r="I1412" i="1"/>
  <c r="H1412" i="1"/>
  <c r="G1412" i="1"/>
  <c r="F1412" i="1"/>
  <c r="V1411" i="1"/>
  <c r="J1416" i="1" s="1"/>
  <c r="U1411" i="1"/>
  <c r="H1416" i="1" s="1"/>
  <c r="T1411" i="1"/>
  <c r="J1415" i="1" s="1"/>
  <c r="S1411" i="1"/>
  <c r="I1411" i="1"/>
  <c r="F1411" i="1"/>
  <c r="E1411" i="1"/>
  <c r="D1411" i="1"/>
  <c r="C1411" i="1"/>
  <c r="B1411" i="1"/>
  <c r="A1411" i="1"/>
  <c r="Z1410" i="1"/>
  <c r="Y1410" i="1"/>
  <c r="W1410" i="1"/>
  <c r="K1410" i="1"/>
  <c r="Q1410" i="1" s="1"/>
  <c r="Z1409" i="1"/>
  <c r="Y1409" i="1"/>
  <c r="X1409" i="1"/>
  <c r="W1409" i="1"/>
  <c r="V1409" i="1"/>
  <c r="U1409" i="1"/>
  <c r="T1409" i="1"/>
  <c r="S1409" i="1"/>
  <c r="J1409" i="1"/>
  <c r="I1409" i="1"/>
  <c r="H1409" i="1"/>
  <c r="F1409" i="1"/>
  <c r="E1409" i="1"/>
  <c r="D1409" i="1"/>
  <c r="C1409" i="1"/>
  <c r="B1409" i="1"/>
  <c r="A1409" i="1"/>
  <c r="K1408" i="1"/>
  <c r="G1408" i="1"/>
  <c r="E1408" i="1"/>
  <c r="I1407" i="1"/>
  <c r="E1407" i="1"/>
  <c r="J1406" i="1"/>
  <c r="I1406" i="1"/>
  <c r="E1406" i="1"/>
  <c r="J1405" i="1"/>
  <c r="I1405" i="1"/>
  <c r="H1405" i="1"/>
  <c r="G1405" i="1"/>
  <c r="F1405" i="1"/>
  <c r="J1404" i="1"/>
  <c r="I1404" i="1"/>
  <c r="H1404" i="1"/>
  <c r="G1404" i="1"/>
  <c r="F1404" i="1"/>
  <c r="R1403" i="1"/>
  <c r="J1403" i="1"/>
  <c r="I1403" i="1"/>
  <c r="H1403" i="1"/>
  <c r="G1410" i="1" s="1"/>
  <c r="O1410" i="1" s="1"/>
  <c r="G1403" i="1"/>
  <c r="F1403" i="1"/>
  <c r="C1402" i="1"/>
  <c r="V1401" i="1"/>
  <c r="J1407" i="1" s="1"/>
  <c r="U1401" i="1"/>
  <c r="H1407" i="1" s="1"/>
  <c r="T1401" i="1"/>
  <c r="S1401" i="1"/>
  <c r="H1406" i="1" s="1"/>
  <c r="X1410" i="1" s="1"/>
  <c r="I1401" i="1"/>
  <c r="F1401" i="1"/>
  <c r="E1401" i="1"/>
  <c r="D1401" i="1"/>
  <c r="C1401" i="1"/>
  <c r="B1401" i="1"/>
  <c r="A1401" i="1"/>
  <c r="Z1400" i="1"/>
  <c r="Y1400" i="1"/>
  <c r="W1400" i="1"/>
  <c r="Q1400" i="1"/>
  <c r="K1400" i="1"/>
  <c r="Z1399" i="1"/>
  <c r="Y1399" i="1"/>
  <c r="W1399" i="1"/>
  <c r="V1399" i="1"/>
  <c r="U1399" i="1"/>
  <c r="T1399" i="1"/>
  <c r="S1399" i="1"/>
  <c r="J1399" i="1"/>
  <c r="I1399" i="1"/>
  <c r="H1399" i="1"/>
  <c r="X1399" i="1" s="1"/>
  <c r="F1399" i="1"/>
  <c r="E1399" i="1"/>
  <c r="D1399" i="1"/>
  <c r="C1399" i="1"/>
  <c r="B1399" i="1"/>
  <c r="A1399" i="1"/>
  <c r="K1398" i="1"/>
  <c r="G1398" i="1"/>
  <c r="E1398" i="1"/>
  <c r="I1397" i="1"/>
  <c r="H1397" i="1"/>
  <c r="E1397" i="1"/>
  <c r="I1396" i="1"/>
  <c r="E1396" i="1"/>
  <c r="J1395" i="1"/>
  <c r="I1395" i="1"/>
  <c r="H1395" i="1"/>
  <c r="G1395" i="1"/>
  <c r="F1395" i="1"/>
  <c r="J1394" i="1"/>
  <c r="I1394" i="1"/>
  <c r="H1394" i="1"/>
  <c r="G1394" i="1"/>
  <c r="F1394" i="1"/>
  <c r="J1393" i="1"/>
  <c r="I1393" i="1"/>
  <c r="H1393" i="1"/>
  <c r="R1393" i="1" s="1"/>
  <c r="G1393" i="1"/>
  <c r="F1393" i="1"/>
  <c r="V1392" i="1"/>
  <c r="J1397" i="1" s="1"/>
  <c r="U1392" i="1"/>
  <c r="T1392" i="1"/>
  <c r="J1396" i="1" s="1"/>
  <c r="S1392" i="1"/>
  <c r="H1396" i="1" s="1"/>
  <c r="I1392" i="1"/>
  <c r="F1392" i="1"/>
  <c r="E1392" i="1"/>
  <c r="D1392" i="1"/>
  <c r="C1392" i="1"/>
  <c r="B1392" i="1"/>
  <c r="A1392" i="1"/>
  <c r="A1391" i="1"/>
  <c r="A1389" i="1"/>
  <c r="A1385" i="1"/>
  <c r="A1381" i="1"/>
  <c r="Z1379" i="1"/>
  <c r="Y1379" i="1"/>
  <c r="X1379" i="1"/>
  <c r="W1379" i="1"/>
  <c r="Q1379" i="1"/>
  <c r="K1379" i="1"/>
  <c r="K1378" i="1"/>
  <c r="G1378" i="1"/>
  <c r="E1378" i="1"/>
  <c r="J1377" i="1"/>
  <c r="I1377" i="1"/>
  <c r="H1377" i="1"/>
  <c r="E1377" i="1"/>
  <c r="I1376" i="1"/>
  <c r="E1376" i="1"/>
  <c r="J1375" i="1"/>
  <c r="I1375" i="1"/>
  <c r="H1375" i="1"/>
  <c r="G1379" i="1" s="1"/>
  <c r="O1379" i="1" s="1"/>
  <c r="G1375" i="1"/>
  <c r="F1375" i="1"/>
  <c r="V1374" i="1"/>
  <c r="U1374" i="1"/>
  <c r="T1374" i="1"/>
  <c r="J1376" i="1" s="1"/>
  <c r="S1374" i="1"/>
  <c r="H1376" i="1" s="1"/>
  <c r="I1374" i="1"/>
  <c r="F1374" i="1"/>
  <c r="E1374" i="1"/>
  <c r="D1374" i="1"/>
  <c r="A1374" i="1"/>
  <c r="Z1373" i="1"/>
  <c r="Y1373" i="1"/>
  <c r="W1373" i="1"/>
  <c r="Q1373" i="1"/>
  <c r="K1373" i="1"/>
  <c r="K1372" i="1"/>
  <c r="G1372" i="1"/>
  <c r="E1372" i="1"/>
  <c r="J1371" i="1"/>
  <c r="I1371" i="1"/>
  <c r="E1371" i="1"/>
  <c r="J1370" i="1"/>
  <c r="I1370" i="1"/>
  <c r="E1370" i="1"/>
  <c r="J1369" i="1"/>
  <c r="I1373" i="1" s="1"/>
  <c r="P1373" i="1" s="1"/>
  <c r="I1369" i="1"/>
  <c r="H1369" i="1"/>
  <c r="G1369" i="1"/>
  <c r="F1369" i="1"/>
  <c r="C1368" i="1"/>
  <c r="V1367" i="1"/>
  <c r="U1367" i="1"/>
  <c r="H1371" i="1" s="1"/>
  <c r="X1373" i="1" s="1"/>
  <c r="T1367" i="1"/>
  <c r="S1367" i="1"/>
  <c r="H1370" i="1" s="1"/>
  <c r="I1367" i="1"/>
  <c r="F1367" i="1"/>
  <c r="E1367" i="1"/>
  <c r="D1367" i="1"/>
  <c r="C1367" i="1"/>
  <c r="B1367" i="1"/>
  <c r="A1367" i="1"/>
  <c r="Z1366" i="1"/>
  <c r="Y1366" i="1"/>
  <c r="W1366" i="1"/>
  <c r="K1366" i="1"/>
  <c r="Q1366" i="1" s="1"/>
  <c r="K1365" i="1"/>
  <c r="G1365" i="1"/>
  <c r="E1365" i="1"/>
  <c r="I1364" i="1"/>
  <c r="H1364" i="1"/>
  <c r="E1364" i="1"/>
  <c r="I1363" i="1"/>
  <c r="H1363" i="1"/>
  <c r="E1363" i="1"/>
  <c r="J1362" i="1"/>
  <c r="I1362" i="1"/>
  <c r="H1362" i="1"/>
  <c r="R1362" i="1" s="1"/>
  <c r="G1362" i="1"/>
  <c r="F1362" i="1"/>
  <c r="J1361" i="1"/>
  <c r="I1366" i="1" s="1"/>
  <c r="P1366" i="1" s="1"/>
  <c r="I1361" i="1"/>
  <c r="H1361" i="1"/>
  <c r="G1361" i="1"/>
  <c r="F1361" i="1"/>
  <c r="J1360" i="1"/>
  <c r="I1360" i="1"/>
  <c r="H1360" i="1"/>
  <c r="G1360" i="1"/>
  <c r="F1360" i="1"/>
  <c r="C1359" i="1"/>
  <c r="V1358" i="1"/>
  <c r="J1364" i="1" s="1"/>
  <c r="U1358" i="1"/>
  <c r="T1358" i="1"/>
  <c r="J1363" i="1" s="1"/>
  <c r="S1358" i="1"/>
  <c r="I1358" i="1"/>
  <c r="F1358" i="1"/>
  <c r="E1358" i="1"/>
  <c r="D1358" i="1"/>
  <c r="A1358" i="1"/>
  <c r="Z1357" i="1"/>
  <c r="Y1357" i="1"/>
  <c r="W1357" i="1"/>
  <c r="K1357" i="1"/>
  <c r="Q1357" i="1" s="1"/>
  <c r="K1356" i="1"/>
  <c r="G1356" i="1"/>
  <c r="E1356" i="1"/>
  <c r="I1355" i="1"/>
  <c r="H1355" i="1"/>
  <c r="E1355" i="1"/>
  <c r="I1354" i="1"/>
  <c r="H1354" i="1"/>
  <c r="E1354" i="1"/>
  <c r="J1353" i="1"/>
  <c r="I1353" i="1"/>
  <c r="H1353" i="1"/>
  <c r="X1357" i="1" s="1"/>
  <c r="G1353" i="1"/>
  <c r="F1353" i="1"/>
  <c r="V1352" i="1"/>
  <c r="J1355" i="1" s="1"/>
  <c r="U1352" i="1"/>
  <c r="T1352" i="1"/>
  <c r="J1354" i="1" s="1"/>
  <c r="S1352" i="1"/>
  <c r="I1352" i="1"/>
  <c r="F1352" i="1"/>
  <c r="E1352" i="1"/>
  <c r="D1352" i="1"/>
  <c r="A1352" i="1"/>
  <c r="Z1351" i="1"/>
  <c r="Y1351" i="1"/>
  <c r="W1351" i="1"/>
  <c r="K1351" i="1"/>
  <c r="Q1351" i="1" s="1"/>
  <c r="K1350" i="1"/>
  <c r="G1350" i="1"/>
  <c r="E1350" i="1"/>
  <c r="J1349" i="1"/>
  <c r="I1349" i="1"/>
  <c r="H1349" i="1"/>
  <c r="E1349" i="1"/>
  <c r="I1348" i="1"/>
  <c r="E1348" i="1"/>
  <c r="J1347" i="1"/>
  <c r="I1347" i="1"/>
  <c r="H1347" i="1"/>
  <c r="G1347" i="1"/>
  <c r="F1347" i="1"/>
  <c r="R1346" i="1"/>
  <c r="J1346" i="1"/>
  <c r="I1351" i="1" s="1"/>
  <c r="P1351" i="1" s="1"/>
  <c r="I1346" i="1"/>
  <c r="H1346" i="1"/>
  <c r="G1346" i="1"/>
  <c r="F1346" i="1"/>
  <c r="V1345" i="1"/>
  <c r="U1345" i="1"/>
  <c r="T1345" i="1"/>
  <c r="J1348" i="1" s="1"/>
  <c r="S1345" i="1"/>
  <c r="H1348" i="1" s="1"/>
  <c r="I1345" i="1"/>
  <c r="F1345" i="1"/>
  <c r="E1345" i="1"/>
  <c r="D1345" i="1"/>
  <c r="A1345" i="1"/>
  <c r="Z1344" i="1"/>
  <c r="Y1344" i="1"/>
  <c r="W1344" i="1"/>
  <c r="K1344" i="1"/>
  <c r="Q1344" i="1" s="1"/>
  <c r="K1343" i="1"/>
  <c r="G1343" i="1"/>
  <c r="E1343" i="1"/>
  <c r="I1342" i="1"/>
  <c r="E1342" i="1"/>
  <c r="J1341" i="1"/>
  <c r="I1341" i="1"/>
  <c r="H1341" i="1"/>
  <c r="E1341" i="1"/>
  <c r="J1340" i="1"/>
  <c r="I1340" i="1"/>
  <c r="H1340" i="1"/>
  <c r="G1340" i="1"/>
  <c r="F1340" i="1"/>
  <c r="J1339" i="1"/>
  <c r="I1339" i="1"/>
  <c r="H1339" i="1"/>
  <c r="G1339" i="1"/>
  <c r="F1339" i="1"/>
  <c r="V1338" i="1"/>
  <c r="J1342" i="1" s="1"/>
  <c r="U1338" i="1"/>
  <c r="H1342" i="1" s="1"/>
  <c r="T1338" i="1"/>
  <c r="S1338" i="1"/>
  <c r="I1338" i="1"/>
  <c r="F1338" i="1"/>
  <c r="E1338" i="1"/>
  <c r="D1338" i="1"/>
  <c r="A1338" i="1"/>
  <c r="Z1337" i="1"/>
  <c r="Y1337" i="1"/>
  <c r="W1337" i="1"/>
  <c r="Q1337" i="1"/>
  <c r="K1337" i="1"/>
  <c r="K1336" i="1"/>
  <c r="G1336" i="1"/>
  <c r="E1336" i="1"/>
  <c r="J1335" i="1"/>
  <c r="I1335" i="1"/>
  <c r="E1335" i="1"/>
  <c r="I1334" i="1"/>
  <c r="E1334" i="1"/>
  <c r="J1333" i="1"/>
  <c r="I1333" i="1"/>
  <c r="H1333" i="1"/>
  <c r="G1333" i="1"/>
  <c r="F1333" i="1"/>
  <c r="V1332" i="1"/>
  <c r="U1332" i="1"/>
  <c r="H1335" i="1" s="1"/>
  <c r="T1332" i="1"/>
  <c r="J1334" i="1" s="1"/>
  <c r="S1332" i="1"/>
  <c r="H1334" i="1" s="1"/>
  <c r="I1332" i="1"/>
  <c r="F1332" i="1"/>
  <c r="E1332" i="1"/>
  <c r="D1332" i="1"/>
  <c r="A1332" i="1"/>
  <c r="Z1331" i="1"/>
  <c r="Y1331" i="1"/>
  <c r="W1331" i="1"/>
  <c r="Q1331" i="1"/>
  <c r="K1331" i="1"/>
  <c r="K1330" i="1"/>
  <c r="G1330" i="1"/>
  <c r="E1330" i="1"/>
  <c r="J1329" i="1"/>
  <c r="I1329" i="1"/>
  <c r="E1329" i="1"/>
  <c r="I1328" i="1"/>
  <c r="E1328" i="1"/>
  <c r="J1327" i="1"/>
  <c r="I1327" i="1"/>
  <c r="H1327" i="1"/>
  <c r="R1327" i="1" s="1"/>
  <c r="G1327" i="1"/>
  <c r="F1327" i="1"/>
  <c r="J1326" i="1"/>
  <c r="I1326" i="1"/>
  <c r="H1326" i="1"/>
  <c r="G1326" i="1"/>
  <c r="F1326" i="1"/>
  <c r="J1325" i="1"/>
  <c r="I1325" i="1"/>
  <c r="H1325" i="1"/>
  <c r="R1325" i="1" s="1"/>
  <c r="G1325" i="1"/>
  <c r="F1325" i="1"/>
  <c r="V1324" i="1"/>
  <c r="U1324" i="1"/>
  <c r="H1329" i="1" s="1"/>
  <c r="T1324" i="1"/>
  <c r="J1328" i="1" s="1"/>
  <c r="S1324" i="1"/>
  <c r="H1328" i="1" s="1"/>
  <c r="I1324" i="1"/>
  <c r="F1324" i="1"/>
  <c r="E1324" i="1"/>
  <c r="D1324" i="1"/>
  <c r="A1324" i="1"/>
  <c r="Z1323" i="1"/>
  <c r="Y1323" i="1"/>
  <c r="W1323" i="1"/>
  <c r="K1323" i="1"/>
  <c r="Q1323" i="1" s="1"/>
  <c r="K1322" i="1"/>
  <c r="G1322" i="1"/>
  <c r="E1322" i="1"/>
  <c r="J1321" i="1"/>
  <c r="I1321" i="1"/>
  <c r="H1321" i="1"/>
  <c r="E1321" i="1"/>
  <c r="I1320" i="1"/>
  <c r="E1320" i="1"/>
  <c r="J1319" i="1"/>
  <c r="I1323" i="1" s="1"/>
  <c r="P1323" i="1" s="1"/>
  <c r="I1319" i="1"/>
  <c r="H1319" i="1"/>
  <c r="G1323" i="1" s="1"/>
  <c r="O1323" i="1" s="1"/>
  <c r="G1319" i="1"/>
  <c r="F1319" i="1"/>
  <c r="V1318" i="1"/>
  <c r="U1318" i="1"/>
  <c r="T1318" i="1"/>
  <c r="J1320" i="1" s="1"/>
  <c r="S1318" i="1"/>
  <c r="H1320" i="1" s="1"/>
  <c r="X1323" i="1" s="1"/>
  <c r="I1318" i="1"/>
  <c r="F1318" i="1"/>
  <c r="E1318" i="1"/>
  <c r="D1318" i="1"/>
  <c r="A1318" i="1"/>
  <c r="Z1317" i="1"/>
  <c r="Y1317" i="1"/>
  <c r="X1317" i="1"/>
  <c r="W1317" i="1"/>
  <c r="Q1317" i="1"/>
  <c r="K1317" i="1"/>
  <c r="K1316" i="1"/>
  <c r="G1316" i="1"/>
  <c r="E1316" i="1"/>
  <c r="J1315" i="1"/>
  <c r="I1315" i="1"/>
  <c r="H1315" i="1"/>
  <c r="E1315" i="1"/>
  <c r="I1314" i="1"/>
  <c r="H1314" i="1"/>
  <c r="E1314" i="1"/>
  <c r="J1313" i="1"/>
  <c r="I1313" i="1"/>
  <c r="H1313" i="1"/>
  <c r="G1313" i="1"/>
  <c r="F1313" i="1"/>
  <c r="R1312" i="1"/>
  <c r="J1312" i="1"/>
  <c r="I1317" i="1" s="1"/>
  <c r="P1317" i="1" s="1"/>
  <c r="I1312" i="1"/>
  <c r="H1312" i="1"/>
  <c r="G1317" i="1" s="1"/>
  <c r="O1317" i="1" s="1"/>
  <c r="G1312" i="1"/>
  <c r="F1312" i="1"/>
  <c r="V1311" i="1"/>
  <c r="U1311" i="1"/>
  <c r="T1311" i="1"/>
  <c r="J1314" i="1" s="1"/>
  <c r="S1311" i="1"/>
  <c r="I1311" i="1"/>
  <c r="F1311" i="1"/>
  <c r="E1311" i="1"/>
  <c r="D1311" i="1"/>
  <c r="A1311" i="1"/>
  <c r="Z1310" i="1"/>
  <c r="Y1310" i="1"/>
  <c r="W1310" i="1"/>
  <c r="K1310" i="1"/>
  <c r="Q1310" i="1" s="1"/>
  <c r="K1381" i="1" s="1"/>
  <c r="K1309" i="1"/>
  <c r="G1309" i="1"/>
  <c r="E1309" i="1"/>
  <c r="I1308" i="1"/>
  <c r="E1308" i="1"/>
  <c r="J1307" i="1"/>
  <c r="I1307" i="1"/>
  <c r="E1307" i="1"/>
  <c r="R1306" i="1"/>
  <c r="J1306" i="1"/>
  <c r="I1306" i="1"/>
  <c r="H1306" i="1"/>
  <c r="G1306" i="1"/>
  <c r="F1306" i="1"/>
  <c r="J1305" i="1"/>
  <c r="I1305" i="1"/>
  <c r="H1305" i="1"/>
  <c r="G1305" i="1"/>
  <c r="F1305" i="1"/>
  <c r="R1304" i="1"/>
  <c r="J1304" i="1"/>
  <c r="I1304" i="1"/>
  <c r="H1304" i="1"/>
  <c r="G1304" i="1"/>
  <c r="F1304" i="1"/>
  <c r="V1303" i="1"/>
  <c r="J1308" i="1" s="1"/>
  <c r="I1310" i="1" s="1"/>
  <c r="P1310" i="1" s="1"/>
  <c r="U1303" i="1"/>
  <c r="H1308" i="1" s="1"/>
  <c r="T1303" i="1"/>
  <c r="S1303" i="1"/>
  <c r="H1307" i="1" s="1"/>
  <c r="G1310" i="1" s="1"/>
  <c r="O1310" i="1" s="1"/>
  <c r="I1303" i="1"/>
  <c r="F1303" i="1"/>
  <c r="E1303" i="1"/>
  <c r="D1303" i="1"/>
  <c r="A1303" i="1"/>
  <c r="A1302" i="1"/>
  <c r="A1298" i="1"/>
  <c r="Y1296" i="1"/>
  <c r="X1296" i="1"/>
  <c r="W1296" i="1"/>
  <c r="Q1296" i="1"/>
  <c r="K1296" i="1"/>
  <c r="K1295" i="1"/>
  <c r="G1295" i="1"/>
  <c r="E1295" i="1"/>
  <c r="J1294" i="1"/>
  <c r="I1294" i="1"/>
  <c r="E1294" i="1"/>
  <c r="I1293" i="1"/>
  <c r="H1293" i="1"/>
  <c r="E1293" i="1"/>
  <c r="R1292" i="1"/>
  <c r="J1292" i="1"/>
  <c r="I1292" i="1"/>
  <c r="H1292" i="1"/>
  <c r="Z1296" i="1" s="1"/>
  <c r="G1292" i="1"/>
  <c r="F1292" i="1"/>
  <c r="V1291" i="1"/>
  <c r="U1291" i="1"/>
  <c r="H1294" i="1" s="1"/>
  <c r="T1291" i="1"/>
  <c r="J1293" i="1" s="1"/>
  <c r="I1296" i="1" s="1"/>
  <c r="P1296" i="1" s="1"/>
  <c r="S1291" i="1"/>
  <c r="I1291" i="1"/>
  <c r="F1291" i="1"/>
  <c r="E1291" i="1"/>
  <c r="D1291" i="1"/>
  <c r="A1291" i="1"/>
  <c r="Z1290" i="1"/>
  <c r="Y1290" i="1"/>
  <c r="X1290" i="1"/>
  <c r="Q1290" i="1"/>
  <c r="K1298" i="1" s="1"/>
  <c r="K1290" i="1"/>
  <c r="K1289" i="1"/>
  <c r="G1289" i="1"/>
  <c r="E1289" i="1"/>
  <c r="J1288" i="1"/>
  <c r="I1288" i="1"/>
  <c r="E1288" i="1"/>
  <c r="I1287" i="1"/>
  <c r="E1287" i="1"/>
  <c r="R1286" i="1"/>
  <c r="J1286" i="1"/>
  <c r="I1286" i="1"/>
  <c r="H1286" i="1"/>
  <c r="G1286" i="1"/>
  <c r="F1286" i="1"/>
  <c r="J1285" i="1"/>
  <c r="I1285" i="1"/>
  <c r="H1285" i="1"/>
  <c r="G1290" i="1" s="1"/>
  <c r="O1290" i="1" s="1"/>
  <c r="G1285" i="1"/>
  <c r="F1285" i="1"/>
  <c r="R1284" i="1"/>
  <c r="J1284" i="1"/>
  <c r="I1284" i="1"/>
  <c r="H1284" i="1"/>
  <c r="G1284" i="1"/>
  <c r="F1284" i="1"/>
  <c r="C1283" i="1"/>
  <c r="V1282" i="1"/>
  <c r="U1282" i="1"/>
  <c r="H1288" i="1" s="1"/>
  <c r="T1282" i="1"/>
  <c r="J1287" i="1" s="1"/>
  <c r="I1290" i="1" s="1"/>
  <c r="P1290" i="1" s="1"/>
  <c r="I1298" i="1" s="1"/>
  <c r="S1282" i="1"/>
  <c r="H1287" i="1" s="1"/>
  <c r="I1282" i="1"/>
  <c r="F1282" i="1"/>
  <c r="E1282" i="1"/>
  <c r="D1282" i="1"/>
  <c r="C1282" i="1"/>
  <c r="B1282" i="1"/>
  <c r="A1282" i="1"/>
  <c r="A1281" i="1"/>
  <c r="A1277" i="1"/>
  <c r="Z1275" i="1"/>
  <c r="Y1275" i="1"/>
  <c r="W1275" i="1"/>
  <c r="Q1275" i="1"/>
  <c r="K1275" i="1"/>
  <c r="Z1274" i="1"/>
  <c r="Y1274" i="1"/>
  <c r="X1274" i="1"/>
  <c r="W1274" i="1"/>
  <c r="V1274" i="1"/>
  <c r="U1274" i="1"/>
  <c r="T1274" i="1"/>
  <c r="S1274" i="1"/>
  <c r="J1274" i="1"/>
  <c r="I1274" i="1"/>
  <c r="H1274" i="1"/>
  <c r="F1274" i="1"/>
  <c r="E1274" i="1"/>
  <c r="D1274" i="1"/>
  <c r="B1274" i="1"/>
  <c r="A1274" i="1"/>
  <c r="K1273" i="1"/>
  <c r="G1273" i="1"/>
  <c r="E1273" i="1"/>
  <c r="I1272" i="1"/>
  <c r="E1272" i="1"/>
  <c r="J1271" i="1"/>
  <c r="I1271" i="1"/>
  <c r="H1271" i="1"/>
  <c r="E1271" i="1"/>
  <c r="J1270" i="1"/>
  <c r="I1270" i="1"/>
  <c r="H1270" i="1"/>
  <c r="G1270" i="1"/>
  <c r="F1270" i="1"/>
  <c r="J1269" i="1"/>
  <c r="I1269" i="1"/>
  <c r="H1269" i="1"/>
  <c r="R1269" i="1" s="1"/>
  <c r="G1269" i="1"/>
  <c r="F1269" i="1"/>
  <c r="J1268" i="1"/>
  <c r="I1268" i="1"/>
  <c r="H1268" i="1"/>
  <c r="G1268" i="1"/>
  <c r="F1268" i="1"/>
  <c r="J1267" i="1"/>
  <c r="I1267" i="1"/>
  <c r="H1267" i="1"/>
  <c r="R1267" i="1" s="1"/>
  <c r="G1267" i="1"/>
  <c r="F1267" i="1"/>
  <c r="C1266" i="1"/>
  <c r="V1265" i="1"/>
  <c r="J1272" i="1" s="1"/>
  <c r="U1265" i="1"/>
  <c r="H1272" i="1" s="1"/>
  <c r="G1275" i="1" s="1"/>
  <c r="O1275" i="1" s="1"/>
  <c r="T1265" i="1"/>
  <c r="S1265" i="1"/>
  <c r="I1265" i="1"/>
  <c r="F1265" i="1"/>
  <c r="E1265" i="1"/>
  <c r="D1265" i="1"/>
  <c r="C1265" i="1"/>
  <c r="B1265" i="1"/>
  <c r="A1265" i="1"/>
  <c r="Z1264" i="1"/>
  <c r="Y1264" i="1"/>
  <c r="W1264" i="1"/>
  <c r="K1264" i="1"/>
  <c r="Q1264" i="1" s="1"/>
  <c r="Z1263" i="1"/>
  <c r="Y1263" i="1"/>
  <c r="X1263" i="1"/>
  <c r="W1263" i="1"/>
  <c r="V1263" i="1"/>
  <c r="U1263" i="1"/>
  <c r="T1263" i="1"/>
  <c r="S1263" i="1"/>
  <c r="J1263" i="1"/>
  <c r="I1263" i="1"/>
  <c r="H1263" i="1"/>
  <c r="F1263" i="1"/>
  <c r="E1263" i="1"/>
  <c r="D1263" i="1"/>
  <c r="C1263" i="1"/>
  <c r="B1263" i="1"/>
  <c r="A1263" i="1"/>
  <c r="K1262" i="1"/>
  <c r="G1262" i="1"/>
  <c r="E1262" i="1"/>
  <c r="I1261" i="1"/>
  <c r="E1261" i="1"/>
  <c r="J1260" i="1"/>
  <c r="I1260" i="1"/>
  <c r="H1260" i="1"/>
  <c r="E1260" i="1"/>
  <c r="J1259" i="1"/>
  <c r="I1259" i="1"/>
  <c r="H1259" i="1"/>
  <c r="G1259" i="1"/>
  <c r="F1259" i="1"/>
  <c r="J1258" i="1"/>
  <c r="I1258" i="1"/>
  <c r="H1258" i="1"/>
  <c r="R1258" i="1" s="1"/>
  <c r="G1258" i="1"/>
  <c r="F1258" i="1"/>
  <c r="J1257" i="1"/>
  <c r="I1257" i="1"/>
  <c r="H1257" i="1"/>
  <c r="G1257" i="1"/>
  <c r="F1257" i="1"/>
  <c r="J1256" i="1"/>
  <c r="I1256" i="1"/>
  <c r="H1256" i="1"/>
  <c r="R1256" i="1" s="1"/>
  <c r="G1256" i="1"/>
  <c r="F1256" i="1"/>
  <c r="C1255" i="1"/>
  <c r="V1254" i="1"/>
  <c r="J1261" i="1" s="1"/>
  <c r="U1254" i="1"/>
  <c r="H1261" i="1" s="1"/>
  <c r="T1254" i="1"/>
  <c r="S1254" i="1"/>
  <c r="I1254" i="1"/>
  <c r="F1254" i="1"/>
  <c r="E1254" i="1"/>
  <c r="D1254" i="1"/>
  <c r="C1254" i="1"/>
  <c r="B1254" i="1"/>
  <c r="A1254" i="1"/>
  <c r="Z1253" i="1"/>
  <c r="Y1253" i="1"/>
  <c r="W1253" i="1"/>
  <c r="K1253" i="1"/>
  <c r="Q1253" i="1" s="1"/>
  <c r="Z1252" i="1"/>
  <c r="Y1252" i="1"/>
  <c r="X1252" i="1"/>
  <c r="W1252" i="1"/>
  <c r="V1252" i="1"/>
  <c r="U1252" i="1"/>
  <c r="T1252" i="1"/>
  <c r="S1252" i="1"/>
  <c r="J1252" i="1"/>
  <c r="I1252" i="1"/>
  <c r="H1252" i="1"/>
  <c r="F1252" i="1"/>
  <c r="E1252" i="1"/>
  <c r="D1252" i="1"/>
  <c r="B1252" i="1"/>
  <c r="A1252" i="1"/>
  <c r="Z1251" i="1"/>
  <c r="Y1251" i="1"/>
  <c r="W1251" i="1"/>
  <c r="V1251" i="1"/>
  <c r="U1251" i="1"/>
  <c r="T1251" i="1"/>
  <c r="S1251" i="1"/>
  <c r="J1251" i="1"/>
  <c r="I1251" i="1"/>
  <c r="H1251" i="1"/>
  <c r="X1251" i="1" s="1"/>
  <c r="F1251" i="1"/>
  <c r="E1251" i="1"/>
  <c r="D1251" i="1"/>
  <c r="B1251" i="1"/>
  <c r="A1251" i="1"/>
  <c r="Z1250" i="1"/>
  <c r="Y1250" i="1"/>
  <c r="W1250" i="1"/>
  <c r="V1250" i="1"/>
  <c r="J1248" i="1" s="1"/>
  <c r="U1250" i="1"/>
  <c r="T1250" i="1"/>
  <c r="S1250" i="1"/>
  <c r="J1250" i="1"/>
  <c r="I1250" i="1"/>
  <c r="H1250" i="1"/>
  <c r="X1250" i="1" s="1"/>
  <c r="F1250" i="1"/>
  <c r="E1250" i="1"/>
  <c r="D1250" i="1"/>
  <c r="B1250" i="1"/>
  <c r="A1250" i="1"/>
  <c r="K1249" i="1"/>
  <c r="G1249" i="1"/>
  <c r="E1249" i="1"/>
  <c r="I1248" i="1"/>
  <c r="E1248" i="1"/>
  <c r="I1247" i="1"/>
  <c r="E1247" i="1"/>
  <c r="J1246" i="1"/>
  <c r="I1246" i="1"/>
  <c r="H1246" i="1"/>
  <c r="G1246" i="1"/>
  <c r="F1246" i="1"/>
  <c r="R1245" i="1"/>
  <c r="J1245" i="1"/>
  <c r="I1245" i="1"/>
  <c r="H1245" i="1"/>
  <c r="G1245" i="1"/>
  <c r="F1245" i="1"/>
  <c r="J1244" i="1"/>
  <c r="I1244" i="1"/>
  <c r="H1244" i="1"/>
  <c r="G1244" i="1"/>
  <c r="F1244" i="1"/>
  <c r="J1243" i="1"/>
  <c r="I1243" i="1"/>
  <c r="H1243" i="1"/>
  <c r="G1243" i="1"/>
  <c r="F1243" i="1"/>
  <c r="C1242" i="1"/>
  <c r="V1241" i="1"/>
  <c r="U1241" i="1"/>
  <c r="T1241" i="1"/>
  <c r="S1241" i="1"/>
  <c r="H1247" i="1" s="1"/>
  <c r="I1241" i="1"/>
  <c r="F1241" i="1"/>
  <c r="E1241" i="1"/>
  <c r="D1241" i="1"/>
  <c r="C1241" i="1"/>
  <c r="B1241" i="1"/>
  <c r="A1241" i="1"/>
  <c r="Z1240" i="1"/>
  <c r="Y1240" i="1"/>
  <c r="W1240" i="1"/>
  <c r="Q1240" i="1"/>
  <c r="K1240" i="1"/>
  <c r="Z1239" i="1"/>
  <c r="Y1239" i="1"/>
  <c r="X1239" i="1"/>
  <c r="W1239" i="1"/>
  <c r="V1239" i="1"/>
  <c r="U1239" i="1"/>
  <c r="T1239" i="1"/>
  <c r="S1239" i="1"/>
  <c r="J1239" i="1"/>
  <c r="I1239" i="1"/>
  <c r="H1239" i="1"/>
  <c r="F1239" i="1"/>
  <c r="E1239" i="1"/>
  <c r="D1239" i="1"/>
  <c r="B1239" i="1"/>
  <c r="A1239" i="1"/>
  <c r="Z1238" i="1"/>
  <c r="Y1238" i="1"/>
  <c r="W1238" i="1"/>
  <c r="V1238" i="1"/>
  <c r="U1238" i="1"/>
  <c r="T1238" i="1"/>
  <c r="S1238" i="1"/>
  <c r="J1238" i="1"/>
  <c r="I1238" i="1"/>
  <c r="H1238" i="1"/>
  <c r="X1238" i="1" s="1"/>
  <c r="F1238" i="1"/>
  <c r="E1238" i="1"/>
  <c r="D1238" i="1"/>
  <c r="B1238" i="1"/>
  <c r="A1238" i="1"/>
  <c r="Z1237" i="1"/>
  <c r="Y1237" i="1"/>
  <c r="W1237" i="1"/>
  <c r="V1237" i="1"/>
  <c r="U1237" i="1"/>
  <c r="T1237" i="1"/>
  <c r="S1237" i="1"/>
  <c r="J1237" i="1"/>
  <c r="I1237" i="1"/>
  <c r="H1237" i="1"/>
  <c r="X1237" i="1" s="1"/>
  <c r="F1237" i="1"/>
  <c r="E1237" i="1"/>
  <c r="D1237" i="1"/>
  <c r="C1237" i="1"/>
  <c r="B1237" i="1"/>
  <c r="A1237" i="1"/>
  <c r="Z1236" i="1"/>
  <c r="Y1236" i="1"/>
  <c r="W1236" i="1"/>
  <c r="V1236" i="1"/>
  <c r="U1236" i="1"/>
  <c r="H1232" i="1" s="1"/>
  <c r="T1236" i="1"/>
  <c r="S1236" i="1"/>
  <c r="J1236" i="1"/>
  <c r="I1236" i="1"/>
  <c r="H1236" i="1"/>
  <c r="X1236" i="1" s="1"/>
  <c r="F1236" i="1"/>
  <c r="E1236" i="1"/>
  <c r="D1236" i="1"/>
  <c r="C1236" i="1"/>
  <c r="B1236" i="1"/>
  <c r="A1236" i="1"/>
  <c r="Z1235" i="1"/>
  <c r="Y1235" i="1"/>
  <c r="X1235" i="1"/>
  <c r="W1235" i="1"/>
  <c r="V1235" i="1"/>
  <c r="U1235" i="1"/>
  <c r="T1235" i="1"/>
  <c r="S1235" i="1"/>
  <c r="J1235" i="1"/>
  <c r="I1235" i="1"/>
  <c r="H1235" i="1"/>
  <c r="F1235" i="1"/>
  <c r="E1235" i="1"/>
  <c r="D1235" i="1"/>
  <c r="C1235" i="1"/>
  <c r="B1235" i="1"/>
  <c r="A1235" i="1"/>
  <c r="Z1234" i="1"/>
  <c r="Y1234" i="1"/>
  <c r="W1234" i="1"/>
  <c r="V1234" i="1"/>
  <c r="U1234" i="1"/>
  <c r="T1234" i="1"/>
  <c r="S1234" i="1"/>
  <c r="J1234" i="1"/>
  <c r="I1234" i="1"/>
  <c r="H1234" i="1"/>
  <c r="X1234" i="1" s="1"/>
  <c r="F1234" i="1"/>
  <c r="E1234" i="1"/>
  <c r="D1234" i="1"/>
  <c r="C1234" i="1"/>
  <c r="B1234" i="1"/>
  <c r="A1234" i="1"/>
  <c r="K1233" i="1"/>
  <c r="G1233" i="1"/>
  <c r="E1233" i="1"/>
  <c r="J1232" i="1"/>
  <c r="I1232" i="1"/>
  <c r="E1232" i="1"/>
  <c r="I1231" i="1"/>
  <c r="E1231" i="1"/>
  <c r="J1230" i="1"/>
  <c r="I1230" i="1"/>
  <c r="H1230" i="1"/>
  <c r="G1230" i="1"/>
  <c r="F1230" i="1"/>
  <c r="J1229" i="1"/>
  <c r="I1229" i="1"/>
  <c r="H1229" i="1"/>
  <c r="R1229" i="1" s="1"/>
  <c r="G1229" i="1"/>
  <c r="F1229" i="1"/>
  <c r="J1228" i="1"/>
  <c r="I1228" i="1"/>
  <c r="H1228" i="1"/>
  <c r="G1228" i="1"/>
  <c r="F1228" i="1"/>
  <c r="R1227" i="1"/>
  <c r="J1227" i="1"/>
  <c r="I1227" i="1"/>
  <c r="H1227" i="1"/>
  <c r="G1227" i="1"/>
  <c r="F1227" i="1"/>
  <c r="C1226" i="1"/>
  <c r="V1225" i="1"/>
  <c r="U1225" i="1"/>
  <c r="T1225" i="1"/>
  <c r="J1231" i="1" s="1"/>
  <c r="S1225" i="1"/>
  <c r="H1231" i="1" s="1"/>
  <c r="I1225" i="1"/>
  <c r="F1225" i="1"/>
  <c r="E1225" i="1"/>
  <c r="D1225" i="1"/>
  <c r="C1225" i="1"/>
  <c r="B1225" i="1"/>
  <c r="A1225" i="1"/>
  <c r="Z1224" i="1"/>
  <c r="Y1224" i="1"/>
  <c r="W1224" i="1"/>
  <c r="K1224" i="1"/>
  <c r="Q1224" i="1" s="1"/>
  <c r="Z1223" i="1"/>
  <c r="Y1223" i="1"/>
  <c r="W1223" i="1"/>
  <c r="V1223" i="1"/>
  <c r="U1223" i="1"/>
  <c r="T1223" i="1"/>
  <c r="S1223" i="1"/>
  <c r="J1223" i="1"/>
  <c r="I1223" i="1"/>
  <c r="H1223" i="1"/>
  <c r="X1223" i="1" s="1"/>
  <c r="F1223" i="1"/>
  <c r="E1223" i="1"/>
  <c r="D1223" i="1"/>
  <c r="C1223" i="1"/>
  <c r="B1223" i="1"/>
  <c r="A1223" i="1"/>
  <c r="K1222" i="1"/>
  <c r="G1222" i="1"/>
  <c r="E1222" i="1"/>
  <c r="J1221" i="1"/>
  <c r="I1221" i="1"/>
  <c r="E1221" i="1"/>
  <c r="I1220" i="1"/>
  <c r="E1220" i="1"/>
  <c r="J1219" i="1"/>
  <c r="I1219" i="1"/>
  <c r="H1219" i="1"/>
  <c r="G1219" i="1"/>
  <c r="F1219" i="1"/>
  <c r="J1218" i="1"/>
  <c r="I1218" i="1"/>
  <c r="H1218" i="1"/>
  <c r="R1218" i="1" s="1"/>
  <c r="G1218" i="1"/>
  <c r="F1218" i="1"/>
  <c r="J1217" i="1"/>
  <c r="I1217" i="1"/>
  <c r="H1217" i="1"/>
  <c r="G1217" i="1"/>
  <c r="F1217" i="1"/>
  <c r="R1216" i="1"/>
  <c r="J1216" i="1"/>
  <c r="I1216" i="1"/>
  <c r="H1216" i="1"/>
  <c r="G1216" i="1"/>
  <c r="F1216" i="1"/>
  <c r="C1215" i="1"/>
  <c r="V1214" i="1"/>
  <c r="U1214" i="1"/>
  <c r="H1221" i="1" s="1"/>
  <c r="T1214" i="1"/>
  <c r="J1220" i="1" s="1"/>
  <c r="S1214" i="1"/>
  <c r="H1220" i="1" s="1"/>
  <c r="I1214" i="1"/>
  <c r="F1214" i="1"/>
  <c r="E1214" i="1"/>
  <c r="D1214" i="1"/>
  <c r="C1214" i="1"/>
  <c r="B1214" i="1"/>
  <c r="A1214" i="1"/>
  <c r="Z1213" i="1"/>
  <c r="Y1213" i="1"/>
  <c r="W1213" i="1"/>
  <c r="K1213" i="1"/>
  <c r="Q1213" i="1" s="1"/>
  <c r="Z1212" i="1"/>
  <c r="Y1212" i="1"/>
  <c r="W1212" i="1"/>
  <c r="V1212" i="1"/>
  <c r="U1212" i="1"/>
  <c r="H1210" i="1" s="1"/>
  <c r="T1212" i="1"/>
  <c r="S1212" i="1"/>
  <c r="J1212" i="1"/>
  <c r="I1212" i="1"/>
  <c r="H1212" i="1"/>
  <c r="X1212" i="1" s="1"/>
  <c r="F1212" i="1"/>
  <c r="E1212" i="1"/>
  <c r="D1212" i="1"/>
  <c r="C1212" i="1"/>
  <c r="B1212" i="1"/>
  <c r="A1212" i="1"/>
  <c r="K1211" i="1"/>
  <c r="G1211" i="1"/>
  <c r="E1211" i="1"/>
  <c r="J1210" i="1"/>
  <c r="I1210" i="1"/>
  <c r="E1210" i="1"/>
  <c r="J1209" i="1"/>
  <c r="I1209" i="1"/>
  <c r="E1209" i="1"/>
  <c r="J1208" i="1"/>
  <c r="I1208" i="1"/>
  <c r="H1208" i="1"/>
  <c r="G1208" i="1"/>
  <c r="F1208" i="1"/>
  <c r="J1207" i="1"/>
  <c r="I1207" i="1"/>
  <c r="H1207" i="1"/>
  <c r="R1207" i="1" s="1"/>
  <c r="G1207" i="1"/>
  <c r="F1207" i="1"/>
  <c r="J1206" i="1"/>
  <c r="I1206" i="1"/>
  <c r="H1206" i="1"/>
  <c r="G1206" i="1"/>
  <c r="F1206" i="1"/>
  <c r="R1205" i="1"/>
  <c r="J1205" i="1"/>
  <c r="I1205" i="1"/>
  <c r="H1205" i="1"/>
  <c r="G1205" i="1"/>
  <c r="F1205" i="1"/>
  <c r="V1204" i="1"/>
  <c r="U1204" i="1"/>
  <c r="T1204" i="1"/>
  <c r="S1204" i="1"/>
  <c r="H1209" i="1" s="1"/>
  <c r="I1204" i="1"/>
  <c r="F1204" i="1"/>
  <c r="E1204" i="1"/>
  <c r="D1204" i="1"/>
  <c r="C1204" i="1"/>
  <c r="B1204" i="1"/>
  <c r="A1204" i="1"/>
  <c r="Z1203" i="1"/>
  <c r="Y1203" i="1"/>
  <c r="W1203" i="1"/>
  <c r="K1203" i="1"/>
  <c r="Q1203" i="1" s="1"/>
  <c r="Z1202" i="1"/>
  <c r="Y1202" i="1"/>
  <c r="W1202" i="1"/>
  <c r="V1202" i="1"/>
  <c r="U1202" i="1"/>
  <c r="T1202" i="1"/>
  <c r="S1202" i="1"/>
  <c r="J1202" i="1"/>
  <c r="I1202" i="1"/>
  <c r="H1202" i="1"/>
  <c r="X1202" i="1" s="1"/>
  <c r="F1202" i="1"/>
  <c r="E1202" i="1"/>
  <c r="D1202" i="1"/>
  <c r="C1202" i="1"/>
  <c r="B1202" i="1"/>
  <c r="A1202" i="1"/>
  <c r="Z1201" i="1"/>
  <c r="Y1201" i="1"/>
  <c r="X1201" i="1"/>
  <c r="W1201" i="1"/>
  <c r="V1201" i="1"/>
  <c r="J1199" i="1" s="1"/>
  <c r="U1201" i="1"/>
  <c r="T1201" i="1"/>
  <c r="S1201" i="1"/>
  <c r="J1201" i="1"/>
  <c r="I1201" i="1"/>
  <c r="H1201" i="1"/>
  <c r="F1201" i="1"/>
  <c r="E1201" i="1"/>
  <c r="D1201" i="1"/>
  <c r="C1201" i="1"/>
  <c r="B1201" i="1"/>
  <c r="A1201" i="1"/>
  <c r="K1200" i="1"/>
  <c r="G1200" i="1"/>
  <c r="E1200" i="1"/>
  <c r="I1199" i="1"/>
  <c r="E1199" i="1"/>
  <c r="I1198" i="1"/>
  <c r="E1198" i="1"/>
  <c r="J1197" i="1"/>
  <c r="I1197" i="1"/>
  <c r="H1197" i="1"/>
  <c r="G1197" i="1"/>
  <c r="F1197" i="1"/>
  <c r="J1196" i="1"/>
  <c r="I1196" i="1"/>
  <c r="H1196" i="1"/>
  <c r="G1203" i="1" s="1"/>
  <c r="O1203" i="1" s="1"/>
  <c r="G1196" i="1"/>
  <c r="F1196" i="1"/>
  <c r="V1195" i="1"/>
  <c r="U1195" i="1"/>
  <c r="H1199" i="1" s="1"/>
  <c r="T1195" i="1"/>
  <c r="J1198" i="1" s="1"/>
  <c r="S1195" i="1"/>
  <c r="H1198" i="1" s="1"/>
  <c r="I1195" i="1"/>
  <c r="F1195" i="1"/>
  <c r="E1195" i="1"/>
  <c r="D1195" i="1"/>
  <c r="C1195" i="1"/>
  <c r="B1195" i="1"/>
  <c r="A1195" i="1"/>
  <c r="Z1194" i="1"/>
  <c r="Y1194" i="1"/>
  <c r="W1194" i="1"/>
  <c r="Q1194" i="1"/>
  <c r="K1194" i="1"/>
  <c r="Z1193" i="1"/>
  <c r="Y1193" i="1"/>
  <c r="X1193" i="1"/>
  <c r="W1193" i="1"/>
  <c r="V1193" i="1"/>
  <c r="U1193" i="1"/>
  <c r="T1193" i="1"/>
  <c r="S1193" i="1"/>
  <c r="H1190" i="1" s="1"/>
  <c r="J1193" i="1"/>
  <c r="I1193" i="1"/>
  <c r="H1193" i="1"/>
  <c r="F1193" i="1"/>
  <c r="E1193" i="1"/>
  <c r="D1193" i="1"/>
  <c r="B1193" i="1"/>
  <c r="A1193" i="1"/>
  <c r="K1192" i="1"/>
  <c r="G1192" i="1"/>
  <c r="E1192" i="1"/>
  <c r="I1191" i="1"/>
  <c r="E1191" i="1"/>
  <c r="I1190" i="1"/>
  <c r="E1190" i="1"/>
  <c r="J1189" i="1"/>
  <c r="I1189" i="1"/>
  <c r="H1189" i="1"/>
  <c r="G1189" i="1"/>
  <c r="F1189" i="1"/>
  <c r="J1188" i="1"/>
  <c r="I1188" i="1"/>
  <c r="H1188" i="1"/>
  <c r="G1188" i="1"/>
  <c r="F1188" i="1"/>
  <c r="J1187" i="1"/>
  <c r="I1187" i="1"/>
  <c r="H1187" i="1"/>
  <c r="G1187" i="1"/>
  <c r="F1187" i="1"/>
  <c r="V1186" i="1"/>
  <c r="J1191" i="1" s="1"/>
  <c r="U1186" i="1"/>
  <c r="H1191" i="1" s="1"/>
  <c r="T1186" i="1"/>
  <c r="J1190" i="1" s="1"/>
  <c r="S1186" i="1"/>
  <c r="I1186" i="1"/>
  <c r="F1186" i="1"/>
  <c r="E1186" i="1"/>
  <c r="D1186" i="1"/>
  <c r="C1186" i="1"/>
  <c r="B1186" i="1"/>
  <c r="A1186" i="1"/>
  <c r="Z1185" i="1"/>
  <c r="Y1185" i="1"/>
  <c r="W1185" i="1"/>
  <c r="K1185" i="1"/>
  <c r="Q1185" i="1" s="1"/>
  <c r="Z1184" i="1"/>
  <c r="Y1184" i="1"/>
  <c r="X1184" i="1"/>
  <c r="W1184" i="1"/>
  <c r="V1184" i="1"/>
  <c r="U1184" i="1"/>
  <c r="T1184" i="1"/>
  <c r="S1184" i="1"/>
  <c r="J1184" i="1"/>
  <c r="I1184" i="1"/>
  <c r="H1184" i="1"/>
  <c r="F1184" i="1"/>
  <c r="E1184" i="1"/>
  <c r="D1184" i="1"/>
  <c r="B1184" i="1"/>
  <c r="A1184" i="1"/>
  <c r="K1183" i="1"/>
  <c r="G1183" i="1"/>
  <c r="E1183" i="1"/>
  <c r="I1182" i="1"/>
  <c r="H1182" i="1"/>
  <c r="E1182" i="1"/>
  <c r="I1181" i="1"/>
  <c r="E1181" i="1"/>
  <c r="J1180" i="1"/>
  <c r="I1180" i="1"/>
  <c r="H1180" i="1"/>
  <c r="G1180" i="1"/>
  <c r="F1180" i="1"/>
  <c r="R1179" i="1"/>
  <c r="J1179" i="1"/>
  <c r="I1179" i="1"/>
  <c r="H1179" i="1"/>
  <c r="G1179" i="1"/>
  <c r="F1179" i="1"/>
  <c r="J1178" i="1"/>
  <c r="I1178" i="1"/>
  <c r="H1178" i="1"/>
  <c r="G1178" i="1"/>
  <c r="F1178" i="1"/>
  <c r="J1177" i="1"/>
  <c r="I1177" i="1"/>
  <c r="H1177" i="1"/>
  <c r="R1177" i="1" s="1"/>
  <c r="G1177" i="1"/>
  <c r="F1177" i="1"/>
  <c r="V1176" i="1"/>
  <c r="J1182" i="1" s="1"/>
  <c r="U1176" i="1"/>
  <c r="T1176" i="1"/>
  <c r="J1181" i="1" s="1"/>
  <c r="S1176" i="1"/>
  <c r="H1181" i="1" s="1"/>
  <c r="I1176" i="1"/>
  <c r="F1176" i="1"/>
  <c r="E1176" i="1"/>
  <c r="D1176" i="1"/>
  <c r="C1176" i="1"/>
  <c r="B1176" i="1"/>
  <c r="A1176" i="1"/>
  <c r="Z1175" i="1"/>
  <c r="Y1175" i="1"/>
  <c r="W1175" i="1"/>
  <c r="Q1175" i="1"/>
  <c r="K1175" i="1"/>
  <c r="Z1174" i="1"/>
  <c r="Y1174" i="1"/>
  <c r="X1174" i="1"/>
  <c r="W1174" i="1"/>
  <c r="V1174" i="1"/>
  <c r="U1174" i="1"/>
  <c r="T1174" i="1"/>
  <c r="S1174" i="1"/>
  <c r="J1174" i="1"/>
  <c r="I1174" i="1"/>
  <c r="H1174" i="1"/>
  <c r="F1174" i="1"/>
  <c r="E1174" i="1"/>
  <c r="D1174" i="1"/>
  <c r="B1174" i="1"/>
  <c r="A1174" i="1"/>
  <c r="K1173" i="1"/>
  <c r="G1173" i="1"/>
  <c r="E1173" i="1"/>
  <c r="I1172" i="1"/>
  <c r="E1172" i="1"/>
  <c r="I1171" i="1"/>
  <c r="E1171" i="1"/>
  <c r="J1170" i="1"/>
  <c r="I1170" i="1"/>
  <c r="H1170" i="1"/>
  <c r="G1170" i="1"/>
  <c r="F1170" i="1"/>
  <c r="J1169" i="1"/>
  <c r="I1169" i="1"/>
  <c r="H1169" i="1"/>
  <c r="X1175" i="1" s="1"/>
  <c r="G1169" i="1"/>
  <c r="F1169" i="1"/>
  <c r="C1168" i="1"/>
  <c r="V1167" i="1"/>
  <c r="J1172" i="1" s="1"/>
  <c r="U1167" i="1"/>
  <c r="H1172" i="1" s="1"/>
  <c r="T1167" i="1"/>
  <c r="J1171" i="1" s="1"/>
  <c r="S1167" i="1"/>
  <c r="H1171" i="1" s="1"/>
  <c r="I1167" i="1"/>
  <c r="F1167" i="1"/>
  <c r="E1167" i="1"/>
  <c r="D1167" i="1"/>
  <c r="C1167" i="1"/>
  <c r="B1167" i="1"/>
  <c r="A1167" i="1"/>
  <c r="Z1166" i="1"/>
  <c r="Y1166" i="1"/>
  <c r="W1166" i="1"/>
  <c r="Q1166" i="1"/>
  <c r="K1166" i="1"/>
  <c r="Z1165" i="1"/>
  <c r="Y1165" i="1"/>
  <c r="X1165" i="1"/>
  <c r="W1165" i="1"/>
  <c r="V1165" i="1"/>
  <c r="U1165" i="1"/>
  <c r="T1165" i="1"/>
  <c r="S1165" i="1"/>
  <c r="J1165" i="1"/>
  <c r="I1165" i="1"/>
  <c r="H1165" i="1"/>
  <c r="F1165" i="1"/>
  <c r="E1165" i="1"/>
  <c r="D1165" i="1"/>
  <c r="C1165" i="1"/>
  <c r="B1165" i="1"/>
  <c r="A1165" i="1"/>
  <c r="Z1164" i="1"/>
  <c r="Y1164" i="1"/>
  <c r="W1164" i="1"/>
  <c r="V1164" i="1"/>
  <c r="U1164" i="1"/>
  <c r="T1164" i="1"/>
  <c r="S1164" i="1"/>
  <c r="J1164" i="1"/>
  <c r="I1164" i="1"/>
  <c r="H1164" i="1"/>
  <c r="X1164" i="1" s="1"/>
  <c r="F1164" i="1"/>
  <c r="E1164" i="1"/>
  <c r="D1164" i="1"/>
  <c r="C1164" i="1"/>
  <c r="B1164" i="1"/>
  <c r="A1164" i="1"/>
  <c r="K1163" i="1"/>
  <c r="G1163" i="1"/>
  <c r="E1163" i="1"/>
  <c r="I1162" i="1"/>
  <c r="E1162" i="1"/>
  <c r="J1161" i="1"/>
  <c r="I1161" i="1"/>
  <c r="E1161" i="1"/>
  <c r="J1160" i="1"/>
  <c r="I1160" i="1"/>
  <c r="H1160" i="1"/>
  <c r="G1160" i="1"/>
  <c r="F1160" i="1"/>
  <c r="J1159" i="1"/>
  <c r="I1159" i="1"/>
  <c r="H1159" i="1"/>
  <c r="G1159" i="1"/>
  <c r="F1159" i="1"/>
  <c r="J1158" i="1"/>
  <c r="I1158" i="1"/>
  <c r="H1158" i="1"/>
  <c r="R1158" i="1" s="1"/>
  <c r="G1158" i="1"/>
  <c r="F1158" i="1"/>
  <c r="V1157" i="1"/>
  <c r="J1162" i="1" s="1"/>
  <c r="U1157" i="1"/>
  <c r="H1162" i="1" s="1"/>
  <c r="T1157" i="1"/>
  <c r="S1157" i="1"/>
  <c r="H1161" i="1" s="1"/>
  <c r="I1157" i="1"/>
  <c r="F1157" i="1"/>
  <c r="E1157" i="1"/>
  <c r="D1157" i="1"/>
  <c r="C1157" i="1"/>
  <c r="B1157" i="1"/>
  <c r="A1157" i="1"/>
  <c r="Z1156" i="1"/>
  <c r="Y1156" i="1"/>
  <c r="X1156" i="1"/>
  <c r="W1156" i="1"/>
  <c r="Q1156" i="1"/>
  <c r="K1156" i="1"/>
  <c r="Z1155" i="1"/>
  <c r="Y1155" i="1"/>
  <c r="X1155" i="1"/>
  <c r="W1155" i="1"/>
  <c r="V1155" i="1"/>
  <c r="U1155" i="1"/>
  <c r="T1155" i="1"/>
  <c r="S1155" i="1"/>
  <c r="H1151" i="1" s="1"/>
  <c r="J1155" i="1"/>
  <c r="I1155" i="1"/>
  <c r="H1155" i="1"/>
  <c r="F1155" i="1"/>
  <c r="E1155" i="1"/>
  <c r="D1155" i="1"/>
  <c r="B1155" i="1"/>
  <c r="A1155" i="1"/>
  <c r="Z1154" i="1"/>
  <c r="Y1154" i="1"/>
  <c r="X1154" i="1"/>
  <c r="W1154" i="1"/>
  <c r="V1154" i="1"/>
  <c r="U1154" i="1"/>
  <c r="T1154" i="1"/>
  <c r="S1154" i="1"/>
  <c r="J1154" i="1"/>
  <c r="I1154" i="1"/>
  <c r="H1154" i="1"/>
  <c r="F1154" i="1"/>
  <c r="E1154" i="1"/>
  <c r="D1154" i="1"/>
  <c r="C1154" i="1"/>
  <c r="B1154" i="1"/>
  <c r="A1154" i="1"/>
  <c r="K1153" i="1"/>
  <c r="G1153" i="1"/>
  <c r="E1153" i="1"/>
  <c r="I1152" i="1"/>
  <c r="E1152" i="1"/>
  <c r="J1151" i="1"/>
  <c r="I1151" i="1"/>
  <c r="E1151" i="1"/>
  <c r="J1150" i="1"/>
  <c r="I1150" i="1"/>
  <c r="H1150" i="1"/>
  <c r="G1150" i="1"/>
  <c r="F1150" i="1"/>
  <c r="J1149" i="1"/>
  <c r="I1149" i="1"/>
  <c r="H1149" i="1"/>
  <c r="G1149" i="1"/>
  <c r="F1149" i="1"/>
  <c r="R1148" i="1"/>
  <c r="J1148" i="1"/>
  <c r="I1148" i="1"/>
  <c r="H1148" i="1"/>
  <c r="G1148" i="1"/>
  <c r="F1148" i="1"/>
  <c r="V1147" i="1"/>
  <c r="U1147" i="1"/>
  <c r="H1152" i="1" s="1"/>
  <c r="T1147" i="1"/>
  <c r="S1147" i="1"/>
  <c r="I1147" i="1"/>
  <c r="F1147" i="1"/>
  <c r="E1147" i="1"/>
  <c r="D1147" i="1"/>
  <c r="C1147" i="1"/>
  <c r="B1147" i="1"/>
  <c r="A1147" i="1"/>
  <c r="Z1146" i="1"/>
  <c r="Y1146" i="1"/>
  <c r="W1146" i="1"/>
  <c r="K1146" i="1"/>
  <c r="Q1146" i="1" s="1"/>
  <c r="Z1145" i="1"/>
  <c r="Y1145" i="1"/>
  <c r="W1145" i="1"/>
  <c r="V1145" i="1"/>
  <c r="U1145" i="1"/>
  <c r="T1145" i="1"/>
  <c r="S1145" i="1"/>
  <c r="J1145" i="1"/>
  <c r="I1145" i="1"/>
  <c r="H1145" i="1"/>
  <c r="X1145" i="1" s="1"/>
  <c r="F1145" i="1"/>
  <c r="E1145" i="1"/>
  <c r="D1145" i="1"/>
  <c r="C1145" i="1"/>
  <c r="B1145" i="1"/>
  <c r="A1145" i="1"/>
  <c r="K1144" i="1"/>
  <c r="G1144" i="1"/>
  <c r="E1144" i="1"/>
  <c r="I1143" i="1"/>
  <c r="H1143" i="1"/>
  <c r="E1143" i="1"/>
  <c r="I1142" i="1"/>
  <c r="E1142" i="1"/>
  <c r="J1141" i="1"/>
  <c r="I1141" i="1"/>
  <c r="H1141" i="1"/>
  <c r="G1141" i="1"/>
  <c r="F1141" i="1"/>
  <c r="J1140" i="1"/>
  <c r="I1140" i="1"/>
  <c r="H1140" i="1"/>
  <c r="G1146" i="1" s="1"/>
  <c r="O1146" i="1" s="1"/>
  <c r="G1140" i="1"/>
  <c r="F1140" i="1"/>
  <c r="J1139" i="1"/>
  <c r="I1139" i="1"/>
  <c r="H1139" i="1"/>
  <c r="R1139" i="1" s="1"/>
  <c r="G1139" i="1"/>
  <c r="F1139" i="1"/>
  <c r="V1138" i="1"/>
  <c r="J1143" i="1" s="1"/>
  <c r="U1138" i="1"/>
  <c r="T1138" i="1"/>
  <c r="J1142" i="1" s="1"/>
  <c r="S1138" i="1"/>
  <c r="H1142" i="1" s="1"/>
  <c r="X1146" i="1" s="1"/>
  <c r="I1138" i="1"/>
  <c r="F1138" i="1"/>
  <c r="E1138" i="1"/>
  <c r="D1138" i="1"/>
  <c r="C1138" i="1"/>
  <c r="B1138" i="1"/>
  <c r="A1138" i="1"/>
  <c r="Z1137" i="1"/>
  <c r="Y1137" i="1"/>
  <c r="W1137" i="1"/>
  <c r="Q1137" i="1"/>
  <c r="K1137" i="1"/>
  <c r="Z1136" i="1"/>
  <c r="Y1136" i="1"/>
  <c r="X1136" i="1"/>
  <c r="W1136" i="1"/>
  <c r="V1136" i="1"/>
  <c r="U1136" i="1"/>
  <c r="H1134" i="1" s="1"/>
  <c r="T1136" i="1"/>
  <c r="J1133" i="1" s="1"/>
  <c r="S1136" i="1"/>
  <c r="J1136" i="1"/>
  <c r="I1136" i="1"/>
  <c r="H1136" i="1"/>
  <c r="F1136" i="1"/>
  <c r="E1136" i="1"/>
  <c r="D1136" i="1"/>
  <c r="C1136" i="1"/>
  <c r="B1136" i="1"/>
  <c r="A1136" i="1"/>
  <c r="K1135" i="1"/>
  <c r="G1135" i="1"/>
  <c r="E1135" i="1"/>
  <c r="I1134" i="1"/>
  <c r="E1134" i="1"/>
  <c r="I1133" i="1"/>
  <c r="H1133" i="1"/>
  <c r="E1133" i="1"/>
  <c r="J1132" i="1"/>
  <c r="I1132" i="1"/>
  <c r="H1132" i="1"/>
  <c r="G1132" i="1"/>
  <c r="F1132" i="1"/>
  <c r="J1131" i="1"/>
  <c r="I1131" i="1"/>
  <c r="H1131" i="1"/>
  <c r="G1131" i="1"/>
  <c r="F1131" i="1"/>
  <c r="R1130" i="1"/>
  <c r="J1130" i="1"/>
  <c r="I1137" i="1" s="1"/>
  <c r="P1137" i="1" s="1"/>
  <c r="I1130" i="1"/>
  <c r="H1130" i="1"/>
  <c r="G1130" i="1"/>
  <c r="F1130" i="1"/>
  <c r="V1129" i="1"/>
  <c r="J1134" i="1" s="1"/>
  <c r="U1129" i="1"/>
  <c r="T1129" i="1"/>
  <c r="S1129" i="1"/>
  <c r="I1129" i="1"/>
  <c r="F1129" i="1"/>
  <c r="E1129" i="1"/>
  <c r="D1129" i="1"/>
  <c r="C1129" i="1"/>
  <c r="B1129" i="1"/>
  <c r="A1129" i="1"/>
  <c r="Z1128" i="1"/>
  <c r="Y1128" i="1"/>
  <c r="W1128" i="1"/>
  <c r="K1128" i="1"/>
  <c r="Q1128" i="1" s="1"/>
  <c r="Z1127" i="1"/>
  <c r="Y1127" i="1"/>
  <c r="X1127" i="1"/>
  <c r="W1127" i="1"/>
  <c r="V1127" i="1"/>
  <c r="U1127" i="1"/>
  <c r="H1125" i="1" s="1"/>
  <c r="T1127" i="1"/>
  <c r="S1127" i="1"/>
  <c r="J1127" i="1"/>
  <c r="I1127" i="1"/>
  <c r="H1127" i="1"/>
  <c r="F1127" i="1"/>
  <c r="E1127" i="1"/>
  <c r="D1127" i="1"/>
  <c r="C1127" i="1"/>
  <c r="B1127" i="1"/>
  <c r="A1127" i="1"/>
  <c r="K1126" i="1"/>
  <c r="G1126" i="1"/>
  <c r="E1126" i="1"/>
  <c r="I1125" i="1"/>
  <c r="E1125" i="1"/>
  <c r="J1124" i="1"/>
  <c r="I1124" i="1"/>
  <c r="E1124" i="1"/>
  <c r="J1123" i="1"/>
  <c r="I1123" i="1"/>
  <c r="H1123" i="1"/>
  <c r="G1123" i="1"/>
  <c r="F1123" i="1"/>
  <c r="R1122" i="1"/>
  <c r="J1122" i="1"/>
  <c r="I1122" i="1"/>
  <c r="H1122" i="1"/>
  <c r="G1122" i="1"/>
  <c r="F1122" i="1"/>
  <c r="V1121" i="1"/>
  <c r="J1125" i="1" s="1"/>
  <c r="U1121" i="1"/>
  <c r="T1121" i="1"/>
  <c r="S1121" i="1"/>
  <c r="H1124" i="1" s="1"/>
  <c r="I1121" i="1"/>
  <c r="F1121" i="1"/>
  <c r="E1121" i="1"/>
  <c r="D1121" i="1"/>
  <c r="C1121" i="1"/>
  <c r="B1121" i="1"/>
  <c r="A1121" i="1"/>
  <c r="Z1120" i="1"/>
  <c r="Y1120" i="1"/>
  <c r="W1120" i="1"/>
  <c r="K1120" i="1"/>
  <c r="Q1120" i="1" s="1"/>
  <c r="Z1119" i="1"/>
  <c r="Y1119" i="1"/>
  <c r="X1119" i="1"/>
  <c r="W1119" i="1"/>
  <c r="V1119" i="1"/>
  <c r="U1119" i="1"/>
  <c r="T1119" i="1"/>
  <c r="J1116" i="1" s="1"/>
  <c r="S1119" i="1"/>
  <c r="J1119" i="1"/>
  <c r="I1119" i="1"/>
  <c r="H1119" i="1"/>
  <c r="F1119" i="1"/>
  <c r="E1119" i="1"/>
  <c r="D1119" i="1"/>
  <c r="C1119" i="1"/>
  <c r="B1119" i="1"/>
  <c r="A1119" i="1"/>
  <c r="K1118" i="1"/>
  <c r="G1118" i="1"/>
  <c r="E1118" i="1"/>
  <c r="I1117" i="1"/>
  <c r="E1117" i="1"/>
  <c r="I1116" i="1"/>
  <c r="E1116" i="1"/>
  <c r="J1115" i="1"/>
  <c r="I1115" i="1"/>
  <c r="H1115" i="1"/>
  <c r="G1115" i="1"/>
  <c r="F1115" i="1"/>
  <c r="J1114" i="1"/>
  <c r="I1114" i="1"/>
  <c r="H1114" i="1"/>
  <c r="G1120" i="1" s="1"/>
  <c r="O1120" i="1" s="1"/>
  <c r="G1114" i="1"/>
  <c r="F1114" i="1"/>
  <c r="J1113" i="1"/>
  <c r="I1113" i="1"/>
  <c r="H1113" i="1"/>
  <c r="R1113" i="1" s="1"/>
  <c r="G1113" i="1"/>
  <c r="F1113" i="1"/>
  <c r="V1112" i="1"/>
  <c r="J1117" i="1" s="1"/>
  <c r="U1112" i="1"/>
  <c r="H1117" i="1" s="1"/>
  <c r="T1112" i="1"/>
  <c r="S1112" i="1"/>
  <c r="H1116" i="1" s="1"/>
  <c r="I1112" i="1"/>
  <c r="F1112" i="1"/>
  <c r="E1112" i="1"/>
  <c r="D1112" i="1"/>
  <c r="C1112" i="1"/>
  <c r="B1112" i="1"/>
  <c r="A1112" i="1"/>
  <c r="Z1111" i="1"/>
  <c r="Y1111" i="1"/>
  <c r="W1111" i="1"/>
  <c r="Q1111" i="1"/>
  <c r="K1111" i="1"/>
  <c r="Z1110" i="1"/>
  <c r="Y1110" i="1"/>
  <c r="X1110" i="1"/>
  <c r="W1110" i="1"/>
  <c r="V1110" i="1"/>
  <c r="U1110" i="1"/>
  <c r="T1110" i="1"/>
  <c r="J1107" i="1" s="1"/>
  <c r="S1110" i="1"/>
  <c r="H1107" i="1" s="1"/>
  <c r="X1111" i="1" s="1"/>
  <c r="J1110" i="1"/>
  <c r="I1110" i="1"/>
  <c r="H1110" i="1"/>
  <c r="F1110" i="1"/>
  <c r="E1110" i="1"/>
  <c r="D1110" i="1"/>
  <c r="C1110" i="1"/>
  <c r="B1110" i="1"/>
  <c r="A1110" i="1"/>
  <c r="K1109" i="1"/>
  <c r="G1109" i="1"/>
  <c r="E1109" i="1"/>
  <c r="I1108" i="1"/>
  <c r="E1108" i="1"/>
  <c r="I1107" i="1"/>
  <c r="E1107" i="1"/>
  <c r="J1106" i="1"/>
  <c r="I1106" i="1"/>
  <c r="H1106" i="1"/>
  <c r="G1106" i="1"/>
  <c r="F1106" i="1"/>
  <c r="J1105" i="1"/>
  <c r="I1105" i="1"/>
  <c r="H1105" i="1"/>
  <c r="G1105" i="1"/>
  <c r="F1105" i="1"/>
  <c r="R1104" i="1"/>
  <c r="J1104" i="1"/>
  <c r="I1104" i="1"/>
  <c r="H1104" i="1"/>
  <c r="G1104" i="1"/>
  <c r="F1104" i="1"/>
  <c r="V1103" i="1"/>
  <c r="J1108" i="1" s="1"/>
  <c r="U1103" i="1"/>
  <c r="H1108" i="1" s="1"/>
  <c r="T1103" i="1"/>
  <c r="S1103" i="1"/>
  <c r="I1103" i="1"/>
  <c r="F1103" i="1"/>
  <c r="E1103" i="1"/>
  <c r="D1103" i="1"/>
  <c r="C1103" i="1"/>
  <c r="B1103" i="1"/>
  <c r="A1103" i="1"/>
  <c r="Z1102" i="1"/>
  <c r="Y1102" i="1"/>
  <c r="W1102" i="1"/>
  <c r="K1102" i="1"/>
  <c r="Q1102" i="1" s="1"/>
  <c r="Z1101" i="1"/>
  <c r="Y1101" i="1"/>
  <c r="X1101" i="1"/>
  <c r="W1101" i="1"/>
  <c r="V1101" i="1"/>
  <c r="U1101" i="1"/>
  <c r="T1101" i="1"/>
  <c r="S1101" i="1"/>
  <c r="J1101" i="1"/>
  <c r="I1101" i="1"/>
  <c r="H1101" i="1"/>
  <c r="F1101" i="1"/>
  <c r="E1101" i="1"/>
  <c r="D1101" i="1"/>
  <c r="C1101" i="1"/>
  <c r="B1101" i="1"/>
  <c r="A1101" i="1"/>
  <c r="K1100" i="1"/>
  <c r="G1100" i="1"/>
  <c r="E1100" i="1"/>
  <c r="I1099" i="1"/>
  <c r="E1099" i="1"/>
  <c r="J1098" i="1"/>
  <c r="I1098" i="1"/>
  <c r="E1098" i="1"/>
  <c r="J1097" i="1"/>
  <c r="I1097" i="1"/>
  <c r="H1097" i="1"/>
  <c r="G1097" i="1"/>
  <c r="F1097" i="1"/>
  <c r="J1096" i="1"/>
  <c r="I1096" i="1"/>
  <c r="H1096" i="1"/>
  <c r="G1102" i="1" s="1"/>
  <c r="O1102" i="1" s="1"/>
  <c r="G1096" i="1"/>
  <c r="F1096" i="1"/>
  <c r="R1095" i="1"/>
  <c r="J1095" i="1"/>
  <c r="I1102" i="1" s="1"/>
  <c r="P1102" i="1" s="1"/>
  <c r="I1095" i="1"/>
  <c r="H1095" i="1"/>
  <c r="G1095" i="1"/>
  <c r="F1095" i="1"/>
  <c r="V1094" i="1"/>
  <c r="J1099" i="1" s="1"/>
  <c r="U1094" i="1"/>
  <c r="H1099" i="1" s="1"/>
  <c r="T1094" i="1"/>
  <c r="S1094" i="1"/>
  <c r="H1098" i="1" s="1"/>
  <c r="I1094" i="1"/>
  <c r="F1094" i="1"/>
  <c r="E1094" i="1"/>
  <c r="D1094" i="1"/>
  <c r="C1094" i="1"/>
  <c r="B1094" i="1"/>
  <c r="A1094" i="1"/>
  <c r="Z1093" i="1"/>
  <c r="Y1093" i="1"/>
  <c r="W1093" i="1"/>
  <c r="Q1093" i="1"/>
  <c r="K1093" i="1"/>
  <c r="Z1092" i="1"/>
  <c r="Y1092" i="1"/>
  <c r="W1092" i="1"/>
  <c r="V1092" i="1"/>
  <c r="U1092" i="1"/>
  <c r="T1092" i="1"/>
  <c r="S1092" i="1"/>
  <c r="J1092" i="1"/>
  <c r="I1092" i="1"/>
  <c r="H1092" i="1"/>
  <c r="X1092" i="1" s="1"/>
  <c r="F1092" i="1"/>
  <c r="E1092" i="1"/>
  <c r="D1092" i="1"/>
  <c r="C1092" i="1"/>
  <c r="B1092" i="1"/>
  <c r="A1092" i="1"/>
  <c r="K1091" i="1"/>
  <c r="G1091" i="1"/>
  <c r="E1091" i="1"/>
  <c r="I1090" i="1"/>
  <c r="E1090" i="1"/>
  <c r="I1089" i="1"/>
  <c r="H1089" i="1"/>
  <c r="E1089" i="1"/>
  <c r="J1088" i="1"/>
  <c r="I1088" i="1"/>
  <c r="H1088" i="1"/>
  <c r="G1088" i="1"/>
  <c r="F1088" i="1"/>
  <c r="J1087" i="1"/>
  <c r="I1087" i="1"/>
  <c r="H1087" i="1"/>
  <c r="G1093" i="1" s="1"/>
  <c r="O1093" i="1" s="1"/>
  <c r="G1087" i="1"/>
  <c r="F1087" i="1"/>
  <c r="R1086" i="1"/>
  <c r="J1086" i="1"/>
  <c r="I1093" i="1" s="1"/>
  <c r="P1093" i="1" s="1"/>
  <c r="I1086" i="1"/>
  <c r="H1086" i="1"/>
  <c r="G1086" i="1"/>
  <c r="F1086" i="1"/>
  <c r="C1085" i="1"/>
  <c r="V1084" i="1"/>
  <c r="J1090" i="1" s="1"/>
  <c r="U1084" i="1"/>
  <c r="H1090" i="1" s="1"/>
  <c r="T1084" i="1"/>
  <c r="J1089" i="1" s="1"/>
  <c r="S1084" i="1"/>
  <c r="I1084" i="1"/>
  <c r="F1084" i="1"/>
  <c r="E1084" i="1"/>
  <c r="D1084" i="1"/>
  <c r="C1084" i="1"/>
  <c r="B1084" i="1"/>
  <c r="A1084" i="1"/>
  <c r="Z1083" i="1"/>
  <c r="Y1083" i="1"/>
  <c r="W1083" i="1"/>
  <c r="K1083" i="1"/>
  <c r="Q1083" i="1" s="1"/>
  <c r="Z1082" i="1"/>
  <c r="Y1082" i="1"/>
  <c r="X1082" i="1"/>
  <c r="W1082" i="1"/>
  <c r="V1082" i="1"/>
  <c r="U1082" i="1"/>
  <c r="T1082" i="1"/>
  <c r="S1082" i="1"/>
  <c r="J1082" i="1"/>
  <c r="I1082" i="1"/>
  <c r="H1082" i="1"/>
  <c r="F1082" i="1"/>
  <c r="E1082" i="1"/>
  <c r="D1082" i="1"/>
  <c r="C1082" i="1"/>
  <c r="B1082" i="1"/>
  <c r="A1082" i="1"/>
  <c r="K1081" i="1"/>
  <c r="G1081" i="1"/>
  <c r="E1081" i="1"/>
  <c r="I1080" i="1"/>
  <c r="E1080" i="1"/>
  <c r="J1079" i="1"/>
  <c r="I1079" i="1"/>
  <c r="H1079" i="1"/>
  <c r="E1079" i="1"/>
  <c r="J1078" i="1"/>
  <c r="I1078" i="1"/>
  <c r="H1078" i="1"/>
  <c r="G1078" i="1"/>
  <c r="F1078" i="1"/>
  <c r="J1077" i="1"/>
  <c r="I1077" i="1"/>
  <c r="H1077" i="1"/>
  <c r="G1077" i="1"/>
  <c r="F1077" i="1"/>
  <c r="R1076" i="1"/>
  <c r="J1076" i="1"/>
  <c r="I1083" i="1" s="1"/>
  <c r="P1083" i="1" s="1"/>
  <c r="I1076" i="1"/>
  <c r="H1076" i="1"/>
  <c r="X1083" i="1" s="1"/>
  <c r="G1076" i="1"/>
  <c r="F1076" i="1"/>
  <c r="V1075" i="1"/>
  <c r="J1080" i="1" s="1"/>
  <c r="U1075" i="1"/>
  <c r="H1080" i="1" s="1"/>
  <c r="T1075" i="1"/>
  <c r="S1075" i="1"/>
  <c r="I1075" i="1"/>
  <c r="F1075" i="1"/>
  <c r="E1075" i="1"/>
  <c r="D1075" i="1"/>
  <c r="C1075" i="1"/>
  <c r="B1075" i="1"/>
  <c r="A1075" i="1"/>
  <c r="A1074" i="1"/>
  <c r="A1072" i="1"/>
  <c r="A1068" i="1"/>
  <c r="A1064" i="1"/>
  <c r="Z1062" i="1"/>
  <c r="Y1062" i="1"/>
  <c r="W1062" i="1"/>
  <c r="K1062" i="1"/>
  <c r="Q1062" i="1" s="1"/>
  <c r="K1061" i="1"/>
  <c r="G1061" i="1"/>
  <c r="E1061" i="1"/>
  <c r="I1060" i="1"/>
  <c r="E1060" i="1"/>
  <c r="I1059" i="1"/>
  <c r="H1059" i="1"/>
  <c r="E1059" i="1"/>
  <c r="J1058" i="1"/>
  <c r="I1058" i="1"/>
  <c r="H1058" i="1"/>
  <c r="G1058" i="1"/>
  <c r="F1058" i="1"/>
  <c r="V1057" i="1"/>
  <c r="J1060" i="1" s="1"/>
  <c r="U1057" i="1"/>
  <c r="H1060" i="1" s="1"/>
  <c r="T1057" i="1"/>
  <c r="J1059" i="1" s="1"/>
  <c r="S1057" i="1"/>
  <c r="I1057" i="1"/>
  <c r="F1057" i="1"/>
  <c r="E1057" i="1"/>
  <c r="D1057" i="1"/>
  <c r="A1057" i="1"/>
  <c r="Z1056" i="1"/>
  <c r="Y1056" i="1"/>
  <c r="W1056" i="1"/>
  <c r="K1056" i="1"/>
  <c r="Q1056" i="1" s="1"/>
  <c r="K1055" i="1"/>
  <c r="G1055" i="1"/>
  <c r="E1055" i="1"/>
  <c r="I1054" i="1"/>
  <c r="E1054" i="1"/>
  <c r="J1053" i="1"/>
  <c r="I1053" i="1"/>
  <c r="H1053" i="1"/>
  <c r="E1053" i="1"/>
  <c r="J1052" i="1"/>
  <c r="I1052" i="1"/>
  <c r="H1052" i="1"/>
  <c r="G1052" i="1"/>
  <c r="F1052" i="1"/>
  <c r="C1051" i="1"/>
  <c r="V1050" i="1"/>
  <c r="J1054" i="1" s="1"/>
  <c r="U1050" i="1"/>
  <c r="H1054" i="1" s="1"/>
  <c r="T1050" i="1"/>
  <c r="S1050" i="1"/>
  <c r="I1050" i="1"/>
  <c r="F1050" i="1"/>
  <c r="E1050" i="1"/>
  <c r="D1050" i="1"/>
  <c r="C1050" i="1"/>
  <c r="B1050" i="1"/>
  <c r="A1050" i="1"/>
  <c r="Z1049" i="1"/>
  <c r="Y1049" i="1"/>
  <c r="W1049" i="1"/>
  <c r="Q1049" i="1"/>
  <c r="K1049" i="1"/>
  <c r="K1048" i="1"/>
  <c r="G1048" i="1"/>
  <c r="E1048" i="1"/>
  <c r="J1047" i="1"/>
  <c r="I1047" i="1"/>
  <c r="E1047" i="1"/>
  <c r="I1046" i="1"/>
  <c r="H1046" i="1"/>
  <c r="E1046" i="1"/>
  <c r="R1045" i="1"/>
  <c r="J1045" i="1"/>
  <c r="I1045" i="1"/>
  <c r="H1045" i="1"/>
  <c r="G1045" i="1"/>
  <c r="F1045" i="1"/>
  <c r="J1044" i="1"/>
  <c r="I1044" i="1"/>
  <c r="H1044" i="1"/>
  <c r="G1044" i="1"/>
  <c r="F1044" i="1"/>
  <c r="R1043" i="1"/>
  <c r="J1043" i="1"/>
  <c r="I1043" i="1"/>
  <c r="H1043" i="1"/>
  <c r="G1043" i="1"/>
  <c r="F1043" i="1"/>
  <c r="C1042" i="1"/>
  <c r="V1041" i="1"/>
  <c r="U1041" i="1"/>
  <c r="H1047" i="1" s="1"/>
  <c r="T1041" i="1"/>
  <c r="J1046" i="1" s="1"/>
  <c r="S1041" i="1"/>
  <c r="I1041" i="1"/>
  <c r="F1041" i="1"/>
  <c r="E1041" i="1"/>
  <c r="D1041" i="1"/>
  <c r="A1041" i="1"/>
  <c r="Z1040" i="1"/>
  <c r="Y1040" i="1"/>
  <c r="X1040" i="1"/>
  <c r="Q1040" i="1"/>
  <c r="K1040" i="1"/>
  <c r="K1039" i="1"/>
  <c r="G1039" i="1"/>
  <c r="E1039" i="1"/>
  <c r="J1038" i="1"/>
  <c r="I1038" i="1"/>
  <c r="E1038" i="1"/>
  <c r="I1037" i="1"/>
  <c r="H1037" i="1"/>
  <c r="G1040" i="1" s="1"/>
  <c r="O1040" i="1" s="1"/>
  <c r="E1037" i="1"/>
  <c r="R1036" i="1"/>
  <c r="J1036" i="1"/>
  <c r="I1036" i="1"/>
  <c r="H1036" i="1"/>
  <c r="G1036" i="1"/>
  <c r="F1036" i="1"/>
  <c r="J1035" i="1"/>
  <c r="I1035" i="1"/>
  <c r="H1035" i="1"/>
  <c r="G1035" i="1"/>
  <c r="F1035" i="1"/>
  <c r="R1034" i="1"/>
  <c r="J1034" i="1"/>
  <c r="I1040" i="1" s="1"/>
  <c r="P1040" i="1" s="1"/>
  <c r="I1034" i="1"/>
  <c r="H1034" i="1"/>
  <c r="W1040" i="1" s="1"/>
  <c r="G1034" i="1"/>
  <c r="F1034" i="1"/>
  <c r="C1033" i="1"/>
  <c r="V1032" i="1"/>
  <c r="U1032" i="1"/>
  <c r="H1038" i="1" s="1"/>
  <c r="T1032" i="1"/>
  <c r="J1037" i="1" s="1"/>
  <c r="S1032" i="1"/>
  <c r="I1032" i="1"/>
  <c r="F1032" i="1"/>
  <c r="E1032" i="1"/>
  <c r="D1032" i="1"/>
  <c r="C1032" i="1"/>
  <c r="B1032" i="1"/>
  <c r="A1032" i="1"/>
  <c r="Z1031" i="1"/>
  <c r="Y1031" i="1"/>
  <c r="W1031" i="1"/>
  <c r="K1031" i="1"/>
  <c r="Q1031" i="1" s="1"/>
  <c r="K1030" i="1"/>
  <c r="G1030" i="1"/>
  <c r="E1030" i="1"/>
  <c r="I1029" i="1"/>
  <c r="E1029" i="1"/>
  <c r="I1028" i="1"/>
  <c r="E1028" i="1"/>
  <c r="J1027" i="1"/>
  <c r="I1027" i="1"/>
  <c r="H1027" i="1"/>
  <c r="G1027" i="1"/>
  <c r="F1027" i="1"/>
  <c r="V1026" i="1"/>
  <c r="J1029" i="1" s="1"/>
  <c r="U1026" i="1"/>
  <c r="H1029" i="1" s="1"/>
  <c r="T1026" i="1"/>
  <c r="J1028" i="1" s="1"/>
  <c r="S1026" i="1"/>
  <c r="H1028" i="1" s="1"/>
  <c r="X1031" i="1" s="1"/>
  <c r="I1026" i="1"/>
  <c r="F1026" i="1"/>
  <c r="E1026" i="1"/>
  <c r="D1026" i="1"/>
  <c r="A1026" i="1"/>
  <c r="Z1025" i="1"/>
  <c r="Y1025" i="1"/>
  <c r="W1025" i="1"/>
  <c r="K1025" i="1"/>
  <c r="Q1025" i="1" s="1"/>
  <c r="K1024" i="1"/>
  <c r="G1024" i="1"/>
  <c r="E1024" i="1"/>
  <c r="I1023" i="1"/>
  <c r="E1023" i="1"/>
  <c r="J1022" i="1"/>
  <c r="I1022" i="1"/>
  <c r="E1022" i="1"/>
  <c r="J1021" i="1"/>
  <c r="I1021" i="1"/>
  <c r="H1021" i="1"/>
  <c r="G1021" i="1"/>
  <c r="F1021" i="1"/>
  <c r="R1020" i="1"/>
  <c r="J1020" i="1"/>
  <c r="I1025" i="1" s="1"/>
  <c r="P1025" i="1" s="1"/>
  <c r="I1020" i="1"/>
  <c r="H1020" i="1"/>
  <c r="G1025" i="1" s="1"/>
  <c r="O1025" i="1" s="1"/>
  <c r="G1020" i="1"/>
  <c r="F1020" i="1"/>
  <c r="V1019" i="1"/>
  <c r="J1023" i="1" s="1"/>
  <c r="U1019" i="1"/>
  <c r="H1023" i="1" s="1"/>
  <c r="T1019" i="1"/>
  <c r="S1019" i="1"/>
  <c r="H1022" i="1" s="1"/>
  <c r="X1025" i="1" s="1"/>
  <c r="I1019" i="1"/>
  <c r="F1019" i="1"/>
  <c r="E1019" i="1"/>
  <c r="D1019" i="1"/>
  <c r="A1019" i="1"/>
  <c r="Z1018" i="1"/>
  <c r="Y1018" i="1"/>
  <c r="W1018" i="1"/>
  <c r="K1018" i="1"/>
  <c r="Q1018" i="1" s="1"/>
  <c r="K1017" i="1"/>
  <c r="G1017" i="1"/>
  <c r="E1017" i="1"/>
  <c r="J1016" i="1"/>
  <c r="I1016" i="1"/>
  <c r="E1016" i="1"/>
  <c r="J1015" i="1"/>
  <c r="I1015" i="1"/>
  <c r="E1015" i="1"/>
  <c r="J1014" i="1"/>
  <c r="I1014" i="1"/>
  <c r="H1014" i="1"/>
  <c r="G1014" i="1"/>
  <c r="F1014" i="1"/>
  <c r="R1013" i="1"/>
  <c r="J1013" i="1"/>
  <c r="I1013" i="1"/>
  <c r="H1013" i="1"/>
  <c r="G1013" i="1"/>
  <c r="F1013" i="1"/>
  <c r="V1012" i="1"/>
  <c r="U1012" i="1"/>
  <c r="H1016" i="1" s="1"/>
  <c r="T1012" i="1"/>
  <c r="S1012" i="1"/>
  <c r="H1015" i="1" s="1"/>
  <c r="I1012" i="1"/>
  <c r="F1012" i="1"/>
  <c r="E1012" i="1"/>
  <c r="D1012" i="1"/>
  <c r="A1012" i="1"/>
  <c r="Z1011" i="1"/>
  <c r="Y1011" i="1"/>
  <c r="W1011" i="1"/>
  <c r="Q1011" i="1"/>
  <c r="K1011" i="1"/>
  <c r="K1010" i="1"/>
  <c r="G1010" i="1"/>
  <c r="E1010" i="1"/>
  <c r="J1009" i="1"/>
  <c r="I1009" i="1"/>
  <c r="E1009" i="1"/>
  <c r="I1008" i="1"/>
  <c r="H1008" i="1"/>
  <c r="E1008" i="1"/>
  <c r="R1007" i="1"/>
  <c r="J1007" i="1"/>
  <c r="I1007" i="1"/>
  <c r="H1007" i="1"/>
  <c r="G1007" i="1"/>
  <c r="F1007" i="1"/>
  <c r="J1006" i="1"/>
  <c r="I1006" i="1"/>
  <c r="H1006" i="1"/>
  <c r="G1006" i="1"/>
  <c r="F1006" i="1"/>
  <c r="R1005" i="1"/>
  <c r="J1005" i="1"/>
  <c r="I1005" i="1"/>
  <c r="H1005" i="1"/>
  <c r="G1005" i="1"/>
  <c r="F1005" i="1"/>
  <c r="V1004" i="1"/>
  <c r="U1004" i="1"/>
  <c r="H1009" i="1" s="1"/>
  <c r="T1004" i="1"/>
  <c r="J1008" i="1" s="1"/>
  <c r="S1004" i="1"/>
  <c r="I1004" i="1"/>
  <c r="F1004" i="1"/>
  <c r="E1004" i="1"/>
  <c r="D1004" i="1"/>
  <c r="A1004" i="1"/>
  <c r="Z1003" i="1"/>
  <c r="Y1003" i="1"/>
  <c r="W1003" i="1"/>
  <c r="K1003" i="1"/>
  <c r="Q1003" i="1" s="1"/>
  <c r="K1002" i="1"/>
  <c r="G1002" i="1"/>
  <c r="E1002" i="1"/>
  <c r="I1001" i="1"/>
  <c r="H1001" i="1"/>
  <c r="E1001" i="1"/>
  <c r="I1000" i="1"/>
  <c r="H1000" i="1"/>
  <c r="G1003" i="1" s="1"/>
  <c r="O1003" i="1" s="1"/>
  <c r="E1000" i="1"/>
  <c r="R999" i="1"/>
  <c r="J999" i="1"/>
  <c r="I999" i="1"/>
  <c r="H999" i="1"/>
  <c r="G999" i="1"/>
  <c r="F999" i="1"/>
  <c r="V998" i="1"/>
  <c r="J1001" i="1" s="1"/>
  <c r="U998" i="1"/>
  <c r="T998" i="1"/>
  <c r="J1000" i="1" s="1"/>
  <c r="S998" i="1"/>
  <c r="I998" i="1"/>
  <c r="F998" i="1"/>
  <c r="E998" i="1"/>
  <c r="D998" i="1"/>
  <c r="A998" i="1"/>
  <c r="Z997" i="1"/>
  <c r="Y997" i="1"/>
  <c r="W997" i="1"/>
  <c r="K997" i="1"/>
  <c r="Q997" i="1" s="1"/>
  <c r="K996" i="1"/>
  <c r="G996" i="1"/>
  <c r="E996" i="1"/>
  <c r="I995" i="1"/>
  <c r="H995" i="1"/>
  <c r="E995" i="1"/>
  <c r="I994" i="1"/>
  <c r="H994" i="1"/>
  <c r="G997" i="1" s="1"/>
  <c r="O997" i="1" s="1"/>
  <c r="E994" i="1"/>
  <c r="R993" i="1"/>
  <c r="J993" i="1"/>
  <c r="I993" i="1"/>
  <c r="H993" i="1"/>
  <c r="G993" i="1"/>
  <c r="F993" i="1"/>
  <c r="V992" i="1"/>
  <c r="J995" i="1" s="1"/>
  <c r="U992" i="1"/>
  <c r="T992" i="1"/>
  <c r="J994" i="1" s="1"/>
  <c r="S992" i="1"/>
  <c r="I992" i="1"/>
  <c r="F992" i="1"/>
  <c r="E992" i="1"/>
  <c r="D992" i="1"/>
  <c r="A992" i="1"/>
  <c r="Z991" i="1"/>
  <c r="Y991" i="1"/>
  <c r="W991" i="1"/>
  <c r="K991" i="1"/>
  <c r="Q991" i="1" s="1"/>
  <c r="K990" i="1"/>
  <c r="G990" i="1"/>
  <c r="E990" i="1"/>
  <c r="I989" i="1"/>
  <c r="E989" i="1"/>
  <c r="J988" i="1"/>
  <c r="I991" i="1" s="1"/>
  <c r="P991" i="1" s="1"/>
  <c r="I988" i="1"/>
  <c r="H988" i="1"/>
  <c r="E988" i="1"/>
  <c r="J987" i="1"/>
  <c r="I987" i="1"/>
  <c r="H987" i="1"/>
  <c r="G987" i="1"/>
  <c r="F987" i="1"/>
  <c r="J986" i="1"/>
  <c r="I986" i="1"/>
  <c r="H986" i="1"/>
  <c r="G986" i="1"/>
  <c r="F986" i="1"/>
  <c r="V985" i="1"/>
  <c r="J989" i="1" s="1"/>
  <c r="U985" i="1"/>
  <c r="H989" i="1" s="1"/>
  <c r="T985" i="1"/>
  <c r="S985" i="1"/>
  <c r="I985" i="1"/>
  <c r="F985" i="1"/>
  <c r="E985" i="1"/>
  <c r="D985" i="1"/>
  <c r="A985" i="1"/>
  <c r="Z984" i="1"/>
  <c r="Y984" i="1"/>
  <c r="W984" i="1"/>
  <c r="Q984" i="1"/>
  <c r="K984" i="1"/>
  <c r="K983" i="1"/>
  <c r="G983" i="1"/>
  <c r="E983" i="1"/>
  <c r="I982" i="1"/>
  <c r="E982" i="1"/>
  <c r="J981" i="1"/>
  <c r="I981" i="1"/>
  <c r="E981" i="1"/>
  <c r="J980" i="1"/>
  <c r="I980" i="1"/>
  <c r="H980" i="1"/>
  <c r="R980" i="1" s="1"/>
  <c r="G980" i="1"/>
  <c r="F980" i="1"/>
  <c r="J979" i="1"/>
  <c r="I979" i="1"/>
  <c r="H979" i="1"/>
  <c r="G979" i="1"/>
  <c r="F979" i="1"/>
  <c r="R978" i="1"/>
  <c r="J978" i="1"/>
  <c r="I984" i="1" s="1"/>
  <c r="P984" i="1" s="1"/>
  <c r="I978" i="1"/>
  <c r="H978" i="1"/>
  <c r="G978" i="1"/>
  <c r="F978" i="1"/>
  <c r="V977" i="1"/>
  <c r="J982" i="1" s="1"/>
  <c r="U977" i="1"/>
  <c r="H982" i="1" s="1"/>
  <c r="T977" i="1"/>
  <c r="S977" i="1"/>
  <c r="H981" i="1" s="1"/>
  <c r="I977" i="1"/>
  <c r="F977" i="1"/>
  <c r="E977" i="1"/>
  <c r="D977" i="1"/>
  <c r="A977" i="1"/>
  <c r="A976" i="1"/>
  <c r="K972" i="1"/>
  <c r="A972" i="1"/>
  <c r="Y970" i="1"/>
  <c r="X970" i="1"/>
  <c r="W970" i="1"/>
  <c r="Q970" i="1"/>
  <c r="K970" i="1"/>
  <c r="I970" i="1"/>
  <c r="P970" i="1" s="1"/>
  <c r="K969" i="1"/>
  <c r="G969" i="1"/>
  <c r="E969" i="1"/>
  <c r="J968" i="1"/>
  <c r="I968" i="1"/>
  <c r="E968" i="1"/>
  <c r="I967" i="1"/>
  <c r="E967" i="1"/>
  <c r="J966" i="1"/>
  <c r="I966" i="1"/>
  <c r="H966" i="1"/>
  <c r="G966" i="1"/>
  <c r="F966" i="1"/>
  <c r="V965" i="1"/>
  <c r="U965" i="1"/>
  <c r="H968" i="1" s="1"/>
  <c r="T965" i="1"/>
  <c r="J967" i="1" s="1"/>
  <c r="S965" i="1"/>
  <c r="H967" i="1" s="1"/>
  <c r="I965" i="1"/>
  <c r="F965" i="1"/>
  <c r="E965" i="1"/>
  <c r="D965" i="1"/>
  <c r="A965" i="1"/>
  <c r="Z964" i="1"/>
  <c r="Y964" i="1"/>
  <c r="X964" i="1"/>
  <c r="Q964" i="1"/>
  <c r="K964" i="1"/>
  <c r="K963" i="1"/>
  <c r="G963" i="1"/>
  <c r="E963" i="1"/>
  <c r="J962" i="1"/>
  <c r="I962" i="1"/>
  <c r="E962" i="1"/>
  <c r="I961" i="1"/>
  <c r="E961" i="1"/>
  <c r="J960" i="1"/>
  <c r="I960" i="1"/>
  <c r="H960" i="1"/>
  <c r="R960" i="1" s="1"/>
  <c r="G960" i="1"/>
  <c r="F960" i="1"/>
  <c r="J959" i="1"/>
  <c r="I959" i="1"/>
  <c r="H959" i="1"/>
  <c r="G959" i="1"/>
  <c r="F959" i="1"/>
  <c r="R958" i="1"/>
  <c r="J958" i="1"/>
  <c r="I958" i="1"/>
  <c r="H958" i="1"/>
  <c r="G964" i="1" s="1"/>
  <c r="O964" i="1" s="1"/>
  <c r="G958" i="1"/>
  <c r="F958" i="1"/>
  <c r="C957" i="1"/>
  <c r="V956" i="1"/>
  <c r="U956" i="1"/>
  <c r="H962" i="1" s="1"/>
  <c r="T956" i="1"/>
  <c r="J961" i="1" s="1"/>
  <c r="I964" i="1" s="1"/>
  <c r="P964" i="1" s="1"/>
  <c r="I972" i="1" s="1"/>
  <c r="S956" i="1"/>
  <c r="H961" i="1" s="1"/>
  <c r="I956" i="1"/>
  <c r="F956" i="1"/>
  <c r="E956" i="1"/>
  <c r="D956" i="1"/>
  <c r="C956" i="1"/>
  <c r="B956" i="1"/>
  <c r="A956" i="1"/>
  <c r="A955" i="1"/>
  <c r="A951" i="1"/>
  <c r="Z949" i="1"/>
  <c r="Y949" i="1"/>
  <c r="W949" i="1"/>
  <c r="Q949" i="1"/>
  <c r="K949" i="1"/>
  <c r="Z948" i="1"/>
  <c r="Y948" i="1"/>
  <c r="W948" i="1"/>
  <c r="V948" i="1"/>
  <c r="U948" i="1"/>
  <c r="T948" i="1"/>
  <c r="J945" i="1" s="1"/>
  <c r="S948" i="1"/>
  <c r="J948" i="1"/>
  <c r="I948" i="1"/>
  <c r="H948" i="1"/>
  <c r="X948" i="1" s="1"/>
  <c r="F948" i="1"/>
  <c r="E948" i="1"/>
  <c r="D948" i="1"/>
  <c r="B948" i="1"/>
  <c r="A948" i="1"/>
  <c r="K947" i="1"/>
  <c r="G947" i="1"/>
  <c r="E947" i="1"/>
  <c r="J946" i="1"/>
  <c r="I946" i="1"/>
  <c r="E946" i="1"/>
  <c r="I945" i="1"/>
  <c r="E945" i="1"/>
  <c r="J944" i="1"/>
  <c r="I944" i="1"/>
  <c r="H944" i="1"/>
  <c r="G944" i="1"/>
  <c r="F944" i="1"/>
  <c r="R943" i="1"/>
  <c r="J943" i="1"/>
  <c r="I943" i="1"/>
  <c r="H943" i="1"/>
  <c r="G943" i="1"/>
  <c r="F943" i="1"/>
  <c r="J942" i="1"/>
  <c r="I942" i="1"/>
  <c r="H942" i="1"/>
  <c r="G942" i="1"/>
  <c r="F942" i="1"/>
  <c r="R941" i="1"/>
  <c r="J941" i="1"/>
  <c r="I941" i="1"/>
  <c r="H941" i="1"/>
  <c r="G941" i="1"/>
  <c r="F941" i="1"/>
  <c r="C940" i="1"/>
  <c r="V939" i="1"/>
  <c r="U939" i="1"/>
  <c r="H946" i="1" s="1"/>
  <c r="T939" i="1"/>
  <c r="S939" i="1"/>
  <c r="H945" i="1" s="1"/>
  <c r="I939" i="1"/>
  <c r="F939" i="1"/>
  <c r="E939" i="1"/>
  <c r="D939" i="1"/>
  <c r="C939" i="1"/>
  <c r="B939" i="1"/>
  <c r="A939" i="1"/>
  <c r="Z938" i="1"/>
  <c r="Y938" i="1"/>
  <c r="W938" i="1"/>
  <c r="K938" i="1"/>
  <c r="Q938" i="1" s="1"/>
  <c r="Z937" i="1"/>
  <c r="Y937" i="1"/>
  <c r="X937" i="1"/>
  <c r="W937" i="1"/>
  <c r="V937" i="1"/>
  <c r="J935" i="1" s="1"/>
  <c r="U937" i="1"/>
  <c r="T937" i="1"/>
  <c r="J934" i="1" s="1"/>
  <c r="S937" i="1"/>
  <c r="J937" i="1"/>
  <c r="I937" i="1"/>
  <c r="H937" i="1"/>
  <c r="F937" i="1"/>
  <c r="E937" i="1"/>
  <c r="D937" i="1"/>
  <c r="C937" i="1"/>
  <c r="B937" i="1"/>
  <c r="A937" i="1"/>
  <c r="K936" i="1"/>
  <c r="G936" i="1"/>
  <c r="E936" i="1"/>
  <c r="I935" i="1"/>
  <c r="E935" i="1"/>
  <c r="I934" i="1"/>
  <c r="E934" i="1"/>
  <c r="J933" i="1"/>
  <c r="I933" i="1"/>
  <c r="H933" i="1"/>
  <c r="G933" i="1"/>
  <c r="F933" i="1"/>
  <c r="R932" i="1"/>
  <c r="J932" i="1"/>
  <c r="I932" i="1"/>
  <c r="H932" i="1"/>
  <c r="G932" i="1"/>
  <c r="F932" i="1"/>
  <c r="J931" i="1"/>
  <c r="I931" i="1"/>
  <c r="H931" i="1"/>
  <c r="G931" i="1"/>
  <c r="F931" i="1"/>
  <c r="R930" i="1"/>
  <c r="J930" i="1"/>
  <c r="I930" i="1"/>
  <c r="H930" i="1"/>
  <c r="G930" i="1"/>
  <c r="F930" i="1"/>
  <c r="C929" i="1"/>
  <c r="V928" i="1"/>
  <c r="U928" i="1"/>
  <c r="H935" i="1" s="1"/>
  <c r="X938" i="1" s="1"/>
  <c r="T928" i="1"/>
  <c r="S928" i="1"/>
  <c r="H934" i="1" s="1"/>
  <c r="I928" i="1"/>
  <c r="F928" i="1"/>
  <c r="E928" i="1"/>
  <c r="D928" i="1"/>
  <c r="C928" i="1"/>
  <c r="B928" i="1"/>
  <c r="A928" i="1"/>
  <c r="Z927" i="1"/>
  <c r="Y927" i="1"/>
  <c r="W927" i="1"/>
  <c r="K927" i="1"/>
  <c r="Q927" i="1" s="1"/>
  <c r="Z926" i="1"/>
  <c r="Y926" i="1"/>
  <c r="X926" i="1"/>
  <c r="W926" i="1"/>
  <c r="V926" i="1"/>
  <c r="U926" i="1"/>
  <c r="T926" i="1"/>
  <c r="S926" i="1"/>
  <c r="J926" i="1"/>
  <c r="I926" i="1"/>
  <c r="H926" i="1"/>
  <c r="F926" i="1"/>
  <c r="E926" i="1"/>
  <c r="D926" i="1"/>
  <c r="B926" i="1"/>
  <c r="A926" i="1"/>
  <c r="Z925" i="1"/>
  <c r="Y925" i="1"/>
  <c r="W925" i="1"/>
  <c r="V925" i="1"/>
  <c r="U925" i="1"/>
  <c r="T925" i="1"/>
  <c r="S925" i="1"/>
  <c r="J925" i="1"/>
  <c r="I925" i="1"/>
  <c r="H925" i="1"/>
  <c r="X925" i="1" s="1"/>
  <c r="F925" i="1"/>
  <c r="E925" i="1"/>
  <c r="D925" i="1"/>
  <c r="B925" i="1"/>
  <c r="A925" i="1"/>
  <c r="Z924" i="1"/>
  <c r="Y924" i="1"/>
  <c r="W924" i="1"/>
  <c r="V924" i="1"/>
  <c r="U924" i="1"/>
  <c r="T924" i="1"/>
  <c r="S924" i="1"/>
  <c r="J924" i="1"/>
  <c r="I924" i="1"/>
  <c r="H924" i="1"/>
  <c r="X924" i="1" s="1"/>
  <c r="F924" i="1"/>
  <c r="E924" i="1"/>
  <c r="D924" i="1"/>
  <c r="C924" i="1"/>
  <c r="B924" i="1"/>
  <c r="A924" i="1"/>
  <c r="Z923" i="1"/>
  <c r="Y923" i="1"/>
  <c r="W923" i="1"/>
  <c r="V923" i="1"/>
  <c r="U923" i="1"/>
  <c r="T923" i="1"/>
  <c r="S923" i="1"/>
  <c r="J923" i="1"/>
  <c r="I923" i="1"/>
  <c r="H923" i="1"/>
  <c r="X923" i="1" s="1"/>
  <c r="F923" i="1"/>
  <c r="E923" i="1"/>
  <c r="D923" i="1"/>
  <c r="C923" i="1"/>
  <c r="B923" i="1"/>
  <c r="A923" i="1"/>
  <c r="Z922" i="1"/>
  <c r="Y922" i="1"/>
  <c r="W922" i="1"/>
  <c r="V922" i="1"/>
  <c r="U922" i="1"/>
  <c r="T922" i="1"/>
  <c r="S922" i="1"/>
  <c r="J922" i="1"/>
  <c r="I922" i="1"/>
  <c r="H922" i="1"/>
  <c r="X922" i="1" s="1"/>
  <c r="F922" i="1"/>
  <c r="E922" i="1"/>
  <c r="D922" i="1"/>
  <c r="C922" i="1"/>
  <c r="B922" i="1"/>
  <c r="A922" i="1"/>
  <c r="Z921" i="1"/>
  <c r="Y921" i="1"/>
  <c r="W921" i="1"/>
  <c r="V921" i="1"/>
  <c r="U921" i="1"/>
  <c r="H919" i="1" s="1"/>
  <c r="T921" i="1"/>
  <c r="S921" i="1"/>
  <c r="H918" i="1" s="1"/>
  <c r="J921" i="1"/>
  <c r="I921" i="1"/>
  <c r="H921" i="1"/>
  <c r="X921" i="1" s="1"/>
  <c r="F921" i="1"/>
  <c r="E921" i="1"/>
  <c r="D921" i="1"/>
  <c r="C921" i="1"/>
  <c r="B921" i="1"/>
  <c r="A921" i="1"/>
  <c r="K920" i="1"/>
  <c r="G920" i="1"/>
  <c r="E920" i="1"/>
  <c r="I919" i="1"/>
  <c r="E919" i="1"/>
  <c r="I918" i="1"/>
  <c r="E918" i="1"/>
  <c r="J917" i="1"/>
  <c r="I917" i="1"/>
  <c r="H917" i="1"/>
  <c r="G917" i="1"/>
  <c r="F917" i="1"/>
  <c r="R916" i="1"/>
  <c r="J916" i="1"/>
  <c r="I916" i="1"/>
  <c r="H916" i="1"/>
  <c r="G916" i="1"/>
  <c r="F916" i="1"/>
  <c r="J915" i="1"/>
  <c r="I915" i="1"/>
  <c r="H915" i="1"/>
  <c r="X927" i="1" s="1"/>
  <c r="G915" i="1"/>
  <c r="F915" i="1"/>
  <c r="R914" i="1"/>
  <c r="J914" i="1"/>
  <c r="I914" i="1"/>
  <c r="H914" i="1"/>
  <c r="G914" i="1"/>
  <c r="F914" i="1"/>
  <c r="C913" i="1"/>
  <c r="V912" i="1"/>
  <c r="J919" i="1" s="1"/>
  <c r="U912" i="1"/>
  <c r="T912" i="1"/>
  <c r="J918" i="1" s="1"/>
  <c r="S912" i="1"/>
  <c r="I912" i="1"/>
  <c r="F912" i="1"/>
  <c r="E912" i="1"/>
  <c r="D912" i="1"/>
  <c r="C912" i="1"/>
  <c r="B912" i="1"/>
  <c r="A912" i="1"/>
  <c r="Z911" i="1"/>
  <c r="Y911" i="1"/>
  <c r="W911" i="1"/>
  <c r="K911" i="1"/>
  <c r="Q911" i="1" s="1"/>
  <c r="Z910" i="1"/>
  <c r="Y910" i="1"/>
  <c r="W910" i="1"/>
  <c r="V910" i="1"/>
  <c r="U910" i="1"/>
  <c r="T910" i="1"/>
  <c r="S910" i="1"/>
  <c r="J910" i="1"/>
  <c r="I910" i="1"/>
  <c r="H910" i="1"/>
  <c r="X910" i="1" s="1"/>
  <c r="F910" i="1"/>
  <c r="E910" i="1"/>
  <c r="D910" i="1"/>
  <c r="B910" i="1"/>
  <c r="A910" i="1"/>
  <c r="Z909" i="1"/>
  <c r="Y909" i="1"/>
  <c r="W909" i="1"/>
  <c r="V909" i="1"/>
  <c r="U909" i="1"/>
  <c r="T909" i="1"/>
  <c r="S909" i="1"/>
  <c r="J909" i="1"/>
  <c r="I909" i="1"/>
  <c r="H909" i="1"/>
  <c r="X909" i="1" s="1"/>
  <c r="F909" i="1"/>
  <c r="E909" i="1"/>
  <c r="D909" i="1"/>
  <c r="B909" i="1"/>
  <c r="A909" i="1"/>
  <c r="Z908" i="1"/>
  <c r="Y908" i="1"/>
  <c r="X908" i="1"/>
  <c r="W908" i="1"/>
  <c r="V908" i="1"/>
  <c r="U908" i="1"/>
  <c r="T908" i="1"/>
  <c r="S908" i="1"/>
  <c r="J908" i="1"/>
  <c r="I908" i="1"/>
  <c r="H908" i="1"/>
  <c r="F908" i="1"/>
  <c r="E908" i="1"/>
  <c r="D908" i="1"/>
  <c r="B908" i="1"/>
  <c r="A908" i="1"/>
  <c r="Z907" i="1"/>
  <c r="Y907" i="1"/>
  <c r="W907" i="1"/>
  <c r="V907" i="1"/>
  <c r="U907" i="1"/>
  <c r="T907" i="1"/>
  <c r="S907" i="1"/>
  <c r="J907" i="1"/>
  <c r="I907" i="1"/>
  <c r="H907" i="1"/>
  <c r="X907" i="1" s="1"/>
  <c r="F907" i="1"/>
  <c r="E907" i="1"/>
  <c r="D907" i="1"/>
  <c r="B907" i="1"/>
  <c r="A907" i="1"/>
  <c r="Z906" i="1"/>
  <c r="Y906" i="1"/>
  <c r="W906" i="1"/>
  <c r="V906" i="1"/>
  <c r="U906" i="1"/>
  <c r="T906" i="1"/>
  <c r="J903" i="1" s="1"/>
  <c r="S906" i="1"/>
  <c r="J906" i="1"/>
  <c r="I906" i="1"/>
  <c r="H906" i="1"/>
  <c r="X906" i="1" s="1"/>
  <c r="F906" i="1"/>
  <c r="E906" i="1"/>
  <c r="D906" i="1"/>
  <c r="B906" i="1"/>
  <c r="A906" i="1"/>
  <c r="K905" i="1"/>
  <c r="G905" i="1"/>
  <c r="E905" i="1"/>
  <c r="I904" i="1"/>
  <c r="E904" i="1"/>
  <c r="I903" i="1"/>
  <c r="H903" i="1"/>
  <c r="E903" i="1"/>
  <c r="J902" i="1"/>
  <c r="I902" i="1"/>
  <c r="H902" i="1"/>
  <c r="G902" i="1"/>
  <c r="F902" i="1"/>
  <c r="J901" i="1"/>
  <c r="I901" i="1"/>
  <c r="H901" i="1"/>
  <c r="R901" i="1" s="1"/>
  <c r="G901" i="1"/>
  <c r="F901" i="1"/>
  <c r="J900" i="1"/>
  <c r="I900" i="1"/>
  <c r="H900" i="1"/>
  <c r="G900" i="1"/>
  <c r="F900" i="1"/>
  <c r="J899" i="1"/>
  <c r="I899" i="1"/>
  <c r="H899" i="1"/>
  <c r="G899" i="1"/>
  <c r="F899" i="1"/>
  <c r="C898" i="1"/>
  <c r="V897" i="1"/>
  <c r="J904" i="1" s="1"/>
  <c r="U897" i="1"/>
  <c r="T897" i="1"/>
  <c r="S897" i="1"/>
  <c r="I897" i="1"/>
  <c r="F897" i="1"/>
  <c r="E897" i="1"/>
  <c r="D897" i="1"/>
  <c r="C897" i="1"/>
  <c r="B897" i="1"/>
  <c r="A897" i="1"/>
  <c r="Z896" i="1"/>
  <c r="Y896" i="1"/>
  <c r="W896" i="1"/>
  <c r="Q896" i="1"/>
  <c r="K896" i="1"/>
  <c r="Z895" i="1"/>
  <c r="Y895" i="1"/>
  <c r="X895" i="1"/>
  <c r="W895" i="1"/>
  <c r="V895" i="1"/>
  <c r="U895" i="1"/>
  <c r="T895" i="1"/>
  <c r="S895" i="1"/>
  <c r="J895" i="1"/>
  <c r="I895" i="1"/>
  <c r="H895" i="1"/>
  <c r="F895" i="1"/>
  <c r="E895" i="1"/>
  <c r="D895" i="1"/>
  <c r="C895" i="1"/>
  <c r="B895" i="1"/>
  <c r="A895" i="1"/>
  <c r="K894" i="1"/>
  <c r="G894" i="1"/>
  <c r="E894" i="1"/>
  <c r="I893" i="1"/>
  <c r="E893" i="1"/>
  <c r="J892" i="1"/>
  <c r="I892" i="1"/>
  <c r="H892" i="1"/>
  <c r="E892" i="1"/>
  <c r="J891" i="1"/>
  <c r="I891" i="1"/>
  <c r="H891" i="1"/>
  <c r="G891" i="1"/>
  <c r="F891" i="1"/>
  <c r="J890" i="1"/>
  <c r="I890" i="1"/>
  <c r="H890" i="1"/>
  <c r="R890" i="1" s="1"/>
  <c r="G890" i="1"/>
  <c r="F890" i="1"/>
  <c r="J889" i="1"/>
  <c r="I889" i="1"/>
  <c r="H889" i="1"/>
  <c r="G889" i="1"/>
  <c r="F889" i="1"/>
  <c r="J888" i="1"/>
  <c r="I888" i="1"/>
  <c r="H888" i="1"/>
  <c r="R888" i="1" s="1"/>
  <c r="G888" i="1"/>
  <c r="F888" i="1"/>
  <c r="C887" i="1"/>
  <c r="V886" i="1"/>
  <c r="J893" i="1" s="1"/>
  <c r="U886" i="1"/>
  <c r="H893" i="1" s="1"/>
  <c r="T886" i="1"/>
  <c r="S886" i="1"/>
  <c r="I886" i="1"/>
  <c r="F886" i="1"/>
  <c r="E886" i="1"/>
  <c r="D886" i="1"/>
  <c r="C886" i="1"/>
  <c r="B886" i="1"/>
  <c r="A886" i="1"/>
  <c r="Z885" i="1"/>
  <c r="Y885" i="1"/>
  <c r="W885" i="1"/>
  <c r="Q885" i="1"/>
  <c r="K885" i="1"/>
  <c r="Z884" i="1"/>
  <c r="Y884" i="1"/>
  <c r="X884" i="1"/>
  <c r="W884" i="1"/>
  <c r="V884" i="1"/>
  <c r="U884" i="1"/>
  <c r="T884" i="1"/>
  <c r="S884" i="1"/>
  <c r="J884" i="1"/>
  <c r="I884" i="1"/>
  <c r="H884" i="1"/>
  <c r="F884" i="1"/>
  <c r="E884" i="1"/>
  <c r="D884" i="1"/>
  <c r="C884" i="1"/>
  <c r="B884" i="1"/>
  <c r="A884" i="1"/>
  <c r="K883" i="1"/>
  <c r="G883" i="1"/>
  <c r="E883" i="1"/>
  <c r="I882" i="1"/>
  <c r="E882" i="1"/>
  <c r="J881" i="1"/>
  <c r="I881" i="1"/>
  <c r="H881" i="1"/>
  <c r="E881" i="1"/>
  <c r="J880" i="1"/>
  <c r="I885" i="1" s="1"/>
  <c r="P885" i="1" s="1"/>
  <c r="I880" i="1"/>
  <c r="H880" i="1"/>
  <c r="G880" i="1"/>
  <c r="F880" i="1"/>
  <c r="J879" i="1"/>
  <c r="I879" i="1"/>
  <c r="H879" i="1"/>
  <c r="R879" i="1" s="1"/>
  <c r="G879" i="1"/>
  <c r="F879" i="1"/>
  <c r="J878" i="1"/>
  <c r="I878" i="1"/>
  <c r="H878" i="1"/>
  <c r="G878" i="1"/>
  <c r="F878" i="1"/>
  <c r="J877" i="1"/>
  <c r="I877" i="1"/>
  <c r="H877" i="1"/>
  <c r="R877" i="1" s="1"/>
  <c r="G877" i="1"/>
  <c r="F877" i="1"/>
  <c r="C876" i="1"/>
  <c r="V875" i="1"/>
  <c r="J882" i="1" s="1"/>
  <c r="U875" i="1"/>
  <c r="H882" i="1" s="1"/>
  <c r="T875" i="1"/>
  <c r="S875" i="1"/>
  <c r="I875" i="1"/>
  <c r="F875" i="1"/>
  <c r="E875" i="1"/>
  <c r="D875" i="1"/>
  <c r="C875" i="1"/>
  <c r="B875" i="1"/>
  <c r="A875" i="1"/>
  <c r="Z874" i="1"/>
  <c r="Y874" i="1"/>
  <c r="W874" i="1"/>
  <c r="Q874" i="1"/>
  <c r="K874" i="1"/>
  <c r="Z873" i="1"/>
  <c r="Y873" i="1"/>
  <c r="X873" i="1"/>
  <c r="W873" i="1"/>
  <c r="V873" i="1"/>
  <c r="U873" i="1"/>
  <c r="T873" i="1"/>
  <c r="S873" i="1"/>
  <c r="J873" i="1"/>
  <c r="I873" i="1"/>
  <c r="H873" i="1"/>
  <c r="F873" i="1"/>
  <c r="E873" i="1"/>
  <c r="D873" i="1"/>
  <c r="C873" i="1"/>
  <c r="B873" i="1"/>
  <c r="A873" i="1"/>
  <c r="Z872" i="1"/>
  <c r="Y872" i="1"/>
  <c r="X872" i="1"/>
  <c r="W872" i="1"/>
  <c r="V872" i="1"/>
  <c r="U872" i="1"/>
  <c r="T872" i="1"/>
  <c r="S872" i="1"/>
  <c r="J872" i="1"/>
  <c r="I872" i="1"/>
  <c r="H872" i="1"/>
  <c r="F872" i="1"/>
  <c r="E872" i="1"/>
  <c r="D872" i="1"/>
  <c r="C872" i="1"/>
  <c r="B872" i="1"/>
  <c r="A872" i="1"/>
  <c r="K871" i="1"/>
  <c r="G871" i="1"/>
  <c r="E871" i="1"/>
  <c r="I870" i="1"/>
  <c r="E870" i="1"/>
  <c r="I869" i="1"/>
  <c r="H869" i="1"/>
  <c r="E869" i="1"/>
  <c r="J868" i="1"/>
  <c r="I868" i="1"/>
  <c r="H868" i="1"/>
  <c r="G868" i="1"/>
  <c r="F868" i="1"/>
  <c r="R867" i="1"/>
  <c r="J867" i="1"/>
  <c r="I867" i="1"/>
  <c r="H867" i="1"/>
  <c r="G867" i="1"/>
  <c r="F867" i="1"/>
  <c r="J866" i="1"/>
  <c r="I866" i="1"/>
  <c r="H866" i="1"/>
  <c r="G866" i="1"/>
  <c r="F866" i="1"/>
  <c r="J865" i="1"/>
  <c r="I865" i="1"/>
  <c r="H865" i="1"/>
  <c r="G865" i="1"/>
  <c r="F865" i="1"/>
  <c r="C864" i="1"/>
  <c r="V863" i="1"/>
  <c r="J870" i="1" s="1"/>
  <c r="U863" i="1"/>
  <c r="H870" i="1" s="1"/>
  <c r="T863" i="1"/>
  <c r="J869" i="1" s="1"/>
  <c r="S863" i="1"/>
  <c r="I863" i="1"/>
  <c r="F863" i="1"/>
  <c r="E863" i="1"/>
  <c r="D863" i="1"/>
  <c r="C863" i="1"/>
  <c r="B863" i="1"/>
  <c r="A863" i="1"/>
  <c r="Z862" i="1"/>
  <c r="Y862" i="1"/>
  <c r="W862" i="1"/>
  <c r="K862" i="1"/>
  <c r="Q862" i="1" s="1"/>
  <c r="Z861" i="1"/>
  <c r="Y861" i="1"/>
  <c r="X861" i="1"/>
  <c r="W861" i="1"/>
  <c r="V861" i="1"/>
  <c r="U861" i="1"/>
  <c r="T861" i="1"/>
  <c r="S861" i="1"/>
  <c r="J861" i="1"/>
  <c r="I861" i="1"/>
  <c r="H861" i="1"/>
  <c r="F861" i="1"/>
  <c r="E861" i="1"/>
  <c r="D861" i="1"/>
  <c r="C861" i="1"/>
  <c r="B861" i="1"/>
  <c r="A861" i="1"/>
  <c r="Z860" i="1"/>
  <c r="Y860" i="1"/>
  <c r="X860" i="1"/>
  <c r="W860" i="1"/>
  <c r="V860" i="1"/>
  <c r="U860" i="1"/>
  <c r="T860" i="1"/>
  <c r="S860" i="1"/>
  <c r="J860" i="1"/>
  <c r="I860" i="1"/>
  <c r="H860" i="1"/>
  <c r="F860" i="1"/>
  <c r="E860" i="1"/>
  <c r="D860" i="1"/>
  <c r="C860" i="1"/>
  <c r="B860" i="1"/>
  <c r="A860" i="1"/>
  <c r="Z859" i="1"/>
  <c r="Y859" i="1"/>
  <c r="X859" i="1"/>
  <c r="W859" i="1"/>
  <c r="V859" i="1"/>
  <c r="U859" i="1"/>
  <c r="T859" i="1"/>
  <c r="S859" i="1"/>
  <c r="H856" i="1" s="1"/>
  <c r="J859" i="1"/>
  <c r="I859" i="1"/>
  <c r="H859" i="1"/>
  <c r="F859" i="1"/>
  <c r="E859" i="1"/>
  <c r="D859" i="1"/>
  <c r="C859" i="1"/>
  <c r="B859" i="1"/>
  <c r="A859" i="1"/>
  <c r="K858" i="1"/>
  <c r="G858" i="1"/>
  <c r="E858" i="1"/>
  <c r="I857" i="1"/>
  <c r="E857" i="1"/>
  <c r="I856" i="1"/>
  <c r="E856" i="1"/>
  <c r="J855" i="1"/>
  <c r="I855" i="1"/>
  <c r="H855" i="1"/>
  <c r="G855" i="1"/>
  <c r="F855" i="1"/>
  <c r="R854" i="1"/>
  <c r="J854" i="1"/>
  <c r="I854" i="1"/>
  <c r="H854" i="1"/>
  <c r="G854" i="1"/>
  <c r="F854" i="1"/>
  <c r="J853" i="1"/>
  <c r="I853" i="1"/>
  <c r="H853" i="1"/>
  <c r="G853" i="1"/>
  <c r="F853" i="1"/>
  <c r="J852" i="1"/>
  <c r="I852" i="1"/>
  <c r="H852" i="1"/>
  <c r="G852" i="1"/>
  <c r="F852" i="1"/>
  <c r="V851" i="1"/>
  <c r="U851" i="1"/>
  <c r="H857" i="1" s="1"/>
  <c r="T851" i="1"/>
  <c r="J856" i="1" s="1"/>
  <c r="S851" i="1"/>
  <c r="I851" i="1"/>
  <c r="F851" i="1"/>
  <c r="E851" i="1"/>
  <c r="D851" i="1"/>
  <c r="C851" i="1"/>
  <c r="B851" i="1"/>
  <c r="A851" i="1"/>
  <c r="Z850" i="1"/>
  <c r="Y850" i="1"/>
  <c r="W850" i="1"/>
  <c r="K850" i="1"/>
  <c r="Q850" i="1" s="1"/>
  <c r="Z849" i="1"/>
  <c r="Y849" i="1"/>
  <c r="X849" i="1"/>
  <c r="W849" i="1"/>
  <c r="V849" i="1"/>
  <c r="U849" i="1"/>
  <c r="T849" i="1"/>
  <c r="S849" i="1"/>
  <c r="J849" i="1"/>
  <c r="I849" i="1"/>
  <c r="H849" i="1"/>
  <c r="F849" i="1"/>
  <c r="E849" i="1"/>
  <c r="D849" i="1"/>
  <c r="C849" i="1"/>
  <c r="B849" i="1"/>
  <c r="A849" i="1"/>
  <c r="K848" i="1"/>
  <c r="G848" i="1"/>
  <c r="E848" i="1"/>
  <c r="J847" i="1"/>
  <c r="I847" i="1"/>
  <c r="E847" i="1"/>
  <c r="J846" i="1"/>
  <c r="I846" i="1"/>
  <c r="H846" i="1"/>
  <c r="E846" i="1"/>
  <c r="J845" i="1"/>
  <c r="I845" i="1"/>
  <c r="H845" i="1"/>
  <c r="G845" i="1"/>
  <c r="F845" i="1"/>
  <c r="J844" i="1"/>
  <c r="I844" i="1"/>
  <c r="H844" i="1"/>
  <c r="G844" i="1"/>
  <c r="F844" i="1"/>
  <c r="V843" i="1"/>
  <c r="U843" i="1"/>
  <c r="H847" i="1" s="1"/>
  <c r="T843" i="1"/>
  <c r="S843" i="1"/>
  <c r="I843" i="1"/>
  <c r="F843" i="1"/>
  <c r="E843" i="1"/>
  <c r="D843" i="1"/>
  <c r="C843" i="1"/>
  <c r="B843" i="1"/>
  <c r="A843" i="1"/>
  <c r="Z842" i="1"/>
  <c r="Y842" i="1"/>
  <c r="W842" i="1"/>
  <c r="K842" i="1"/>
  <c r="Q842" i="1" s="1"/>
  <c r="Z841" i="1"/>
  <c r="Y841" i="1"/>
  <c r="X841" i="1"/>
  <c r="W841" i="1"/>
  <c r="V841" i="1"/>
  <c r="U841" i="1"/>
  <c r="T841" i="1"/>
  <c r="S841" i="1"/>
  <c r="J841" i="1"/>
  <c r="I841" i="1"/>
  <c r="H841" i="1"/>
  <c r="F841" i="1"/>
  <c r="E841" i="1"/>
  <c r="D841" i="1"/>
  <c r="B841" i="1"/>
  <c r="A841" i="1"/>
  <c r="Z840" i="1"/>
  <c r="Y840" i="1"/>
  <c r="W840" i="1"/>
  <c r="V840" i="1"/>
  <c r="U840" i="1"/>
  <c r="T840" i="1"/>
  <c r="J837" i="1" s="1"/>
  <c r="S840" i="1"/>
  <c r="J840" i="1"/>
  <c r="I840" i="1"/>
  <c r="H840" i="1"/>
  <c r="X840" i="1" s="1"/>
  <c r="F840" i="1"/>
  <c r="E840" i="1"/>
  <c r="D840" i="1"/>
  <c r="B840" i="1"/>
  <c r="A840" i="1"/>
  <c r="K839" i="1"/>
  <c r="G839" i="1"/>
  <c r="E839" i="1"/>
  <c r="I838" i="1"/>
  <c r="E838" i="1"/>
  <c r="I837" i="1"/>
  <c r="E837" i="1"/>
  <c r="J836" i="1"/>
  <c r="I836" i="1"/>
  <c r="H836" i="1"/>
  <c r="G836" i="1"/>
  <c r="F836" i="1"/>
  <c r="J835" i="1"/>
  <c r="I842" i="1" s="1"/>
  <c r="P842" i="1" s="1"/>
  <c r="I835" i="1"/>
  <c r="H835" i="1"/>
  <c r="G835" i="1"/>
  <c r="F835" i="1"/>
  <c r="R834" i="1"/>
  <c r="J834" i="1"/>
  <c r="I834" i="1"/>
  <c r="H834" i="1"/>
  <c r="G834" i="1"/>
  <c r="F834" i="1"/>
  <c r="V833" i="1"/>
  <c r="J838" i="1" s="1"/>
  <c r="U833" i="1"/>
  <c r="H838" i="1" s="1"/>
  <c r="T833" i="1"/>
  <c r="S833" i="1"/>
  <c r="H837" i="1" s="1"/>
  <c r="I833" i="1"/>
  <c r="F833" i="1"/>
  <c r="E833" i="1"/>
  <c r="D833" i="1"/>
  <c r="C833" i="1"/>
  <c r="B833" i="1"/>
  <c r="A833" i="1"/>
  <c r="Z832" i="1"/>
  <c r="Y832" i="1"/>
  <c r="X832" i="1"/>
  <c r="W832" i="1"/>
  <c r="Q832" i="1"/>
  <c r="K832" i="1"/>
  <c r="Z831" i="1"/>
  <c r="Y831" i="1"/>
  <c r="X831" i="1"/>
  <c r="W831" i="1"/>
  <c r="V831" i="1"/>
  <c r="J829" i="1" s="1"/>
  <c r="U831" i="1"/>
  <c r="T831" i="1"/>
  <c r="S831" i="1"/>
  <c r="J831" i="1"/>
  <c r="I831" i="1"/>
  <c r="H831" i="1"/>
  <c r="F831" i="1"/>
  <c r="E831" i="1"/>
  <c r="D831" i="1"/>
  <c r="B831" i="1"/>
  <c r="A831" i="1"/>
  <c r="K830" i="1"/>
  <c r="G830" i="1"/>
  <c r="E830" i="1"/>
  <c r="I829" i="1"/>
  <c r="H829" i="1"/>
  <c r="E829" i="1"/>
  <c r="I828" i="1"/>
  <c r="E828" i="1"/>
  <c r="J827" i="1"/>
  <c r="I827" i="1"/>
  <c r="H827" i="1"/>
  <c r="G827" i="1"/>
  <c r="F827" i="1"/>
  <c r="R826" i="1"/>
  <c r="J826" i="1"/>
  <c r="I826" i="1"/>
  <c r="H826" i="1"/>
  <c r="G826" i="1"/>
  <c r="F826" i="1"/>
  <c r="J825" i="1"/>
  <c r="I825" i="1"/>
  <c r="H825" i="1"/>
  <c r="G825" i="1"/>
  <c r="F825" i="1"/>
  <c r="R824" i="1"/>
  <c r="J824" i="1"/>
  <c r="I832" i="1" s="1"/>
  <c r="P832" i="1" s="1"/>
  <c r="I824" i="1"/>
  <c r="H824" i="1"/>
  <c r="G824" i="1"/>
  <c r="F824" i="1"/>
  <c r="V823" i="1"/>
  <c r="U823" i="1"/>
  <c r="T823" i="1"/>
  <c r="J828" i="1" s="1"/>
  <c r="S823" i="1"/>
  <c r="H828" i="1" s="1"/>
  <c r="I823" i="1"/>
  <c r="F823" i="1"/>
  <c r="E823" i="1"/>
  <c r="D823" i="1"/>
  <c r="C823" i="1"/>
  <c r="B823" i="1"/>
  <c r="A823" i="1"/>
  <c r="Z822" i="1"/>
  <c r="Y822" i="1"/>
  <c r="W822" i="1"/>
  <c r="Q822" i="1"/>
  <c r="K822" i="1"/>
  <c r="Z821" i="1"/>
  <c r="Y821" i="1"/>
  <c r="W821" i="1"/>
  <c r="V821" i="1"/>
  <c r="U821" i="1"/>
  <c r="T821" i="1"/>
  <c r="J818" i="1" s="1"/>
  <c r="S821" i="1"/>
  <c r="J821" i="1"/>
  <c r="I821" i="1"/>
  <c r="H821" i="1"/>
  <c r="X821" i="1" s="1"/>
  <c r="F821" i="1"/>
  <c r="E821" i="1"/>
  <c r="D821" i="1"/>
  <c r="B821" i="1"/>
  <c r="A821" i="1"/>
  <c r="K820" i="1"/>
  <c r="G820" i="1"/>
  <c r="E820" i="1"/>
  <c r="I819" i="1"/>
  <c r="E819" i="1"/>
  <c r="I818" i="1"/>
  <c r="E818" i="1"/>
  <c r="J817" i="1"/>
  <c r="I817" i="1"/>
  <c r="H817" i="1"/>
  <c r="G817" i="1"/>
  <c r="F817" i="1"/>
  <c r="J816" i="1"/>
  <c r="I816" i="1"/>
  <c r="H816" i="1"/>
  <c r="R816" i="1" s="1"/>
  <c r="G816" i="1"/>
  <c r="F816" i="1"/>
  <c r="C815" i="1"/>
  <c r="V814" i="1"/>
  <c r="J819" i="1" s="1"/>
  <c r="U814" i="1"/>
  <c r="H819" i="1" s="1"/>
  <c r="T814" i="1"/>
  <c r="S814" i="1"/>
  <c r="H818" i="1" s="1"/>
  <c r="I814" i="1"/>
  <c r="F814" i="1"/>
  <c r="E814" i="1"/>
  <c r="D814" i="1"/>
  <c r="C814" i="1"/>
  <c r="B814" i="1"/>
  <c r="A814" i="1"/>
  <c r="Z813" i="1"/>
  <c r="Y813" i="1"/>
  <c r="W813" i="1"/>
  <c r="Q813" i="1"/>
  <c r="K813" i="1"/>
  <c r="Z812" i="1"/>
  <c r="Y812" i="1"/>
  <c r="W812" i="1"/>
  <c r="V812" i="1"/>
  <c r="U812" i="1"/>
  <c r="T812" i="1"/>
  <c r="S812" i="1"/>
  <c r="J812" i="1"/>
  <c r="I812" i="1"/>
  <c r="H812" i="1"/>
  <c r="X812" i="1" s="1"/>
  <c r="F812" i="1"/>
  <c r="E812" i="1"/>
  <c r="D812" i="1"/>
  <c r="C812" i="1"/>
  <c r="B812" i="1"/>
  <c r="A812" i="1"/>
  <c r="K811" i="1"/>
  <c r="G811" i="1"/>
  <c r="E811" i="1"/>
  <c r="I810" i="1"/>
  <c r="H810" i="1"/>
  <c r="E810" i="1"/>
  <c r="I809" i="1"/>
  <c r="E809" i="1"/>
  <c r="J808" i="1"/>
  <c r="I808" i="1"/>
  <c r="H808" i="1"/>
  <c r="G808" i="1"/>
  <c r="F808" i="1"/>
  <c r="J807" i="1"/>
  <c r="I807" i="1"/>
  <c r="H807" i="1"/>
  <c r="G807" i="1"/>
  <c r="F807" i="1"/>
  <c r="R806" i="1"/>
  <c r="J806" i="1"/>
  <c r="I806" i="1"/>
  <c r="H806" i="1"/>
  <c r="G806" i="1"/>
  <c r="F806" i="1"/>
  <c r="V805" i="1"/>
  <c r="J810" i="1" s="1"/>
  <c r="U805" i="1"/>
  <c r="T805" i="1"/>
  <c r="S805" i="1"/>
  <c r="H809" i="1" s="1"/>
  <c r="I805" i="1"/>
  <c r="F805" i="1"/>
  <c r="E805" i="1"/>
  <c r="D805" i="1"/>
  <c r="C805" i="1"/>
  <c r="B805" i="1"/>
  <c r="A805" i="1"/>
  <c r="Z804" i="1"/>
  <c r="Y804" i="1"/>
  <c r="W804" i="1"/>
  <c r="Q804" i="1"/>
  <c r="K804" i="1"/>
  <c r="Z803" i="1"/>
  <c r="Y803" i="1"/>
  <c r="W803" i="1"/>
  <c r="V803" i="1"/>
  <c r="U803" i="1"/>
  <c r="T803" i="1"/>
  <c r="S803" i="1"/>
  <c r="J803" i="1"/>
  <c r="I803" i="1"/>
  <c r="H803" i="1"/>
  <c r="X803" i="1" s="1"/>
  <c r="F803" i="1"/>
  <c r="E803" i="1"/>
  <c r="D803" i="1"/>
  <c r="B803" i="1"/>
  <c r="A803" i="1"/>
  <c r="Z802" i="1"/>
  <c r="Y802" i="1"/>
  <c r="X802" i="1"/>
  <c r="W802" i="1"/>
  <c r="V802" i="1"/>
  <c r="U802" i="1"/>
  <c r="T802" i="1"/>
  <c r="S802" i="1"/>
  <c r="J802" i="1"/>
  <c r="I802" i="1"/>
  <c r="H802" i="1"/>
  <c r="F802" i="1"/>
  <c r="E802" i="1"/>
  <c r="D802" i="1"/>
  <c r="B802" i="1"/>
  <c r="A802" i="1"/>
  <c r="Z801" i="1"/>
  <c r="Y801" i="1"/>
  <c r="W801" i="1"/>
  <c r="V801" i="1"/>
  <c r="U801" i="1"/>
  <c r="T801" i="1"/>
  <c r="S801" i="1"/>
  <c r="J801" i="1"/>
  <c r="I801" i="1"/>
  <c r="H801" i="1"/>
  <c r="X801" i="1" s="1"/>
  <c r="F801" i="1"/>
  <c r="E801" i="1"/>
  <c r="D801" i="1"/>
  <c r="B801" i="1"/>
  <c r="A801" i="1"/>
  <c r="K800" i="1"/>
  <c r="G800" i="1"/>
  <c r="E800" i="1"/>
  <c r="J799" i="1"/>
  <c r="I799" i="1"/>
  <c r="E799" i="1"/>
  <c r="I798" i="1"/>
  <c r="E798" i="1"/>
  <c r="J797" i="1"/>
  <c r="I797" i="1"/>
  <c r="H797" i="1"/>
  <c r="G797" i="1"/>
  <c r="F797" i="1"/>
  <c r="R796" i="1"/>
  <c r="J796" i="1"/>
  <c r="I804" i="1" s="1"/>
  <c r="P804" i="1" s="1"/>
  <c r="I796" i="1"/>
  <c r="H796" i="1"/>
  <c r="G796" i="1"/>
  <c r="F796" i="1"/>
  <c r="V795" i="1"/>
  <c r="U795" i="1"/>
  <c r="T795" i="1"/>
  <c r="J798" i="1" s="1"/>
  <c r="S795" i="1"/>
  <c r="H798" i="1" s="1"/>
  <c r="I795" i="1"/>
  <c r="F795" i="1"/>
  <c r="E795" i="1"/>
  <c r="D795" i="1"/>
  <c r="C795" i="1"/>
  <c r="B795" i="1"/>
  <c r="A795" i="1"/>
  <c r="Z794" i="1"/>
  <c r="Y794" i="1"/>
  <c r="W794" i="1"/>
  <c r="Q794" i="1"/>
  <c r="K794" i="1"/>
  <c r="Z793" i="1"/>
  <c r="Y793" i="1"/>
  <c r="W793" i="1"/>
  <c r="V793" i="1"/>
  <c r="U793" i="1"/>
  <c r="T793" i="1"/>
  <c r="S793" i="1"/>
  <c r="J793" i="1"/>
  <c r="I793" i="1"/>
  <c r="H793" i="1"/>
  <c r="X793" i="1" s="1"/>
  <c r="F793" i="1"/>
  <c r="E793" i="1"/>
  <c r="D793" i="1"/>
  <c r="C793" i="1"/>
  <c r="B793" i="1"/>
  <c r="A793" i="1"/>
  <c r="K792" i="1"/>
  <c r="G792" i="1"/>
  <c r="E792" i="1"/>
  <c r="J791" i="1"/>
  <c r="I791" i="1"/>
  <c r="E791" i="1"/>
  <c r="I790" i="1"/>
  <c r="E790" i="1"/>
  <c r="J789" i="1"/>
  <c r="I789" i="1"/>
  <c r="H789" i="1"/>
  <c r="G789" i="1"/>
  <c r="F789" i="1"/>
  <c r="J788" i="1"/>
  <c r="I788" i="1"/>
  <c r="H788" i="1"/>
  <c r="R788" i="1" s="1"/>
  <c r="G788" i="1"/>
  <c r="F788" i="1"/>
  <c r="V787" i="1"/>
  <c r="U787" i="1"/>
  <c r="H791" i="1" s="1"/>
  <c r="T787" i="1"/>
  <c r="J790" i="1" s="1"/>
  <c r="S787" i="1"/>
  <c r="H790" i="1" s="1"/>
  <c r="I787" i="1"/>
  <c r="F787" i="1"/>
  <c r="E787" i="1"/>
  <c r="D787" i="1"/>
  <c r="C787" i="1"/>
  <c r="B787" i="1"/>
  <c r="A787" i="1"/>
  <c r="Z786" i="1"/>
  <c r="Y786" i="1"/>
  <c r="W786" i="1"/>
  <c r="Q786" i="1"/>
  <c r="K786" i="1"/>
  <c r="Z785" i="1"/>
  <c r="Y785" i="1"/>
  <c r="W785" i="1"/>
  <c r="V785" i="1"/>
  <c r="U785" i="1"/>
  <c r="T785" i="1"/>
  <c r="S785" i="1"/>
  <c r="J785" i="1"/>
  <c r="I785" i="1"/>
  <c r="H785" i="1"/>
  <c r="X785" i="1" s="1"/>
  <c r="F785" i="1"/>
  <c r="E785" i="1"/>
  <c r="D785" i="1"/>
  <c r="C785" i="1"/>
  <c r="B785" i="1"/>
  <c r="A785" i="1"/>
  <c r="K784" i="1"/>
  <c r="G784" i="1"/>
  <c r="E784" i="1"/>
  <c r="I783" i="1"/>
  <c r="H783" i="1"/>
  <c r="E783" i="1"/>
  <c r="I782" i="1"/>
  <c r="E782" i="1"/>
  <c r="J781" i="1"/>
  <c r="I786" i="1" s="1"/>
  <c r="P786" i="1" s="1"/>
  <c r="I781" i="1"/>
  <c r="H781" i="1"/>
  <c r="G781" i="1"/>
  <c r="F781" i="1"/>
  <c r="J780" i="1"/>
  <c r="I780" i="1"/>
  <c r="H780" i="1"/>
  <c r="G780" i="1"/>
  <c r="F780" i="1"/>
  <c r="R779" i="1"/>
  <c r="J779" i="1"/>
  <c r="I779" i="1"/>
  <c r="H779" i="1"/>
  <c r="G779" i="1"/>
  <c r="F779" i="1"/>
  <c r="V778" i="1"/>
  <c r="J783" i="1" s="1"/>
  <c r="U778" i="1"/>
  <c r="T778" i="1"/>
  <c r="J782" i="1" s="1"/>
  <c r="S778" i="1"/>
  <c r="H782" i="1" s="1"/>
  <c r="I778" i="1"/>
  <c r="F778" i="1"/>
  <c r="E778" i="1"/>
  <c r="D778" i="1"/>
  <c r="C778" i="1"/>
  <c r="B778" i="1"/>
  <c r="A778" i="1"/>
  <c r="Z777" i="1"/>
  <c r="Y777" i="1"/>
  <c r="W777" i="1"/>
  <c r="Q777" i="1"/>
  <c r="K777" i="1"/>
  <c r="Z776" i="1"/>
  <c r="Y776" i="1"/>
  <c r="X776" i="1"/>
  <c r="W776" i="1"/>
  <c r="V776" i="1"/>
  <c r="U776" i="1"/>
  <c r="T776" i="1"/>
  <c r="J773" i="1" s="1"/>
  <c r="S776" i="1"/>
  <c r="J776" i="1"/>
  <c r="I776" i="1"/>
  <c r="H776" i="1"/>
  <c r="F776" i="1"/>
  <c r="E776" i="1"/>
  <c r="D776" i="1"/>
  <c r="C776" i="1"/>
  <c r="B776" i="1"/>
  <c r="A776" i="1"/>
  <c r="K775" i="1"/>
  <c r="G775" i="1"/>
  <c r="E775" i="1"/>
  <c r="I774" i="1"/>
  <c r="E774" i="1"/>
  <c r="I773" i="1"/>
  <c r="E773" i="1"/>
  <c r="J772" i="1"/>
  <c r="I772" i="1"/>
  <c r="H772" i="1"/>
  <c r="G772" i="1"/>
  <c r="F772" i="1"/>
  <c r="J771" i="1"/>
  <c r="I771" i="1"/>
  <c r="H771" i="1"/>
  <c r="G771" i="1"/>
  <c r="F771" i="1"/>
  <c r="J770" i="1"/>
  <c r="I770" i="1"/>
  <c r="H770" i="1"/>
  <c r="R770" i="1" s="1"/>
  <c r="G770" i="1"/>
  <c r="F770" i="1"/>
  <c r="V769" i="1"/>
  <c r="J774" i="1" s="1"/>
  <c r="U769" i="1"/>
  <c r="H774" i="1" s="1"/>
  <c r="T769" i="1"/>
  <c r="S769" i="1"/>
  <c r="H773" i="1" s="1"/>
  <c r="I769" i="1"/>
  <c r="F769" i="1"/>
  <c r="E769" i="1"/>
  <c r="D769" i="1"/>
  <c r="C769" i="1"/>
  <c r="B769" i="1"/>
  <c r="A769" i="1"/>
  <c r="Z768" i="1"/>
  <c r="Y768" i="1"/>
  <c r="W768" i="1"/>
  <c r="Q768" i="1"/>
  <c r="K768" i="1"/>
  <c r="Z767" i="1"/>
  <c r="Y767" i="1"/>
  <c r="W767" i="1"/>
  <c r="V767" i="1"/>
  <c r="U767" i="1"/>
  <c r="T767" i="1"/>
  <c r="J764" i="1" s="1"/>
  <c r="S767" i="1"/>
  <c r="J767" i="1"/>
  <c r="I767" i="1"/>
  <c r="H767" i="1"/>
  <c r="X767" i="1" s="1"/>
  <c r="F767" i="1"/>
  <c r="E767" i="1"/>
  <c r="D767" i="1"/>
  <c r="C767" i="1"/>
  <c r="B767" i="1"/>
  <c r="A767" i="1"/>
  <c r="K766" i="1"/>
  <c r="G766" i="1"/>
  <c r="E766" i="1"/>
  <c r="J765" i="1"/>
  <c r="I765" i="1"/>
  <c r="H765" i="1"/>
  <c r="E765" i="1"/>
  <c r="I764" i="1"/>
  <c r="E764" i="1"/>
  <c r="J763" i="1"/>
  <c r="I763" i="1"/>
  <c r="H763" i="1"/>
  <c r="G763" i="1"/>
  <c r="F763" i="1"/>
  <c r="J762" i="1"/>
  <c r="I768" i="1" s="1"/>
  <c r="P768" i="1" s="1"/>
  <c r="I762" i="1"/>
  <c r="H762" i="1"/>
  <c r="R762" i="1" s="1"/>
  <c r="G762" i="1"/>
  <c r="F762" i="1"/>
  <c r="V761" i="1"/>
  <c r="U761" i="1"/>
  <c r="T761" i="1"/>
  <c r="S761" i="1"/>
  <c r="H764" i="1" s="1"/>
  <c r="I761" i="1"/>
  <c r="F761" i="1"/>
  <c r="E761" i="1"/>
  <c r="D761" i="1"/>
  <c r="C761" i="1"/>
  <c r="B761" i="1"/>
  <c r="A761" i="1"/>
  <c r="Z760" i="1"/>
  <c r="Y760" i="1"/>
  <c r="W760" i="1"/>
  <c r="Q760" i="1"/>
  <c r="K760" i="1"/>
  <c r="Z759" i="1"/>
  <c r="Y759" i="1"/>
  <c r="W759" i="1"/>
  <c r="V759" i="1"/>
  <c r="U759" i="1"/>
  <c r="T759" i="1"/>
  <c r="S759" i="1"/>
  <c r="J759" i="1"/>
  <c r="I759" i="1"/>
  <c r="H759" i="1"/>
  <c r="X759" i="1" s="1"/>
  <c r="F759" i="1"/>
  <c r="E759" i="1"/>
  <c r="D759" i="1"/>
  <c r="C759" i="1"/>
  <c r="B759" i="1"/>
  <c r="A759" i="1"/>
  <c r="K758" i="1"/>
  <c r="G758" i="1"/>
  <c r="E758" i="1"/>
  <c r="I757" i="1"/>
  <c r="H757" i="1"/>
  <c r="E757" i="1"/>
  <c r="I756" i="1"/>
  <c r="E756" i="1"/>
  <c r="J755" i="1"/>
  <c r="I755" i="1"/>
  <c r="H755" i="1"/>
  <c r="G755" i="1"/>
  <c r="F755" i="1"/>
  <c r="J754" i="1"/>
  <c r="I754" i="1"/>
  <c r="H754" i="1"/>
  <c r="G754" i="1"/>
  <c r="F754" i="1"/>
  <c r="J753" i="1"/>
  <c r="I753" i="1"/>
  <c r="H753" i="1"/>
  <c r="G753" i="1"/>
  <c r="F753" i="1"/>
  <c r="V752" i="1"/>
  <c r="J757" i="1" s="1"/>
  <c r="U752" i="1"/>
  <c r="T752" i="1"/>
  <c r="J756" i="1" s="1"/>
  <c r="S752" i="1"/>
  <c r="H756" i="1" s="1"/>
  <c r="I752" i="1"/>
  <c r="F752" i="1"/>
  <c r="E752" i="1"/>
  <c r="D752" i="1"/>
  <c r="C752" i="1"/>
  <c r="B752" i="1"/>
  <c r="A752" i="1"/>
  <c r="Z751" i="1"/>
  <c r="Y751" i="1"/>
  <c r="W751" i="1"/>
  <c r="Q751" i="1"/>
  <c r="K751" i="1"/>
  <c r="Z750" i="1"/>
  <c r="Y750" i="1"/>
  <c r="X750" i="1"/>
  <c r="W750" i="1"/>
  <c r="V750" i="1"/>
  <c r="U750" i="1"/>
  <c r="T750" i="1"/>
  <c r="J747" i="1" s="1"/>
  <c r="S750" i="1"/>
  <c r="J750" i="1"/>
  <c r="I750" i="1"/>
  <c r="H750" i="1"/>
  <c r="F750" i="1"/>
  <c r="E750" i="1"/>
  <c r="D750" i="1"/>
  <c r="C750" i="1"/>
  <c r="B750" i="1"/>
  <c r="A750" i="1"/>
  <c r="K749" i="1"/>
  <c r="G749" i="1"/>
  <c r="E749" i="1"/>
  <c r="I748" i="1"/>
  <c r="E748" i="1"/>
  <c r="I747" i="1"/>
  <c r="E747" i="1"/>
  <c r="J746" i="1"/>
  <c r="I746" i="1"/>
  <c r="H746" i="1"/>
  <c r="G746" i="1"/>
  <c r="F746" i="1"/>
  <c r="J745" i="1"/>
  <c r="I745" i="1"/>
  <c r="H745" i="1"/>
  <c r="G745" i="1"/>
  <c r="F745" i="1"/>
  <c r="J744" i="1"/>
  <c r="I744" i="1"/>
  <c r="H744" i="1"/>
  <c r="G744" i="1"/>
  <c r="F744" i="1"/>
  <c r="V743" i="1"/>
  <c r="J748" i="1" s="1"/>
  <c r="U743" i="1"/>
  <c r="H748" i="1" s="1"/>
  <c r="T743" i="1"/>
  <c r="S743" i="1"/>
  <c r="H747" i="1" s="1"/>
  <c r="I743" i="1"/>
  <c r="F743" i="1"/>
  <c r="E743" i="1"/>
  <c r="D743" i="1"/>
  <c r="C743" i="1"/>
  <c r="B743" i="1"/>
  <c r="A743" i="1"/>
  <c r="Z742" i="1"/>
  <c r="Y742" i="1"/>
  <c r="W742" i="1"/>
  <c r="Q742" i="1"/>
  <c r="K742" i="1"/>
  <c r="Z741" i="1"/>
  <c r="Y741" i="1"/>
  <c r="W741" i="1"/>
  <c r="V741" i="1"/>
  <c r="U741" i="1"/>
  <c r="T741" i="1"/>
  <c r="S741" i="1"/>
  <c r="J741" i="1"/>
  <c r="I741" i="1"/>
  <c r="H741" i="1"/>
  <c r="X741" i="1" s="1"/>
  <c r="F741" i="1"/>
  <c r="E741" i="1"/>
  <c r="D741" i="1"/>
  <c r="C741" i="1"/>
  <c r="B741" i="1"/>
  <c r="A741" i="1"/>
  <c r="K740" i="1"/>
  <c r="G740" i="1"/>
  <c r="E740" i="1"/>
  <c r="I739" i="1"/>
  <c r="H739" i="1"/>
  <c r="E739" i="1"/>
  <c r="I738" i="1"/>
  <c r="H738" i="1"/>
  <c r="E738" i="1"/>
  <c r="J737" i="1"/>
  <c r="I737" i="1"/>
  <c r="H737" i="1"/>
  <c r="G737" i="1"/>
  <c r="F737" i="1"/>
  <c r="J736" i="1"/>
  <c r="I736" i="1"/>
  <c r="H736" i="1"/>
  <c r="G736" i="1"/>
  <c r="F736" i="1"/>
  <c r="R735" i="1"/>
  <c r="J735" i="1"/>
  <c r="I735" i="1"/>
  <c r="H735" i="1"/>
  <c r="G735" i="1"/>
  <c r="F735" i="1"/>
  <c r="V734" i="1"/>
  <c r="J739" i="1" s="1"/>
  <c r="U734" i="1"/>
  <c r="T734" i="1"/>
  <c r="J738" i="1" s="1"/>
  <c r="I742" i="1" s="1"/>
  <c r="P742" i="1" s="1"/>
  <c r="S734" i="1"/>
  <c r="I734" i="1"/>
  <c r="F734" i="1"/>
  <c r="E734" i="1"/>
  <c r="D734" i="1"/>
  <c r="C734" i="1"/>
  <c r="B734" i="1"/>
  <c r="A734" i="1"/>
  <c r="Z733" i="1"/>
  <c r="Y733" i="1"/>
  <c r="W733" i="1"/>
  <c r="K733" i="1"/>
  <c r="Q733" i="1" s="1"/>
  <c r="Z732" i="1"/>
  <c r="Y732" i="1"/>
  <c r="W732" i="1"/>
  <c r="V732" i="1"/>
  <c r="U732" i="1"/>
  <c r="T732" i="1"/>
  <c r="S732" i="1"/>
  <c r="J732" i="1"/>
  <c r="I732" i="1"/>
  <c r="H732" i="1"/>
  <c r="X732" i="1" s="1"/>
  <c r="F732" i="1"/>
  <c r="E732" i="1"/>
  <c r="D732" i="1"/>
  <c r="C732" i="1"/>
  <c r="B732" i="1"/>
  <c r="A732" i="1"/>
  <c r="K731" i="1"/>
  <c r="G731" i="1"/>
  <c r="E731" i="1"/>
  <c r="I730" i="1"/>
  <c r="E730" i="1"/>
  <c r="I729" i="1"/>
  <c r="E729" i="1"/>
  <c r="J728" i="1"/>
  <c r="I728" i="1"/>
  <c r="H728" i="1"/>
  <c r="G728" i="1"/>
  <c r="F728" i="1"/>
  <c r="J727" i="1"/>
  <c r="I727" i="1"/>
  <c r="H727" i="1"/>
  <c r="G727" i="1"/>
  <c r="F727" i="1"/>
  <c r="J726" i="1"/>
  <c r="I726" i="1"/>
  <c r="H726" i="1"/>
  <c r="G726" i="1"/>
  <c r="F726" i="1"/>
  <c r="C725" i="1"/>
  <c r="V724" i="1"/>
  <c r="J730" i="1" s="1"/>
  <c r="U724" i="1"/>
  <c r="H730" i="1" s="1"/>
  <c r="T724" i="1"/>
  <c r="J729" i="1" s="1"/>
  <c r="I733" i="1" s="1"/>
  <c r="P733" i="1" s="1"/>
  <c r="S724" i="1"/>
  <c r="H729" i="1" s="1"/>
  <c r="I724" i="1"/>
  <c r="F724" i="1"/>
  <c r="E724" i="1"/>
  <c r="D724" i="1"/>
  <c r="C724" i="1"/>
  <c r="B724" i="1"/>
  <c r="A724" i="1"/>
  <c r="Z723" i="1"/>
  <c r="Y723" i="1"/>
  <c r="W723" i="1"/>
  <c r="K723" i="1"/>
  <c r="Q723" i="1" s="1"/>
  <c r="Z722" i="1"/>
  <c r="Y722" i="1"/>
  <c r="W722" i="1"/>
  <c r="V722" i="1"/>
  <c r="U722" i="1"/>
  <c r="T722" i="1"/>
  <c r="S722" i="1"/>
  <c r="J722" i="1"/>
  <c r="I722" i="1"/>
  <c r="H722" i="1"/>
  <c r="X722" i="1" s="1"/>
  <c r="F722" i="1"/>
  <c r="E722" i="1"/>
  <c r="D722" i="1"/>
  <c r="C722" i="1"/>
  <c r="B722" i="1"/>
  <c r="A722" i="1"/>
  <c r="K721" i="1"/>
  <c r="G721" i="1"/>
  <c r="E721" i="1"/>
  <c r="I720" i="1"/>
  <c r="E720" i="1"/>
  <c r="I719" i="1"/>
  <c r="E719" i="1"/>
  <c r="J718" i="1"/>
  <c r="I718" i="1"/>
  <c r="H718" i="1"/>
  <c r="G718" i="1"/>
  <c r="F718" i="1"/>
  <c r="J717" i="1"/>
  <c r="I717" i="1"/>
  <c r="H717" i="1"/>
  <c r="G717" i="1"/>
  <c r="F717" i="1"/>
  <c r="J716" i="1"/>
  <c r="I723" i="1" s="1"/>
  <c r="P723" i="1" s="1"/>
  <c r="I716" i="1"/>
  <c r="H716" i="1"/>
  <c r="R716" i="1" s="1"/>
  <c r="G716" i="1"/>
  <c r="F716" i="1"/>
  <c r="V715" i="1"/>
  <c r="J720" i="1" s="1"/>
  <c r="U715" i="1"/>
  <c r="H720" i="1" s="1"/>
  <c r="T715" i="1"/>
  <c r="J719" i="1" s="1"/>
  <c r="S715" i="1"/>
  <c r="H719" i="1" s="1"/>
  <c r="I715" i="1"/>
  <c r="F715" i="1"/>
  <c r="E715" i="1"/>
  <c r="D715" i="1"/>
  <c r="C715" i="1"/>
  <c r="B715" i="1"/>
  <c r="A715" i="1"/>
  <c r="A714" i="1"/>
  <c r="A712" i="1"/>
  <c r="A708" i="1"/>
  <c r="A704" i="1"/>
  <c r="Z702" i="1"/>
  <c r="Y702" i="1"/>
  <c r="W702" i="1"/>
  <c r="K702" i="1"/>
  <c r="Q702" i="1" s="1"/>
  <c r="K701" i="1"/>
  <c r="G701" i="1"/>
  <c r="E701" i="1"/>
  <c r="I700" i="1"/>
  <c r="E700" i="1"/>
  <c r="I699" i="1"/>
  <c r="E699" i="1"/>
  <c r="J698" i="1"/>
  <c r="I698" i="1"/>
  <c r="H698" i="1"/>
  <c r="G698" i="1"/>
  <c r="F698" i="1"/>
  <c r="V697" i="1"/>
  <c r="J700" i="1" s="1"/>
  <c r="U697" i="1"/>
  <c r="H700" i="1" s="1"/>
  <c r="T697" i="1"/>
  <c r="J699" i="1" s="1"/>
  <c r="S697" i="1"/>
  <c r="H699" i="1" s="1"/>
  <c r="I697" i="1"/>
  <c r="F697" i="1"/>
  <c r="E697" i="1"/>
  <c r="D697" i="1"/>
  <c r="A697" i="1"/>
  <c r="Z696" i="1"/>
  <c r="Y696" i="1"/>
  <c r="W696" i="1"/>
  <c r="K696" i="1"/>
  <c r="Q696" i="1" s="1"/>
  <c r="K695" i="1"/>
  <c r="G695" i="1"/>
  <c r="E695" i="1"/>
  <c r="I694" i="1"/>
  <c r="E694" i="1"/>
  <c r="I693" i="1"/>
  <c r="E693" i="1"/>
  <c r="J692" i="1"/>
  <c r="I692" i="1"/>
  <c r="H692" i="1"/>
  <c r="G696" i="1" s="1"/>
  <c r="O696" i="1" s="1"/>
  <c r="G692" i="1"/>
  <c r="F692" i="1"/>
  <c r="C691" i="1"/>
  <c r="V690" i="1"/>
  <c r="J694" i="1" s="1"/>
  <c r="U690" i="1"/>
  <c r="H694" i="1" s="1"/>
  <c r="T690" i="1"/>
  <c r="J693" i="1" s="1"/>
  <c r="S690" i="1"/>
  <c r="H693" i="1" s="1"/>
  <c r="X696" i="1" s="1"/>
  <c r="I690" i="1"/>
  <c r="F690" i="1"/>
  <c r="E690" i="1"/>
  <c r="D690" i="1"/>
  <c r="C690" i="1"/>
  <c r="B690" i="1"/>
  <c r="A690" i="1"/>
  <c r="Z689" i="1"/>
  <c r="Y689" i="1"/>
  <c r="W689" i="1"/>
  <c r="Q689" i="1"/>
  <c r="K689" i="1"/>
  <c r="K688" i="1"/>
  <c r="G688" i="1"/>
  <c r="E688" i="1"/>
  <c r="I687" i="1"/>
  <c r="H687" i="1"/>
  <c r="E687" i="1"/>
  <c r="I686" i="1"/>
  <c r="H686" i="1"/>
  <c r="E686" i="1"/>
  <c r="J685" i="1"/>
  <c r="I685" i="1"/>
  <c r="H685" i="1"/>
  <c r="R685" i="1" s="1"/>
  <c r="G685" i="1"/>
  <c r="F685" i="1"/>
  <c r="J684" i="1"/>
  <c r="I684" i="1"/>
  <c r="H684" i="1"/>
  <c r="G684" i="1"/>
  <c r="F684" i="1"/>
  <c r="R683" i="1"/>
  <c r="J683" i="1"/>
  <c r="I683" i="1"/>
  <c r="H683" i="1"/>
  <c r="G689" i="1" s="1"/>
  <c r="O689" i="1" s="1"/>
  <c r="G683" i="1"/>
  <c r="F683" i="1"/>
  <c r="C682" i="1"/>
  <c r="V681" i="1"/>
  <c r="J687" i="1" s="1"/>
  <c r="U681" i="1"/>
  <c r="T681" i="1"/>
  <c r="J686" i="1" s="1"/>
  <c r="S681" i="1"/>
  <c r="I681" i="1"/>
  <c r="F681" i="1"/>
  <c r="E681" i="1"/>
  <c r="D681" i="1"/>
  <c r="A681" i="1"/>
  <c r="Z680" i="1"/>
  <c r="Y680" i="1"/>
  <c r="W680" i="1"/>
  <c r="Q680" i="1"/>
  <c r="K680" i="1"/>
  <c r="K679" i="1"/>
  <c r="G679" i="1"/>
  <c r="E679" i="1"/>
  <c r="I678" i="1"/>
  <c r="H678" i="1"/>
  <c r="E678" i="1"/>
  <c r="I677" i="1"/>
  <c r="E677" i="1"/>
  <c r="J676" i="1"/>
  <c r="I676" i="1"/>
  <c r="H676" i="1"/>
  <c r="G680" i="1" s="1"/>
  <c r="O680" i="1" s="1"/>
  <c r="G676" i="1"/>
  <c r="F676" i="1"/>
  <c r="V675" i="1"/>
  <c r="J678" i="1" s="1"/>
  <c r="U675" i="1"/>
  <c r="T675" i="1"/>
  <c r="J677" i="1" s="1"/>
  <c r="I680" i="1" s="1"/>
  <c r="P680" i="1" s="1"/>
  <c r="S675" i="1"/>
  <c r="H677" i="1" s="1"/>
  <c r="I675" i="1"/>
  <c r="F675" i="1"/>
  <c r="E675" i="1"/>
  <c r="D675" i="1"/>
  <c r="A675" i="1"/>
  <c r="Z674" i="1"/>
  <c r="Y674" i="1"/>
  <c r="W674" i="1"/>
  <c r="Q674" i="1"/>
  <c r="K674" i="1"/>
  <c r="K673" i="1"/>
  <c r="G673" i="1"/>
  <c r="E673" i="1"/>
  <c r="I672" i="1"/>
  <c r="H672" i="1"/>
  <c r="E672" i="1"/>
  <c r="J671" i="1"/>
  <c r="I671" i="1"/>
  <c r="E671" i="1"/>
  <c r="J670" i="1"/>
  <c r="I670" i="1"/>
  <c r="H670" i="1"/>
  <c r="G670" i="1"/>
  <c r="F670" i="1"/>
  <c r="J669" i="1"/>
  <c r="I669" i="1"/>
  <c r="H669" i="1"/>
  <c r="G674" i="1" s="1"/>
  <c r="O674" i="1" s="1"/>
  <c r="G669" i="1"/>
  <c r="F669" i="1"/>
  <c r="V668" i="1"/>
  <c r="J672" i="1" s="1"/>
  <c r="U668" i="1"/>
  <c r="T668" i="1"/>
  <c r="S668" i="1"/>
  <c r="H671" i="1" s="1"/>
  <c r="I668" i="1"/>
  <c r="F668" i="1"/>
  <c r="E668" i="1"/>
  <c r="D668" i="1"/>
  <c r="A668" i="1"/>
  <c r="Z667" i="1"/>
  <c r="Y667" i="1"/>
  <c r="W667" i="1"/>
  <c r="K667" i="1"/>
  <c r="Q667" i="1" s="1"/>
  <c r="K666" i="1"/>
  <c r="G666" i="1"/>
  <c r="E666" i="1"/>
  <c r="I665" i="1"/>
  <c r="H665" i="1"/>
  <c r="E665" i="1"/>
  <c r="I664" i="1"/>
  <c r="E664" i="1"/>
  <c r="J663" i="1"/>
  <c r="I663" i="1"/>
  <c r="H663" i="1"/>
  <c r="X667" i="1" s="1"/>
  <c r="G663" i="1"/>
  <c r="F663" i="1"/>
  <c r="R662" i="1"/>
  <c r="J662" i="1"/>
  <c r="I662" i="1"/>
  <c r="H662" i="1"/>
  <c r="G662" i="1"/>
  <c r="F662" i="1"/>
  <c r="V661" i="1"/>
  <c r="J665" i="1" s="1"/>
  <c r="U661" i="1"/>
  <c r="T661" i="1"/>
  <c r="J664" i="1" s="1"/>
  <c r="S661" i="1"/>
  <c r="H664" i="1" s="1"/>
  <c r="I661" i="1"/>
  <c r="F661" i="1"/>
  <c r="E661" i="1"/>
  <c r="D661" i="1"/>
  <c r="A661" i="1"/>
  <c r="Z660" i="1"/>
  <c r="Y660" i="1"/>
  <c r="W660" i="1"/>
  <c r="K660" i="1"/>
  <c r="Q660" i="1" s="1"/>
  <c r="K659" i="1"/>
  <c r="G659" i="1"/>
  <c r="E659" i="1"/>
  <c r="J658" i="1"/>
  <c r="I658" i="1"/>
  <c r="E658" i="1"/>
  <c r="I657" i="1"/>
  <c r="E657" i="1"/>
  <c r="J656" i="1"/>
  <c r="I656" i="1"/>
  <c r="H656" i="1"/>
  <c r="G656" i="1"/>
  <c r="F656" i="1"/>
  <c r="V655" i="1"/>
  <c r="U655" i="1"/>
  <c r="H658" i="1" s="1"/>
  <c r="T655" i="1"/>
  <c r="J657" i="1" s="1"/>
  <c r="S655" i="1"/>
  <c r="H657" i="1" s="1"/>
  <c r="I655" i="1"/>
  <c r="F655" i="1"/>
  <c r="E655" i="1"/>
  <c r="D655" i="1"/>
  <c r="A655" i="1"/>
  <c r="Z654" i="1"/>
  <c r="Y654" i="1"/>
  <c r="W654" i="1"/>
  <c r="Q654" i="1"/>
  <c r="K654" i="1"/>
  <c r="K653" i="1"/>
  <c r="G653" i="1"/>
  <c r="E653" i="1"/>
  <c r="J652" i="1"/>
  <c r="I652" i="1"/>
  <c r="E652" i="1"/>
  <c r="J651" i="1"/>
  <c r="I651" i="1"/>
  <c r="E651" i="1"/>
  <c r="J650" i="1"/>
  <c r="I650" i="1"/>
  <c r="H650" i="1"/>
  <c r="R650" i="1" s="1"/>
  <c r="G650" i="1"/>
  <c r="F650" i="1"/>
  <c r="J649" i="1"/>
  <c r="I649" i="1"/>
  <c r="H649" i="1"/>
  <c r="G649" i="1"/>
  <c r="F649" i="1"/>
  <c r="J648" i="1"/>
  <c r="I648" i="1"/>
  <c r="H648" i="1"/>
  <c r="R648" i="1" s="1"/>
  <c r="G648" i="1"/>
  <c r="F648" i="1"/>
  <c r="V647" i="1"/>
  <c r="U647" i="1"/>
  <c r="H652" i="1" s="1"/>
  <c r="T647" i="1"/>
  <c r="S647" i="1"/>
  <c r="H651" i="1" s="1"/>
  <c r="I647" i="1"/>
  <c r="F647" i="1"/>
  <c r="E647" i="1"/>
  <c r="D647" i="1"/>
  <c r="A647" i="1"/>
  <c r="Z646" i="1"/>
  <c r="Y646" i="1"/>
  <c r="W646" i="1"/>
  <c r="K646" i="1"/>
  <c r="Q646" i="1" s="1"/>
  <c r="K645" i="1"/>
  <c r="G645" i="1"/>
  <c r="E645" i="1"/>
  <c r="J644" i="1"/>
  <c r="I644" i="1"/>
  <c r="E644" i="1"/>
  <c r="I643" i="1"/>
  <c r="E643" i="1"/>
  <c r="J642" i="1"/>
  <c r="I642" i="1"/>
  <c r="H642" i="1"/>
  <c r="G642" i="1"/>
  <c r="F642" i="1"/>
  <c r="V641" i="1"/>
  <c r="U641" i="1"/>
  <c r="H644" i="1" s="1"/>
  <c r="T641" i="1"/>
  <c r="J643" i="1" s="1"/>
  <c r="I646" i="1" s="1"/>
  <c r="P646" i="1" s="1"/>
  <c r="S641" i="1"/>
  <c r="H643" i="1" s="1"/>
  <c r="I641" i="1"/>
  <c r="F641" i="1"/>
  <c r="E641" i="1"/>
  <c r="D641" i="1"/>
  <c r="A641" i="1"/>
  <c r="Z640" i="1"/>
  <c r="Y640" i="1"/>
  <c r="W640" i="1"/>
  <c r="K640" i="1"/>
  <c r="Q640" i="1" s="1"/>
  <c r="K639" i="1"/>
  <c r="G639" i="1"/>
  <c r="E639" i="1"/>
  <c r="I638" i="1"/>
  <c r="E638" i="1"/>
  <c r="J637" i="1"/>
  <c r="I640" i="1" s="1"/>
  <c r="P640" i="1" s="1"/>
  <c r="I637" i="1"/>
  <c r="E637" i="1"/>
  <c r="J636" i="1"/>
  <c r="I636" i="1"/>
  <c r="H636" i="1"/>
  <c r="G636" i="1"/>
  <c r="F636" i="1"/>
  <c r="R635" i="1"/>
  <c r="J635" i="1"/>
  <c r="I635" i="1"/>
  <c r="H635" i="1"/>
  <c r="G635" i="1"/>
  <c r="F635" i="1"/>
  <c r="V634" i="1"/>
  <c r="J638" i="1" s="1"/>
  <c r="U634" i="1"/>
  <c r="H638" i="1" s="1"/>
  <c r="T634" i="1"/>
  <c r="S634" i="1"/>
  <c r="H637" i="1" s="1"/>
  <c r="I634" i="1"/>
  <c r="F634" i="1"/>
  <c r="E634" i="1"/>
  <c r="D634" i="1"/>
  <c r="A634" i="1"/>
  <c r="Z633" i="1"/>
  <c r="Y633" i="1"/>
  <c r="W633" i="1"/>
  <c r="K633" i="1"/>
  <c r="Q633" i="1" s="1"/>
  <c r="K632" i="1"/>
  <c r="G632" i="1"/>
  <c r="E632" i="1"/>
  <c r="J631" i="1"/>
  <c r="I631" i="1"/>
  <c r="E631" i="1"/>
  <c r="I630" i="1"/>
  <c r="H630" i="1"/>
  <c r="E630" i="1"/>
  <c r="J629" i="1"/>
  <c r="I629" i="1"/>
  <c r="H629" i="1"/>
  <c r="R629" i="1" s="1"/>
  <c r="G629" i="1"/>
  <c r="F629" i="1"/>
  <c r="J628" i="1"/>
  <c r="I628" i="1"/>
  <c r="H628" i="1"/>
  <c r="G628" i="1"/>
  <c r="F628" i="1"/>
  <c r="J627" i="1"/>
  <c r="I627" i="1"/>
  <c r="H627" i="1"/>
  <c r="R627" i="1" s="1"/>
  <c r="G627" i="1"/>
  <c r="F627" i="1"/>
  <c r="V626" i="1"/>
  <c r="U626" i="1"/>
  <c r="H631" i="1" s="1"/>
  <c r="X633" i="1" s="1"/>
  <c r="T626" i="1"/>
  <c r="J630" i="1" s="1"/>
  <c r="S626" i="1"/>
  <c r="I626" i="1"/>
  <c r="F626" i="1"/>
  <c r="E626" i="1"/>
  <c r="D626" i="1"/>
  <c r="A626" i="1"/>
  <c r="A625" i="1"/>
  <c r="A621" i="1"/>
  <c r="Y619" i="1"/>
  <c r="X619" i="1"/>
  <c r="W619" i="1"/>
  <c r="K619" i="1"/>
  <c r="Q619" i="1" s="1"/>
  <c r="G619" i="1"/>
  <c r="O619" i="1" s="1"/>
  <c r="K618" i="1"/>
  <c r="G618" i="1"/>
  <c r="E618" i="1"/>
  <c r="I617" i="1"/>
  <c r="H617" i="1"/>
  <c r="E617" i="1"/>
  <c r="I616" i="1"/>
  <c r="H616" i="1"/>
  <c r="E616" i="1"/>
  <c r="R615" i="1"/>
  <c r="J615" i="1"/>
  <c r="I615" i="1"/>
  <c r="H615" i="1"/>
  <c r="Z619" i="1" s="1"/>
  <c r="G615" i="1"/>
  <c r="F615" i="1"/>
  <c r="V614" i="1"/>
  <c r="J617" i="1" s="1"/>
  <c r="U614" i="1"/>
  <c r="T614" i="1"/>
  <c r="J616" i="1" s="1"/>
  <c r="S614" i="1"/>
  <c r="I614" i="1"/>
  <c r="F614" i="1"/>
  <c r="E614" i="1"/>
  <c r="D614" i="1"/>
  <c r="A614" i="1"/>
  <c r="Z613" i="1"/>
  <c r="Y613" i="1"/>
  <c r="X613" i="1"/>
  <c r="K613" i="1"/>
  <c r="Q613" i="1" s="1"/>
  <c r="K621" i="1" s="1"/>
  <c r="G613" i="1"/>
  <c r="O613" i="1" s="1"/>
  <c r="K612" i="1"/>
  <c r="G612" i="1"/>
  <c r="E612" i="1"/>
  <c r="I611" i="1"/>
  <c r="E611" i="1"/>
  <c r="I610" i="1"/>
  <c r="H610" i="1"/>
  <c r="E610" i="1"/>
  <c r="R609" i="1"/>
  <c r="J609" i="1"/>
  <c r="I609" i="1"/>
  <c r="H609" i="1"/>
  <c r="G609" i="1"/>
  <c r="F609" i="1"/>
  <c r="J608" i="1"/>
  <c r="I608" i="1"/>
  <c r="H608" i="1"/>
  <c r="G608" i="1"/>
  <c r="F608" i="1"/>
  <c r="J607" i="1"/>
  <c r="I607" i="1"/>
  <c r="H607" i="1"/>
  <c r="G607" i="1"/>
  <c r="F607" i="1"/>
  <c r="C606" i="1"/>
  <c r="V605" i="1"/>
  <c r="J611" i="1" s="1"/>
  <c r="U605" i="1"/>
  <c r="H611" i="1" s="1"/>
  <c r="T605" i="1"/>
  <c r="J610" i="1" s="1"/>
  <c r="S605" i="1"/>
  <c r="I605" i="1"/>
  <c r="F605" i="1"/>
  <c r="E605" i="1"/>
  <c r="D605" i="1"/>
  <c r="C605" i="1"/>
  <c r="B605" i="1"/>
  <c r="A605" i="1"/>
  <c r="A604" i="1"/>
  <c r="A600" i="1"/>
  <c r="Z598" i="1"/>
  <c r="Y598" i="1"/>
  <c r="W598" i="1"/>
  <c r="Q598" i="1"/>
  <c r="K598" i="1"/>
  <c r="Z597" i="1"/>
  <c r="Y597" i="1"/>
  <c r="X597" i="1"/>
  <c r="W597" i="1"/>
  <c r="V597" i="1"/>
  <c r="U597" i="1"/>
  <c r="T597" i="1"/>
  <c r="J594" i="1" s="1"/>
  <c r="S597" i="1"/>
  <c r="J597" i="1"/>
  <c r="I597" i="1"/>
  <c r="H597" i="1"/>
  <c r="F597" i="1"/>
  <c r="E597" i="1"/>
  <c r="D597" i="1"/>
  <c r="B597" i="1"/>
  <c r="A597" i="1"/>
  <c r="K596" i="1"/>
  <c r="G596" i="1"/>
  <c r="E596" i="1"/>
  <c r="I595" i="1"/>
  <c r="H595" i="1"/>
  <c r="E595" i="1"/>
  <c r="I594" i="1"/>
  <c r="E594" i="1"/>
  <c r="J593" i="1"/>
  <c r="I593" i="1"/>
  <c r="H593" i="1"/>
  <c r="G593" i="1"/>
  <c r="F593" i="1"/>
  <c r="R592" i="1"/>
  <c r="J592" i="1"/>
  <c r="I592" i="1"/>
  <c r="H592" i="1"/>
  <c r="G592" i="1"/>
  <c r="F592" i="1"/>
  <c r="J591" i="1"/>
  <c r="I591" i="1"/>
  <c r="H591" i="1"/>
  <c r="G591" i="1"/>
  <c r="F591" i="1"/>
  <c r="J590" i="1"/>
  <c r="I590" i="1"/>
  <c r="H590" i="1"/>
  <c r="G590" i="1"/>
  <c r="F590" i="1"/>
  <c r="C589" i="1"/>
  <c r="V588" i="1"/>
  <c r="J595" i="1" s="1"/>
  <c r="U588" i="1"/>
  <c r="T588" i="1"/>
  <c r="S588" i="1"/>
  <c r="H594" i="1" s="1"/>
  <c r="I588" i="1"/>
  <c r="F588" i="1"/>
  <c r="E588" i="1"/>
  <c r="D588" i="1"/>
  <c r="C588" i="1"/>
  <c r="B588" i="1"/>
  <c r="A588" i="1"/>
  <c r="Z587" i="1"/>
  <c r="Y587" i="1"/>
  <c r="W587" i="1"/>
  <c r="Q587" i="1"/>
  <c r="K587" i="1"/>
  <c r="Z586" i="1"/>
  <c r="Y586" i="1"/>
  <c r="W586" i="1"/>
  <c r="V586" i="1"/>
  <c r="U586" i="1"/>
  <c r="T586" i="1"/>
  <c r="S586" i="1"/>
  <c r="J586" i="1"/>
  <c r="I586" i="1"/>
  <c r="H586" i="1"/>
  <c r="X586" i="1" s="1"/>
  <c r="F586" i="1"/>
  <c r="E586" i="1"/>
  <c r="D586" i="1"/>
  <c r="C586" i="1"/>
  <c r="B586" i="1"/>
  <c r="A586" i="1"/>
  <c r="K585" i="1"/>
  <c r="G585" i="1"/>
  <c r="E585" i="1"/>
  <c r="I584" i="1"/>
  <c r="H584" i="1"/>
  <c r="E584" i="1"/>
  <c r="I583" i="1"/>
  <c r="E583" i="1"/>
  <c r="J582" i="1"/>
  <c r="I582" i="1"/>
  <c r="H582" i="1"/>
  <c r="G582" i="1"/>
  <c r="F582" i="1"/>
  <c r="R581" i="1"/>
  <c r="J581" i="1"/>
  <c r="I581" i="1"/>
  <c r="H581" i="1"/>
  <c r="G581" i="1"/>
  <c r="F581" i="1"/>
  <c r="J580" i="1"/>
  <c r="I580" i="1"/>
  <c r="H580" i="1"/>
  <c r="G580" i="1"/>
  <c r="F580" i="1"/>
  <c r="J579" i="1"/>
  <c r="I579" i="1"/>
  <c r="H579" i="1"/>
  <c r="X587" i="1" s="1"/>
  <c r="G579" i="1"/>
  <c r="F579" i="1"/>
  <c r="C578" i="1"/>
  <c r="V577" i="1"/>
  <c r="J584" i="1" s="1"/>
  <c r="U577" i="1"/>
  <c r="T577" i="1"/>
  <c r="J583" i="1" s="1"/>
  <c r="S577" i="1"/>
  <c r="H583" i="1" s="1"/>
  <c r="I577" i="1"/>
  <c r="F577" i="1"/>
  <c r="E577" i="1"/>
  <c r="D577" i="1"/>
  <c r="C577" i="1"/>
  <c r="B577" i="1"/>
  <c r="A577" i="1"/>
  <c r="Z576" i="1"/>
  <c r="Y576" i="1"/>
  <c r="W576" i="1"/>
  <c r="Q576" i="1"/>
  <c r="K576" i="1"/>
  <c r="Z575" i="1"/>
  <c r="Y575" i="1"/>
  <c r="W575" i="1"/>
  <c r="V575" i="1"/>
  <c r="U575" i="1"/>
  <c r="T575" i="1"/>
  <c r="S575" i="1"/>
  <c r="J575" i="1"/>
  <c r="I575" i="1"/>
  <c r="H575" i="1"/>
  <c r="X575" i="1" s="1"/>
  <c r="F575" i="1"/>
  <c r="E575" i="1"/>
  <c r="D575" i="1"/>
  <c r="B575" i="1"/>
  <c r="A575" i="1"/>
  <c r="Z574" i="1"/>
  <c r="Y574" i="1"/>
  <c r="X574" i="1"/>
  <c r="W574" i="1"/>
  <c r="V574" i="1"/>
  <c r="U574" i="1"/>
  <c r="T574" i="1"/>
  <c r="S574" i="1"/>
  <c r="J574" i="1"/>
  <c r="I574" i="1"/>
  <c r="H574" i="1"/>
  <c r="F574" i="1"/>
  <c r="E574" i="1"/>
  <c r="D574" i="1"/>
  <c r="B574" i="1"/>
  <c r="A574" i="1"/>
  <c r="Z573" i="1"/>
  <c r="Y573" i="1"/>
  <c r="X573" i="1"/>
  <c r="W573" i="1"/>
  <c r="V573" i="1"/>
  <c r="U573" i="1"/>
  <c r="H569" i="1" s="1"/>
  <c r="T573" i="1"/>
  <c r="S573" i="1"/>
  <c r="J573" i="1"/>
  <c r="I573" i="1"/>
  <c r="H573" i="1"/>
  <c r="F573" i="1"/>
  <c r="E573" i="1"/>
  <c r="D573" i="1"/>
  <c r="B573" i="1"/>
  <c r="A573" i="1"/>
  <c r="Z572" i="1"/>
  <c r="Y572" i="1"/>
  <c r="W572" i="1"/>
  <c r="V572" i="1"/>
  <c r="U572" i="1"/>
  <c r="T572" i="1"/>
  <c r="S572" i="1"/>
  <c r="J572" i="1"/>
  <c r="I572" i="1"/>
  <c r="H572" i="1"/>
  <c r="X572" i="1" s="1"/>
  <c r="F572" i="1"/>
  <c r="E572" i="1"/>
  <c r="D572" i="1"/>
  <c r="B572" i="1"/>
  <c r="A572" i="1"/>
  <c r="Z571" i="1"/>
  <c r="Y571" i="1"/>
  <c r="X571" i="1"/>
  <c r="W571" i="1"/>
  <c r="V571" i="1"/>
  <c r="U571" i="1"/>
  <c r="T571" i="1"/>
  <c r="S571" i="1"/>
  <c r="J571" i="1"/>
  <c r="I571" i="1"/>
  <c r="H571" i="1"/>
  <c r="F571" i="1"/>
  <c r="E571" i="1"/>
  <c r="D571" i="1"/>
  <c r="B571" i="1"/>
  <c r="A571" i="1"/>
  <c r="K570" i="1"/>
  <c r="G570" i="1"/>
  <c r="E570" i="1"/>
  <c r="J569" i="1"/>
  <c r="I569" i="1"/>
  <c r="E569" i="1"/>
  <c r="J568" i="1"/>
  <c r="I576" i="1" s="1"/>
  <c r="P576" i="1" s="1"/>
  <c r="I568" i="1"/>
  <c r="E568" i="1"/>
  <c r="J567" i="1"/>
  <c r="I567" i="1"/>
  <c r="H567" i="1"/>
  <c r="G567" i="1"/>
  <c r="F567" i="1"/>
  <c r="J566" i="1"/>
  <c r="I566" i="1"/>
  <c r="H566" i="1"/>
  <c r="R566" i="1" s="1"/>
  <c r="G566" i="1"/>
  <c r="F566" i="1"/>
  <c r="J565" i="1"/>
  <c r="I565" i="1"/>
  <c r="H565" i="1"/>
  <c r="G565" i="1"/>
  <c r="F565" i="1"/>
  <c r="R564" i="1"/>
  <c r="J564" i="1"/>
  <c r="I564" i="1"/>
  <c r="H564" i="1"/>
  <c r="G564" i="1"/>
  <c r="F564" i="1"/>
  <c r="C563" i="1"/>
  <c r="V562" i="1"/>
  <c r="U562" i="1"/>
  <c r="T562" i="1"/>
  <c r="S562" i="1"/>
  <c r="H568" i="1" s="1"/>
  <c r="I562" i="1"/>
  <c r="F562" i="1"/>
  <c r="E562" i="1"/>
  <c r="D562" i="1"/>
  <c r="C562" i="1"/>
  <c r="B562" i="1"/>
  <c r="A562" i="1"/>
  <c r="Z561" i="1"/>
  <c r="Y561" i="1"/>
  <c r="W561" i="1"/>
  <c r="Q561" i="1"/>
  <c r="K561" i="1"/>
  <c r="Z560" i="1"/>
  <c r="Y560" i="1"/>
  <c r="W560" i="1"/>
  <c r="V560" i="1"/>
  <c r="U560" i="1"/>
  <c r="T560" i="1"/>
  <c r="S560" i="1"/>
  <c r="J560" i="1"/>
  <c r="I560" i="1"/>
  <c r="H560" i="1"/>
  <c r="X560" i="1" s="1"/>
  <c r="F560" i="1"/>
  <c r="E560" i="1"/>
  <c r="D560" i="1"/>
  <c r="B560" i="1"/>
  <c r="A560" i="1"/>
  <c r="Z559" i="1"/>
  <c r="Y559" i="1"/>
  <c r="X559" i="1"/>
  <c r="W559" i="1"/>
  <c r="V559" i="1"/>
  <c r="U559" i="1"/>
  <c r="T559" i="1"/>
  <c r="S559" i="1"/>
  <c r="J559" i="1"/>
  <c r="I559" i="1"/>
  <c r="H559" i="1"/>
  <c r="F559" i="1"/>
  <c r="E559" i="1"/>
  <c r="D559" i="1"/>
  <c r="B559" i="1"/>
  <c r="A559" i="1"/>
  <c r="Z558" i="1"/>
  <c r="Y558" i="1"/>
  <c r="X558" i="1"/>
  <c r="W558" i="1"/>
  <c r="V558" i="1"/>
  <c r="U558" i="1"/>
  <c r="T558" i="1"/>
  <c r="S558" i="1"/>
  <c r="J558" i="1"/>
  <c r="I558" i="1"/>
  <c r="H558" i="1"/>
  <c r="F558" i="1"/>
  <c r="E558" i="1"/>
  <c r="D558" i="1"/>
  <c r="C558" i="1"/>
  <c r="B558" i="1"/>
  <c r="A558" i="1"/>
  <c r="Z557" i="1"/>
  <c r="Y557" i="1"/>
  <c r="X557" i="1"/>
  <c r="W557" i="1"/>
  <c r="V557" i="1"/>
  <c r="U557" i="1"/>
  <c r="T557" i="1"/>
  <c r="S557" i="1"/>
  <c r="H552" i="1" s="1"/>
  <c r="J557" i="1"/>
  <c r="I557" i="1"/>
  <c r="H557" i="1"/>
  <c r="F557" i="1"/>
  <c r="E557" i="1"/>
  <c r="D557" i="1"/>
  <c r="C557" i="1"/>
  <c r="B557" i="1"/>
  <c r="A557" i="1"/>
  <c r="Z556" i="1"/>
  <c r="Y556" i="1"/>
  <c r="X556" i="1"/>
  <c r="W556" i="1"/>
  <c r="V556" i="1"/>
  <c r="J553" i="1" s="1"/>
  <c r="U556" i="1"/>
  <c r="T556" i="1"/>
  <c r="J552" i="1" s="1"/>
  <c r="I561" i="1" s="1"/>
  <c r="P561" i="1" s="1"/>
  <c r="S556" i="1"/>
  <c r="J556" i="1"/>
  <c r="I556" i="1"/>
  <c r="H556" i="1"/>
  <c r="F556" i="1"/>
  <c r="E556" i="1"/>
  <c r="D556" i="1"/>
  <c r="C556" i="1"/>
  <c r="B556" i="1"/>
  <c r="A556" i="1"/>
  <c r="Z555" i="1"/>
  <c r="Y555" i="1"/>
  <c r="X555" i="1"/>
  <c r="W555" i="1"/>
  <c r="V555" i="1"/>
  <c r="U555" i="1"/>
  <c r="T555" i="1"/>
  <c r="S555" i="1"/>
  <c r="J555" i="1"/>
  <c r="I555" i="1"/>
  <c r="H555" i="1"/>
  <c r="F555" i="1"/>
  <c r="E555" i="1"/>
  <c r="D555" i="1"/>
  <c r="C555" i="1"/>
  <c r="B555" i="1"/>
  <c r="A555" i="1"/>
  <c r="K554" i="1"/>
  <c r="G554" i="1"/>
  <c r="E554" i="1"/>
  <c r="I553" i="1"/>
  <c r="E553" i="1"/>
  <c r="I552" i="1"/>
  <c r="E552" i="1"/>
  <c r="J551" i="1"/>
  <c r="I551" i="1"/>
  <c r="H551" i="1"/>
  <c r="G551" i="1"/>
  <c r="F551" i="1"/>
  <c r="R550" i="1"/>
  <c r="J550" i="1"/>
  <c r="I550" i="1"/>
  <c r="H550" i="1"/>
  <c r="G550" i="1"/>
  <c r="F550" i="1"/>
  <c r="J549" i="1"/>
  <c r="I549" i="1"/>
  <c r="H549" i="1"/>
  <c r="G549" i="1"/>
  <c r="F549" i="1"/>
  <c r="J548" i="1"/>
  <c r="I548" i="1"/>
  <c r="H548" i="1"/>
  <c r="G561" i="1" s="1"/>
  <c r="O561" i="1" s="1"/>
  <c r="G548" i="1"/>
  <c r="F548" i="1"/>
  <c r="C547" i="1"/>
  <c r="V546" i="1"/>
  <c r="U546" i="1"/>
  <c r="H553" i="1" s="1"/>
  <c r="T546" i="1"/>
  <c r="S546" i="1"/>
  <c r="I546" i="1"/>
  <c r="F546" i="1"/>
  <c r="E546" i="1"/>
  <c r="D546" i="1"/>
  <c r="C546" i="1"/>
  <c r="B546" i="1"/>
  <c r="A546" i="1"/>
  <c r="Z545" i="1"/>
  <c r="Y545" i="1"/>
  <c r="W545" i="1"/>
  <c r="K545" i="1"/>
  <c r="Q545" i="1" s="1"/>
  <c r="Z544" i="1"/>
  <c r="Y544" i="1"/>
  <c r="X544" i="1"/>
  <c r="W544" i="1"/>
  <c r="V544" i="1"/>
  <c r="U544" i="1"/>
  <c r="T544" i="1"/>
  <c r="S544" i="1"/>
  <c r="J544" i="1"/>
  <c r="I544" i="1"/>
  <c r="H544" i="1"/>
  <c r="F544" i="1"/>
  <c r="E544" i="1"/>
  <c r="D544" i="1"/>
  <c r="C544" i="1"/>
  <c r="B544" i="1"/>
  <c r="A544" i="1"/>
  <c r="K543" i="1"/>
  <c r="G543" i="1"/>
  <c r="E543" i="1"/>
  <c r="J542" i="1"/>
  <c r="I542" i="1"/>
  <c r="E542" i="1"/>
  <c r="J541" i="1"/>
  <c r="I541" i="1"/>
  <c r="H541" i="1"/>
  <c r="E541" i="1"/>
  <c r="J540" i="1"/>
  <c r="I540" i="1"/>
  <c r="H540" i="1"/>
  <c r="G540" i="1"/>
  <c r="F540" i="1"/>
  <c r="R539" i="1"/>
  <c r="J539" i="1"/>
  <c r="I539" i="1"/>
  <c r="H539" i="1"/>
  <c r="G539" i="1"/>
  <c r="F539" i="1"/>
  <c r="J538" i="1"/>
  <c r="I538" i="1"/>
  <c r="H538" i="1"/>
  <c r="G538" i="1"/>
  <c r="F538" i="1"/>
  <c r="J537" i="1"/>
  <c r="I545" i="1" s="1"/>
  <c r="P545" i="1" s="1"/>
  <c r="I537" i="1"/>
  <c r="H537" i="1"/>
  <c r="G537" i="1"/>
  <c r="F537" i="1"/>
  <c r="C536" i="1"/>
  <c r="V535" i="1"/>
  <c r="U535" i="1"/>
  <c r="H542" i="1" s="1"/>
  <c r="T535" i="1"/>
  <c r="S535" i="1"/>
  <c r="I535" i="1"/>
  <c r="F535" i="1"/>
  <c r="E535" i="1"/>
  <c r="D535" i="1"/>
  <c r="C535" i="1"/>
  <c r="B535" i="1"/>
  <c r="A535" i="1"/>
  <c r="Z534" i="1"/>
  <c r="Y534" i="1"/>
  <c r="W534" i="1"/>
  <c r="K534" i="1"/>
  <c r="Q534" i="1" s="1"/>
  <c r="Z533" i="1"/>
  <c r="Y533" i="1"/>
  <c r="X533" i="1"/>
  <c r="W533" i="1"/>
  <c r="V533" i="1"/>
  <c r="U533" i="1"/>
  <c r="T533" i="1"/>
  <c r="S533" i="1"/>
  <c r="J533" i="1"/>
  <c r="I533" i="1"/>
  <c r="H533" i="1"/>
  <c r="F533" i="1"/>
  <c r="E533" i="1"/>
  <c r="D533" i="1"/>
  <c r="C533" i="1"/>
  <c r="B533" i="1"/>
  <c r="A533" i="1"/>
  <c r="K532" i="1"/>
  <c r="G532" i="1"/>
  <c r="E532" i="1"/>
  <c r="J531" i="1"/>
  <c r="I531" i="1"/>
  <c r="E531" i="1"/>
  <c r="J530" i="1"/>
  <c r="I530" i="1"/>
  <c r="H530" i="1"/>
  <c r="E530" i="1"/>
  <c r="J529" i="1"/>
  <c r="I529" i="1"/>
  <c r="H529" i="1"/>
  <c r="G529" i="1"/>
  <c r="F529" i="1"/>
  <c r="R528" i="1"/>
  <c r="J528" i="1"/>
  <c r="I528" i="1"/>
  <c r="H528" i="1"/>
  <c r="G528" i="1"/>
  <c r="F528" i="1"/>
  <c r="J527" i="1"/>
  <c r="I527" i="1"/>
  <c r="H527" i="1"/>
  <c r="G527" i="1"/>
  <c r="F527" i="1"/>
  <c r="J526" i="1"/>
  <c r="I534" i="1" s="1"/>
  <c r="P534" i="1" s="1"/>
  <c r="I526" i="1"/>
  <c r="H526" i="1"/>
  <c r="G526" i="1"/>
  <c r="F526" i="1"/>
  <c r="C525" i="1"/>
  <c r="V524" i="1"/>
  <c r="U524" i="1"/>
  <c r="H531" i="1" s="1"/>
  <c r="T524" i="1"/>
  <c r="S524" i="1"/>
  <c r="I524" i="1"/>
  <c r="F524" i="1"/>
  <c r="E524" i="1"/>
  <c r="D524" i="1"/>
  <c r="C524" i="1"/>
  <c r="B524" i="1"/>
  <c r="A524" i="1"/>
  <c r="Z523" i="1"/>
  <c r="Y523" i="1"/>
  <c r="W523" i="1"/>
  <c r="K523" i="1"/>
  <c r="Q523" i="1" s="1"/>
  <c r="Z522" i="1"/>
  <c r="Y522" i="1"/>
  <c r="X522" i="1"/>
  <c r="W522" i="1"/>
  <c r="V522" i="1"/>
  <c r="U522" i="1"/>
  <c r="T522" i="1"/>
  <c r="S522" i="1"/>
  <c r="J522" i="1"/>
  <c r="I522" i="1"/>
  <c r="H522" i="1"/>
  <c r="F522" i="1"/>
  <c r="E522" i="1"/>
  <c r="D522" i="1"/>
  <c r="C522" i="1"/>
  <c r="B522" i="1"/>
  <c r="A522" i="1"/>
  <c r="Z521" i="1"/>
  <c r="Y521" i="1"/>
  <c r="X521" i="1"/>
  <c r="W521" i="1"/>
  <c r="V521" i="1"/>
  <c r="U521" i="1"/>
  <c r="T521" i="1"/>
  <c r="S521" i="1"/>
  <c r="J521" i="1"/>
  <c r="I521" i="1"/>
  <c r="H521" i="1"/>
  <c r="F521" i="1"/>
  <c r="E521" i="1"/>
  <c r="D521" i="1"/>
  <c r="C521" i="1"/>
  <c r="B521" i="1"/>
  <c r="A521" i="1"/>
  <c r="K520" i="1"/>
  <c r="G520" i="1"/>
  <c r="E520" i="1"/>
  <c r="J519" i="1"/>
  <c r="I519" i="1"/>
  <c r="E519" i="1"/>
  <c r="I518" i="1"/>
  <c r="E518" i="1"/>
  <c r="J517" i="1"/>
  <c r="I517" i="1"/>
  <c r="H517" i="1"/>
  <c r="G517" i="1"/>
  <c r="F517" i="1"/>
  <c r="R516" i="1"/>
  <c r="J516" i="1"/>
  <c r="I516" i="1"/>
  <c r="H516" i="1"/>
  <c r="G516" i="1"/>
  <c r="F516" i="1"/>
  <c r="J515" i="1"/>
  <c r="I515" i="1"/>
  <c r="H515" i="1"/>
  <c r="G515" i="1"/>
  <c r="F515" i="1"/>
  <c r="R514" i="1"/>
  <c r="J514" i="1"/>
  <c r="I514" i="1"/>
  <c r="H514" i="1"/>
  <c r="G514" i="1"/>
  <c r="F514" i="1"/>
  <c r="C513" i="1"/>
  <c r="V512" i="1"/>
  <c r="U512" i="1"/>
  <c r="H519" i="1" s="1"/>
  <c r="T512" i="1"/>
  <c r="J518" i="1" s="1"/>
  <c r="S512" i="1"/>
  <c r="H518" i="1" s="1"/>
  <c r="I512" i="1"/>
  <c r="F512" i="1"/>
  <c r="E512" i="1"/>
  <c r="D512" i="1"/>
  <c r="C512" i="1"/>
  <c r="B512" i="1"/>
  <c r="A512" i="1"/>
  <c r="Z511" i="1"/>
  <c r="Y511" i="1"/>
  <c r="W511" i="1"/>
  <c r="Q511" i="1"/>
  <c r="K511" i="1"/>
  <c r="Z510" i="1"/>
  <c r="Y510" i="1"/>
  <c r="X510" i="1"/>
  <c r="W510" i="1"/>
  <c r="V510" i="1"/>
  <c r="U510" i="1"/>
  <c r="T510" i="1"/>
  <c r="S510" i="1"/>
  <c r="J510" i="1"/>
  <c r="I510" i="1"/>
  <c r="H510" i="1"/>
  <c r="F510" i="1"/>
  <c r="E510" i="1"/>
  <c r="D510" i="1"/>
  <c r="C510" i="1"/>
  <c r="B510" i="1"/>
  <c r="A510" i="1"/>
  <c r="Z509" i="1"/>
  <c r="Y509" i="1"/>
  <c r="W509" i="1"/>
  <c r="V509" i="1"/>
  <c r="U509" i="1"/>
  <c r="T509" i="1"/>
  <c r="S509" i="1"/>
  <c r="J509" i="1"/>
  <c r="I509" i="1"/>
  <c r="H509" i="1"/>
  <c r="X509" i="1" s="1"/>
  <c r="F509" i="1"/>
  <c r="E509" i="1"/>
  <c r="D509" i="1"/>
  <c r="C509" i="1"/>
  <c r="B509" i="1"/>
  <c r="A509" i="1"/>
  <c r="Z508" i="1"/>
  <c r="Y508" i="1"/>
  <c r="W508" i="1"/>
  <c r="V508" i="1"/>
  <c r="U508" i="1"/>
  <c r="T508" i="1"/>
  <c r="S508" i="1"/>
  <c r="J508" i="1"/>
  <c r="I508" i="1"/>
  <c r="H508" i="1"/>
  <c r="X508" i="1" s="1"/>
  <c r="F508" i="1"/>
  <c r="E508" i="1"/>
  <c r="D508" i="1"/>
  <c r="C508" i="1"/>
  <c r="B508" i="1"/>
  <c r="A508" i="1"/>
  <c r="K507" i="1"/>
  <c r="G507" i="1"/>
  <c r="E507" i="1"/>
  <c r="J506" i="1"/>
  <c r="I506" i="1"/>
  <c r="H506" i="1"/>
  <c r="E506" i="1"/>
  <c r="I505" i="1"/>
  <c r="E505" i="1"/>
  <c r="J504" i="1"/>
  <c r="I504" i="1"/>
  <c r="H504" i="1"/>
  <c r="G504" i="1"/>
  <c r="F504" i="1"/>
  <c r="R503" i="1"/>
  <c r="J503" i="1"/>
  <c r="I503" i="1"/>
  <c r="H503" i="1"/>
  <c r="G503" i="1"/>
  <c r="F503" i="1"/>
  <c r="J502" i="1"/>
  <c r="I502" i="1"/>
  <c r="H502" i="1"/>
  <c r="G502" i="1"/>
  <c r="F502" i="1"/>
  <c r="R501" i="1"/>
  <c r="J501" i="1"/>
  <c r="I501" i="1"/>
  <c r="H501" i="1"/>
  <c r="G501" i="1"/>
  <c r="F501" i="1"/>
  <c r="V500" i="1"/>
  <c r="U500" i="1"/>
  <c r="T500" i="1"/>
  <c r="J505" i="1" s="1"/>
  <c r="S500" i="1"/>
  <c r="H505" i="1" s="1"/>
  <c r="I500" i="1"/>
  <c r="F500" i="1"/>
  <c r="E500" i="1"/>
  <c r="D500" i="1"/>
  <c r="C500" i="1"/>
  <c r="B500" i="1"/>
  <c r="A500" i="1"/>
  <c r="Z499" i="1"/>
  <c r="Y499" i="1"/>
  <c r="W499" i="1"/>
  <c r="K499" i="1"/>
  <c r="Q499" i="1" s="1"/>
  <c r="Z498" i="1"/>
  <c r="Y498" i="1"/>
  <c r="X498" i="1"/>
  <c r="W498" i="1"/>
  <c r="V498" i="1"/>
  <c r="U498" i="1"/>
  <c r="H496" i="1" s="1"/>
  <c r="T498" i="1"/>
  <c r="J495" i="1" s="1"/>
  <c r="S498" i="1"/>
  <c r="J498" i="1"/>
  <c r="I498" i="1"/>
  <c r="H498" i="1"/>
  <c r="F498" i="1"/>
  <c r="E498" i="1"/>
  <c r="D498" i="1"/>
  <c r="C498" i="1"/>
  <c r="B498" i="1"/>
  <c r="A498" i="1"/>
  <c r="K497" i="1"/>
  <c r="G497" i="1"/>
  <c r="E497" i="1"/>
  <c r="I496" i="1"/>
  <c r="E496" i="1"/>
  <c r="I495" i="1"/>
  <c r="E495" i="1"/>
  <c r="J494" i="1"/>
  <c r="I494" i="1"/>
  <c r="H494" i="1"/>
  <c r="G494" i="1"/>
  <c r="F494" i="1"/>
  <c r="R493" i="1"/>
  <c r="J493" i="1"/>
  <c r="I493" i="1"/>
  <c r="H493" i="1"/>
  <c r="G493" i="1"/>
  <c r="F493" i="1"/>
  <c r="V492" i="1"/>
  <c r="J496" i="1" s="1"/>
  <c r="U492" i="1"/>
  <c r="T492" i="1"/>
  <c r="S492" i="1"/>
  <c r="H495" i="1" s="1"/>
  <c r="G499" i="1" s="1"/>
  <c r="O499" i="1" s="1"/>
  <c r="I492" i="1"/>
  <c r="F492" i="1"/>
  <c r="E492" i="1"/>
  <c r="D492" i="1"/>
  <c r="C492" i="1"/>
  <c r="B492" i="1"/>
  <c r="A492" i="1"/>
  <c r="Z491" i="1"/>
  <c r="Y491" i="1"/>
  <c r="W491" i="1"/>
  <c r="K491" i="1"/>
  <c r="Q491" i="1" s="1"/>
  <c r="Z490" i="1"/>
  <c r="Y490" i="1"/>
  <c r="X490" i="1"/>
  <c r="W490" i="1"/>
  <c r="V490" i="1"/>
  <c r="U490" i="1"/>
  <c r="T490" i="1"/>
  <c r="S490" i="1"/>
  <c r="J490" i="1"/>
  <c r="I490" i="1"/>
  <c r="H490" i="1"/>
  <c r="F490" i="1"/>
  <c r="E490" i="1"/>
  <c r="D490" i="1"/>
  <c r="B490" i="1"/>
  <c r="A490" i="1"/>
  <c r="Z489" i="1"/>
  <c r="Y489" i="1"/>
  <c r="X489" i="1"/>
  <c r="W489" i="1"/>
  <c r="V489" i="1"/>
  <c r="U489" i="1"/>
  <c r="T489" i="1"/>
  <c r="S489" i="1"/>
  <c r="J489" i="1"/>
  <c r="I489" i="1"/>
  <c r="H489" i="1"/>
  <c r="F489" i="1"/>
  <c r="E489" i="1"/>
  <c r="D489" i="1"/>
  <c r="B489" i="1"/>
  <c r="A489" i="1"/>
  <c r="K488" i="1"/>
  <c r="G488" i="1"/>
  <c r="E488" i="1"/>
  <c r="I487" i="1"/>
  <c r="E487" i="1"/>
  <c r="I486" i="1"/>
  <c r="E486" i="1"/>
  <c r="J485" i="1"/>
  <c r="I485" i="1"/>
  <c r="H485" i="1"/>
  <c r="G485" i="1"/>
  <c r="F485" i="1"/>
  <c r="J484" i="1"/>
  <c r="I484" i="1"/>
  <c r="H484" i="1"/>
  <c r="G484" i="1"/>
  <c r="F484" i="1"/>
  <c r="R483" i="1"/>
  <c r="J483" i="1"/>
  <c r="I483" i="1"/>
  <c r="H483" i="1"/>
  <c r="G483" i="1"/>
  <c r="F483" i="1"/>
  <c r="V482" i="1"/>
  <c r="J487" i="1" s="1"/>
  <c r="U482" i="1"/>
  <c r="H487" i="1" s="1"/>
  <c r="T482" i="1"/>
  <c r="J486" i="1" s="1"/>
  <c r="S482" i="1"/>
  <c r="H486" i="1" s="1"/>
  <c r="I482" i="1"/>
  <c r="F482" i="1"/>
  <c r="E482" i="1"/>
  <c r="D482" i="1"/>
  <c r="C482" i="1"/>
  <c r="B482" i="1"/>
  <c r="A482" i="1"/>
  <c r="Z481" i="1"/>
  <c r="Y481" i="1"/>
  <c r="W481" i="1"/>
  <c r="Q481" i="1"/>
  <c r="K481" i="1"/>
  <c r="Z480" i="1"/>
  <c r="Y480" i="1"/>
  <c r="W480" i="1"/>
  <c r="V480" i="1"/>
  <c r="U480" i="1"/>
  <c r="T480" i="1"/>
  <c r="S480" i="1"/>
  <c r="J480" i="1"/>
  <c r="I480" i="1"/>
  <c r="H480" i="1"/>
  <c r="X480" i="1" s="1"/>
  <c r="F480" i="1"/>
  <c r="E480" i="1"/>
  <c r="D480" i="1"/>
  <c r="B480" i="1"/>
  <c r="A480" i="1"/>
  <c r="K479" i="1"/>
  <c r="G479" i="1"/>
  <c r="E479" i="1"/>
  <c r="I478" i="1"/>
  <c r="E478" i="1"/>
  <c r="I477" i="1"/>
  <c r="H477" i="1"/>
  <c r="E477" i="1"/>
  <c r="J476" i="1"/>
  <c r="I481" i="1" s="1"/>
  <c r="P481" i="1" s="1"/>
  <c r="I476" i="1"/>
  <c r="H476" i="1"/>
  <c r="G476" i="1"/>
  <c r="F476" i="1"/>
  <c r="J475" i="1"/>
  <c r="I475" i="1"/>
  <c r="H475" i="1"/>
  <c r="R475" i="1" s="1"/>
  <c r="G475" i="1"/>
  <c r="F475" i="1"/>
  <c r="J474" i="1"/>
  <c r="I474" i="1"/>
  <c r="H474" i="1"/>
  <c r="G474" i="1"/>
  <c r="F474" i="1"/>
  <c r="J473" i="1"/>
  <c r="I473" i="1"/>
  <c r="H473" i="1"/>
  <c r="G473" i="1"/>
  <c r="F473" i="1"/>
  <c r="V472" i="1"/>
  <c r="J478" i="1" s="1"/>
  <c r="U472" i="1"/>
  <c r="H478" i="1" s="1"/>
  <c r="T472" i="1"/>
  <c r="J477" i="1" s="1"/>
  <c r="S472" i="1"/>
  <c r="I472" i="1"/>
  <c r="F472" i="1"/>
  <c r="E472" i="1"/>
  <c r="D472" i="1"/>
  <c r="C472" i="1"/>
  <c r="B472" i="1"/>
  <c r="A472" i="1"/>
  <c r="Z471" i="1"/>
  <c r="Y471" i="1"/>
  <c r="W471" i="1"/>
  <c r="Q471" i="1"/>
  <c r="K471" i="1"/>
  <c r="Z470" i="1"/>
  <c r="Y470" i="1"/>
  <c r="W470" i="1"/>
  <c r="V470" i="1"/>
  <c r="U470" i="1"/>
  <c r="T470" i="1"/>
  <c r="S470" i="1"/>
  <c r="J470" i="1"/>
  <c r="I470" i="1"/>
  <c r="H470" i="1"/>
  <c r="X470" i="1" s="1"/>
  <c r="F470" i="1"/>
  <c r="E470" i="1"/>
  <c r="D470" i="1"/>
  <c r="B470" i="1"/>
  <c r="A470" i="1"/>
  <c r="K469" i="1"/>
  <c r="G469" i="1"/>
  <c r="E469" i="1"/>
  <c r="I468" i="1"/>
  <c r="E468" i="1"/>
  <c r="I467" i="1"/>
  <c r="E467" i="1"/>
  <c r="J466" i="1"/>
  <c r="I466" i="1"/>
  <c r="H466" i="1"/>
  <c r="G466" i="1"/>
  <c r="F466" i="1"/>
  <c r="R465" i="1"/>
  <c r="J465" i="1"/>
  <c r="I465" i="1"/>
  <c r="H465" i="1"/>
  <c r="G465" i="1"/>
  <c r="F465" i="1"/>
  <c r="C464" i="1"/>
  <c r="V463" i="1"/>
  <c r="J468" i="1" s="1"/>
  <c r="U463" i="1"/>
  <c r="H468" i="1" s="1"/>
  <c r="T463" i="1"/>
  <c r="J467" i="1" s="1"/>
  <c r="S463" i="1"/>
  <c r="H467" i="1" s="1"/>
  <c r="I463" i="1"/>
  <c r="F463" i="1"/>
  <c r="E463" i="1"/>
  <c r="D463" i="1"/>
  <c r="C463" i="1"/>
  <c r="B463" i="1"/>
  <c r="A463" i="1"/>
  <c r="Z462" i="1"/>
  <c r="Y462" i="1"/>
  <c r="W462" i="1"/>
  <c r="Q462" i="1"/>
  <c r="K462" i="1"/>
  <c r="Z461" i="1"/>
  <c r="Y461" i="1"/>
  <c r="W461" i="1"/>
  <c r="V461" i="1"/>
  <c r="U461" i="1"/>
  <c r="T461" i="1"/>
  <c r="S461" i="1"/>
  <c r="J461" i="1"/>
  <c r="I461" i="1"/>
  <c r="H461" i="1"/>
  <c r="X461" i="1" s="1"/>
  <c r="F461" i="1"/>
  <c r="E461" i="1"/>
  <c r="D461" i="1"/>
  <c r="C461" i="1"/>
  <c r="B461" i="1"/>
  <c r="A461" i="1"/>
  <c r="K460" i="1"/>
  <c r="G460" i="1"/>
  <c r="E460" i="1"/>
  <c r="I459" i="1"/>
  <c r="E459" i="1"/>
  <c r="J458" i="1"/>
  <c r="I458" i="1"/>
  <c r="E458" i="1"/>
  <c r="J457" i="1"/>
  <c r="I457" i="1"/>
  <c r="H457" i="1"/>
  <c r="G457" i="1"/>
  <c r="F457" i="1"/>
  <c r="J456" i="1"/>
  <c r="I456" i="1"/>
  <c r="H456" i="1"/>
  <c r="G456" i="1"/>
  <c r="F456" i="1"/>
  <c r="J455" i="1"/>
  <c r="I462" i="1" s="1"/>
  <c r="P462" i="1" s="1"/>
  <c r="I455" i="1"/>
  <c r="H455" i="1"/>
  <c r="X462" i="1" s="1"/>
  <c r="G455" i="1"/>
  <c r="F455" i="1"/>
  <c r="V454" i="1"/>
  <c r="J459" i="1" s="1"/>
  <c r="U454" i="1"/>
  <c r="H459" i="1" s="1"/>
  <c r="T454" i="1"/>
  <c r="S454" i="1"/>
  <c r="H458" i="1" s="1"/>
  <c r="I454" i="1"/>
  <c r="F454" i="1"/>
  <c r="E454" i="1"/>
  <c r="D454" i="1"/>
  <c r="C454" i="1"/>
  <c r="B454" i="1"/>
  <c r="A454" i="1"/>
  <c r="Z453" i="1"/>
  <c r="Y453" i="1"/>
  <c r="W453" i="1"/>
  <c r="Q453" i="1"/>
  <c r="K453" i="1"/>
  <c r="Z452" i="1"/>
  <c r="Y452" i="1"/>
  <c r="W452" i="1"/>
  <c r="V452" i="1"/>
  <c r="U452" i="1"/>
  <c r="T452" i="1"/>
  <c r="S452" i="1"/>
  <c r="J452" i="1"/>
  <c r="I452" i="1"/>
  <c r="H452" i="1"/>
  <c r="X452" i="1" s="1"/>
  <c r="F452" i="1"/>
  <c r="E452" i="1"/>
  <c r="D452" i="1"/>
  <c r="B452" i="1"/>
  <c r="A452" i="1"/>
  <c r="Z451" i="1"/>
  <c r="Y451" i="1"/>
  <c r="X451" i="1"/>
  <c r="W451" i="1"/>
  <c r="V451" i="1"/>
  <c r="U451" i="1"/>
  <c r="T451" i="1"/>
  <c r="S451" i="1"/>
  <c r="J451" i="1"/>
  <c r="I451" i="1"/>
  <c r="H451" i="1"/>
  <c r="F451" i="1"/>
  <c r="E451" i="1"/>
  <c r="D451" i="1"/>
  <c r="B451" i="1"/>
  <c r="A451" i="1"/>
  <c r="Z450" i="1"/>
  <c r="Y450" i="1"/>
  <c r="X450" i="1"/>
  <c r="W450" i="1"/>
  <c r="V450" i="1"/>
  <c r="U450" i="1"/>
  <c r="T450" i="1"/>
  <c r="S450" i="1"/>
  <c r="J450" i="1"/>
  <c r="I450" i="1"/>
  <c r="H450" i="1"/>
  <c r="F450" i="1"/>
  <c r="E450" i="1"/>
  <c r="D450" i="1"/>
  <c r="B450" i="1"/>
  <c r="A450" i="1"/>
  <c r="K449" i="1"/>
  <c r="G449" i="1"/>
  <c r="E449" i="1"/>
  <c r="I448" i="1"/>
  <c r="E448" i="1"/>
  <c r="I447" i="1"/>
  <c r="E447" i="1"/>
  <c r="J446" i="1"/>
  <c r="I446" i="1"/>
  <c r="H446" i="1"/>
  <c r="G446" i="1"/>
  <c r="F446" i="1"/>
  <c r="J445" i="1"/>
  <c r="I445" i="1"/>
  <c r="H445" i="1"/>
  <c r="G445" i="1"/>
  <c r="F445" i="1"/>
  <c r="V444" i="1"/>
  <c r="J448" i="1" s="1"/>
  <c r="U444" i="1"/>
  <c r="H448" i="1" s="1"/>
  <c r="T444" i="1"/>
  <c r="J447" i="1" s="1"/>
  <c r="S444" i="1"/>
  <c r="H447" i="1" s="1"/>
  <c r="I444" i="1"/>
  <c r="F444" i="1"/>
  <c r="E444" i="1"/>
  <c r="D444" i="1"/>
  <c r="C444" i="1"/>
  <c r="B444" i="1"/>
  <c r="A444" i="1"/>
  <c r="Z443" i="1"/>
  <c r="Y443" i="1"/>
  <c r="W443" i="1"/>
  <c r="Q443" i="1"/>
  <c r="K443" i="1"/>
  <c r="Z442" i="1"/>
  <c r="Y442" i="1"/>
  <c r="W442" i="1"/>
  <c r="V442" i="1"/>
  <c r="U442" i="1"/>
  <c r="T442" i="1"/>
  <c r="S442" i="1"/>
  <c r="J442" i="1"/>
  <c r="I442" i="1"/>
  <c r="H442" i="1"/>
  <c r="X442" i="1" s="1"/>
  <c r="F442" i="1"/>
  <c r="E442" i="1"/>
  <c r="D442" i="1"/>
  <c r="C442" i="1"/>
  <c r="B442" i="1"/>
  <c r="A442" i="1"/>
  <c r="K441" i="1"/>
  <c r="G441" i="1"/>
  <c r="E441" i="1"/>
  <c r="I440" i="1"/>
  <c r="E440" i="1"/>
  <c r="I439" i="1"/>
  <c r="E439" i="1"/>
  <c r="J438" i="1"/>
  <c r="I438" i="1"/>
  <c r="H438" i="1"/>
  <c r="G438" i="1"/>
  <c r="F438" i="1"/>
  <c r="J437" i="1"/>
  <c r="I437" i="1"/>
  <c r="H437" i="1"/>
  <c r="X443" i="1" s="1"/>
  <c r="G437" i="1"/>
  <c r="F437" i="1"/>
  <c r="V436" i="1"/>
  <c r="J440" i="1" s="1"/>
  <c r="U436" i="1"/>
  <c r="H440" i="1" s="1"/>
  <c r="T436" i="1"/>
  <c r="J439" i="1" s="1"/>
  <c r="S436" i="1"/>
  <c r="H439" i="1" s="1"/>
  <c r="I436" i="1"/>
  <c r="F436" i="1"/>
  <c r="E436" i="1"/>
  <c r="D436" i="1"/>
  <c r="C436" i="1"/>
  <c r="B436" i="1"/>
  <c r="A436" i="1"/>
  <c r="Z435" i="1"/>
  <c r="Y435" i="1"/>
  <c r="W435" i="1"/>
  <c r="Q435" i="1"/>
  <c r="K435" i="1"/>
  <c r="Z434" i="1"/>
  <c r="Y434" i="1"/>
  <c r="W434" i="1"/>
  <c r="V434" i="1"/>
  <c r="U434" i="1"/>
  <c r="H432" i="1" s="1"/>
  <c r="T434" i="1"/>
  <c r="J431" i="1" s="1"/>
  <c r="S434" i="1"/>
  <c r="J434" i="1"/>
  <c r="I434" i="1"/>
  <c r="H434" i="1"/>
  <c r="X434" i="1" s="1"/>
  <c r="F434" i="1"/>
  <c r="E434" i="1"/>
  <c r="D434" i="1"/>
  <c r="C434" i="1"/>
  <c r="B434" i="1"/>
  <c r="A434" i="1"/>
  <c r="K433" i="1"/>
  <c r="G433" i="1"/>
  <c r="E433" i="1"/>
  <c r="I432" i="1"/>
  <c r="E432" i="1"/>
  <c r="I431" i="1"/>
  <c r="E431" i="1"/>
  <c r="J430" i="1"/>
  <c r="I430" i="1"/>
  <c r="H430" i="1"/>
  <c r="G430" i="1"/>
  <c r="F430" i="1"/>
  <c r="J429" i="1"/>
  <c r="I429" i="1"/>
  <c r="H429" i="1"/>
  <c r="G429" i="1"/>
  <c r="F429" i="1"/>
  <c r="J428" i="1"/>
  <c r="I428" i="1"/>
  <c r="H428" i="1"/>
  <c r="G428" i="1"/>
  <c r="F428" i="1"/>
  <c r="V427" i="1"/>
  <c r="J432" i="1" s="1"/>
  <c r="U427" i="1"/>
  <c r="T427" i="1"/>
  <c r="S427" i="1"/>
  <c r="H431" i="1" s="1"/>
  <c r="I427" i="1"/>
  <c r="F427" i="1"/>
  <c r="E427" i="1"/>
  <c r="D427" i="1"/>
  <c r="C427" i="1"/>
  <c r="B427" i="1"/>
  <c r="A427" i="1"/>
  <c r="Z426" i="1"/>
  <c r="Y426" i="1"/>
  <c r="W426" i="1"/>
  <c r="Q426" i="1"/>
  <c r="K426" i="1"/>
  <c r="Z425" i="1"/>
  <c r="Y425" i="1"/>
  <c r="W425" i="1"/>
  <c r="V425" i="1"/>
  <c r="U425" i="1"/>
  <c r="T425" i="1"/>
  <c r="S425" i="1"/>
  <c r="J425" i="1"/>
  <c r="I425" i="1"/>
  <c r="H425" i="1"/>
  <c r="X425" i="1" s="1"/>
  <c r="F425" i="1"/>
  <c r="E425" i="1"/>
  <c r="D425" i="1"/>
  <c r="C425" i="1"/>
  <c r="B425" i="1"/>
  <c r="A425" i="1"/>
  <c r="K424" i="1"/>
  <c r="G424" i="1"/>
  <c r="E424" i="1"/>
  <c r="I423" i="1"/>
  <c r="H423" i="1"/>
  <c r="E423" i="1"/>
  <c r="I422" i="1"/>
  <c r="E422" i="1"/>
  <c r="J421" i="1"/>
  <c r="I421" i="1"/>
  <c r="H421" i="1"/>
  <c r="G421" i="1"/>
  <c r="F421" i="1"/>
  <c r="J420" i="1"/>
  <c r="I420" i="1"/>
  <c r="H420" i="1"/>
  <c r="G426" i="1" s="1"/>
  <c r="O426" i="1" s="1"/>
  <c r="G420" i="1"/>
  <c r="F420" i="1"/>
  <c r="J419" i="1"/>
  <c r="I419" i="1"/>
  <c r="H419" i="1"/>
  <c r="R419" i="1" s="1"/>
  <c r="G419" i="1"/>
  <c r="F419" i="1"/>
  <c r="V418" i="1"/>
  <c r="J423" i="1" s="1"/>
  <c r="U418" i="1"/>
  <c r="T418" i="1"/>
  <c r="J422" i="1" s="1"/>
  <c r="I426" i="1" s="1"/>
  <c r="P426" i="1" s="1"/>
  <c r="S418" i="1"/>
  <c r="H422" i="1" s="1"/>
  <c r="I418" i="1"/>
  <c r="F418" i="1"/>
  <c r="E418" i="1"/>
  <c r="D418" i="1"/>
  <c r="C418" i="1"/>
  <c r="B418" i="1"/>
  <c r="A418" i="1"/>
  <c r="Z417" i="1"/>
  <c r="Y417" i="1"/>
  <c r="W417" i="1"/>
  <c r="Q417" i="1"/>
  <c r="K417" i="1"/>
  <c r="Z416" i="1"/>
  <c r="Y416" i="1"/>
  <c r="X416" i="1"/>
  <c r="W416" i="1"/>
  <c r="V416" i="1"/>
  <c r="U416" i="1"/>
  <c r="H414" i="1" s="1"/>
  <c r="T416" i="1"/>
  <c r="S416" i="1"/>
  <c r="H413" i="1" s="1"/>
  <c r="J416" i="1"/>
  <c r="I416" i="1"/>
  <c r="H416" i="1"/>
  <c r="F416" i="1"/>
  <c r="E416" i="1"/>
  <c r="D416" i="1"/>
  <c r="C416" i="1"/>
  <c r="B416" i="1"/>
  <c r="A416" i="1"/>
  <c r="K415" i="1"/>
  <c r="G415" i="1"/>
  <c r="E415" i="1"/>
  <c r="J414" i="1"/>
  <c r="I414" i="1"/>
  <c r="E414" i="1"/>
  <c r="I413" i="1"/>
  <c r="E413" i="1"/>
  <c r="J412" i="1"/>
  <c r="I412" i="1"/>
  <c r="H412" i="1"/>
  <c r="G412" i="1"/>
  <c r="F412" i="1"/>
  <c r="J411" i="1"/>
  <c r="I411" i="1"/>
  <c r="H411" i="1"/>
  <c r="R411" i="1" s="1"/>
  <c r="G411" i="1"/>
  <c r="F411" i="1"/>
  <c r="V410" i="1"/>
  <c r="U410" i="1"/>
  <c r="T410" i="1"/>
  <c r="J413" i="1" s="1"/>
  <c r="S410" i="1"/>
  <c r="I410" i="1"/>
  <c r="F410" i="1"/>
  <c r="E410" i="1"/>
  <c r="D410" i="1"/>
  <c r="C410" i="1"/>
  <c r="B410" i="1"/>
  <c r="A410" i="1"/>
  <c r="Z409" i="1"/>
  <c r="Y409" i="1"/>
  <c r="W409" i="1"/>
  <c r="Q409" i="1"/>
  <c r="K409" i="1"/>
  <c r="Z408" i="1"/>
  <c r="Y408" i="1"/>
  <c r="X408" i="1"/>
  <c r="W408" i="1"/>
  <c r="V408" i="1"/>
  <c r="U408" i="1"/>
  <c r="H406" i="1" s="1"/>
  <c r="T408" i="1"/>
  <c r="S408" i="1"/>
  <c r="H405" i="1" s="1"/>
  <c r="J408" i="1"/>
  <c r="I408" i="1"/>
  <c r="H408" i="1"/>
  <c r="F408" i="1"/>
  <c r="E408" i="1"/>
  <c r="D408" i="1"/>
  <c r="C408" i="1"/>
  <c r="B408" i="1"/>
  <c r="A408" i="1"/>
  <c r="K407" i="1"/>
  <c r="G407" i="1"/>
  <c r="E407" i="1"/>
  <c r="I406" i="1"/>
  <c r="E406" i="1"/>
  <c r="I405" i="1"/>
  <c r="E405" i="1"/>
  <c r="J404" i="1"/>
  <c r="I404" i="1"/>
  <c r="H404" i="1"/>
  <c r="G404" i="1"/>
  <c r="F404" i="1"/>
  <c r="J403" i="1"/>
  <c r="I403" i="1"/>
  <c r="H403" i="1"/>
  <c r="G403" i="1"/>
  <c r="F403" i="1"/>
  <c r="J402" i="1"/>
  <c r="I402" i="1"/>
  <c r="H402" i="1"/>
  <c r="G409" i="1" s="1"/>
  <c r="O409" i="1" s="1"/>
  <c r="G402" i="1"/>
  <c r="F402" i="1"/>
  <c r="V401" i="1"/>
  <c r="J406" i="1" s="1"/>
  <c r="U401" i="1"/>
  <c r="T401" i="1"/>
  <c r="J405" i="1" s="1"/>
  <c r="S401" i="1"/>
  <c r="I401" i="1"/>
  <c r="F401" i="1"/>
  <c r="E401" i="1"/>
  <c r="D401" i="1"/>
  <c r="C401" i="1"/>
  <c r="B401" i="1"/>
  <c r="A401" i="1"/>
  <c r="Z400" i="1"/>
  <c r="Y400" i="1"/>
  <c r="W400" i="1"/>
  <c r="K400" i="1"/>
  <c r="Q400" i="1" s="1"/>
  <c r="Z399" i="1"/>
  <c r="Y399" i="1"/>
  <c r="X399" i="1"/>
  <c r="W399" i="1"/>
  <c r="V399" i="1"/>
  <c r="U399" i="1"/>
  <c r="T399" i="1"/>
  <c r="S399" i="1"/>
  <c r="J399" i="1"/>
  <c r="I399" i="1"/>
  <c r="H399" i="1"/>
  <c r="F399" i="1"/>
  <c r="E399" i="1"/>
  <c r="D399" i="1"/>
  <c r="C399" i="1"/>
  <c r="B399" i="1"/>
  <c r="A399" i="1"/>
  <c r="K398" i="1"/>
  <c r="G398" i="1"/>
  <c r="E398" i="1"/>
  <c r="I397" i="1"/>
  <c r="E397" i="1"/>
  <c r="J396" i="1"/>
  <c r="I396" i="1"/>
  <c r="H396" i="1"/>
  <c r="E396" i="1"/>
  <c r="J395" i="1"/>
  <c r="I395" i="1"/>
  <c r="H395" i="1"/>
  <c r="G395" i="1"/>
  <c r="F395" i="1"/>
  <c r="J394" i="1"/>
  <c r="I394" i="1"/>
  <c r="H394" i="1"/>
  <c r="G394" i="1"/>
  <c r="F394" i="1"/>
  <c r="R393" i="1"/>
  <c r="J393" i="1"/>
  <c r="I393" i="1"/>
  <c r="H393" i="1"/>
  <c r="G393" i="1"/>
  <c r="F393" i="1"/>
  <c r="V392" i="1"/>
  <c r="J397" i="1" s="1"/>
  <c r="U392" i="1"/>
  <c r="H397" i="1" s="1"/>
  <c r="T392" i="1"/>
  <c r="S392" i="1"/>
  <c r="I392" i="1"/>
  <c r="F392" i="1"/>
  <c r="E392" i="1"/>
  <c r="D392" i="1"/>
  <c r="C392" i="1"/>
  <c r="B392" i="1"/>
  <c r="A392" i="1"/>
  <c r="Z391" i="1"/>
  <c r="Y391" i="1"/>
  <c r="W391" i="1"/>
  <c r="K391" i="1"/>
  <c r="Q391" i="1" s="1"/>
  <c r="Z390" i="1"/>
  <c r="Y390" i="1"/>
  <c r="W390" i="1"/>
  <c r="V390" i="1"/>
  <c r="U390" i="1"/>
  <c r="T390" i="1"/>
  <c r="S390" i="1"/>
  <c r="J390" i="1"/>
  <c r="I390" i="1"/>
  <c r="H390" i="1"/>
  <c r="X390" i="1" s="1"/>
  <c r="F390" i="1"/>
  <c r="E390" i="1"/>
  <c r="D390" i="1"/>
  <c r="C390" i="1"/>
  <c r="B390" i="1"/>
  <c r="A390" i="1"/>
  <c r="K389" i="1"/>
  <c r="G389" i="1"/>
  <c r="E389" i="1"/>
  <c r="I388" i="1"/>
  <c r="E388" i="1"/>
  <c r="I387" i="1"/>
  <c r="E387" i="1"/>
  <c r="J386" i="1"/>
  <c r="I386" i="1"/>
  <c r="H386" i="1"/>
  <c r="G386" i="1"/>
  <c r="F386" i="1"/>
  <c r="J385" i="1"/>
  <c r="I385" i="1"/>
  <c r="H385" i="1"/>
  <c r="G385" i="1"/>
  <c r="F385" i="1"/>
  <c r="J384" i="1"/>
  <c r="I384" i="1"/>
  <c r="H384" i="1"/>
  <c r="G391" i="1" s="1"/>
  <c r="O391" i="1" s="1"/>
  <c r="G384" i="1"/>
  <c r="F384" i="1"/>
  <c r="V383" i="1"/>
  <c r="J388" i="1" s="1"/>
  <c r="U383" i="1"/>
  <c r="H388" i="1" s="1"/>
  <c r="T383" i="1"/>
  <c r="J387" i="1" s="1"/>
  <c r="S383" i="1"/>
  <c r="H387" i="1" s="1"/>
  <c r="I383" i="1"/>
  <c r="F383" i="1"/>
  <c r="E383" i="1"/>
  <c r="D383" i="1"/>
  <c r="C383" i="1"/>
  <c r="B383" i="1"/>
  <c r="A383" i="1"/>
  <c r="Z382" i="1"/>
  <c r="Y382" i="1"/>
  <c r="W382" i="1"/>
  <c r="K382" i="1"/>
  <c r="Q382" i="1" s="1"/>
  <c r="Z381" i="1"/>
  <c r="Y381" i="1"/>
  <c r="X381" i="1"/>
  <c r="W381" i="1"/>
  <c r="V381" i="1"/>
  <c r="U381" i="1"/>
  <c r="T381" i="1"/>
  <c r="S381" i="1"/>
  <c r="J381" i="1"/>
  <c r="I381" i="1"/>
  <c r="H381" i="1"/>
  <c r="F381" i="1"/>
  <c r="E381" i="1"/>
  <c r="D381" i="1"/>
  <c r="C381" i="1"/>
  <c r="B381" i="1"/>
  <c r="A381" i="1"/>
  <c r="K380" i="1"/>
  <c r="G380" i="1"/>
  <c r="E380" i="1"/>
  <c r="I379" i="1"/>
  <c r="E379" i="1"/>
  <c r="I378" i="1"/>
  <c r="H378" i="1"/>
  <c r="E378" i="1"/>
  <c r="J377" i="1"/>
  <c r="I377" i="1"/>
  <c r="H377" i="1"/>
  <c r="G377" i="1"/>
  <c r="F377" i="1"/>
  <c r="J376" i="1"/>
  <c r="I376" i="1"/>
  <c r="H376" i="1"/>
  <c r="G376" i="1"/>
  <c r="F376" i="1"/>
  <c r="R375" i="1"/>
  <c r="J375" i="1"/>
  <c r="I375" i="1"/>
  <c r="H375" i="1"/>
  <c r="G375" i="1"/>
  <c r="F375" i="1"/>
  <c r="C374" i="1"/>
  <c r="V373" i="1"/>
  <c r="J379" i="1" s="1"/>
  <c r="U373" i="1"/>
  <c r="H379" i="1" s="1"/>
  <c r="T373" i="1"/>
  <c r="J378" i="1" s="1"/>
  <c r="S373" i="1"/>
  <c r="I373" i="1"/>
  <c r="F373" i="1"/>
  <c r="E373" i="1"/>
  <c r="D373" i="1"/>
  <c r="C373" i="1"/>
  <c r="B373" i="1"/>
  <c r="A373" i="1"/>
  <c r="Z372" i="1"/>
  <c r="Y372" i="1"/>
  <c r="W372" i="1"/>
  <c r="Q372" i="1"/>
  <c r="K372" i="1"/>
  <c r="Z371" i="1"/>
  <c r="Y371" i="1"/>
  <c r="W371" i="1"/>
  <c r="V371" i="1"/>
  <c r="U371" i="1"/>
  <c r="T371" i="1"/>
  <c r="S371" i="1"/>
  <c r="J371" i="1"/>
  <c r="I371" i="1"/>
  <c r="H371" i="1"/>
  <c r="X371" i="1" s="1"/>
  <c r="F371" i="1"/>
  <c r="E371" i="1"/>
  <c r="D371" i="1"/>
  <c r="C371" i="1"/>
  <c r="B371" i="1"/>
  <c r="A371" i="1"/>
  <c r="K370" i="1"/>
  <c r="G370" i="1"/>
  <c r="E370" i="1"/>
  <c r="I369" i="1"/>
  <c r="H369" i="1"/>
  <c r="E369" i="1"/>
  <c r="I368" i="1"/>
  <c r="E368" i="1"/>
  <c r="J367" i="1"/>
  <c r="I367" i="1"/>
  <c r="H367" i="1"/>
  <c r="G367" i="1"/>
  <c r="F367" i="1"/>
  <c r="J366" i="1"/>
  <c r="I366" i="1"/>
  <c r="H366" i="1"/>
  <c r="G366" i="1"/>
  <c r="F366" i="1"/>
  <c r="J365" i="1"/>
  <c r="I365" i="1"/>
  <c r="H365" i="1"/>
  <c r="G372" i="1" s="1"/>
  <c r="O372" i="1" s="1"/>
  <c r="G365" i="1"/>
  <c r="F365" i="1"/>
  <c r="V364" i="1"/>
  <c r="J369" i="1" s="1"/>
  <c r="U364" i="1"/>
  <c r="T364" i="1"/>
  <c r="J368" i="1" s="1"/>
  <c r="I372" i="1" s="1"/>
  <c r="P372" i="1" s="1"/>
  <c r="S364" i="1"/>
  <c r="H368" i="1" s="1"/>
  <c r="I364" i="1"/>
  <c r="F364" i="1"/>
  <c r="E364" i="1"/>
  <c r="D364" i="1"/>
  <c r="C364" i="1"/>
  <c r="B364" i="1"/>
  <c r="A364" i="1"/>
  <c r="A363" i="1"/>
  <c r="A361" i="1"/>
  <c r="A357" i="1"/>
  <c r="A353" i="1"/>
  <c r="Z351" i="1"/>
  <c r="Y351" i="1"/>
  <c r="W351" i="1"/>
  <c r="Q351" i="1"/>
  <c r="K351" i="1"/>
  <c r="K350" i="1"/>
  <c r="G350" i="1"/>
  <c r="E350" i="1"/>
  <c r="I349" i="1"/>
  <c r="H349" i="1"/>
  <c r="E349" i="1"/>
  <c r="I348" i="1"/>
  <c r="E348" i="1"/>
  <c r="J347" i="1"/>
  <c r="I347" i="1"/>
  <c r="H347" i="1"/>
  <c r="G347" i="1"/>
  <c r="F347" i="1"/>
  <c r="V346" i="1"/>
  <c r="J349" i="1" s="1"/>
  <c r="U346" i="1"/>
  <c r="T346" i="1"/>
  <c r="J348" i="1" s="1"/>
  <c r="S346" i="1"/>
  <c r="H348" i="1" s="1"/>
  <c r="I346" i="1"/>
  <c r="F346" i="1"/>
  <c r="E346" i="1"/>
  <c r="D346" i="1"/>
  <c r="A346" i="1"/>
  <c r="Z345" i="1"/>
  <c r="Y345" i="1"/>
  <c r="W345" i="1"/>
  <c r="Q345" i="1"/>
  <c r="K345" i="1"/>
  <c r="K344" i="1"/>
  <c r="G344" i="1"/>
  <c r="E344" i="1"/>
  <c r="J343" i="1"/>
  <c r="I343" i="1"/>
  <c r="H343" i="1"/>
  <c r="E343" i="1"/>
  <c r="J342" i="1"/>
  <c r="I345" i="1" s="1"/>
  <c r="P345" i="1" s="1"/>
  <c r="I342" i="1"/>
  <c r="E342" i="1"/>
  <c r="J341" i="1"/>
  <c r="I341" i="1"/>
  <c r="H341" i="1"/>
  <c r="G341" i="1"/>
  <c r="F341" i="1"/>
  <c r="C340" i="1"/>
  <c r="V339" i="1"/>
  <c r="U339" i="1"/>
  <c r="T339" i="1"/>
  <c r="S339" i="1"/>
  <c r="H342" i="1" s="1"/>
  <c r="I339" i="1"/>
  <c r="F339" i="1"/>
  <c r="E339" i="1"/>
  <c r="D339" i="1"/>
  <c r="C339" i="1"/>
  <c r="B339" i="1"/>
  <c r="A339" i="1"/>
  <c r="Z338" i="1"/>
  <c r="Y338" i="1"/>
  <c r="W338" i="1"/>
  <c r="Q338" i="1"/>
  <c r="K338" i="1"/>
  <c r="K337" i="1"/>
  <c r="G337" i="1"/>
  <c r="E337" i="1"/>
  <c r="I336" i="1"/>
  <c r="H336" i="1"/>
  <c r="E336" i="1"/>
  <c r="I335" i="1"/>
  <c r="E335" i="1"/>
  <c r="J334" i="1"/>
  <c r="I334" i="1"/>
  <c r="H334" i="1"/>
  <c r="R334" i="1" s="1"/>
  <c r="G334" i="1"/>
  <c r="F334" i="1"/>
  <c r="J333" i="1"/>
  <c r="I333" i="1"/>
  <c r="H333" i="1"/>
  <c r="G333" i="1"/>
  <c r="F333" i="1"/>
  <c r="R332" i="1"/>
  <c r="J332" i="1"/>
  <c r="I338" i="1" s="1"/>
  <c r="P338" i="1" s="1"/>
  <c r="I332" i="1"/>
  <c r="H332" i="1"/>
  <c r="G332" i="1"/>
  <c r="F332" i="1"/>
  <c r="C331" i="1"/>
  <c r="V330" i="1"/>
  <c r="J336" i="1" s="1"/>
  <c r="U330" i="1"/>
  <c r="T330" i="1"/>
  <c r="J335" i="1" s="1"/>
  <c r="S330" i="1"/>
  <c r="H335" i="1" s="1"/>
  <c r="I330" i="1"/>
  <c r="F330" i="1"/>
  <c r="E330" i="1"/>
  <c r="D330" i="1"/>
  <c r="A330" i="1"/>
  <c r="Z329" i="1"/>
  <c r="Y329" i="1"/>
  <c r="W329" i="1"/>
  <c r="Q329" i="1"/>
  <c r="K329" i="1"/>
  <c r="K328" i="1"/>
  <c r="G328" i="1"/>
  <c r="E328" i="1"/>
  <c r="I327" i="1"/>
  <c r="H327" i="1"/>
  <c r="E327" i="1"/>
  <c r="I326" i="1"/>
  <c r="E326" i="1"/>
  <c r="J325" i="1"/>
  <c r="I329" i="1" s="1"/>
  <c r="P329" i="1" s="1"/>
  <c r="I325" i="1"/>
  <c r="H325" i="1"/>
  <c r="G325" i="1"/>
  <c r="F325" i="1"/>
  <c r="V324" i="1"/>
  <c r="J327" i="1" s="1"/>
  <c r="U324" i="1"/>
  <c r="T324" i="1"/>
  <c r="J326" i="1" s="1"/>
  <c r="S324" i="1"/>
  <c r="H326" i="1" s="1"/>
  <c r="I324" i="1"/>
  <c r="F324" i="1"/>
  <c r="E324" i="1"/>
  <c r="D324" i="1"/>
  <c r="A324" i="1"/>
  <c r="Z323" i="1"/>
  <c r="Y323" i="1"/>
  <c r="W323" i="1"/>
  <c r="Q323" i="1"/>
  <c r="K323" i="1"/>
  <c r="K322" i="1"/>
  <c r="G322" i="1"/>
  <c r="E322" i="1"/>
  <c r="I321" i="1"/>
  <c r="E321" i="1"/>
  <c r="I320" i="1"/>
  <c r="E320" i="1"/>
  <c r="J319" i="1"/>
  <c r="I319" i="1"/>
  <c r="H319" i="1"/>
  <c r="G319" i="1"/>
  <c r="F319" i="1"/>
  <c r="R318" i="1"/>
  <c r="J318" i="1"/>
  <c r="I318" i="1"/>
  <c r="H318" i="1"/>
  <c r="G318" i="1"/>
  <c r="F318" i="1"/>
  <c r="V317" i="1"/>
  <c r="J321" i="1" s="1"/>
  <c r="U317" i="1"/>
  <c r="H321" i="1" s="1"/>
  <c r="T317" i="1"/>
  <c r="J320" i="1" s="1"/>
  <c r="S317" i="1"/>
  <c r="H320" i="1" s="1"/>
  <c r="I317" i="1"/>
  <c r="F317" i="1"/>
  <c r="E317" i="1"/>
  <c r="D317" i="1"/>
  <c r="A317" i="1"/>
  <c r="Z316" i="1"/>
  <c r="Y316" i="1"/>
  <c r="W316" i="1"/>
  <c r="K316" i="1"/>
  <c r="Q316" i="1" s="1"/>
  <c r="K315" i="1"/>
  <c r="G315" i="1"/>
  <c r="E315" i="1"/>
  <c r="I314" i="1"/>
  <c r="E314" i="1"/>
  <c r="I313" i="1"/>
  <c r="H313" i="1"/>
  <c r="G316" i="1" s="1"/>
  <c r="O316" i="1" s="1"/>
  <c r="E313" i="1"/>
  <c r="J312" i="1"/>
  <c r="I312" i="1"/>
  <c r="H312" i="1"/>
  <c r="G312" i="1"/>
  <c r="F312" i="1"/>
  <c r="J311" i="1"/>
  <c r="I311" i="1"/>
  <c r="H311" i="1"/>
  <c r="X316" i="1" s="1"/>
  <c r="G311" i="1"/>
  <c r="F311" i="1"/>
  <c r="V310" i="1"/>
  <c r="J314" i="1" s="1"/>
  <c r="U310" i="1"/>
  <c r="H314" i="1" s="1"/>
  <c r="T310" i="1"/>
  <c r="J313" i="1" s="1"/>
  <c r="S310" i="1"/>
  <c r="I310" i="1"/>
  <c r="F310" i="1"/>
  <c r="E310" i="1"/>
  <c r="D310" i="1"/>
  <c r="A310" i="1"/>
  <c r="Z309" i="1"/>
  <c r="Y309" i="1"/>
  <c r="W309" i="1"/>
  <c r="Q309" i="1"/>
  <c r="K309" i="1"/>
  <c r="K308" i="1"/>
  <c r="G308" i="1"/>
  <c r="E308" i="1"/>
  <c r="I307" i="1"/>
  <c r="E307" i="1"/>
  <c r="I306" i="1"/>
  <c r="H306" i="1"/>
  <c r="E306" i="1"/>
  <c r="J305" i="1"/>
  <c r="I305" i="1"/>
  <c r="H305" i="1"/>
  <c r="G309" i="1" s="1"/>
  <c r="O309" i="1" s="1"/>
  <c r="G305" i="1"/>
  <c r="F305" i="1"/>
  <c r="V304" i="1"/>
  <c r="J307" i="1" s="1"/>
  <c r="U304" i="1"/>
  <c r="H307" i="1" s="1"/>
  <c r="X309" i="1" s="1"/>
  <c r="T304" i="1"/>
  <c r="J306" i="1" s="1"/>
  <c r="S304" i="1"/>
  <c r="I304" i="1"/>
  <c r="F304" i="1"/>
  <c r="E304" i="1"/>
  <c r="D304" i="1"/>
  <c r="A304" i="1"/>
  <c r="Z303" i="1"/>
  <c r="Y303" i="1"/>
  <c r="W303" i="1"/>
  <c r="Q303" i="1"/>
  <c r="K303" i="1"/>
  <c r="K302" i="1"/>
  <c r="G302" i="1"/>
  <c r="E302" i="1"/>
  <c r="I301" i="1"/>
  <c r="E301" i="1"/>
  <c r="I300" i="1"/>
  <c r="E300" i="1"/>
  <c r="J299" i="1"/>
  <c r="I299" i="1"/>
  <c r="H299" i="1"/>
  <c r="R299" i="1" s="1"/>
  <c r="G299" i="1"/>
  <c r="F299" i="1"/>
  <c r="J298" i="1"/>
  <c r="I298" i="1"/>
  <c r="H298" i="1"/>
  <c r="G298" i="1"/>
  <c r="F298" i="1"/>
  <c r="J297" i="1"/>
  <c r="I297" i="1"/>
  <c r="H297" i="1"/>
  <c r="R297" i="1" s="1"/>
  <c r="G297" i="1"/>
  <c r="F297" i="1"/>
  <c r="V296" i="1"/>
  <c r="J301" i="1" s="1"/>
  <c r="U296" i="1"/>
  <c r="H301" i="1" s="1"/>
  <c r="T296" i="1"/>
  <c r="J300" i="1" s="1"/>
  <c r="S296" i="1"/>
  <c r="H300" i="1" s="1"/>
  <c r="I296" i="1"/>
  <c r="F296" i="1"/>
  <c r="E296" i="1"/>
  <c r="D296" i="1"/>
  <c r="A296" i="1"/>
  <c r="Z295" i="1"/>
  <c r="Y295" i="1"/>
  <c r="W295" i="1"/>
  <c r="K295" i="1"/>
  <c r="Q295" i="1" s="1"/>
  <c r="K294" i="1"/>
  <c r="G294" i="1"/>
  <c r="E294" i="1"/>
  <c r="I293" i="1"/>
  <c r="H293" i="1"/>
  <c r="E293" i="1"/>
  <c r="I292" i="1"/>
  <c r="E292" i="1"/>
  <c r="J291" i="1"/>
  <c r="I291" i="1"/>
  <c r="H291" i="1"/>
  <c r="G295" i="1" s="1"/>
  <c r="O295" i="1" s="1"/>
  <c r="G291" i="1"/>
  <c r="F291" i="1"/>
  <c r="V290" i="1"/>
  <c r="J293" i="1" s="1"/>
  <c r="U290" i="1"/>
  <c r="T290" i="1"/>
  <c r="J292" i="1" s="1"/>
  <c r="S290" i="1"/>
  <c r="H292" i="1" s="1"/>
  <c r="I290" i="1"/>
  <c r="F290" i="1"/>
  <c r="E290" i="1"/>
  <c r="D290" i="1"/>
  <c r="A290" i="1"/>
  <c r="Z289" i="1"/>
  <c r="Y289" i="1"/>
  <c r="W289" i="1"/>
  <c r="Q289" i="1"/>
  <c r="K289" i="1"/>
  <c r="K288" i="1"/>
  <c r="G288" i="1"/>
  <c r="E288" i="1"/>
  <c r="J287" i="1"/>
  <c r="I287" i="1"/>
  <c r="H287" i="1"/>
  <c r="E287" i="1"/>
  <c r="J286" i="1"/>
  <c r="I286" i="1"/>
  <c r="E286" i="1"/>
  <c r="J285" i="1"/>
  <c r="I285" i="1"/>
  <c r="H285" i="1"/>
  <c r="G285" i="1"/>
  <c r="F285" i="1"/>
  <c r="J284" i="1"/>
  <c r="I289" i="1" s="1"/>
  <c r="P289" i="1" s="1"/>
  <c r="I284" i="1"/>
  <c r="H284" i="1"/>
  <c r="G289" i="1" s="1"/>
  <c r="O289" i="1" s="1"/>
  <c r="G284" i="1"/>
  <c r="F284" i="1"/>
  <c r="V283" i="1"/>
  <c r="U283" i="1"/>
  <c r="T283" i="1"/>
  <c r="S283" i="1"/>
  <c r="H286" i="1" s="1"/>
  <c r="I283" i="1"/>
  <c r="F283" i="1"/>
  <c r="E283" i="1"/>
  <c r="D283" i="1"/>
  <c r="A283" i="1"/>
  <c r="Z282" i="1"/>
  <c r="Y282" i="1"/>
  <c r="W282" i="1"/>
  <c r="K282" i="1"/>
  <c r="Q282" i="1" s="1"/>
  <c r="K281" i="1"/>
  <c r="G281" i="1"/>
  <c r="E281" i="1"/>
  <c r="J280" i="1"/>
  <c r="I280" i="1"/>
  <c r="E280" i="1"/>
  <c r="I279" i="1"/>
  <c r="H279" i="1"/>
  <c r="E279" i="1"/>
  <c r="J278" i="1"/>
  <c r="I278" i="1"/>
  <c r="H278" i="1"/>
  <c r="R278" i="1" s="1"/>
  <c r="G278" i="1"/>
  <c r="F278" i="1"/>
  <c r="J277" i="1"/>
  <c r="I277" i="1"/>
  <c r="H277" i="1"/>
  <c r="G277" i="1"/>
  <c r="F277" i="1"/>
  <c r="R276" i="1"/>
  <c r="J276" i="1"/>
  <c r="I276" i="1"/>
  <c r="H276" i="1"/>
  <c r="X282" i="1" s="1"/>
  <c r="G276" i="1"/>
  <c r="F276" i="1"/>
  <c r="V275" i="1"/>
  <c r="U275" i="1"/>
  <c r="H280" i="1" s="1"/>
  <c r="T275" i="1"/>
  <c r="J279" i="1" s="1"/>
  <c r="I282" i="1" s="1"/>
  <c r="P282" i="1" s="1"/>
  <c r="S275" i="1"/>
  <c r="I275" i="1"/>
  <c r="F275" i="1"/>
  <c r="E275" i="1"/>
  <c r="D275" i="1"/>
  <c r="A275" i="1"/>
  <c r="A274" i="1"/>
  <c r="K270" i="1"/>
  <c r="A270" i="1"/>
  <c r="Y268" i="1"/>
  <c r="X268" i="1"/>
  <c r="W268" i="1"/>
  <c r="Q268" i="1"/>
  <c r="K268" i="1"/>
  <c r="K267" i="1"/>
  <c r="G267" i="1"/>
  <c r="E267" i="1"/>
  <c r="I266" i="1"/>
  <c r="H266" i="1"/>
  <c r="E266" i="1"/>
  <c r="I265" i="1"/>
  <c r="E265" i="1"/>
  <c r="R264" i="1"/>
  <c r="J264" i="1"/>
  <c r="I264" i="1"/>
  <c r="H264" i="1"/>
  <c r="G264" i="1"/>
  <c r="F264" i="1"/>
  <c r="V263" i="1"/>
  <c r="J266" i="1" s="1"/>
  <c r="U263" i="1"/>
  <c r="T263" i="1"/>
  <c r="J265" i="1" s="1"/>
  <c r="S263" i="1"/>
  <c r="H265" i="1" s="1"/>
  <c r="G268" i="1" s="1"/>
  <c r="O268" i="1" s="1"/>
  <c r="I263" i="1"/>
  <c r="F263" i="1"/>
  <c r="E263" i="1"/>
  <c r="D263" i="1"/>
  <c r="A263" i="1"/>
  <c r="Z262" i="1"/>
  <c r="Y262" i="1"/>
  <c r="X262" i="1"/>
  <c r="Q262" i="1"/>
  <c r="K262" i="1"/>
  <c r="K261" i="1"/>
  <c r="G261" i="1"/>
  <c r="E261" i="1"/>
  <c r="I260" i="1"/>
  <c r="H260" i="1"/>
  <c r="E260" i="1"/>
  <c r="I259" i="1"/>
  <c r="E259" i="1"/>
  <c r="R258" i="1"/>
  <c r="J258" i="1"/>
  <c r="I258" i="1"/>
  <c r="H258" i="1"/>
  <c r="G258" i="1"/>
  <c r="F258" i="1"/>
  <c r="J257" i="1"/>
  <c r="I257" i="1"/>
  <c r="H257" i="1"/>
  <c r="G257" i="1"/>
  <c r="F257" i="1"/>
  <c r="R256" i="1"/>
  <c r="J256" i="1"/>
  <c r="I256" i="1"/>
  <c r="H256" i="1"/>
  <c r="G262" i="1" s="1"/>
  <c r="O262" i="1" s="1"/>
  <c r="G270" i="1" s="1"/>
  <c r="G256" i="1"/>
  <c r="F256" i="1"/>
  <c r="C255" i="1"/>
  <c r="V254" i="1"/>
  <c r="J260" i="1" s="1"/>
  <c r="U254" i="1"/>
  <c r="T254" i="1"/>
  <c r="J259" i="1" s="1"/>
  <c r="S254" i="1"/>
  <c r="H259" i="1" s="1"/>
  <c r="W262" i="1" s="1"/>
  <c r="I254" i="1"/>
  <c r="F254" i="1"/>
  <c r="E254" i="1"/>
  <c r="D254" i="1"/>
  <c r="C254" i="1"/>
  <c r="B254" i="1"/>
  <c r="A254" i="1"/>
  <c r="A253" i="1"/>
  <c r="A249" i="1"/>
  <c r="Z247" i="1"/>
  <c r="Y247" i="1"/>
  <c r="W247" i="1"/>
  <c r="Q247" i="1"/>
  <c r="K247" i="1"/>
  <c r="Z246" i="1"/>
  <c r="Y246" i="1"/>
  <c r="W246" i="1"/>
  <c r="V246" i="1"/>
  <c r="U246" i="1"/>
  <c r="T246" i="1"/>
  <c r="S246" i="1"/>
  <c r="J246" i="1"/>
  <c r="I246" i="1"/>
  <c r="H246" i="1"/>
  <c r="X246" i="1" s="1"/>
  <c r="F246" i="1"/>
  <c r="E246" i="1"/>
  <c r="D246" i="1"/>
  <c r="B246" i="1"/>
  <c r="A246" i="1"/>
  <c r="K245" i="1"/>
  <c r="G245" i="1"/>
  <c r="E245" i="1"/>
  <c r="I244" i="1"/>
  <c r="E244" i="1"/>
  <c r="I243" i="1"/>
  <c r="H243" i="1"/>
  <c r="E243" i="1"/>
  <c r="J242" i="1"/>
  <c r="I247" i="1" s="1"/>
  <c r="P247" i="1" s="1"/>
  <c r="I242" i="1"/>
  <c r="H242" i="1"/>
  <c r="G242" i="1"/>
  <c r="F242" i="1"/>
  <c r="J241" i="1"/>
  <c r="I241" i="1"/>
  <c r="H241" i="1"/>
  <c r="R241" i="1" s="1"/>
  <c r="G241" i="1"/>
  <c r="F241" i="1"/>
  <c r="J240" i="1"/>
  <c r="I240" i="1"/>
  <c r="H240" i="1"/>
  <c r="G240" i="1"/>
  <c r="F240" i="1"/>
  <c r="J239" i="1"/>
  <c r="I239" i="1"/>
  <c r="H239" i="1"/>
  <c r="X247" i="1" s="1"/>
  <c r="G239" i="1"/>
  <c r="F239" i="1"/>
  <c r="C238" i="1"/>
  <c r="V237" i="1"/>
  <c r="J244" i="1" s="1"/>
  <c r="U237" i="1"/>
  <c r="H244" i="1" s="1"/>
  <c r="T237" i="1"/>
  <c r="J243" i="1" s="1"/>
  <c r="S237" i="1"/>
  <c r="I237" i="1"/>
  <c r="F237" i="1"/>
  <c r="E237" i="1"/>
  <c r="D237" i="1"/>
  <c r="C237" i="1"/>
  <c r="B237" i="1"/>
  <c r="A237" i="1"/>
  <c r="Z236" i="1"/>
  <c r="Y236" i="1"/>
  <c r="W236" i="1"/>
  <c r="Q236" i="1"/>
  <c r="K236" i="1"/>
  <c r="Z235" i="1"/>
  <c r="Y235" i="1"/>
  <c r="X235" i="1"/>
  <c r="W235" i="1"/>
  <c r="V235" i="1"/>
  <c r="U235" i="1"/>
  <c r="T235" i="1"/>
  <c r="S235" i="1"/>
  <c r="J235" i="1"/>
  <c r="I235" i="1"/>
  <c r="H235" i="1"/>
  <c r="F235" i="1"/>
  <c r="E235" i="1"/>
  <c r="D235" i="1"/>
  <c r="C235" i="1"/>
  <c r="B235" i="1"/>
  <c r="A235" i="1"/>
  <c r="K234" i="1"/>
  <c r="G234" i="1"/>
  <c r="E234" i="1"/>
  <c r="I233" i="1"/>
  <c r="E233" i="1"/>
  <c r="I232" i="1"/>
  <c r="H232" i="1"/>
  <c r="E232" i="1"/>
  <c r="J231" i="1"/>
  <c r="I231" i="1"/>
  <c r="H231" i="1"/>
  <c r="G231" i="1"/>
  <c r="F231" i="1"/>
  <c r="J230" i="1"/>
  <c r="I230" i="1"/>
  <c r="H230" i="1"/>
  <c r="R230" i="1" s="1"/>
  <c r="G230" i="1"/>
  <c r="F230" i="1"/>
  <c r="J229" i="1"/>
  <c r="I229" i="1"/>
  <c r="H229" i="1"/>
  <c r="G229" i="1"/>
  <c r="F229" i="1"/>
  <c r="J228" i="1"/>
  <c r="I228" i="1"/>
  <c r="H228" i="1"/>
  <c r="R228" i="1" s="1"/>
  <c r="G228" i="1"/>
  <c r="F228" i="1"/>
  <c r="C227" i="1"/>
  <c r="V226" i="1"/>
  <c r="J233" i="1" s="1"/>
  <c r="U226" i="1"/>
  <c r="H233" i="1" s="1"/>
  <c r="T226" i="1"/>
  <c r="J232" i="1" s="1"/>
  <c r="S226" i="1"/>
  <c r="I226" i="1"/>
  <c r="F226" i="1"/>
  <c r="E226" i="1"/>
  <c r="D226" i="1"/>
  <c r="C226" i="1"/>
  <c r="B226" i="1"/>
  <c r="A226" i="1"/>
  <c r="Z225" i="1"/>
  <c r="Y225" i="1"/>
  <c r="W225" i="1"/>
  <c r="Q225" i="1"/>
  <c r="K225" i="1"/>
  <c r="Z224" i="1"/>
  <c r="Y224" i="1"/>
  <c r="X224" i="1"/>
  <c r="W224" i="1"/>
  <c r="V224" i="1"/>
  <c r="U224" i="1"/>
  <c r="T224" i="1"/>
  <c r="S224" i="1"/>
  <c r="J224" i="1"/>
  <c r="I224" i="1"/>
  <c r="H224" i="1"/>
  <c r="F224" i="1"/>
  <c r="E224" i="1"/>
  <c r="D224" i="1"/>
  <c r="B224" i="1"/>
  <c r="A224" i="1"/>
  <c r="Z223" i="1"/>
  <c r="Y223" i="1"/>
  <c r="W223" i="1"/>
  <c r="V223" i="1"/>
  <c r="U223" i="1"/>
  <c r="T223" i="1"/>
  <c r="S223" i="1"/>
  <c r="J223" i="1"/>
  <c r="I223" i="1"/>
  <c r="H223" i="1"/>
  <c r="X223" i="1" s="1"/>
  <c r="F223" i="1"/>
  <c r="E223" i="1"/>
  <c r="D223" i="1"/>
  <c r="B223" i="1"/>
  <c r="A223" i="1"/>
  <c r="Z222" i="1"/>
  <c r="Y222" i="1"/>
  <c r="X222" i="1"/>
  <c r="W222" i="1"/>
  <c r="V222" i="1"/>
  <c r="U222" i="1"/>
  <c r="T222" i="1"/>
  <c r="S222" i="1"/>
  <c r="J222" i="1"/>
  <c r="I222" i="1"/>
  <c r="H222" i="1"/>
  <c r="F222" i="1"/>
  <c r="E222" i="1"/>
  <c r="D222" i="1"/>
  <c r="B222" i="1"/>
  <c r="A222" i="1"/>
  <c r="Z221" i="1"/>
  <c r="Y221" i="1"/>
  <c r="X221" i="1"/>
  <c r="W221" i="1"/>
  <c r="V221" i="1"/>
  <c r="U221" i="1"/>
  <c r="T221" i="1"/>
  <c r="S221" i="1"/>
  <c r="J221" i="1"/>
  <c r="I221" i="1"/>
  <c r="H221" i="1"/>
  <c r="F221" i="1"/>
  <c r="E221" i="1"/>
  <c r="D221" i="1"/>
  <c r="B221" i="1"/>
  <c r="A221" i="1"/>
  <c r="K220" i="1"/>
  <c r="G220" i="1"/>
  <c r="E220" i="1"/>
  <c r="I219" i="1"/>
  <c r="E219" i="1"/>
  <c r="I218" i="1"/>
  <c r="E218" i="1"/>
  <c r="J217" i="1"/>
  <c r="I217" i="1"/>
  <c r="H217" i="1"/>
  <c r="G217" i="1"/>
  <c r="F217" i="1"/>
  <c r="J216" i="1"/>
  <c r="I216" i="1"/>
  <c r="H216" i="1"/>
  <c r="R216" i="1" s="1"/>
  <c r="G216" i="1"/>
  <c r="F216" i="1"/>
  <c r="J215" i="1"/>
  <c r="I215" i="1"/>
  <c r="H215" i="1"/>
  <c r="X225" i="1" s="1"/>
  <c r="G215" i="1"/>
  <c r="F215" i="1"/>
  <c r="R214" i="1"/>
  <c r="J214" i="1"/>
  <c r="I214" i="1"/>
  <c r="H214" i="1"/>
  <c r="G225" i="1" s="1"/>
  <c r="O225" i="1" s="1"/>
  <c r="G214" i="1"/>
  <c r="F214" i="1"/>
  <c r="C213" i="1"/>
  <c r="V212" i="1"/>
  <c r="J219" i="1" s="1"/>
  <c r="U212" i="1"/>
  <c r="H219" i="1" s="1"/>
  <c r="T212" i="1"/>
  <c r="J218" i="1" s="1"/>
  <c r="S212" i="1"/>
  <c r="H218" i="1" s="1"/>
  <c r="I212" i="1"/>
  <c r="F212" i="1"/>
  <c r="E212" i="1"/>
  <c r="D212" i="1"/>
  <c r="C212" i="1"/>
  <c r="B212" i="1"/>
  <c r="A212" i="1"/>
  <c r="Z211" i="1"/>
  <c r="Y211" i="1"/>
  <c r="W211" i="1"/>
  <c r="Q211" i="1"/>
  <c r="K211" i="1"/>
  <c r="Z210" i="1"/>
  <c r="Y210" i="1"/>
  <c r="X210" i="1"/>
  <c r="W210" i="1"/>
  <c r="V210" i="1"/>
  <c r="U210" i="1"/>
  <c r="T210" i="1"/>
  <c r="S210" i="1"/>
  <c r="J210" i="1"/>
  <c r="I210" i="1"/>
  <c r="H210" i="1"/>
  <c r="F210" i="1"/>
  <c r="E210" i="1"/>
  <c r="D210" i="1"/>
  <c r="C210" i="1"/>
  <c r="B210" i="1"/>
  <c r="A210" i="1"/>
  <c r="K209" i="1"/>
  <c r="G209" i="1"/>
  <c r="E209" i="1"/>
  <c r="I208" i="1"/>
  <c r="E208" i="1"/>
  <c r="I207" i="1"/>
  <c r="E207" i="1"/>
  <c r="J206" i="1"/>
  <c r="I206" i="1"/>
  <c r="H206" i="1"/>
  <c r="G206" i="1"/>
  <c r="F206" i="1"/>
  <c r="J205" i="1"/>
  <c r="I205" i="1"/>
  <c r="H205" i="1"/>
  <c r="R205" i="1" s="1"/>
  <c r="G205" i="1"/>
  <c r="F205" i="1"/>
  <c r="J204" i="1"/>
  <c r="I204" i="1"/>
  <c r="H204" i="1"/>
  <c r="G204" i="1"/>
  <c r="F204" i="1"/>
  <c r="J203" i="1"/>
  <c r="I211" i="1" s="1"/>
  <c r="P211" i="1" s="1"/>
  <c r="I203" i="1"/>
  <c r="H203" i="1"/>
  <c r="X211" i="1" s="1"/>
  <c r="G203" i="1"/>
  <c r="F203" i="1"/>
  <c r="C202" i="1"/>
  <c r="V201" i="1"/>
  <c r="J208" i="1" s="1"/>
  <c r="U201" i="1"/>
  <c r="H208" i="1" s="1"/>
  <c r="T201" i="1"/>
  <c r="J207" i="1" s="1"/>
  <c r="S201" i="1"/>
  <c r="H207" i="1" s="1"/>
  <c r="I201" i="1"/>
  <c r="F201" i="1"/>
  <c r="E201" i="1"/>
  <c r="D201" i="1"/>
  <c r="C201" i="1"/>
  <c r="B201" i="1"/>
  <c r="A201" i="1"/>
  <c r="Z200" i="1"/>
  <c r="Y200" i="1"/>
  <c r="W200" i="1"/>
  <c r="Q200" i="1"/>
  <c r="K200" i="1"/>
  <c r="Z199" i="1"/>
  <c r="Y199" i="1"/>
  <c r="X199" i="1"/>
  <c r="W199" i="1"/>
  <c r="V199" i="1"/>
  <c r="U199" i="1"/>
  <c r="T199" i="1"/>
  <c r="S199" i="1"/>
  <c r="J199" i="1"/>
  <c r="I199" i="1"/>
  <c r="H199" i="1"/>
  <c r="F199" i="1"/>
  <c r="E199" i="1"/>
  <c r="D199" i="1"/>
  <c r="C199" i="1"/>
  <c r="B199" i="1"/>
  <c r="A199" i="1"/>
  <c r="K198" i="1"/>
  <c r="G198" i="1"/>
  <c r="E198" i="1"/>
  <c r="I197" i="1"/>
  <c r="E197" i="1"/>
  <c r="I196" i="1"/>
  <c r="E196" i="1"/>
  <c r="J195" i="1"/>
  <c r="I195" i="1"/>
  <c r="H195" i="1"/>
  <c r="G195" i="1"/>
  <c r="F195" i="1"/>
  <c r="J194" i="1"/>
  <c r="I194" i="1"/>
  <c r="H194" i="1"/>
  <c r="R194" i="1" s="1"/>
  <c r="G194" i="1"/>
  <c r="F194" i="1"/>
  <c r="J193" i="1"/>
  <c r="I193" i="1"/>
  <c r="H193" i="1"/>
  <c r="G193" i="1"/>
  <c r="F193" i="1"/>
  <c r="J192" i="1"/>
  <c r="I192" i="1"/>
  <c r="H192" i="1"/>
  <c r="G192" i="1"/>
  <c r="F192" i="1"/>
  <c r="C191" i="1"/>
  <c r="V190" i="1"/>
  <c r="J197" i="1" s="1"/>
  <c r="U190" i="1"/>
  <c r="H197" i="1" s="1"/>
  <c r="T190" i="1"/>
  <c r="J196" i="1" s="1"/>
  <c r="S190" i="1"/>
  <c r="H196" i="1" s="1"/>
  <c r="I190" i="1"/>
  <c r="F190" i="1"/>
  <c r="E190" i="1"/>
  <c r="D190" i="1"/>
  <c r="C190" i="1"/>
  <c r="B190" i="1"/>
  <c r="A190" i="1"/>
  <c r="Z189" i="1"/>
  <c r="Y189" i="1"/>
  <c r="W189" i="1"/>
  <c r="Q189" i="1"/>
  <c r="K189" i="1"/>
  <c r="Z188" i="1"/>
  <c r="Y188" i="1"/>
  <c r="X188" i="1"/>
  <c r="W188" i="1"/>
  <c r="V188" i="1"/>
  <c r="U188" i="1"/>
  <c r="T188" i="1"/>
  <c r="S188" i="1"/>
  <c r="J188" i="1"/>
  <c r="I188" i="1"/>
  <c r="H188" i="1"/>
  <c r="F188" i="1"/>
  <c r="E188" i="1"/>
  <c r="D188" i="1"/>
  <c r="C188" i="1"/>
  <c r="B188" i="1"/>
  <c r="A188" i="1"/>
  <c r="Z187" i="1"/>
  <c r="Y187" i="1"/>
  <c r="W187" i="1"/>
  <c r="V187" i="1"/>
  <c r="U187" i="1"/>
  <c r="T187" i="1"/>
  <c r="S187" i="1"/>
  <c r="J187" i="1"/>
  <c r="I187" i="1"/>
  <c r="H187" i="1"/>
  <c r="X187" i="1" s="1"/>
  <c r="F187" i="1"/>
  <c r="E187" i="1"/>
  <c r="D187" i="1"/>
  <c r="C187" i="1"/>
  <c r="B187" i="1"/>
  <c r="A187" i="1"/>
  <c r="K186" i="1"/>
  <c r="G186" i="1"/>
  <c r="E186" i="1"/>
  <c r="I185" i="1"/>
  <c r="H185" i="1"/>
  <c r="E185" i="1"/>
  <c r="J184" i="1"/>
  <c r="I184" i="1"/>
  <c r="E184" i="1"/>
  <c r="J183" i="1"/>
  <c r="I183" i="1"/>
  <c r="H183" i="1"/>
  <c r="G189" i="1" s="1"/>
  <c r="O189" i="1" s="1"/>
  <c r="G183" i="1"/>
  <c r="F183" i="1"/>
  <c r="J182" i="1"/>
  <c r="I182" i="1"/>
  <c r="H182" i="1"/>
  <c r="R182" i="1" s="1"/>
  <c r="G182" i="1"/>
  <c r="F182" i="1"/>
  <c r="J181" i="1"/>
  <c r="I181" i="1"/>
  <c r="H181" i="1"/>
  <c r="G181" i="1"/>
  <c r="F181" i="1"/>
  <c r="J180" i="1"/>
  <c r="I180" i="1"/>
  <c r="H180" i="1"/>
  <c r="X189" i="1" s="1"/>
  <c r="G180" i="1"/>
  <c r="F180" i="1"/>
  <c r="C179" i="1"/>
  <c r="V178" i="1"/>
  <c r="J185" i="1" s="1"/>
  <c r="U178" i="1"/>
  <c r="T178" i="1"/>
  <c r="S178" i="1"/>
  <c r="H184" i="1" s="1"/>
  <c r="I178" i="1"/>
  <c r="F178" i="1"/>
  <c r="E178" i="1"/>
  <c r="D178" i="1"/>
  <c r="C178" i="1"/>
  <c r="B178" i="1"/>
  <c r="A178" i="1"/>
  <c r="Z177" i="1"/>
  <c r="Y177" i="1"/>
  <c r="W177" i="1"/>
  <c r="Q177" i="1"/>
  <c r="K177" i="1"/>
  <c r="Z176" i="1"/>
  <c r="Y176" i="1"/>
  <c r="W176" i="1"/>
  <c r="V176" i="1"/>
  <c r="U176" i="1"/>
  <c r="T176" i="1"/>
  <c r="S176" i="1"/>
  <c r="J176" i="1"/>
  <c r="I176" i="1"/>
  <c r="H176" i="1"/>
  <c r="X176" i="1" s="1"/>
  <c r="F176" i="1"/>
  <c r="E176" i="1"/>
  <c r="D176" i="1"/>
  <c r="C176" i="1"/>
  <c r="B176" i="1"/>
  <c r="A176" i="1"/>
  <c r="Z175" i="1"/>
  <c r="Y175" i="1"/>
  <c r="X175" i="1"/>
  <c r="W175" i="1"/>
  <c r="V175" i="1"/>
  <c r="U175" i="1"/>
  <c r="T175" i="1"/>
  <c r="S175" i="1"/>
  <c r="J175" i="1"/>
  <c r="I175" i="1"/>
  <c r="H175" i="1"/>
  <c r="F175" i="1"/>
  <c r="E175" i="1"/>
  <c r="D175" i="1"/>
  <c r="C175" i="1"/>
  <c r="B175" i="1"/>
  <c r="A175" i="1"/>
  <c r="Z174" i="1"/>
  <c r="Y174" i="1"/>
  <c r="X174" i="1"/>
  <c r="W174" i="1"/>
  <c r="V174" i="1"/>
  <c r="U174" i="1"/>
  <c r="T174" i="1"/>
  <c r="S174" i="1"/>
  <c r="J174" i="1"/>
  <c r="I174" i="1"/>
  <c r="H174" i="1"/>
  <c r="F174" i="1"/>
  <c r="E174" i="1"/>
  <c r="D174" i="1"/>
  <c r="C174" i="1"/>
  <c r="B174" i="1"/>
  <c r="A174" i="1"/>
  <c r="Z173" i="1"/>
  <c r="Y173" i="1"/>
  <c r="W173" i="1"/>
  <c r="V173" i="1"/>
  <c r="U173" i="1"/>
  <c r="T173" i="1"/>
  <c r="S173" i="1"/>
  <c r="J173" i="1"/>
  <c r="I173" i="1"/>
  <c r="H173" i="1"/>
  <c r="X173" i="1" s="1"/>
  <c r="F173" i="1"/>
  <c r="E173" i="1"/>
  <c r="D173" i="1"/>
  <c r="C173" i="1"/>
  <c r="B173" i="1"/>
  <c r="A173" i="1"/>
  <c r="K172" i="1"/>
  <c r="G172" i="1"/>
  <c r="E172" i="1"/>
  <c r="I171" i="1"/>
  <c r="E171" i="1"/>
  <c r="J170" i="1"/>
  <c r="I170" i="1"/>
  <c r="E170" i="1"/>
  <c r="J169" i="1"/>
  <c r="I169" i="1"/>
  <c r="H169" i="1"/>
  <c r="G169" i="1"/>
  <c r="F169" i="1"/>
  <c r="R168" i="1"/>
  <c r="J168" i="1"/>
  <c r="I168" i="1"/>
  <c r="H168" i="1"/>
  <c r="G168" i="1"/>
  <c r="F168" i="1"/>
  <c r="V167" i="1"/>
  <c r="J171" i="1" s="1"/>
  <c r="I177" i="1" s="1"/>
  <c r="P177" i="1" s="1"/>
  <c r="U167" i="1"/>
  <c r="H171" i="1" s="1"/>
  <c r="T167" i="1"/>
  <c r="S167" i="1"/>
  <c r="H170" i="1" s="1"/>
  <c r="I167" i="1"/>
  <c r="F167" i="1"/>
  <c r="E167" i="1"/>
  <c r="D167" i="1"/>
  <c r="C167" i="1"/>
  <c r="B167" i="1"/>
  <c r="A167" i="1"/>
  <c r="Z166" i="1"/>
  <c r="Y166" i="1"/>
  <c r="W166" i="1"/>
  <c r="K166" i="1"/>
  <c r="Q166" i="1" s="1"/>
  <c r="Z165" i="1"/>
  <c r="Y165" i="1"/>
  <c r="W165" i="1"/>
  <c r="V165" i="1"/>
  <c r="U165" i="1"/>
  <c r="T165" i="1"/>
  <c r="S165" i="1"/>
  <c r="J165" i="1"/>
  <c r="I165" i="1"/>
  <c r="H165" i="1"/>
  <c r="X165" i="1" s="1"/>
  <c r="F165" i="1"/>
  <c r="E165" i="1"/>
  <c r="D165" i="1"/>
  <c r="B165" i="1"/>
  <c r="A165" i="1"/>
  <c r="Z164" i="1"/>
  <c r="Y164" i="1"/>
  <c r="W164" i="1"/>
  <c r="V164" i="1"/>
  <c r="U164" i="1"/>
  <c r="T164" i="1"/>
  <c r="J161" i="1" s="1"/>
  <c r="S164" i="1"/>
  <c r="J164" i="1"/>
  <c r="I164" i="1"/>
  <c r="H164" i="1"/>
  <c r="X164" i="1" s="1"/>
  <c r="F164" i="1"/>
  <c r="E164" i="1"/>
  <c r="D164" i="1"/>
  <c r="B164" i="1"/>
  <c r="A164" i="1"/>
  <c r="K163" i="1"/>
  <c r="G163" i="1"/>
  <c r="E163" i="1"/>
  <c r="I162" i="1"/>
  <c r="E162" i="1"/>
  <c r="I161" i="1"/>
  <c r="E161" i="1"/>
  <c r="J160" i="1"/>
  <c r="I166" i="1" s="1"/>
  <c r="P166" i="1" s="1"/>
  <c r="I160" i="1"/>
  <c r="H160" i="1"/>
  <c r="X166" i="1" s="1"/>
  <c r="G160" i="1"/>
  <c r="F160" i="1"/>
  <c r="J159" i="1"/>
  <c r="I159" i="1"/>
  <c r="H159" i="1"/>
  <c r="G159" i="1"/>
  <c r="F159" i="1"/>
  <c r="R158" i="1"/>
  <c r="J158" i="1"/>
  <c r="I158" i="1"/>
  <c r="H158" i="1"/>
  <c r="G166" i="1" s="1"/>
  <c r="O166" i="1" s="1"/>
  <c r="G158" i="1"/>
  <c r="F158" i="1"/>
  <c r="V157" i="1"/>
  <c r="J162" i="1" s="1"/>
  <c r="U157" i="1"/>
  <c r="H162" i="1" s="1"/>
  <c r="T157" i="1"/>
  <c r="S157" i="1"/>
  <c r="H161" i="1" s="1"/>
  <c r="I157" i="1"/>
  <c r="F157" i="1"/>
  <c r="E157" i="1"/>
  <c r="D157" i="1"/>
  <c r="C157" i="1"/>
  <c r="B157" i="1"/>
  <c r="A157" i="1"/>
  <c r="Z156" i="1"/>
  <c r="Y156" i="1"/>
  <c r="W156" i="1"/>
  <c r="K156" i="1"/>
  <c r="Q156" i="1" s="1"/>
  <c r="Z155" i="1"/>
  <c r="Y155" i="1"/>
  <c r="X155" i="1"/>
  <c r="W155" i="1"/>
  <c r="V155" i="1"/>
  <c r="U155" i="1"/>
  <c r="T155" i="1"/>
  <c r="S155" i="1"/>
  <c r="J155" i="1"/>
  <c r="I155" i="1"/>
  <c r="H155" i="1"/>
  <c r="F155" i="1"/>
  <c r="E155" i="1"/>
  <c r="D155" i="1"/>
  <c r="B155" i="1"/>
  <c r="A155" i="1"/>
  <c r="K154" i="1"/>
  <c r="G154" i="1"/>
  <c r="E154" i="1"/>
  <c r="I153" i="1"/>
  <c r="E153" i="1"/>
  <c r="J152" i="1"/>
  <c r="I152" i="1"/>
  <c r="H152" i="1"/>
  <c r="E152" i="1"/>
  <c r="J151" i="1"/>
  <c r="I151" i="1"/>
  <c r="H151" i="1"/>
  <c r="G151" i="1"/>
  <c r="F151" i="1"/>
  <c r="J150" i="1"/>
  <c r="I150" i="1"/>
  <c r="H150" i="1"/>
  <c r="R150" i="1" s="1"/>
  <c r="G150" i="1"/>
  <c r="F150" i="1"/>
  <c r="J149" i="1"/>
  <c r="I149" i="1"/>
  <c r="H149" i="1"/>
  <c r="X156" i="1" s="1"/>
  <c r="G149" i="1"/>
  <c r="F149" i="1"/>
  <c r="R148" i="1"/>
  <c r="J148" i="1"/>
  <c r="I156" i="1" s="1"/>
  <c r="P156" i="1" s="1"/>
  <c r="I148" i="1"/>
  <c r="H148" i="1"/>
  <c r="G148" i="1"/>
  <c r="F148" i="1"/>
  <c r="V147" i="1"/>
  <c r="J153" i="1" s="1"/>
  <c r="U147" i="1"/>
  <c r="H153" i="1" s="1"/>
  <c r="G156" i="1" s="1"/>
  <c r="O156" i="1" s="1"/>
  <c r="T147" i="1"/>
  <c r="S147" i="1"/>
  <c r="I147" i="1"/>
  <c r="F147" i="1"/>
  <c r="E147" i="1"/>
  <c r="D147" i="1"/>
  <c r="C147" i="1"/>
  <c r="B147" i="1"/>
  <c r="A147" i="1"/>
  <c r="Z146" i="1"/>
  <c r="Y146" i="1"/>
  <c r="W146" i="1"/>
  <c r="Q146" i="1"/>
  <c r="K146" i="1"/>
  <c r="Z145" i="1"/>
  <c r="Y145" i="1"/>
  <c r="W145" i="1"/>
  <c r="V145" i="1"/>
  <c r="U145" i="1"/>
  <c r="T145" i="1"/>
  <c r="S145" i="1"/>
  <c r="J145" i="1"/>
  <c r="I145" i="1"/>
  <c r="H145" i="1"/>
  <c r="X145" i="1" s="1"/>
  <c r="F145" i="1"/>
  <c r="E145" i="1"/>
  <c r="D145" i="1"/>
  <c r="B145" i="1"/>
  <c r="A145" i="1"/>
  <c r="K144" i="1"/>
  <c r="G144" i="1"/>
  <c r="E144" i="1"/>
  <c r="I143" i="1"/>
  <c r="E143" i="1"/>
  <c r="I142" i="1"/>
  <c r="H142" i="1"/>
  <c r="E142" i="1"/>
  <c r="J141" i="1"/>
  <c r="I146" i="1" s="1"/>
  <c r="P146" i="1" s="1"/>
  <c r="I141" i="1"/>
  <c r="H141" i="1"/>
  <c r="G141" i="1"/>
  <c r="F141" i="1"/>
  <c r="J140" i="1"/>
  <c r="I140" i="1"/>
  <c r="H140" i="1"/>
  <c r="R140" i="1" s="1"/>
  <c r="G140" i="1"/>
  <c r="F140" i="1"/>
  <c r="C139" i="1"/>
  <c r="V138" i="1"/>
  <c r="J143" i="1" s="1"/>
  <c r="U138" i="1"/>
  <c r="H143" i="1" s="1"/>
  <c r="T138" i="1"/>
  <c r="J142" i="1" s="1"/>
  <c r="S138" i="1"/>
  <c r="I138" i="1"/>
  <c r="F138" i="1"/>
  <c r="E138" i="1"/>
  <c r="D138" i="1"/>
  <c r="C138" i="1"/>
  <c r="B138" i="1"/>
  <c r="A138" i="1"/>
  <c r="Z137" i="1"/>
  <c r="Y137" i="1"/>
  <c r="W137" i="1"/>
  <c r="Q137" i="1"/>
  <c r="K137" i="1"/>
  <c r="Z136" i="1"/>
  <c r="Y136" i="1"/>
  <c r="W136" i="1"/>
  <c r="V136" i="1"/>
  <c r="U136" i="1"/>
  <c r="T136" i="1"/>
  <c r="S136" i="1"/>
  <c r="J136" i="1"/>
  <c r="I136" i="1"/>
  <c r="H136" i="1"/>
  <c r="X136" i="1" s="1"/>
  <c r="F136" i="1"/>
  <c r="E136" i="1"/>
  <c r="D136" i="1"/>
  <c r="C136" i="1"/>
  <c r="B136" i="1"/>
  <c r="A136" i="1"/>
  <c r="K135" i="1"/>
  <c r="G135" i="1"/>
  <c r="E135" i="1"/>
  <c r="I134" i="1"/>
  <c r="H134" i="1"/>
  <c r="E134" i="1"/>
  <c r="I133" i="1"/>
  <c r="E133" i="1"/>
  <c r="J132" i="1"/>
  <c r="I132" i="1"/>
  <c r="H132" i="1"/>
  <c r="G132" i="1"/>
  <c r="F132" i="1"/>
  <c r="J131" i="1"/>
  <c r="I131" i="1"/>
  <c r="H131" i="1"/>
  <c r="G131" i="1"/>
  <c r="F131" i="1"/>
  <c r="J130" i="1"/>
  <c r="I130" i="1"/>
  <c r="H130" i="1"/>
  <c r="R130" i="1" s="1"/>
  <c r="G130" i="1"/>
  <c r="F130" i="1"/>
  <c r="V129" i="1"/>
  <c r="J134" i="1" s="1"/>
  <c r="U129" i="1"/>
  <c r="T129" i="1"/>
  <c r="J133" i="1" s="1"/>
  <c r="S129" i="1"/>
  <c r="H133" i="1" s="1"/>
  <c r="X137" i="1" s="1"/>
  <c r="I129" i="1"/>
  <c r="F129" i="1"/>
  <c r="E129" i="1"/>
  <c r="D129" i="1"/>
  <c r="C129" i="1"/>
  <c r="B129" i="1"/>
  <c r="A129" i="1"/>
  <c r="Z128" i="1"/>
  <c r="Y128" i="1"/>
  <c r="W128" i="1"/>
  <c r="Q128" i="1"/>
  <c r="K128" i="1"/>
  <c r="Z127" i="1"/>
  <c r="Y127" i="1"/>
  <c r="W127" i="1"/>
  <c r="V127" i="1"/>
  <c r="U127" i="1"/>
  <c r="H124" i="1" s="1"/>
  <c r="T127" i="1"/>
  <c r="S127" i="1"/>
  <c r="J127" i="1"/>
  <c r="I127" i="1"/>
  <c r="H127" i="1"/>
  <c r="X127" i="1" s="1"/>
  <c r="F127" i="1"/>
  <c r="E127" i="1"/>
  <c r="D127" i="1"/>
  <c r="B127" i="1"/>
  <c r="A127" i="1"/>
  <c r="Z126" i="1"/>
  <c r="Y126" i="1"/>
  <c r="X126" i="1"/>
  <c r="W126" i="1"/>
  <c r="V126" i="1"/>
  <c r="J124" i="1" s="1"/>
  <c r="U126" i="1"/>
  <c r="T126" i="1"/>
  <c r="S126" i="1"/>
  <c r="H123" i="1" s="1"/>
  <c r="J126" i="1"/>
  <c r="I126" i="1"/>
  <c r="H126" i="1"/>
  <c r="F126" i="1"/>
  <c r="E126" i="1"/>
  <c r="D126" i="1"/>
  <c r="B126" i="1"/>
  <c r="A126" i="1"/>
  <c r="K125" i="1"/>
  <c r="G125" i="1"/>
  <c r="E125" i="1"/>
  <c r="I124" i="1"/>
  <c r="E124" i="1"/>
  <c r="I123" i="1"/>
  <c r="E123" i="1"/>
  <c r="J122" i="1"/>
  <c r="I122" i="1"/>
  <c r="H122" i="1"/>
  <c r="X128" i="1" s="1"/>
  <c r="G122" i="1"/>
  <c r="F122" i="1"/>
  <c r="R121" i="1"/>
  <c r="J121" i="1"/>
  <c r="I121" i="1"/>
  <c r="H121" i="1"/>
  <c r="G121" i="1"/>
  <c r="F121" i="1"/>
  <c r="V120" i="1"/>
  <c r="U120" i="1"/>
  <c r="T120" i="1"/>
  <c r="J123" i="1" s="1"/>
  <c r="S120" i="1"/>
  <c r="I120" i="1"/>
  <c r="F120" i="1"/>
  <c r="E120" i="1"/>
  <c r="D120" i="1"/>
  <c r="C120" i="1"/>
  <c r="B120" i="1"/>
  <c r="A120" i="1"/>
  <c r="Z119" i="1"/>
  <c r="Y119" i="1"/>
  <c r="W119" i="1"/>
  <c r="Q119" i="1"/>
  <c r="K119" i="1"/>
  <c r="Z118" i="1"/>
  <c r="Y118" i="1"/>
  <c r="X118" i="1"/>
  <c r="W118" i="1"/>
  <c r="V118" i="1"/>
  <c r="U118" i="1"/>
  <c r="H116" i="1" s="1"/>
  <c r="T118" i="1"/>
  <c r="S118" i="1"/>
  <c r="H115" i="1" s="1"/>
  <c r="J118" i="1"/>
  <c r="I118" i="1"/>
  <c r="H118" i="1"/>
  <c r="F118" i="1"/>
  <c r="E118" i="1"/>
  <c r="D118" i="1"/>
  <c r="C118" i="1"/>
  <c r="B118" i="1"/>
  <c r="A118" i="1"/>
  <c r="K117" i="1"/>
  <c r="G117" i="1"/>
  <c r="E117" i="1"/>
  <c r="J116" i="1"/>
  <c r="I116" i="1"/>
  <c r="E116" i="1"/>
  <c r="I115" i="1"/>
  <c r="E115" i="1"/>
  <c r="J114" i="1"/>
  <c r="I114" i="1"/>
  <c r="H114" i="1"/>
  <c r="G114" i="1"/>
  <c r="F114" i="1"/>
  <c r="R113" i="1"/>
  <c r="J113" i="1"/>
  <c r="I113" i="1"/>
  <c r="H113" i="1"/>
  <c r="G119" i="1" s="1"/>
  <c r="O119" i="1" s="1"/>
  <c r="G113" i="1"/>
  <c r="F113" i="1"/>
  <c r="V112" i="1"/>
  <c r="U112" i="1"/>
  <c r="T112" i="1"/>
  <c r="J115" i="1" s="1"/>
  <c r="S112" i="1"/>
  <c r="I112" i="1"/>
  <c r="F112" i="1"/>
  <c r="E112" i="1"/>
  <c r="D112" i="1"/>
  <c r="C112" i="1"/>
  <c r="B112" i="1"/>
  <c r="A112" i="1"/>
  <c r="Z111" i="1"/>
  <c r="Y111" i="1"/>
  <c r="W111" i="1"/>
  <c r="Q111" i="1"/>
  <c r="K111" i="1"/>
  <c r="Z110" i="1"/>
  <c r="Y110" i="1"/>
  <c r="W110" i="1"/>
  <c r="V110" i="1"/>
  <c r="U110" i="1"/>
  <c r="T110" i="1"/>
  <c r="S110" i="1"/>
  <c r="J110" i="1"/>
  <c r="I110" i="1"/>
  <c r="H110" i="1"/>
  <c r="X110" i="1" s="1"/>
  <c r="F110" i="1"/>
  <c r="E110" i="1"/>
  <c r="D110" i="1"/>
  <c r="C110" i="1"/>
  <c r="B110" i="1"/>
  <c r="A110" i="1"/>
  <c r="Z109" i="1"/>
  <c r="Y109" i="1"/>
  <c r="X109" i="1"/>
  <c r="W109" i="1"/>
  <c r="V109" i="1"/>
  <c r="U109" i="1"/>
  <c r="T109" i="1"/>
  <c r="S109" i="1"/>
  <c r="J109" i="1"/>
  <c r="I109" i="1"/>
  <c r="H109" i="1"/>
  <c r="F109" i="1"/>
  <c r="E109" i="1"/>
  <c r="D109" i="1"/>
  <c r="C109" i="1"/>
  <c r="B109" i="1"/>
  <c r="A109" i="1"/>
  <c r="K108" i="1"/>
  <c r="G108" i="1"/>
  <c r="E108" i="1"/>
  <c r="I107" i="1"/>
  <c r="E107" i="1"/>
  <c r="J106" i="1"/>
  <c r="I106" i="1"/>
  <c r="H106" i="1"/>
  <c r="E106" i="1"/>
  <c r="J105" i="1"/>
  <c r="I105" i="1"/>
  <c r="H105" i="1"/>
  <c r="G105" i="1"/>
  <c r="F105" i="1"/>
  <c r="J104" i="1"/>
  <c r="I104" i="1"/>
  <c r="H104" i="1"/>
  <c r="G104" i="1"/>
  <c r="F104" i="1"/>
  <c r="R103" i="1"/>
  <c r="J103" i="1"/>
  <c r="I111" i="1" s="1"/>
  <c r="P111" i="1" s="1"/>
  <c r="I103" i="1"/>
  <c r="H103" i="1"/>
  <c r="G111" i="1" s="1"/>
  <c r="O111" i="1" s="1"/>
  <c r="G103" i="1"/>
  <c r="F103" i="1"/>
  <c r="V102" i="1"/>
  <c r="J107" i="1" s="1"/>
  <c r="U102" i="1"/>
  <c r="H107" i="1" s="1"/>
  <c r="T102" i="1"/>
  <c r="S102" i="1"/>
  <c r="I102" i="1"/>
  <c r="F102" i="1"/>
  <c r="E102" i="1"/>
  <c r="D102" i="1"/>
  <c r="C102" i="1"/>
  <c r="B102" i="1"/>
  <c r="A102" i="1"/>
  <c r="Z101" i="1"/>
  <c r="Y101" i="1"/>
  <c r="W101" i="1"/>
  <c r="K101" i="1"/>
  <c r="Q101" i="1" s="1"/>
  <c r="Z100" i="1"/>
  <c r="Y100" i="1"/>
  <c r="W100" i="1"/>
  <c r="V100" i="1"/>
  <c r="U100" i="1"/>
  <c r="T100" i="1"/>
  <c r="S100" i="1"/>
  <c r="J100" i="1"/>
  <c r="I100" i="1"/>
  <c r="H100" i="1"/>
  <c r="X100" i="1" s="1"/>
  <c r="F100" i="1"/>
  <c r="E100" i="1"/>
  <c r="D100" i="1"/>
  <c r="C100" i="1"/>
  <c r="B100" i="1"/>
  <c r="A100" i="1"/>
  <c r="K99" i="1"/>
  <c r="G99" i="1"/>
  <c r="E99" i="1"/>
  <c r="I98" i="1"/>
  <c r="E98" i="1"/>
  <c r="I97" i="1"/>
  <c r="E97" i="1"/>
  <c r="J96" i="1"/>
  <c r="I96" i="1"/>
  <c r="H96" i="1"/>
  <c r="G96" i="1"/>
  <c r="F96" i="1"/>
  <c r="J95" i="1"/>
  <c r="I95" i="1"/>
  <c r="H95" i="1"/>
  <c r="G95" i="1"/>
  <c r="F95" i="1"/>
  <c r="J94" i="1"/>
  <c r="I94" i="1"/>
  <c r="H94" i="1"/>
  <c r="G101" i="1" s="1"/>
  <c r="O101" i="1" s="1"/>
  <c r="G94" i="1"/>
  <c r="F94" i="1"/>
  <c r="V93" i="1"/>
  <c r="J98" i="1" s="1"/>
  <c r="U93" i="1"/>
  <c r="H98" i="1" s="1"/>
  <c r="T93" i="1"/>
  <c r="J97" i="1" s="1"/>
  <c r="S93" i="1"/>
  <c r="H97" i="1" s="1"/>
  <c r="X101" i="1" s="1"/>
  <c r="I93" i="1"/>
  <c r="F93" i="1"/>
  <c r="E93" i="1"/>
  <c r="D93" i="1"/>
  <c r="C93" i="1"/>
  <c r="B93" i="1"/>
  <c r="A93" i="1"/>
  <c r="Z92" i="1"/>
  <c r="Y92" i="1"/>
  <c r="W92" i="1"/>
  <c r="Q92" i="1"/>
  <c r="K92" i="1"/>
  <c r="Z91" i="1"/>
  <c r="Y91" i="1"/>
  <c r="X91" i="1"/>
  <c r="W91" i="1"/>
  <c r="V91" i="1"/>
  <c r="U91" i="1"/>
  <c r="T91" i="1"/>
  <c r="S91" i="1"/>
  <c r="J91" i="1"/>
  <c r="I91" i="1"/>
  <c r="H91" i="1"/>
  <c r="F91" i="1"/>
  <c r="E91" i="1"/>
  <c r="D91" i="1"/>
  <c r="C91" i="1"/>
  <c r="B91" i="1"/>
  <c r="A91" i="1"/>
  <c r="K90" i="1"/>
  <c r="G90" i="1"/>
  <c r="E90" i="1"/>
  <c r="I89" i="1"/>
  <c r="E89" i="1"/>
  <c r="I88" i="1"/>
  <c r="H88" i="1"/>
  <c r="E88" i="1"/>
  <c r="J87" i="1"/>
  <c r="I87" i="1"/>
  <c r="H87" i="1"/>
  <c r="G87" i="1"/>
  <c r="F87" i="1"/>
  <c r="J86" i="1"/>
  <c r="I86" i="1"/>
  <c r="H86" i="1"/>
  <c r="R86" i="1" s="1"/>
  <c r="G86" i="1"/>
  <c r="F86" i="1"/>
  <c r="V85" i="1"/>
  <c r="J89" i="1" s="1"/>
  <c r="U85" i="1"/>
  <c r="H89" i="1" s="1"/>
  <c r="T85" i="1"/>
  <c r="J88" i="1" s="1"/>
  <c r="S85" i="1"/>
  <c r="I85" i="1"/>
  <c r="F85" i="1"/>
  <c r="E85" i="1"/>
  <c r="D85" i="1"/>
  <c r="C85" i="1"/>
  <c r="B85" i="1"/>
  <c r="A85" i="1"/>
  <c r="Z84" i="1"/>
  <c r="Y84" i="1"/>
  <c r="W84" i="1"/>
  <c r="Q84" i="1"/>
  <c r="K84" i="1"/>
  <c r="Z83" i="1"/>
  <c r="Y83" i="1"/>
  <c r="X83" i="1"/>
  <c r="W83" i="1"/>
  <c r="V83" i="1"/>
  <c r="U83" i="1"/>
  <c r="H81" i="1" s="1"/>
  <c r="T83" i="1"/>
  <c r="S83" i="1"/>
  <c r="J83" i="1"/>
  <c r="I83" i="1"/>
  <c r="H83" i="1"/>
  <c r="F83" i="1"/>
  <c r="E83" i="1"/>
  <c r="D83" i="1"/>
  <c r="C83" i="1"/>
  <c r="B83" i="1"/>
  <c r="A83" i="1"/>
  <c r="K82" i="1"/>
  <c r="G82" i="1"/>
  <c r="E82" i="1"/>
  <c r="I81" i="1"/>
  <c r="E81" i="1"/>
  <c r="I80" i="1"/>
  <c r="H80" i="1"/>
  <c r="E80" i="1"/>
  <c r="J79" i="1"/>
  <c r="I79" i="1"/>
  <c r="H79" i="1"/>
  <c r="G79" i="1"/>
  <c r="F79" i="1"/>
  <c r="J78" i="1"/>
  <c r="I78" i="1"/>
  <c r="H78" i="1"/>
  <c r="G78" i="1"/>
  <c r="F78" i="1"/>
  <c r="R77" i="1"/>
  <c r="J77" i="1"/>
  <c r="I77" i="1"/>
  <c r="H77" i="1"/>
  <c r="X84" i="1" s="1"/>
  <c r="G77" i="1"/>
  <c r="F77" i="1"/>
  <c r="V76" i="1"/>
  <c r="J81" i="1" s="1"/>
  <c r="U76" i="1"/>
  <c r="T76" i="1"/>
  <c r="J80" i="1" s="1"/>
  <c r="S76" i="1"/>
  <c r="I76" i="1"/>
  <c r="F76" i="1"/>
  <c r="E76" i="1"/>
  <c r="D76" i="1"/>
  <c r="C76" i="1"/>
  <c r="B76" i="1"/>
  <c r="A76" i="1"/>
  <c r="Z75" i="1"/>
  <c r="Y75" i="1"/>
  <c r="W75" i="1"/>
  <c r="K75" i="1"/>
  <c r="Q75" i="1" s="1"/>
  <c r="Z74" i="1"/>
  <c r="Y74" i="1"/>
  <c r="X74" i="1"/>
  <c r="W74" i="1"/>
  <c r="V74" i="1"/>
  <c r="U74" i="1"/>
  <c r="T74" i="1"/>
  <c r="S74" i="1"/>
  <c r="J74" i="1"/>
  <c r="I74" i="1"/>
  <c r="H74" i="1"/>
  <c r="F74" i="1"/>
  <c r="E74" i="1"/>
  <c r="D74" i="1"/>
  <c r="C74" i="1"/>
  <c r="B74" i="1"/>
  <c r="A74" i="1"/>
  <c r="K73" i="1"/>
  <c r="G73" i="1"/>
  <c r="E73" i="1"/>
  <c r="I72" i="1"/>
  <c r="E72" i="1"/>
  <c r="J71" i="1"/>
  <c r="I71" i="1"/>
  <c r="E71" i="1"/>
  <c r="J70" i="1"/>
  <c r="I70" i="1"/>
  <c r="H70" i="1"/>
  <c r="G70" i="1"/>
  <c r="F70" i="1"/>
  <c r="J69" i="1"/>
  <c r="I69" i="1"/>
  <c r="H69" i="1"/>
  <c r="G69" i="1"/>
  <c r="F69" i="1"/>
  <c r="R68" i="1"/>
  <c r="J68" i="1"/>
  <c r="I75" i="1" s="1"/>
  <c r="P75" i="1" s="1"/>
  <c r="I68" i="1"/>
  <c r="H68" i="1"/>
  <c r="G68" i="1"/>
  <c r="F68" i="1"/>
  <c r="V67" i="1"/>
  <c r="J72" i="1" s="1"/>
  <c r="U67" i="1"/>
  <c r="H72" i="1" s="1"/>
  <c r="T67" i="1"/>
  <c r="S67" i="1"/>
  <c r="H71" i="1" s="1"/>
  <c r="I67" i="1"/>
  <c r="F67" i="1"/>
  <c r="E67" i="1"/>
  <c r="D67" i="1"/>
  <c r="C67" i="1"/>
  <c r="B67" i="1"/>
  <c r="A67" i="1"/>
  <c r="Z66" i="1"/>
  <c r="Y66" i="1"/>
  <c r="W66" i="1"/>
  <c r="Q66" i="1"/>
  <c r="K66" i="1"/>
  <c r="Z65" i="1"/>
  <c r="Y65" i="1"/>
  <c r="X65" i="1"/>
  <c r="W65" i="1"/>
  <c r="V65" i="1"/>
  <c r="U65" i="1"/>
  <c r="T65" i="1"/>
  <c r="J62" i="1" s="1"/>
  <c r="S65" i="1"/>
  <c r="H62" i="1" s="1"/>
  <c r="X66" i="1" s="1"/>
  <c r="J65" i="1"/>
  <c r="I65" i="1"/>
  <c r="H65" i="1"/>
  <c r="F65" i="1"/>
  <c r="E65" i="1"/>
  <c r="D65" i="1"/>
  <c r="C65" i="1"/>
  <c r="B65" i="1"/>
  <c r="A65" i="1"/>
  <c r="K64" i="1"/>
  <c r="G64" i="1"/>
  <c r="E64" i="1"/>
  <c r="I63" i="1"/>
  <c r="E63" i="1"/>
  <c r="I62" i="1"/>
  <c r="E62" i="1"/>
  <c r="J61" i="1"/>
  <c r="I61" i="1"/>
  <c r="H61" i="1"/>
  <c r="G61" i="1"/>
  <c r="F61" i="1"/>
  <c r="J60" i="1"/>
  <c r="I60" i="1"/>
  <c r="H60" i="1"/>
  <c r="G60" i="1"/>
  <c r="F60" i="1"/>
  <c r="R59" i="1"/>
  <c r="J59" i="1"/>
  <c r="I59" i="1"/>
  <c r="H59" i="1"/>
  <c r="G59" i="1"/>
  <c r="F59" i="1"/>
  <c r="V58" i="1"/>
  <c r="J63" i="1" s="1"/>
  <c r="U58" i="1"/>
  <c r="H63" i="1" s="1"/>
  <c r="T58" i="1"/>
  <c r="S58" i="1"/>
  <c r="I58" i="1"/>
  <c r="F58" i="1"/>
  <c r="E58" i="1"/>
  <c r="D58" i="1"/>
  <c r="C58" i="1"/>
  <c r="B58" i="1"/>
  <c r="A58" i="1"/>
  <c r="Z57" i="1"/>
  <c r="Y57" i="1"/>
  <c r="W57" i="1"/>
  <c r="K57" i="1"/>
  <c r="Q57" i="1" s="1"/>
  <c r="Z56" i="1"/>
  <c r="Y56" i="1"/>
  <c r="X56" i="1"/>
  <c r="W56" i="1"/>
  <c r="V56" i="1"/>
  <c r="J54" i="1" s="1"/>
  <c r="U56" i="1"/>
  <c r="T56" i="1"/>
  <c r="S56" i="1"/>
  <c r="J56" i="1"/>
  <c r="I56" i="1"/>
  <c r="H56" i="1"/>
  <c r="F56" i="1"/>
  <c r="E56" i="1"/>
  <c r="D56" i="1"/>
  <c r="C56" i="1"/>
  <c r="B56" i="1"/>
  <c r="A56" i="1"/>
  <c r="K55" i="1"/>
  <c r="G55" i="1"/>
  <c r="E55" i="1"/>
  <c r="I54" i="1"/>
  <c r="E54" i="1"/>
  <c r="I53" i="1"/>
  <c r="H53" i="1"/>
  <c r="E53" i="1"/>
  <c r="J52" i="1"/>
  <c r="I52" i="1"/>
  <c r="H52" i="1"/>
  <c r="G52" i="1"/>
  <c r="F52" i="1"/>
  <c r="J51" i="1"/>
  <c r="I51" i="1"/>
  <c r="H51" i="1"/>
  <c r="G51" i="1"/>
  <c r="F51" i="1"/>
  <c r="R50" i="1"/>
  <c r="J50" i="1"/>
  <c r="I57" i="1" s="1"/>
  <c r="P57" i="1" s="1"/>
  <c r="I50" i="1"/>
  <c r="H50" i="1"/>
  <c r="G50" i="1"/>
  <c r="F50" i="1"/>
  <c r="C49" i="1"/>
  <c r="V48" i="1"/>
  <c r="U48" i="1"/>
  <c r="H54" i="1" s="1"/>
  <c r="T48" i="1"/>
  <c r="J53" i="1" s="1"/>
  <c r="S48" i="1"/>
  <c r="I48" i="1"/>
  <c r="F48" i="1"/>
  <c r="E48" i="1"/>
  <c r="D48" i="1"/>
  <c r="C48" i="1"/>
  <c r="B48" i="1"/>
  <c r="A48" i="1"/>
  <c r="Z47" i="1"/>
  <c r="Y47" i="1"/>
  <c r="W47" i="1"/>
  <c r="Q47" i="1"/>
  <c r="K47" i="1"/>
  <c r="Z46" i="1"/>
  <c r="Y46" i="1"/>
  <c r="W46" i="1"/>
  <c r="V46" i="1"/>
  <c r="U46" i="1"/>
  <c r="H44" i="1" s="1"/>
  <c r="T46" i="1"/>
  <c r="S46" i="1"/>
  <c r="H43" i="1" s="1"/>
  <c r="J46" i="1"/>
  <c r="I46" i="1"/>
  <c r="H46" i="1"/>
  <c r="X46" i="1" s="1"/>
  <c r="F46" i="1"/>
  <c r="E46" i="1"/>
  <c r="D46" i="1"/>
  <c r="C46" i="1"/>
  <c r="B46" i="1"/>
  <c r="A46" i="1"/>
  <c r="K45" i="1"/>
  <c r="G45" i="1"/>
  <c r="E45" i="1"/>
  <c r="I44" i="1"/>
  <c r="E44" i="1"/>
  <c r="I43" i="1"/>
  <c r="E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V39" i="1"/>
  <c r="J44" i="1" s="1"/>
  <c r="U39" i="1"/>
  <c r="T39" i="1"/>
  <c r="J43" i="1" s="1"/>
  <c r="S39" i="1"/>
  <c r="I39" i="1"/>
  <c r="F39" i="1"/>
  <c r="E39" i="1"/>
  <c r="D39" i="1"/>
  <c r="C39" i="1"/>
  <c r="B39" i="1"/>
  <c r="A39" i="1"/>
  <c r="A38" i="1"/>
  <c r="A36" i="1"/>
  <c r="A34" i="1"/>
  <c r="I24" i="1"/>
  <c r="I23" i="1"/>
  <c r="G23" i="1"/>
  <c r="I22" i="1"/>
  <c r="I21" i="1"/>
  <c r="G21" i="1"/>
  <c r="I20" i="1"/>
  <c r="I19" i="1"/>
  <c r="I18" i="1"/>
  <c r="A14" i="1"/>
  <c r="B11" i="1"/>
  <c r="B7" i="1"/>
  <c r="H5" i="1"/>
  <c r="A1" i="1"/>
  <c r="K1934" i="1" l="1"/>
  <c r="I268" i="1"/>
  <c r="P268" i="1" s="1"/>
  <c r="G75" i="1"/>
  <c r="O75" i="1" s="1"/>
  <c r="G453" i="1"/>
  <c r="O453" i="1" s="1"/>
  <c r="I323" i="1"/>
  <c r="P323" i="1" s="1"/>
  <c r="I443" i="1"/>
  <c r="P443" i="1" s="1"/>
  <c r="X534" i="1"/>
  <c r="K249" i="1"/>
  <c r="X57" i="1"/>
  <c r="X92" i="1"/>
  <c r="I128" i="1"/>
  <c r="P128" i="1" s="1"/>
  <c r="I137" i="1"/>
  <c r="P137" i="1" s="1"/>
  <c r="I189" i="1"/>
  <c r="P189" i="1" s="1"/>
  <c r="I200" i="1"/>
  <c r="P200" i="1" s="1"/>
  <c r="I236" i="1"/>
  <c r="P236" i="1" s="1"/>
  <c r="G382" i="1"/>
  <c r="O382" i="1" s="1"/>
  <c r="I409" i="1"/>
  <c r="P409" i="1" s="1"/>
  <c r="X499" i="1"/>
  <c r="X576" i="1"/>
  <c r="G576" i="1"/>
  <c r="O576" i="1" s="1"/>
  <c r="X400" i="1"/>
  <c r="G491" i="1"/>
  <c r="O491" i="1" s="1"/>
  <c r="I309" i="1"/>
  <c r="P309" i="1" s="1"/>
  <c r="X236" i="1"/>
  <c r="Z268" i="1"/>
  <c r="X338" i="1"/>
  <c r="G338" i="1"/>
  <c r="O338" i="1" s="1"/>
  <c r="G345" i="1"/>
  <c r="O345" i="1" s="1"/>
  <c r="I351" i="1"/>
  <c r="P351" i="1" s="1"/>
  <c r="I382" i="1"/>
  <c r="P382" i="1" s="1"/>
  <c r="I600" i="1" s="1"/>
  <c r="X391" i="1"/>
  <c r="X471" i="1"/>
  <c r="X491" i="1"/>
  <c r="I499" i="1"/>
  <c r="P499" i="1" s="1"/>
  <c r="G511" i="1"/>
  <c r="O511" i="1" s="1"/>
  <c r="G47" i="1"/>
  <c r="O47" i="1" s="1"/>
  <c r="I47" i="1"/>
  <c r="P47" i="1" s="1"/>
  <c r="I101" i="1"/>
  <c r="P101" i="1" s="1"/>
  <c r="G66" i="1"/>
  <c r="O66" i="1" s="1"/>
  <c r="I119" i="1"/>
  <c r="P119" i="1" s="1"/>
  <c r="X146" i="1"/>
  <c r="I225" i="1"/>
  <c r="P225" i="1" s="1"/>
  <c r="X323" i="1"/>
  <c r="G323" i="1"/>
  <c r="O323" i="1" s="1"/>
  <c r="X382" i="1"/>
  <c r="I391" i="1"/>
  <c r="P391" i="1" s="1"/>
  <c r="I400" i="1"/>
  <c r="P400" i="1" s="1"/>
  <c r="X435" i="1"/>
  <c r="X481" i="1"/>
  <c r="X523" i="1"/>
  <c r="X545" i="1"/>
  <c r="G177" i="1"/>
  <c r="O177" i="1" s="1"/>
  <c r="I295" i="1"/>
  <c r="P295" i="1" s="1"/>
  <c r="I316" i="1"/>
  <c r="P316" i="1" s="1"/>
  <c r="I471" i="1"/>
  <c r="P471" i="1" s="1"/>
  <c r="I491" i="1"/>
  <c r="P491" i="1" s="1"/>
  <c r="I511" i="1"/>
  <c r="P511" i="1" s="1"/>
  <c r="I66" i="1"/>
  <c r="P66" i="1" s="1"/>
  <c r="I92" i="1"/>
  <c r="P92" i="1" s="1"/>
  <c r="G128" i="1"/>
  <c r="O128" i="1" s="1"/>
  <c r="X200" i="1"/>
  <c r="I262" i="1"/>
  <c r="P262" i="1" s="1"/>
  <c r="I270" i="1" s="1"/>
  <c r="X303" i="1"/>
  <c r="X329" i="1"/>
  <c r="I435" i="1"/>
  <c r="P435" i="1" s="1"/>
  <c r="I453" i="1"/>
  <c r="P453" i="1" s="1"/>
  <c r="I523" i="1"/>
  <c r="P523" i="1" s="1"/>
  <c r="I303" i="1"/>
  <c r="P303" i="1" s="1"/>
  <c r="I353" i="1" s="1"/>
  <c r="I84" i="1"/>
  <c r="P84" i="1" s="1"/>
  <c r="G351" i="1"/>
  <c r="O351" i="1" s="1"/>
  <c r="I417" i="1"/>
  <c r="P417" i="1" s="1"/>
  <c r="I587" i="1"/>
  <c r="P587" i="1" s="1"/>
  <c r="K353" i="1"/>
  <c r="G523" i="1"/>
  <c r="O523" i="1" s="1"/>
  <c r="X47" i="1"/>
  <c r="X111" i="1"/>
  <c r="X119" i="1"/>
  <c r="G282" i="1"/>
  <c r="O282" i="1" s="1"/>
  <c r="R284" i="1"/>
  <c r="X289" i="1"/>
  <c r="X295" i="1"/>
  <c r="X345" i="1"/>
  <c r="X351" i="1"/>
  <c r="G400" i="1"/>
  <c r="O400" i="1" s="1"/>
  <c r="G600" i="1" s="1"/>
  <c r="X409" i="1"/>
  <c r="X417" i="1"/>
  <c r="R428" i="1"/>
  <c r="R455" i="1"/>
  <c r="I613" i="1"/>
  <c r="P613" i="1" s="1"/>
  <c r="I621" i="1" s="1"/>
  <c r="I654" i="1"/>
  <c r="P654" i="1" s="1"/>
  <c r="I702" i="1"/>
  <c r="P702" i="1" s="1"/>
  <c r="X723" i="1"/>
  <c r="G760" i="1"/>
  <c r="O760" i="1" s="1"/>
  <c r="I760" i="1"/>
  <c r="P760" i="1" s="1"/>
  <c r="G832" i="1"/>
  <c r="O832" i="1" s="1"/>
  <c r="X850" i="1"/>
  <c r="R844" i="1"/>
  <c r="G850" i="1"/>
  <c r="O850" i="1" s="1"/>
  <c r="H904" i="1"/>
  <c r="X911" i="1" s="1"/>
  <c r="G970" i="1"/>
  <c r="O970" i="1" s="1"/>
  <c r="G972" i="1" s="1"/>
  <c r="I1018" i="1"/>
  <c r="P1018" i="1" s="1"/>
  <c r="I1056" i="1"/>
  <c r="P1056" i="1" s="1"/>
  <c r="G1111" i="1"/>
  <c r="O1111" i="1" s="1"/>
  <c r="G57" i="1"/>
  <c r="O57" i="1" s="1"/>
  <c r="G137" i="1"/>
  <c r="O137" i="1" s="1"/>
  <c r="G146" i="1"/>
  <c r="O146" i="1" s="1"/>
  <c r="R180" i="1"/>
  <c r="G247" i="1"/>
  <c r="O247" i="1" s="1"/>
  <c r="K600" i="1"/>
  <c r="K708" i="1"/>
  <c r="G481" i="1"/>
  <c r="O481" i="1" s="1"/>
  <c r="X511" i="1"/>
  <c r="G587" i="1"/>
  <c r="O587" i="1" s="1"/>
  <c r="G598" i="1"/>
  <c r="O598" i="1" s="1"/>
  <c r="G660" i="1"/>
  <c r="O660" i="1" s="1"/>
  <c r="J857" i="1"/>
  <c r="X984" i="1"/>
  <c r="G1062" i="1"/>
  <c r="O1062" i="1" s="1"/>
  <c r="K1385" i="1"/>
  <c r="K1277" i="1"/>
  <c r="X1596" i="1"/>
  <c r="R40" i="1"/>
  <c r="G84" i="1"/>
  <c r="O84" i="1" s="1"/>
  <c r="G92" i="1"/>
  <c r="O92" i="1" s="1"/>
  <c r="G236" i="1"/>
  <c r="O236" i="1" s="1"/>
  <c r="R325" i="1"/>
  <c r="G329" i="1"/>
  <c r="O329" i="1" s="1"/>
  <c r="R402" i="1"/>
  <c r="R526" i="1"/>
  <c r="R537" i="1"/>
  <c r="R548" i="1"/>
  <c r="I619" i="1"/>
  <c r="P619" i="1" s="1"/>
  <c r="G733" i="1"/>
  <c r="O733" i="1" s="1"/>
  <c r="R726" i="1"/>
  <c r="X733" i="1"/>
  <c r="G786" i="1"/>
  <c r="O786" i="1" s="1"/>
  <c r="H799" i="1"/>
  <c r="X804" i="1" s="1"/>
  <c r="I822" i="1"/>
  <c r="P822" i="1" s="1"/>
  <c r="I850" i="1"/>
  <c r="P850" i="1" s="1"/>
  <c r="G938" i="1"/>
  <c r="O938" i="1" s="1"/>
  <c r="I1003" i="1"/>
  <c r="P1003" i="1" s="1"/>
  <c r="I1111" i="1"/>
  <c r="P1111" i="1" s="1"/>
  <c r="G1194" i="1"/>
  <c r="O1194" i="1" s="1"/>
  <c r="R1187" i="1"/>
  <c r="G1213" i="1"/>
  <c r="O1213" i="1" s="1"/>
  <c r="G200" i="1"/>
  <c r="O200" i="1" s="1"/>
  <c r="G211" i="1"/>
  <c r="O211" i="1" s="1"/>
  <c r="X372" i="1"/>
  <c r="G435" i="1"/>
  <c r="O435" i="1" s="1"/>
  <c r="G443" i="1"/>
  <c r="O443" i="1" s="1"/>
  <c r="G462" i="1"/>
  <c r="O462" i="1" s="1"/>
  <c r="G471" i="1"/>
  <c r="O471" i="1" s="1"/>
  <c r="I598" i="1"/>
  <c r="P598" i="1" s="1"/>
  <c r="X598" i="1"/>
  <c r="I660" i="1"/>
  <c r="P660" i="1" s="1"/>
  <c r="I674" i="1"/>
  <c r="P674" i="1" s="1"/>
  <c r="I777" i="1"/>
  <c r="P777" i="1" s="1"/>
  <c r="X842" i="1"/>
  <c r="X874" i="1"/>
  <c r="I1062" i="1"/>
  <c r="P1062" i="1" s="1"/>
  <c r="G1128" i="1"/>
  <c r="O1128" i="1" s="1"/>
  <c r="I1146" i="1"/>
  <c r="P1146" i="1" s="1"/>
  <c r="I1175" i="1"/>
  <c r="P1175" i="1" s="1"/>
  <c r="G534" i="1"/>
  <c r="O534" i="1" s="1"/>
  <c r="X75" i="1"/>
  <c r="R94" i="1"/>
  <c r="G303" i="1"/>
  <c r="O303" i="1" s="1"/>
  <c r="R305" i="1"/>
  <c r="R311" i="1"/>
  <c r="R384" i="1"/>
  <c r="R579" i="1"/>
  <c r="R590" i="1"/>
  <c r="X640" i="1"/>
  <c r="X702" i="1"/>
  <c r="G862" i="1"/>
  <c r="O862" i="1" s="1"/>
  <c r="X862" i="1"/>
  <c r="R852" i="1"/>
  <c r="I938" i="1"/>
  <c r="P938" i="1" s="1"/>
  <c r="X1018" i="1"/>
  <c r="G1018" i="1"/>
  <c r="O1018" i="1" s="1"/>
  <c r="I1120" i="1"/>
  <c r="P1120" i="1" s="1"/>
  <c r="I1194" i="1"/>
  <c r="P1194" i="1" s="1"/>
  <c r="I1203" i="1"/>
  <c r="P1203" i="1" s="1"/>
  <c r="I1213" i="1"/>
  <c r="P1213" i="1" s="1"/>
  <c r="G545" i="1"/>
  <c r="O545" i="1" s="1"/>
  <c r="X177" i="1"/>
  <c r="R239" i="1"/>
  <c r="R291" i="1"/>
  <c r="R341" i="1"/>
  <c r="R347" i="1"/>
  <c r="R365" i="1"/>
  <c r="G417" i="1"/>
  <c r="O417" i="1" s="1"/>
  <c r="G708" i="1" s="1"/>
  <c r="X426" i="1"/>
  <c r="R437" i="1"/>
  <c r="R445" i="1"/>
  <c r="X453" i="1"/>
  <c r="R473" i="1"/>
  <c r="X561" i="1"/>
  <c r="G667" i="1"/>
  <c r="O667" i="1" s="1"/>
  <c r="X751" i="1"/>
  <c r="I874" i="1"/>
  <c r="P874" i="1" s="1"/>
  <c r="G927" i="1"/>
  <c r="O927" i="1" s="1"/>
  <c r="X949" i="1"/>
  <c r="G1031" i="1"/>
  <c r="O1031" i="1" s="1"/>
  <c r="I1049" i="1"/>
  <c r="P1049" i="1" s="1"/>
  <c r="I1128" i="1"/>
  <c r="P1128" i="1" s="1"/>
  <c r="X1166" i="1"/>
  <c r="X1194" i="1"/>
  <c r="G1224" i="1"/>
  <c r="O1224" i="1" s="1"/>
  <c r="R192" i="1"/>
  <c r="R203" i="1"/>
  <c r="K704" i="1"/>
  <c r="I794" i="1"/>
  <c r="P794" i="1" s="1"/>
  <c r="I862" i="1"/>
  <c r="P862" i="1" s="1"/>
  <c r="X885" i="1"/>
  <c r="K1064" i="1"/>
  <c r="X1137" i="1"/>
  <c r="I1456" i="1"/>
  <c r="P1456" i="1" s="1"/>
  <c r="G646" i="1"/>
  <c r="O646" i="1" s="1"/>
  <c r="I667" i="1"/>
  <c r="P667" i="1" s="1"/>
  <c r="G723" i="1"/>
  <c r="O723" i="1" s="1"/>
  <c r="G742" i="1"/>
  <c r="O742" i="1" s="1"/>
  <c r="I751" i="1"/>
  <c r="P751" i="1" s="1"/>
  <c r="I896" i="1"/>
  <c r="P896" i="1" s="1"/>
  <c r="I927" i="1"/>
  <c r="P927" i="1" s="1"/>
  <c r="I949" i="1"/>
  <c r="P949" i="1" s="1"/>
  <c r="I1031" i="1"/>
  <c r="P1031" i="1" s="1"/>
  <c r="G1049" i="1"/>
  <c r="O1049" i="1" s="1"/>
  <c r="J1152" i="1"/>
  <c r="I1156" i="1" s="1"/>
  <c r="P1156" i="1" s="1"/>
  <c r="I1166" i="1"/>
  <c r="P1166" i="1" s="1"/>
  <c r="X1185" i="1"/>
  <c r="I1224" i="1"/>
  <c r="P1224" i="1" s="1"/>
  <c r="G1240" i="1"/>
  <c r="O1240" i="1" s="1"/>
  <c r="G621" i="1"/>
  <c r="K951" i="1"/>
  <c r="K1068" i="1"/>
  <c r="I997" i="1"/>
  <c r="P997" i="1" s="1"/>
  <c r="I1011" i="1"/>
  <c r="P1011" i="1" s="1"/>
  <c r="G794" i="1"/>
  <c r="O794" i="1" s="1"/>
  <c r="X794" i="1"/>
  <c r="G813" i="1"/>
  <c r="O813" i="1" s="1"/>
  <c r="X896" i="1"/>
  <c r="I1064" i="1"/>
  <c r="G991" i="1"/>
  <c r="O991" i="1" s="1"/>
  <c r="X991" i="1"/>
  <c r="R986" i="1"/>
  <c r="X1102" i="1"/>
  <c r="I1185" i="1"/>
  <c r="P1185" i="1" s="1"/>
  <c r="K1930" i="1"/>
  <c r="K357" i="1"/>
  <c r="W613" i="1"/>
  <c r="G19" i="1" s="1"/>
  <c r="R607" i="1"/>
  <c r="I633" i="1"/>
  <c r="P633" i="1" s="1"/>
  <c r="G640" i="1"/>
  <c r="O640" i="1" s="1"/>
  <c r="I689" i="1"/>
  <c r="P689" i="1" s="1"/>
  <c r="I696" i="1"/>
  <c r="P696" i="1" s="1"/>
  <c r="G702" i="1"/>
  <c r="O702" i="1" s="1"/>
  <c r="X760" i="1"/>
  <c r="J809" i="1"/>
  <c r="I813" i="1" s="1"/>
  <c r="P813" i="1" s="1"/>
  <c r="I911" i="1"/>
  <c r="P911" i="1" s="1"/>
  <c r="G949" i="1"/>
  <c r="O949" i="1" s="1"/>
  <c r="G1011" i="1"/>
  <c r="O1011" i="1" s="1"/>
  <c r="G1056" i="1"/>
  <c r="O1056" i="1" s="1"/>
  <c r="G1156" i="1"/>
  <c r="O1156" i="1" s="1"/>
  <c r="G1166" i="1"/>
  <c r="O1166" i="1" s="1"/>
  <c r="R669" i="1"/>
  <c r="X674" i="1"/>
  <c r="X680" i="1"/>
  <c r="X689" i="1"/>
  <c r="R744" i="1"/>
  <c r="G842" i="1"/>
  <c r="O842" i="1" s="1"/>
  <c r="R865" i="1"/>
  <c r="G1083" i="1"/>
  <c r="O1083" i="1" s="1"/>
  <c r="G1185" i="1"/>
  <c r="O1185" i="1" s="1"/>
  <c r="X1331" i="1"/>
  <c r="G1331" i="1"/>
  <c r="O1331" i="1" s="1"/>
  <c r="G1381" i="1" s="1"/>
  <c r="H1451" i="1"/>
  <c r="G1456" i="1" s="1"/>
  <c r="O1456" i="1" s="1"/>
  <c r="I1475" i="1"/>
  <c r="P1475" i="1" s="1"/>
  <c r="X1485" i="1"/>
  <c r="G1494" i="1"/>
  <c r="O1494" i="1" s="1"/>
  <c r="X1616" i="1"/>
  <c r="G1616" i="1"/>
  <c r="O1616" i="1" s="1"/>
  <c r="G1773" i="1"/>
  <c r="O1773" i="1" s="1"/>
  <c r="J1810" i="1"/>
  <c r="I1844" i="1"/>
  <c r="P1844" i="1" s="1"/>
  <c r="I1846" i="1" s="1"/>
  <c r="I1879" i="1"/>
  <c r="P1879" i="1" s="1"/>
  <c r="I1922" i="1" s="1"/>
  <c r="G777" i="1"/>
  <c r="O777" i="1" s="1"/>
  <c r="X786" i="1"/>
  <c r="X813" i="1"/>
  <c r="X822" i="1"/>
  <c r="X1011" i="1"/>
  <c r="X1049" i="1"/>
  <c r="X1093" i="1"/>
  <c r="I1264" i="1"/>
  <c r="P1264" i="1" s="1"/>
  <c r="G1373" i="1"/>
  <c r="O1373" i="1" s="1"/>
  <c r="J1498" i="1"/>
  <c r="I1514" i="1"/>
  <c r="P1514" i="1" s="1"/>
  <c r="K1660" i="1"/>
  <c r="X654" i="1"/>
  <c r="X660" i="1"/>
  <c r="G874" i="1"/>
  <c r="O874" i="1" s="1"/>
  <c r="G885" i="1"/>
  <c r="O885" i="1" s="1"/>
  <c r="G896" i="1"/>
  <c r="O896" i="1" s="1"/>
  <c r="G984" i="1"/>
  <c r="O984" i="1" s="1"/>
  <c r="X997" i="1"/>
  <c r="X1003" i="1"/>
  <c r="G1137" i="1"/>
  <c r="O1137" i="1" s="1"/>
  <c r="G1175" i="1"/>
  <c r="O1175" i="1" s="1"/>
  <c r="G1298" i="1"/>
  <c r="X1351" i="1"/>
  <c r="I1445" i="1"/>
  <c r="P1445" i="1" s="1"/>
  <c r="I1821" i="1"/>
  <c r="P1821" i="1" s="1"/>
  <c r="X1871" i="1"/>
  <c r="G633" i="1"/>
  <c r="O633" i="1" s="1"/>
  <c r="X646" i="1"/>
  <c r="G751" i="1"/>
  <c r="O751" i="1" s="1"/>
  <c r="X768" i="1"/>
  <c r="X1213" i="1"/>
  <c r="X1224" i="1"/>
  <c r="G1253" i="1"/>
  <c r="O1253" i="1" s="1"/>
  <c r="I1275" i="1"/>
  <c r="P1275" i="1" s="1"/>
  <c r="X1623" i="1"/>
  <c r="I1652" i="1"/>
  <c r="P1652" i="1" s="1"/>
  <c r="I1679" i="1"/>
  <c r="P1679" i="1" s="1"/>
  <c r="K1926" i="1"/>
  <c r="I1745" i="1"/>
  <c r="P1745" i="1" s="1"/>
  <c r="I1782" i="1"/>
  <c r="P1782" i="1" s="1"/>
  <c r="I1792" i="1"/>
  <c r="P1792" i="1" s="1"/>
  <c r="H1799" i="1"/>
  <c r="W964" i="1"/>
  <c r="R1027" i="1"/>
  <c r="X1056" i="1"/>
  <c r="X1062" i="1"/>
  <c r="X1120" i="1"/>
  <c r="X1128" i="1"/>
  <c r="X1203" i="1"/>
  <c r="I1410" i="1"/>
  <c r="P1410" i="1" s="1"/>
  <c r="J1532" i="1"/>
  <c r="I1543" i="1" s="1"/>
  <c r="P1543" i="1" s="1"/>
  <c r="I1602" i="1"/>
  <c r="P1602" i="1" s="1"/>
  <c r="X1610" i="1"/>
  <c r="I1754" i="1"/>
  <c r="P1754" i="1" s="1"/>
  <c r="R676" i="1"/>
  <c r="X742" i="1"/>
  <c r="R753" i="1"/>
  <c r="R899" i="1"/>
  <c r="R1169" i="1"/>
  <c r="I1253" i="1"/>
  <c r="P1253" i="1" s="1"/>
  <c r="H1248" i="1"/>
  <c r="X1253" i="1" s="1"/>
  <c r="I1344" i="1"/>
  <c r="P1344" i="1" s="1"/>
  <c r="I1419" i="1"/>
  <c r="P1419" i="1" s="1"/>
  <c r="J1462" i="1"/>
  <c r="H1533" i="1"/>
  <c r="G1596" i="1"/>
  <c r="O1596" i="1" s="1"/>
  <c r="X1764" i="1"/>
  <c r="I1803" i="1"/>
  <c r="P1803" i="1" s="1"/>
  <c r="H1810" i="1"/>
  <c r="G1821" i="1" s="1"/>
  <c r="O1821" i="1" s="1"/>
  <c r="Z1844" i="1"/>
  <c r="X1879" i="1"/>
  <c r="G822" i="1"/>
  <c r="O822" i="1" s="1"/>
  <c r="R1196" i="1"/>
  <c r="R1243" i="1"/>
  <c r="X1264" i="1"/>
  <c r="X1275" i="1"/>
  <c r="G1296" i="1"/>
  <c r="O1296" i="1" s="1"/>
  <c r="X1428" i="1"/>
  <c r="I1437" i="1"/>
  <c r="P1437" i="1" s="1"/>
  <c r="J1472" i="1"/>
  <c r="G1504" i="1"/>
  <c r="O1504" i="1" s="1"/>
  <c r="X1514" i="1"/>
  <c r="K1577" i="1"/>
  <c r="X1602" i="1"/>
  <c r="I1610" i="1"/>
  <c r="P1610" i="1" s="1"/>
  <c r="I1660" i="1" s="1"/>
  <c r="G1630" i="1"/>
  <c r="O1630" i="1" s="1"/>
  <c r="I1658" i="1"/>
  <c r="P1658" i="1" s="1"/>
  <c r="X1716" i="1"/>
  <c r="X1745" i="1"/>
  <c r="X1773" i="1"/>
  <c r="G1782" i="1"/>
  <c r="O1782" i="1" s="1"/>
  <c r="X1885" i="1"/>
  <c r="G1885" i="1"/>
  <c r="O1885" i="1" s="1"/>
  <c r="R1881" i="1"/>
  <c r="G654" i="1"/>
  <c r="O654" i="1" s="1"/>
  <c r="R656" i="1"/>
  <c r="Z970" i="1"/>
  <c r="G22" i="1" s="1"/>
  <c r="X1337" i="1"/>
  <c r="G1337" i="1"/>
  <c r="O1337" i="1" s="1"/>
  <c r="R1333" i="1"/>
  <c r="I1357" i="1"/>
  <c r="P1357" i="1" s="1"/>
  <c r="I1400" i="1"/>
  <c r="P1400" i="1" s="1"/>
  <c r="I1485" i="1"/>
  <c r="P1485" i="1" s="1"/>
  <c r="G1645" i="1"/>
  <c r="O1645" i="1" s="1"/>
  <c r="I1832" i="1"/>
  <c r="P1832" i="1" s="1"/>
  <c r="R642" i="1"/>
  <c r="R692" i="1"/>
  <c r="R698" i="1"/>
  <c r="G768" i="1"/>
  <c r="O768" i="1" s="1"/>
  <c r="X777" i="1"/>
  <c r="X1240" i="1"/>
  <c r="W1290" i="1"/>
  <c r="I1331" i="1"/>
  <c r="P1331" i="1" s="1"/>
  <c r="I1381" i="1" s="1"/>
  <c r="G1351" i="1"/>
  <c r="O1351" i="1" s="1"/>
  <c r="I1379" i="1"/>
  <c r="P1379" i="1" s="1"/>
  <c r="K1556" i="1"/>
  <c r="K1664" i="1"/>
  <c r="G1466" i="1"/>
  <c r="O1466" i="1" s="1"/>
  <c r="I1504" i="1"/>
  <c r="P1504" i="1" s="1"/>
  <c r="G1589" i="1"/>
  <c r="O1589" i="1" s="1"/>
  <c r="I1885" i="1"/>
  <c r="P1885" i="1" s="1"/>
  <c r="G1907" i="1"/>
  <c r="O1907" i="1" s="1"/>
  <c r="X1907" i="1"/>
  <c r="R1052" i="1"/>
  <c r="R1058" i="1"/>
  <c r="J1247" i="1"/>
  <c r="I1337" i="1"/>
  <c r="P1337" i="1" s="1"/>
  <c r="X1366" i="1"/>
  <c r="R1360" i="1"/>
  <c r="G1366" i="1"/>
  <c r="O1366" i="1" s="1"/>
  <c r="J1442" i="1"/>
  <c r="G1623" i="1"/>
  <c r="O1623" i="1" s="1"/>
  <c r="I1698" i="1"/>
  <c r="P1698" i="1" s="1"/>
  <c r="G1707" i="1"/>
  <c r="O1707" i="1" s="1"/>
  <c r="I1724" i="1"/>
  <c r="P1724" i="1" s="1"/>
  <c r="X1735" i="1"/>
  <c r="I1892" i="1"/>
  <c r="P1892" i="1" s="1"/>
  <c r="G1914" i="1"/>
  <c r="O1914" i="1" s="1"/>
  <c r="R966" i="1"/>
  <c r="I1240" i="1"/>
  <c r="P1240" i="1" s="1"/>
  <c r="X1310" i="1"/>
  <c r="G1344" i="1"/>
  <c r="O1344" i="1" s="1"/>
  <c r="X1344" i="1"/>
  <c r="R1339" i="1"/>
  <c r="G1400" i="1"/>
  <c r="O1400" i="1" s="1"/>
  <c r="G1419" i="1"/>
  <c r="O1419" i="1" s="1"/>
  <c r="R1412" i="1"/>
  <c r="X1419" i="1"/>
  <c r="I1466" i="1"/>
  <c r="P1466" i="1" s="1"/>
  <c r="I1525" i="1"/>
  <c r="P1525" i="1" s="1"/>
  <c r="G1543" i="1"/>
  <c r="O1543" i="1" s="1"/>
  <c r="I1569" i="1"/>
  <c r="P1569" i="1" s="1"/>
  <c r="I1577" i="1" s="1"/>
  <c r="X1832" i="1"/>
  <c r="G1844" i="1"/>
  <c r="O1844" i="1" s="1"/>
  <c r="G1846" i="1" s="1"/>
  <c r="G1892" i="1"/>
  <c r="O1892" i="1" s="1"/>
  <c r="X1892" i="1"/>
  <c r="R1887" i="1"/>
  <c r="G1264" i="1"/>
  <c r="O1264" i="1" s="1"/>
  <c r="R1353" i="1"/>
  <c r="G1357" i="1"/>
  <c r="O1357" i="1" s="1"/>
  <c r="R1430" i="1"/>
  <c r="X1494" i="1"/>
  <c r="R1546" i="1"/>
  <c r="Z1575" i="1"/>
  <c r="R1598" i="1"/>
  <c r="R1604" i="1"/>
  <c r="R1648" i="1"/>
  <c r="R1654" i="1"/>
  <c r="R1672" i="1"/>
  <c r="G1716" i="1"/>
  <c r="O1716" i="1" s="1"/>
  <c r="G1724" i="1"/>
  <c r="O1724" i="1" s="1"/>
  <c r="G1834" i="1" s="1"/>
  <c r="G1745" i="1"/>
  <c r="O1745" i="1" s="1"/>
  <c r="R1766" i="1"/>
  <c r="G1832" i="1"/>
  <c r="O1832" i="1" s="1"/>
  <c r="X1400" i="1"/>
  <c r="G1485" i="1"/>
  <c r="O1485" i="1" s="1"/>
  <c r="X1792" i="1"/>
  <c r="X1803" i="1"/>
  <c r="K1834" i="1"/>
  <c r="G1879" i="1"/>
  <c r="O1879" i="1" s="1"/>
  <c r="G1514" i="1"/>
  <c r="O1514" i="1" s="1"/>
  <c r="G1525" i="1"/>
  <c r="O1525" i="1" s="1"/>
  <c r="X1589" i="1"/>
  <c r="X1707" i="1"/>
  <c r="R1718" i="1"/>
  <c r="R1726" i="1"/>
  <c r="G1735" i="1"/>
  <c r="O1735" i="1" s="1"/>
  <c r="R1756" i="1"/>
  <c r="R1867" i="1"/>
  <c r="G1871" i="1"/>
  <c r="O1871" i="1" s="1"/>
  <c r="G1922" i="1" s="1"/>
  <c r="R1873" i="1"/>
  <c r="R1319" i="1"/>
  <c r="R1369" i="1"/>
  <c r="R1375" i="1"/>
  <c r="G1445" i="1"/>
  <c r="O1445" i="1" s="1"/>
  <c r="R1487" i="1"/>
  <c r="X1554" i="1"/>
  <c r="G1569" i="1"/>
  <c r="O1569" i="1" s="1"/>
  <c r="G1577" i="1" s="1"/>
  <c r="X1543" i="1"/>
  <c r="R1563" i="1"/>
  <c r="R1625" i="1"/>
  <c r="X1630" i="1"/>
  <c r="X1636" i="1"/>
  <c r="X1645" i="1"/>
  <c r="X1689" i="1"/>
  <c r="X1858" i="1"/>
  <c r="X1914" i="1"/>
  <c r="X1920" i="1"/>
  <c r="R1447" i="1"/>
  <c r="R1477" i="1"/>
  <c r="R1506" i="1"/>
  <c r="R1517" i="1"/>
  <c r="R1528" i="1"/>
  <c r="G1792" i="1"/>
  <c r="O1792" i="1" s="1"/>
  <c r="G1803" i="1"/>
  <c r="O1803" i="1" s="1"/>
  <c r="R1632" i="1"/>
  <c r="R1910" i="1"/>
  <c r="R1916" i="1"/>
  <c r="G20" i="1" l="1"/>
  <c r="I951" i="1"/>
  <c r="G1926" i="1"/>
  <c r="I1385" i="1"/>
  <c r="I1277" i="1"/>
  <c r="I704" i="1"/>
  <c r="G911" i="1"/>
  <c r="O911" i="1" s="1"/>
  <c r="X1456" i="1"/>
  <c r="I1556" i="1"/>
  <c r="I1664" i="1"/>
  <c r="G951" i="1"/>
  <c r="G1385" i="1"/>
  <c r="G1277" i="1"/>
  <c r="G804" i="1"/>
  <c r="O804" i="1" s="1"/>
  <c r="G1068" i="1" s="1"/>
  <c r="I708" i="1"/>
  <c r="I1068" i="1"/>
  <c r="X1821" i="1"/>
  <c r="G1064" i="1"/>
  <c r="I1934" i="1"/>
  <c r="I1930" i="1"/>
  <c r="I357" i="1"/>
  <c r="I249" i="1"/>
  <c r="G1556" i="1"/>
  <c r="G1664" i="1"/>
  <c r="G1934" i="1"/>
  <c r="G1930" i="1"/>
  <c r="G357" i="1"/>
  <c r="G18" i="1"/>
  <c r="G249" i="1"/>
  <c r="G1660" i="1"/>
  <c r="G704" i="1"/>
  <c r="I1926" i="1"/>
  <c r="I1834" i="1"/>
  <c r="G353" i="1"/>
  <c r="G24" i="1"/>
</calcChain>
</file>

<file path=xl/sharedStrings.xml><?xml version="1.0" encoding="utf-8"?>
<sst xmlns="http://schemas.openxmlformats.org/spreadsheetml/2006/main" count="2127" uniqueCount="87">
  <si>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</si>
  <si>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</si>
  <si>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</si>
  <si>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</si>
  <si>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</si>
  <si>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</si>
  <si>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</si>
  <si>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</si>
  <si>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</si>
  <si>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</si>
  <si>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</si>
  <si>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</si>
  <si>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</si>
  <si>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</si>
  <si>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Возврат материалов</t>
  </si>
  <si>
    <t>Строительный объем:</t>
  </si>
  <si>
    <t>Стоимость ед.стр.объема:</t>
  </si>
  <si>
    <t>Составлена в ценах ТСНБ-2001 Московской области (редакция 2014 г)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</si>
  <si>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</si>
  <si>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</si>
  <si>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</si>
  <si>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</si>
  <si>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</si>
  <si>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изм., руб.</t>
  </si>
  <si>
    <t>Попра-вочные коэффи-циенты</t>
  </si>
  <si>
    <t>Стоимость в ценах 2000г.</t>
  </si>
  <si>
    <t>Номер пункта и коэффи-циенты пересчета</t>
  </si>
  <si>
    <t>Стоимость в текущих ценах, руб.</t>
  </si>
  <si>
    <t>ЗТР всего, чел-ч</t>
  </si>
  <si>
    <t>Зарплата</t>
  </si>
  <si>
    <t>Эксплуатация машин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</si>
  <si>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</si>
  <si>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</si>
  <si>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</si>
  <si>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</si>
  <si>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</si>
  <si>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</si>
  <si>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t/>
  </si>
  <si>
    <r>
      <t>WP.O6T ROXTON</t>
    </r>
    <r>
      <rPr>
        <i/>
        <sz val="10"/>
        <rFont val="Arial"/>
        <family val="2"/>
        <charset val="204"/>
      </rPr>
      <t xml:space="preserve">
Базисная стоимость: 171,05 = [1 638 / 1,2 /  7,98]</t>
    </r>
  </si>
  <si>
    <r>
      <t>HP-15CPT  ROXTON</t>
    </r>
    <r>
      <rPr>
        <i/>
        <sz val="10"/>
        <rFont val="Arial"/>
        <family val="2"/>
        <charset val="204"/>
      </rPr>
      <t xml:space="preserve">
Базисная стоимость: 476,06 = [4 558,78 / 1,2 /  7,98]</t>
    </r>
  </si>
  <si>
    <r>
      <t>Модуль подключения нагрузки МПН</t>
    </r>
    <r>
      <rPr>
        <i/>
        <sz val="10"/>
        <rFont val="Arial"/>
        <family val="2"/>
        <charset val="204"/>
      </rPr>
      <t xml:space="preserve">
Базисная стоимость: 4,86 = [38,33 /  7,89]</t>
    </r>
  </si>
  <si>
    <t>в т.ч. зарплата машинистов</t>
  </si>
  <si>
    <r>
      <t>ШПС-12</t>
    </r>
    <r>
      <rPr>
        <i/>
        <sz val="10"/>
        <rFont val="Arial"/>
        <family val="2"/>
        <charset val="204"/>
      </rPr>
      <t xml:space="preserve">
Базисная стоимость: 2 081,08 = [16 607 /  7,98]</t>
    </r>
  </si>
  <si>
    <r>
      <t>Delta DT 1218</t>
    </r>
    <r>
      <rPr>
        <i/>
        <sz val="10"/>
        <rFont val="Arial"/>
        <family val="2"/>
        <charset val="204"/>
      </rPr>
      <t xml:space="preserve">
Базисная стоимость: 267,30 = [2 530,78 / 1,2 /  7,89]</t>
    </r>
  </si>
  <si>
    <r>
      <t>Delta DT 1212</t>
    </r>
    <r>
      <rPr>
        <i/>
        <sz val="10"/>
        <rFont val="Arial"/>
        <family val="2"/>
        <charset val="204"/>
      </rPr>
      <t xml:space="preserve">
Базисная стоимость: 187,63 = [1 796,78 / 1,2 /  7,98]</t>
    </r>
  </si>
  <si>
    <r>
      <t>КПСнг(а)-FRLSLT 1x2x0,75</t>
    </r>
    <r>
      <rPr>
        <i/>
        <sz val="10"/>
        <rFont val="Arial"/>
        <family val="2"/>
        <charset val="204"/>
      </rPr>
      <t xml:space="preserve">
Базисная стоимость: 2,77 = [26,51 / 1,2 /  7,98]</t>
    </r>
  </si>
  <si>
    <r>
      <t>КПСнг(а)-FRLSLT 1x2x1,5</t>
    </r>
    <r>
      <rPr>
        <i/>
        <sz val="10"/>
        <rFont val="Arial"/>
        <family val="2"/>
        <charset val="204"/>
      </rPr>
      <t xml:space="preserve">
Базисная стоимость: 4,53 = [43,42 / 1,2 /  7,98]</t>
    </r>
  </si>
  <si>
    <r>
      <t>КПСнг(а)-FRLSLT 2x2x0,75</t>
    </r>
    <r>
      <rPr>
        <i/>
        <sz val="10"/>
        <rFont val="Arial"/>
        <family val="2"/>
        <charset val="204"/>
      </rPr>
      <t xml:space="preserve">
Базисная стоимость: 4,95 = [47,4 / 1,2 /  7,98]</t>
    </r>
  </si>
  <si>
    <r>
      <t>ВВГнг(а)-FRLSLT 3х1,5</t>
    </r>
    <r>
      <rPr>
        <i/>
        <sz val="10"/>
        <rFont val="Arial"/>
        <family val="2"/>
        <charset val="204"/>
      </rPr>
      <t xml:space="preserve">
Базисная стоимость: 4,97 = [47,6 / 1,2 /  7,98]</t>
    </r>
  </si>
  <si>
    <r>
      <t>ВВГнг(а)-FRLSLT 3х4</t>
    </r>
    <r>
      <rPr>
        <i/>
        <sz val="10"/>
        <rFont val="Arial"/>
        <family val="2"/>
        <charset val="204"/>
      </rPr>
      <t xml:space="preserve">
Базисная стоимость: 10,44 = [99,98 / 1,2 /  7,98]</t>
    </r>
  </si>
  <si>
    <r>
      <t>п02-01-001-01</t>
    </r>
    <r>
      <rPr>
        <i/>
        <sz val="10"/>
        <rFont val="Arial"/>
        <family val="2"/>
        <charset val="204"/>
      </rPr>
      <t xml:space="preserve">
Поправка: МДС 81-40.2006, п.2.7</t>
    </r>
  </si>
  <si>
    <r>
      <t>Автоматизированная система управления I категории технической сложности с количеством каналов (Кобщ) 2</t>
    </r>
    <r>
      <rPr>
        <i/>
        <sz val="10"/>
        <rFont val="Arial"/>
        <family val="2"/>
        <charset val="204"/>
      </rPr>
      <t xml:space="preserve">
Поправка: МДС 81-40.2006, п.2.7  Наименование: В случае, если монтажные и пусконаладочные работы по какому-либо оборудованию выполняются одним и тем же звеном (бригадой),</t>
    </r>
  </si>
  <si>
    <r>
      <t>м10-04-077-15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</si>
  <si>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Пульт служебной связи и контроля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</si>
  <si>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м10-08-001-2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</si>
  <si>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Приборы ПС приемно-контрольные, пусковые, концентратор блок базовый на 20 лучей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</si>
  <si>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м10-01-003-8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</si>
  <si>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Ящик питания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</si>
  <si>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м08-03-573-4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</si>
  <si>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Шкаф (пульт) управления навесной, высота, ширина и глубина до 600х600х350 мм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</si>
  <si>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м08-03-575-1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</si>
  <si>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Прибор или аппарат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</si>
  <si>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м10-08-002-1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</si>
  <si>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Извещатель ПС автоматический тепловой электро-контактный, магнитоконтактный в нормальном исполнении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</si>
  <si>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м10-08-002-2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</si>
  <si>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Извещатель ПС автоматический дымовой, фотоэлектрический, радиоизотопный, световой в нормальном исполнении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</si>
  <si>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м10-04-101-7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</si>
  <si>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Громкоговоритель или звуковая колонка в помещении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</si>
  <si>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м08-02-390-1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</si>
  <si>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Короба пластмассовые шириной до 40 мм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</si>
  <si>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м10-08-019-1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</si>
  <si>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Коробка ответвительная на стене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</si>
  <si>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SWS-10 ROXTON</t>
    </r>
    <r>
      <rPr>
        <i/>
        <sz val="10"/>
        <rFont val="Arial"/>
        <family val="2"/>
        <charset val="204"/>
      </rPr>
      <t xml:space="preserve">
Базисная стоимость: 220,86 = [2 114,96 / 1,2 /  7,98]</t>
    </r>
  </si>
  <si>
    <r>
      <t>Модуль подключения нагрузки МПН</t>
    </r>
    <r>
      <rPr>
        <i/>
        <sz val="10"/>
        <rFont val="Arial"/>
        <family val="2"/>
        <charset val="204"/>
      </rPr>
      <t xml:space="preserve">
Базисная стоимость: 4,80 = [38,33 /  7,98]</t>
    </r>
  </si>
  <si>
    <r>
      <t>ШПС-12</t>
    </r>
    <r>
      <rPr>
        <i/>
        <sz val="10"/>
        <rFont val="Arial"/>
        <family val="2"/>
        <charset val="204"/>
      </rPr>
      <t xml:space="preserve">
Базисная стоимость: 1 734,23 = [16 607 / 1,2 /  7,98]</t>
    </r>
  </si>
  <si>
    <r>
      <t>ВВГнг(а)-FRLSLT 3х2,5</t>
    </r>
    <r>
      <rPr>
        <i/>
        <sz val="10"/>
        <rFont val="Arial"/>
        <family val="2"/>
        <charset val="204"/>
      </rPr>
      <t xml:space="preserve">
Базисная стоимость: 14,92 = [142,84 / 1,2 /  7,98]</t>
    </r>
  </si>
  <si>
    <r>
      <t>ВВГнг(а)-FRLSLT 3х1,5</t>
    </r>
    <r>
      <rPr>
        <i/>
        <sz val="10"/>
        <rFont val="Arial"/>
        <family val="2"/>
        <charset val="204"/>
      </rPr>
      <t xml:space="preserve">
Базисная стоимость: 5,96 = [47,6 /  7,98]</t>
    </r>
  </si>
  <si>
    <r>
      <t>м08-01-121-1</t>
    </r>
    <r>
      <rPr>
        <i/>
        <sz val="10"/>
        <rFont val="Arial"/>
        <family val="2"/>
        <charset val="204"/>
      </rPr>
      <t xml:space="preserve">
Поправка: МДС 81-37.2004, п.3.2.1.4</t>
    </r>
  </si>
  <si>
    <r>
      <t>Аккумулятор кислотный стационарный, тип С-1, СК-1</t>
    </r>
    <r>
      <rPr>
        <i/>
        <sz val="10"/>
        <rFont val="Arial"/>
        <family val="2"/>
        <charset val="204"/>
      </rPr>
      <t xml:space="preserve">
Поправка: МДС 81-37.2004, п.3.2.1.4  Наименование: Для оборудования легковесного, габаритного, поступающего на стройку в собранном виде, при монтаже которого отсутствуют работы по сварке, демонтаж при условии что оборудование не подлежит дальнейшему использованию (предназначено в лом)  без разборки и резки</t>
    </r>
  </si>
  <si>
    <r>
      <t>Извещатель пожарный пламени многодиапазонный (ИК/УФ)  адресный ИП329/330 «С2000-Спектрон-607»</t>
    </r>
    <r>
      <rPr>
        <i/>
        <sz val="10"/>
        <rFont val="Arial"/>
        <family val="2"/>
        <charset val="204"/>
      </rPr>
      <t xml:space="preserve">
Базисная стоимость: 2 133,25 = [20 428 / 1,2 /  7,98]</t>
    </r>
  </si>
  <si>
    <r>
      <t>КПСнг(а)-FRLSLT 2x2x1,5</t>
    </r>
    <r>
      <rPr>
        <i/>
        <sz val="10"/>
        <rFont val="Arial"/>
        <family val="2"/>
        <charset val="204"/>
      </rPr>
      <t xml:space="preserve">
Базисная стоимость: 4,53 = [43,42 / 1,2 /  7,98]</t>
    </r>
  </si>
  <si>
    <r>
      <t>ВВГнг(а)-FRLSLT 3х2,5</t>
    </r>
    <r>
      <rPr>
        <i/>
        <sz val="10"/>
        <rFont val="Arial"/>
        <family val="2"/>
        <charset val="204"/>
      </rPr>
      <t xml:space="preserve">
Базисная стоимость: 10,44 = [99,98 / 1,2 /  7,98]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</si>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</sst>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\ #,##0.00"/>
    <numFmt numFmtId="165" formatCode="#,##0.00####;[Red]\-\ #,##0.00####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9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0" fontId="3" fillId="0" borderId="2" xfId="0" quotePrefix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0" fillId="0" borderId="0" xfId="0" applyNumberFormat="1"/>
    <xf numFmtId="0" fontId="9" fillId="0" borderId="0" xfId="0" applyFont="1" applyAlignment="1">
      <alignment wrapText="1"/>
    </xf>
    <xf numFmtId="0" fontId="3" fillId="0" borderId="0" xfId="0" quotePrefix="1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2" xfId="0" applyFont="1" applyBorder="1"/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INetCache\IE\10RC9VB5\&#1044;&#1077;&#1090;.&#1083;&#1072;&#1075;.%20&#171;&#1054;&#1089;&#1090;&#1072;&#1096;&#1077;&#1074;&#1086;&#187;%204.3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11 гр. ТЕР МО"/>
      <sheetName val="Source"/>
      <sheetName val="SourceObSm"/>
      <sheetName val="SmtRes"/>
      <sheetName val="EtalonRes"/>
    </sheetNames>
    <sheetDataSet>
      <sheetData sheetId="0"/>
      <sheetData sheetId="1">
        <row r="1">
          <cell r="B1" t="str">
            <v>Smeta.RU  (495) 974-1589</v>
          </cell>
        </row>
        <row r="12">
          <cell r="F12" t="str">
            <v/>
          </cell>
          <cell r="G12" t="str">
            <v>Детский оздоровительный лагерь «Осташево»</v>
          </cell>
          <cell r="J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</row>
        <row r="20">
          <cell r="G20" t="str">
            <v>Новая локальная смета</v>
          </cell>
        </row>
        <row r="24">
          <cell r="G24" t="str">
            <v>Админисративный корпус</v>
          </cell>
        </row>
        <row r="28">
          <cell r="G28" t="str">
            <v>Монтажные работы</v>
          </cell>
        </row>
        <row r="32">
          <cell r="E32" t="str">
            <v>1</v>
          </cell>
          <cell r="F32" t="str">
            <v>м10-08-001-8</v>
          </cell>
          <cell r="G32" t="str">
            <v>Прибор ОПС на 4 луча</v>
          </cell>
          <cell r="H32" t="str">
            <v>1  ШТ.</v>
          </cell>
          <cell r="I32">
            <v>1</v>
          </cell>
          <cell r="P32">
            <v>35.869999999999997</v>
          </cell>
          <cell r="Q32">
            <v>0.94</v>
          </cell>
          <cell r="S32">
            <v>780.95</v>
          </cell>
          <cell r="U32">
            <v>2.4</v>
          </cell>
          <cell r="X32">
            <v>624.76</v>
          </cell>
          <cell r="Y32">
            <v>468.57</v>
          </cell>
          <cell r="AC32">
            <v>4.21</v>
          </cell>
          <cell r="AD32">
            <v>0.25</v>
          </cell>
          <cell r="AE32">
            <v>0</v>
          </cell>
          <cell r="AF32">
            <v>25.2</v>
          </cell>
          <cell r="AL32">
            <v>4.21</v>
          </cell>
          <cell r="AM32">
            <v>0.25</v>
          </cell>
          <cell r="AO32">
            <v>25.2</v>
          </cell>
          <cell r="AQ32">
            <v>2.4</v>
          </cell>
          <cell r="AT32">
            <v>80</v>
          </cell>
          <cell r="AU32">
            <v>60</v>
          </cell>
          <cell r="BA32">
            <v>30.99</v>
          </cell>
          <cell r="BB32">
            <v>3.76</v>
          </cell>
          <cell r="BC32">
            <v>8.52</v>
          </cell>
          <cell r="BI32">
            <v>2</v>
          </cell>
          <cell r="BO32" t="str">
            <v>м10-08-001-8</v>
          </cell>
          <cell r="BZ32">
            <v>80</v>
          </cell>
          <cell r="CA32">
            <v>60</v>
          </cell>
          <cell r="DD32" t="str">
            <v/>
          </cell>
          <cell r="DE32" t="str">
            <v/>
          </cell>
          <cell r="DG32" t="str">
            <v/>
          </cell>
          <cell r="DI32" t="str">
            <v/>
          </cell>
          <cell r="FX32">
            <v>80</v>
          </cell>
          <cell r="FY32">
            <v>60</v>
          </cell>
        </row>
        <row r="33">
          <cell r="E33" t="str">
            <v>1,1</v>
          </cell>
          <cell r="F33" t="str">
            <v>509-4291</v>
          </cell>
          <cell r="G33" t="str">
            <v>Пульт контроля и управления охранно-пожарный, марка "С2000-М"</v>
          </cell>
          <cell r="H33" t="str">
            <v>шт.</v>
          </cell>
          <cell r="I33">
            <v>1</v>
          </cell>
          <cell r="O33">
            <v>5499.1</v>
          </cell>
          <cell r="X33">
            <v>0</v>
          </cell>
          <cell r="Y33">
            <v>0</v>
          </cell>
          <cell r="AC33">
            <v>639.42999999999995</v>
          </cell>
          <cell r="AD33">
            <v>0</v>
          </cell>
          <cell r="AE33">
            <v>0</v>
          </cell>
          <cell r="AF33">
            <v>0</v>
          </cell>
          <cell r="AL33">
            <v>639.42999999999995</v>
          </cell>
          <cell r="AM33">
            <v>0</v>
          </cell>
          <cell r="AO33">
            <v>0</v>
          </cell>
          <cell r="BC33">
            <v>8.6</v>
          </cell>
          <cell r="BI33">
            <v>2</v>
          </cell>
          <cell r="FX33">
            <v>0</v>
          </cell>
          <cell r="FY33">
            <v>0</v>
          </cell>
        </row>
        <row r="34">
          <cell r="E34" t="str">
            <v>2</v>
          </cell>
          <cell r="F34" t="str">
            <v>м10-08-001-7</v>
          </cell>
          <cell r="G34" t="str">
            <v>Приборы приемно-контрольные сигнальные, концентратор блок линейный</v>
          </cell>
          <cell r="H34" t="str">
            <v>10 лучей</v>
          </cell>
          <cell r="I34">
            <v>0.1</v>
          </cell>
          <cell r="P34">
            <v>4.83</v>
          </cell>
          <cell r="Q34">
            <v>0.12</v>
          </cell>
          <cell r="S34">
            <v>119.9</v>
          </cell>
          <cell r="U34">
            <v>0.39</v>
          </cell>
          <cell r="X34">
            <v>95.92</v>
          </cell>
          <cell r="Y34">
            <v>71.94</v>
          </cell>
          <cell r="AC34">
            <v>5.43</v>
          </cell>
          <cell r="AD34">
            <v>0.31</v>
          </cell>
          <cell r="AE34">
            <v>0</v>
          </cell>
          <cell r="AF34">
            <v>38.69</v>
          </cell>
          <cell r="AL34">
            <v>5.43</v>
          </cell>
          <cell r="AM34">
            <v>0.31</v>
          </cell>
          <cell r="AO34">
            <v>38.69</v>
          </cell>
          <cell r="AQ34">
            <v>3.9</v>
          </cell>
          <cell r="AT34">
            <v>80</v>
          </cell>
          <cell r="AU34">
            <v>60</v>
          </cell>
          <cell r="BA34">
            <v>30.99</v>
          </cell>
          <cell r="BB34">
            <v>3.74</v>
          </cell>
          <cell r="BC34">
            <v>8.9</v>
          </cell>
          <cell r="BI34">
            <v>2</v>
          </cell>
          <cell r="BO34" t="str">
            <v>м10-08-001-7</v>
          </cell>
          <cell r="BZ34">
            <v>80</v>
          </cell>
          <cell r="CA34">
            <v>60</v>
          </cell>
          <cell r="DD34" t="str">
            <v/>
          </cell>
          <cell r="DE34" t="str">
            <v/>
          </cell>
          <cell r="DG34" t="str">
            <v/>
          </cell>
          <cell r="DI34" t="str">
            <v/>
          </cell>
          <cell r="FX34">
            <v>80</v>
          </cell>
          <cell r="FY34">
            <v>60</v>
          </cell>
        </row>
        <row r="35">
          <cell r="E35" t="str">
            <v>2,1</v>
          </cell>
          <cell r="F35" t="str">
            <v>509-4299</v>
          </cell>
          <cell r="G35" t="str">
            <v>Преобразователь интерфейса, марка "С2000-ПИ"</v>
          </cell>
          <cell r="H35" t="str">
            <v>шт.</v>
          </cell>
          <cell r="I35">
            <v>1</v>
          </cell>
          <cell r="O35">
            <v>2446.8200000000002</v>
          </cell>
          <cell r="X35">
            <v>0</v>
          </cell>
          <cell r="Y35">
            <v>0</v>
          </cell>
          <cell r="AC35">
            <v>288.2</v>
          </cell>
          <cell r="AD35">
            <v>0</v>
          </cell>
          <cell r="AE35">
            <v>0</v>
          </cell>
          <cell r="AF35">
            <v>0</v>
          </cell>
          <cell r="AL35">
            <v>288.2</v>
          </cell>
          <cell r="AM35">
            <v>0</v>
          </cell>
          <cell r="AO35">
            <v>0</v>
          </cell>
          <cell r="BC35">
            <v>8.49</v>
          </cell>
          <cell r="BI35">
            <v>2</v>
          </cell>
          <cell r="FX35">
            <v>80</v>
          </cell>
          <cell r="FY35">
            <v>60</v>
          </cell>
        </row>
        <row r="36">
          <cell r="E36" t="str">
            <v>3</v>
          </cell>
          <cell r="F36" t="str">
            <v>м10-08-001-12</v>
          </cell>
          <cell r="G36" t="str">
            <v>Устройства промежуточные на количество лучей 5</v>
          </cell>
          <cell r="H36" t="str">
            <v>1  ШТ.</v>
          </cell>
          <cell r="I36">
            <v>1</v>
          </cell>
          <cell r="P36">
            <v>34.39</v>
          </cell>
          <cell r="Q36">
            <v>0.94</v>
          </cell>
          <cell r="S36">
            <v>769.79</v>
          </cell>
          <cell r="U36">
            <v>2.4</v>
          </cell>
          <cell r="X36">
            <v>615.83000000000004</v>
          </cell>
          <cell r="Y36">
            <v>461.87</v>
          </cell>
          <cell r="AC36">
            <v>4.08</v>
          </cell>
          <cell r="AD36">
            <v>0.25</v>
          </cell>
          <cell r="AE36">
            <v>0</v>
          </cell>
          <cell r="AF36">
            <v>24.84</v>
          </cell>
          <cell r="AL36">
            <v>4.08</v>
          </cell>
          <cell r="AM36">
            <v>0.25</v>
          </cell>
          <cell r="AO36">
            <v>24.84</v>
          </cell>
          <cell r="AQ36">
            <v>2.4</v>
          </cell>
          <cell r="AT36">
            <v>80</v>
          </cell>
          <cell r="AU36">
            <v>60</v>
          </cell>
          <cell r="BA36">
            <v>30.99</v>
          </cell>
          <cell r="BB36">
            <v>3.76</v>
          </cell>
          <cell r="BC36">
            <v>8.43</v>
          </cell>
          <cell r="BI36">
            <v>2</v>
          </cell>
          <cell r="BO36" t="str">
            <v>м10-08-001-12</v>
          </cell>
          <cell r="BZ36">
            <v>80</v>
          </cell>
          <cell r="CA36">
            <v>60</v>
          </cell>
          <cell r="DD36" t="str">
            <v/>
          </cell>
          <cell r="DE36" t="str">
            <v/>
          </cell>
          <cell r="DG36" t="str">
            <v/>
          </cell>
          <cell r="DI36" t="str">
            <v/>
          </cell>
          <cell r="FX36">
            <v>80</v>
          </cell>
          <cell r="FY36">
            <v>60</v>
          </cell>
        </row>
        <row r="37">
          <cell r="E37" t="str">
            <v>3,1</v>
          </cell>
          <cell r="F37" t="str">
            <v>509-4294</v>
          </cell>
          <cell r="G37" t="str">
            <v>Блок контроля и индикации, марка "С2000-БКИ"</v>
          </cell>
          <cell r="H37" t="str">
            <v>шт.</v>
          </cell>
          <cell r="I37">
            <v>1</v>
          </cell>
          <cell r="O37">
            <v>3678.86</v>
          </cell>
          <cell r="X37">
            <v>0</v>
          </cell>
          <cell r="Y37">
            <v>0</v>
          </cell>
          <cell r="AC37">
            <v>404.27</v>
          </cell>
          <cell r="AD37">
            <v>0</v>
          </cell>
          <cell r="AE37">
            <v>0</v>
          </cell>
          <cell r="AF37">
            <v>0</v>
          </cell>
          <cell r="AL37">
            <v>404.27</v>
          </cell>
          <cell r="AM37">
            <v>0</v>
          </cell>
          <cell r="AO37">
            <v>0</v>
          </cell>
          <cell r="BC37">
            <v>9.1</v>
          </cell>
          <cell r="BI37">
            <v>2</v>
          </cell>
          <cell r="FX37">
            <v>80</v>
          </cell>
          <cell r="FY37">
            <v>60</v>
          </cell>
        </row>
        <row r="38">
          <cell r="E38" t="str">
            <v>4</v>
          </cell>
          <cell r="F38" t="str">
            <v>м10-08-001-8</v>
          </cell>
          <cell r="G38" t="str">
            <v>Прибор ОПС на 4 луча</v>
          </cell>
          <cell r="H38" t="str">
            <v>1  ШТ.</v>
          </cell>
          <cell r="I38">
            <v>1</v>
          </cell>
          <cell r="P38">
            <v>35.869999999999997</v>
          </cell>
          <cell r="Q38">
            <v>0.94</v>
          </cell>
          <cell r="S38">
            <v>780.95</v>
          </cell>
          <cell r="U38">
            <v>2.4</v>
          </cell>
          <cell r="X38">
            <v>624.76</v>
          </cell>
          <cell r="Y38">
            <v>468.57</v>
          </cell>
          <cell r="AC38">
            <v>4.21</v>
          </cell>
          <cell r="AD38">
            <v>0.25</v>
          </cell>
          <cell r="AE38">
            <v>0</v>
          </cell>
          <cell r="AF38">
            <v>25.2</v>
          </cell>
          <cell r="AL38">
            <v>4.21</v>
          </cell>
          <cell r="AM38">
            <v>0.25</v>
          </cell>
          <cell r="AO38">
            <v>25.2</v>
          </cell>
          <cell r="AQ38">
            <v>2.4</v>
          </cell>
          <cell r="AT38">
            <v>80</v>
          </cell>
          <cell r="AU38">
            <v>60</v>
          </cell>
          <cell r="BA38">
            <v>30.99</v>
          </cell>
          <cell r="BB38">
            <v>3.76</v>
          </cell>
          <cell r="BC38">
            <v>8.52</v>
          </cell>
          <cell r="BI38">
            <v>2</v>
          </cell>
          <cell r="BO38" t="str">
            <v>м10-08-001-8</v>
          </cell>
          <cell r="BZ38">
            <v>80</v>
          </cell>
          <cell r="CA38">
            <v>60</v>
          </cell>
          <cell r="DD38" t="str">
            <v/>
          </cell>
          <cell r="DE38" t="str">
            <v/>
          </cell>
          <cell r="DG38" t="str">
            <v/>
          </cell>
          <cell r="DI38" t="str">
            <v/>
          </cell>
          <cell r="FX38">
            <v>80</v>
          </cell>
          <cell r="FY38">
            <v>60</v>
          </cell>
        </row>
        <row r="39">
          <cell r="E39" t="str">
            <v>4,1</v>
          </cell>
          <cell r="F39" t="str">
            <v>509-4296</v>
          </cell>
          <cell r="G39" t="str">
            <v>Контроллер двухпроводной линии связи, марка "С2000-КДЛ"</v>
          </cell>
          <cell r="H39" t="str">
            <v>шт.</v>
          </cell>
          <cell r="I39">
            <v>1</v>
          </cell>
          <cell r="O39">
            <v>1855.92</v>
          </cell>
          <cell r="X39">
            <v>0</v>
          </cell>
          <cell r="Y39">
            <v>0</v>
          </cell>
          <cell r="AC39">
            <v>178.97</v>
          </cell>
          <cell r="AD39">
            <v>0</v>
          </cell>
          <cell r="AE39">
            <v>0</v>
          </cell>
          <cell r="AF39">
            <v>0</v>
          </cell>
          <cell r="AL39">
            <v>178.97</v>
          </cell>
          <cell r="AM39">
            <v>0</v>
          </cell>
          <cell r="AO39">
            <v>0</v>
          </cell>
          <cell r="BC39">
            <v>10.37</v>
          </cell>
          <cell r="BI39">
            <v>2</v>
          </cell>
          <cell r="FX39">
            <v>80</v>
          </cell>
          <cell r="FY39">
            <v>60</v>
          </cell>
        </row>
        <row r="40">
          <cell r="E40" t="str">
            <v>5</v>
          </cell>
          <cell r="F40" t="str">
            <v>м10-08-001-12</v>
          </cell>
          <cell r="G40" t="str">
            <v>Устройства промежуточные на количество лучей 5</v>
          </cell>
          <cell r="H40" t="str">
            <v>1  ШТ.</v>
          </cell>
          <cell r="I40">
            <v>2</v>
          </cell>
          <cell r="P40">
            <v>68.790000000000006</v>
          </cell>
          <cell r="Q40">
            <v>1.88</v>
          </cell>
          <cell r="S40">
            <v>1539.58</v>
          </cell>
          <cell r="U40">
            <v>4.8</v>
          </cell>
          <cell r="X40">
            <v>1231.6600000000001</v>
          </cell>
          <cell r="Y40">
            <v>923.75</v>
          </cell>
          <cell r="AC40">
            <v>4.08</v>
          </cell>
          <cell r="AD40">
            <v>0.25</v>
          </cell>
          <cell r="AE40">
            <v>0</v>
          </cell>
          <cell r="AF40">
            <v>24.84</v>
          </cell>
          <cell r="AL40">
            <v>4.08</v>
          </cell>
          <cell r="AM40">
            <v>0.25</v>
          </cell>
          <cell r="AO40">
            <v>24.84</v>
          </cell>
          <cell r="AQ40">
            <v>2.4</v>
          </cell>
          <cell r="AT40">
            <v>80</v>
          </cell>
          <cell r="AU40">
            <v>60</v>
          </cell>
          <cell r="BA40">
            <v>30.99</v>
          </cell>
          <cell r="BB40">
            <v>3.76</v>
          </cell>
          <cell r="BC40">
            <v>8.43</v>
          </cell>
          <cell r="BI40">
            <v>2</v>
          </cell>
          <cell r="BO40" t="str">
            <v>м10-08-001-12</v>
          </cell>
          <cell r="BZ40">
            <v>80</v>
          </cell>
          <cell r="CA40">
            <v>60</v>
          </cell>
          <cell r="DD40" t="str">
            <v/>
          </cell>
          <cell r="DE40" t="str">
            <v/>
          </cell>
          <cell r="DG40" t="str">
            <v/>
          </cell>
          <cell r="DI40" t="str">
            <v/>
          </cell>
          <cell r="FX40">
            <v>80</v>
          </cell>
          <cell r="FY40">
            <v>60</v>
          </cell>
        </row>
        <row r="41">
          <cell r="E41" t="str">
            <v>5,1</v>
          </cell>
          <cell r="F41" t="str">
            <v>509-7317</v>
          </cell>
          <cell r="G41" t="str">
            <v>Блок сигнально-пусковой (релейный блок), марка "С2000-СП2"</v>
          </cell>
          <cell r="H41" t="str">
            <v>шт.</v>
          </cell>
          <cell r="I41">
            <v>2</v>
          </cell>
          <cell r="O41">
            <v>1837.42</v>
          </cell>
          <cell r="X41">
            <v>0</v>
          </cell>
          <cell r="Y41">
            <v>0</v>
          </cell>
          <cell r="AC41">
            <v>99.32</v>
          </cell>
          <cell r="AD41">
            <v>0</v>
          </cell>
          <cell r="AE41">
            <v>0</v>
          </cell>
          <cell r="AF41">
            <v>0</v>
          </cell>
          <cell r="AL41">
            <v>99.32</v>
          </cell>
          <cell r="AM41">
            <v>0</v>
          </cell>
          <cell r="AO41">
            <v>0</v>
          </cell>
          <cell r="BC41">
            <v>9.25</v>
          </cell>
          <cell r="BI41">
            <v>2</v>
          </cell>
          <cell r="FX41">
            <v>80</v>
          </cell>
          <cell r="FY41">
            <v>60</v>
          </cell>
        </row>
        <row r="42">
          <cell r="E42" t="str">
            <v>6</v>
          </cell>
          <cell r="F42" t="str">
            <v>м10-08-019-01</v>
          </cell>
          <cell r="G42" t="str">
            <v>Коробка ответвительная на стене</v>
          </cell>
          <cell r="H42" t="str">
            <v>1  ШТ.</v>
          </cell>
          <cell r="I42">
            <v>1</v>
          </cell>
          <cell r="P42">
            <v>3.42</v>
          </cell>
          <cell r="S42">
            <v>151.22999999999999</v>
          </cell>
          <cell r="U42">
            <v>0.52</v>
          </cell>
          <cell r="X42">
            <v>120.98</v>
          </cell>
          <cell r="Y42">
            <v>90.74</v>
          </cell>
          <cell r="AC42">
            <v>0.41</v>
          </cell>
          <cell r="AE42">
            <v>0</v>
          </cell>
          <cell r="AF42">
            <v>4.88</v>
          </cell>
          <cell r="AL42">
            <v>0.41</v>
          </cell>
          <cell r="AM42">
            <v>0</v>
          </cell>
          <cell r="AO42">
            <v>4.88</v>
          </cell>
          <cell r="AQ42">
            <v>0.52</v>
          </cell>
          <cell r="AT42">
            <v>80</v>
          </cell>
          <cell r="AU42">
            <v>60</v>
          </cell>
          <cell r="BA42">
            <v>30.99</v>
          </cell>
          <cell r="BC42">
            <v>8.33</v>
          </cell>
          <cell r="BI42">
            <v>2</v>
          </cell>
          <cell r="BO42" t="str">
            <v>м11-03-001-1</v>
          </cell>
          <cell r="BZ42">
            <v>80</v>
          </cell>
          <cell r="CA42">
            <v>60</v>
          </cell>
          <cell r="DD42" t="str">
            <v/>
          </cell>
          <cell r="DG42" t="str">
            <v/>
          </cell>
          <cell r="DI42" t="str">
            <v/>
          </cell>
          <cell r="FX42">
            <v>80</v>
          </cell>
          <cell r="FY42">
            <v>60</v>
          </cell>
        </row>
        <row r="43">
          <cell r="E43" t="str">
            <v>6,1</v>
          </cell>
          <cell r="F43" t="str">
            <v>509-7292</v>
          </cell>
          <cell r="G43" t="str">
            <v>Расширитель адресный ("адресная метка"), марка "С2000-АР2"</v>
          </cell>
          <cell r="H43" t="str">
            <v>100 шт.</v>
          </cell>
          <cell r="I43">
            <v>0.01</v>
          </cell>
          <cell r="O43">
            <v>409.99</v>
          </cell>
          <cell r="X43">
            <v>0</v>
          </cell>
          <cell r="Y43">
            <v>0</v>
          </cell>
          <cell r="AC43">
            <v>5563</v>
          </cell>
          <cell r="AD43">
            <v>0</v>
          </cell>
          <cell r="AE43">
            <v>0</v>
          </cell>
          <cell r="AF43">
            <v>0</v>
          </cell>
          <cell r="AL43">
            <v>5563</v>
          </cell>
          <cell r="AM43">
            <v>0</v>
          </cell>
          <cell r="AO43">
            <v>0</v>
          </cell>
          <cell r="BC43">
            <v>7.37</v>
          </cell>
          <cell r="BI43">
            <v>2</v>
          </cell>
          <cell r="FX43">
            <v>80</v>
          </cell>
          <cell r="FY43">
            <v>60</v>
          </cell>
        </row>
        <row r="44">
          <cell r="E44" t="str">
            <v>7</v>
          </cell>
          <cell r="F44" t="str">
            <v>м10-08-002-2</v>
          </cell>
          <cell r="G44" t="str">
            <v>Извещатель ПС автоматический дымовой, фотоэлектрический, радиоизотопный, световой в нормальном исполнении</v>
          </cell>
          <cell r="H44" t="str">
            <v>1  ШТ.</v>
          </cell>
          <cell r="I44">
            <v>41</v>
          </cell>
          <cell r="P44">
            <v>839.18</v>
          </cell>
          <cell r="Q44">
            <v>47.54</v>
          </cell>
          <cell r="S44">
            <v>20532.73</v>
          </cell>
          <cell r="U44">
            <v>68.88</v>
          </cell>
          <cell r="X44">
            <v>16426.18</v>
          </cell>
          <cell r="Y44">
            <v>12319.64</v>
          </cell>
          <cell r="AC44">
            <v>2.74</v>
          </cell>
          <cell r="AD44">
            <v>0.31</v>
          </cell>
          <cell r="AE44">
            <v>0</v>
          </cell>
          <cell r="AF44">
            <v>16.16</v>
          </cell>
          <cell r="AL44">
            <v>2.74</v>
          </cell>
          <cell r="AM44">
            <v>0.31</v>
          </cell>
          <cell r="AO44">
            <v>16.16</v>
          </cell>
          <cell r="AQ44">
            <v>1.68</v>
          </cell>
          <cell r="AT44">
            <v>80</v>
          </cell>
          <cell r="AU44">
            <v>60</v>
          </cell>
          <cell r="BA44">
            <v>30.99</v>
          </cell>
          <cell r="BB44">
            <v>3.74</v>
          </cell>
          <cell r="BC44">
            <v>7.47</v>
          </cell>
          <cell r="BI44">
            <v>2</v>
          </cell>
          <cell r="BO44" t="str">
            <v>м10-08-002-2</v>
          </cell>
          <cell r="BZ44">
            <v>80</v>
          </cell>
          <cell r="CA44">
            <v>60</v>
          </cell>
          <cell r="DD44" t="str">
            <v/>
          </cell>
          <cell r="DE44" t="str">
            <v/>
          </cell>
          <cell r="DG44" t="str">
            <v/>
          </cell>
          <cell r="DI44" t="str">
            <v/>
          </cell>
          <cell r="FX44">
            <v>80</v>
          </cell>
          <cell r="FY44">
            <v>60</v>
          </cell>
        </row>
        <row r="45">
          <cell r="E45" t="str">
            <v>7,1</v>
          </cell>
          <cell r="F45" t="str">
            <v>509-3780</v>
          </cell>
          <cell r="G45" t="str">
            <v>Извещатель пожарный дымовой ДИП-34А</v>
          </cell>
          <cell r="H45" t="str">
            <v>10 шт.</v>
          </cell>
          <cell r="I45">
            <v>4.0999999999999996</v>
          </cell>
          <cell r="O45">
            <v>28381.27</v>
          </cell>
          <cell r="X45">
            <v>0</v>
          </cell>
          <cell r="Y45">
            <v>0</v>
          </cell>
          <cell r="AC45">
            <v>3328.01</v>
          </cell>
          <cell r="AD45">
            <v>0</v>
          </cell>
          <cell r="AE45">
            <v>0</v>
          </cell>
          <cell r="AF45">
            <v>0</v>
          </cell>
          <cell r="AL45">
            <v>3328.01</v>
          </cell>
          <cell r="AM45">
            <v>0</v>
          </cell>
          <cell r="AO45">
            <v>0</v>
          </cell>
          <cell r="BC45">
            <v>2.08</v>
          </cell>
          <cell r="BI45">
            <v>2</v>
          </cell>
          <cell r="FX45">
            <v>80</v>
          </cell>
          <cell r="FY45">
            <v>60</v>
          </cell>
        </row>
        <row r="46">
          <cell r="E46" t="str">
            <v>8</v>
          </cell>
          <cell r="F46" t="str">
            <v>м10-08-002-1</v>
          </cell>
          <cell r="G46" t="str">
            <v>Извещатель ПС автоматический тепловой электро-контактный, магнитоконтактный в нормальном исполнении</v>
          </cell>
          <cell r="H46" t="str">
            <v>1  ШТ.</v>
          </cell>
          <cell r="I46">
            <v>8</v>
          </cell>
          <cell r="P46">
            <v>83.05</v>
          </cell>
          <cell r="Q46">
            <v>3.52</v>
          </cell>
          <cell r="S46">
            <v>2003.19</v>
          </cell>
          <cell r="U46">
            <v>6.72</v>
          </cell>
          <cell r="X46">
            <v>1602.55</v>
          </cell>
          <cell r="Y46">
            <v>1201.9100000000001</v>
          </cell>
          <cell r="AC46">
            <v>1.28</v>
          </cell>
          <cell r="AD46">
            <v>0.12</v>
          </cell>
          <cell r="AE46">
            <v>0</v>
          </cell>
          <cell r="AF46">
            <v>8.08</v>
          </cell>
          <cell r="AL46">
            <v>1.28</v>
          </cell>
          <cell r="AM46">
            <v>0.12</v>
          </cell>
          <cell r="AO46">
            <v>8.08</v>
          </cell>
          <cell r="AQ46">
            <v>0.84</v>
          </cell>
          <cell r="AT46">
            <v>80</v>
          </cell>
          <cell r="AU46">
            <v>60</v>
          </cell>
          <cell r="BA46">
            <v>30.99</v>
          </cell>
          <cell r="BB46">
            <v>3.67</v>
          </cell>
          <cell r="BC46">
            <v>8.11</v>
          </cell>
          <cell r="BI46">
            <v>2</v>
          </cell>
          <cell r="BO46" t="str">
            <v>м10-08-002-1</v>
          </cell>
          <cell r="BZ46">
            <v>80</v>
          </cell>
          <cell r="CA46">
            <v>60</v>
          </cell>
          <cell r="DD46" t="str">
            <v/>
          </cell>
          <cell r="DE46" t="str">
            <v/>
          </cell>
          <cell r="DG46" t="str">
            <v/>
          </cell>
          <cell r="DI46" t="str">
            <v/>
          </cell>
          <cell r="FX46">
            <v>80</v>
          </cell>
          <cell r="FY46">
            <v>60</v>
          </cell>
        </row>
        <row r="47">
          <cell r="E47" t="str">
            <v>8,1</v>
          </cell>
          <cell r="F47" t="str">
            <v>509-7315</v>
          </cell>
          <cell r="G47" t="str">
            <v>Извещатель пожарный тепловой максимально-дифференциальный адресно-аналоговый, марка "С2000-ИП"</v>
          </cell>
          <cell r="H47" t="str">
            <v>шт.</v>
          </cell>
          <cell r="I47">
            <v>4</v>
          </cell>
          <cell r="O47">
            <v>2552.69</v>
          </cell>
          <cell r="X47">
            <v>0</v>
          </cell>
          <cell r="Y47">
            <v>0</v>
          </cell>
          <cell r="AC47">
            <v>139.94999999999999</v>
          </cell>
          <cell r="AD47">
            <v>0</v>
          </cell>
          <cell r="AE47">
            <v>0</v>
          </cell>
          <cell r="AF47">
            <v>0</v>
          </cell>
          <cell r="AL47">
            <v>139.94999999999999</v>
          </cell>
          <cell r="AM47">
            <v>0</v>
          </cell>
          <cell r="AO47">
            <v>0</v>
          </cell>
          <cell r="BC47">
            <v>4.5599999999999996</v>
          </cell>
          <cell r="BI47">
            <v>2</v>
          </cell>
          <cell r="FX47">
            <v>80</v>
          </cell>
          <cell r="FY47">
            <v>60</v>
          </cell>
        </row>
        <row r="48">
          <cell r="E48" t="str">
            <v>8,2</v>
          </cell>
          <cell r="F48" t="str">
            <v>509-7234</v>
          </cell>
          <cell r="G48" t="str">
            <v>Извещатель пожарный ручной ИПР 513-3А исп. 02</v>
          </cell>
          <cell r="H48" t="str">
            <v>10 шт.</v>
          </cell>
          <cell r="I48">
            <v>0.5</v>
          </cell>
          <cell r="O48">
            <v>2475.59</v>
          </cell>
          <cell r="X48">
            <v>0</v>
          </cell>
          <cell r="Y48">
            <v>0</v>
          </cell>
          <cell r="AC48">
            <v>2845.5</v>
          </cell>
          <cell r="AD48">
            <v>0</v>
          </cell>
          <cell r="AE48">
            <v>0</v>
          </cell>
          <cell r="AF48">
            <v>0</v>
          </cell>
          <cell r="AL48">
            <v>2845.5</v>
          </cell>
          <cell r="AM48">
            <v>0</v>
          </cell>
          <cell r="AO48">
            <v>0</v>
          </cell>
          <cell r="BC48">
            <v>1.74</v>
          </cell>
          <cell r="BI48">
            <v>2</v>
          </cell>
          <cell r="FX48">
            <v>80</v>
          </cell>
          <cell r="FY48">
            <v>60</v>
          </cell>
        </row>
        <row r="49">
          <cell r="E49" t="str">
            <v>9</v>
          </cell>
          <cell r="F49" t="str">
            <v>м11-03-001-01</v>
          </cell>
          <cell r="G49" t="str">
            <v>Приборы, устанавливаемые на металлоконструкциях, щитах и пультах, масса до 5 кг</v>
          </cell>
          <cell r="H49" t="str">
            <v>1  ШТ.</v>
          </cell>
          <cell r="I49">
            <v>1</v>
          </cell>
          <cell r="P49">
            <v>7.11</v>
          </cell>
          <cell r="S49">
            <v>159.91</v>
          </cell>
          <cell r="U49">
            <v>1.03</v>
          </cell>
          <cell r="X49">
            <v>127.93</v>
          </cell>
          <cell r="Y49">
            <v>95.95</v>
          </cell>
          <cell r="AC49">
            <v>0.89</v>
          </cell>
          <cell r="AE49">
            <v>0</v>
          </cell>
          <cell r="AF49">
            <v>5.16</v>
          </cell>
          <cell r="AL49">
            <v>0.89</v>
          </cell>
          <cell r="AM49">
            <v>0</v>
          </cell>
          <cell r="AO49">
            <v>5.16</v>
          </cell>
          <cell r="AQ49">
            <v>1.03</v>
          </cell>
          <cell r="AT49">
            <v>80</v>
          </cell>
          <cell r="AU49">
            <v>60</v>
          </cell>
          <cell r="BA49">
            <v>30.99</v>
          </cell>
          <cell r="BC49">
            <v>7.99</v>
          </cell>
          <cell r="BI49">
            <v>2</v>
          </cell>
          <cell r="BO49" t="str">
            <v>м11-03-001-2</v>
          </cell>
          <cell r="BZ49">
            <v>80</v>
          </cell>
          <cell r="CA49">
            <v>60</v>
          </cell>
          <cell r="DD49" t="str">
            <v/>
          </cell>
          <cell r="DG49" t="str">
            <v/>
          </cell>
          <cell r="DI49" t="str">
            <v/>
          </cell>
          <cell r="FX49">
            <v>80</v>
          </cell>
          <cell r="FY49">
            <v>60</v>
          </cell>
        </row>
        <row r="50">
          <cell r="E50" t="str">
            <v>9,1</v>
          </cell>
          <cell r="F50" t="str">
            <v>509-7343</v>
          </cell>
          <cell r="G50" t="str">
            <v>Прибор речевого оповещения "Рупор" исп. 01, один канал 12 Вт</v>
          </cell>
          <cell r="H50" t="str">
            <v>шт.</v>
          </cell>
          <cell r="I50">
            <v>1</v>
          </cell>
          <cell r="O50">
            <v>2472.86</v>
          </cell>
          <cell r="X50">
            <v>0</v>
          </cell>
          <cell r="Y50">
            <v>0</v>
          </cell>
          <cell r="AC50">
            <v>749.35</v>
          </cell>
          <cell r="AD50">
            <v>0</v>
          </cell>
          <cell r="AE50">
            <v>0</v>
          </cell>
          <cell r="AF50">
            <v>0</v>
          </cell>
          <cell r="AL50">
            <v>749.35</v>
          </cell>
          <cell r="AM50">
            <v>0</v>
          </cell>
          <cell r="AO50">
            <v>0</v>
          </cell>
          <cell r="BC50">
            <v>3.3</v>
          </cell>
          <cell r="BI50">
            <v>2</v>
          </cell>
          <cell r="FX50">
            <v>80</v>
          </cell>
          <cell r="FY50">
            <v>60</v>
          </cell>
        </row>
        <row r="51">
          <cell r="E51" t="str">
            <v>10</v>
          </cell>
          <cell r="F51" t="str">
            <v>м10-04-101-7</v>
          </cell>
          <cell r="G51" t="str">
            <v>Громкоговоритель или звуковая колонка в помещении</v>
          </cell>
          <cell r="H51" t="str">
            <v>1  ШТ.</v>
          </cell>
          <cell r="I51">
            <v>20</v>
          </cell>
          <cell r="P51">
            <v>1891.25</v>
          </cell>
          <cell r="S51">
            <v>11243.17</v>
          </cell>
          <cell r="U51">
            <v>40</v>
          </cell>
          <cell r="X51">
            <v>10343.719999999999</v>
          </cell>
          <cell r="Y51">
            <v>7308.06</v>
          </cell>
          <cell r="AC51">
            <v>12.71</v>
          </cell>
          <cell r="AE51">
            <v>0</v>
          </cell>
          <cell r="AF51">
            <v>18.14</v>
          </cell>
          <cell r="AL51">
            <v>12.71</v>
          </cell>
          <cell r="AM51">
            <v>0</v>
          </cell>
          <cell r="AO51">
            <v>18.14</v>
          </cell>
          <cell r="AQ51">
            <v>2</v>
          </cell>
          <cell r="AT51">
            <v>92</v>
          </cell>
          <cell r="AU51">
            <v>65</v>
          </cell>
          <cell r="BA51">
            <v>30.99</v>
          </cell>
          <cell r="BC51">
            <v>7.44</v>
          </cell>
          <cell r="BI51">
            <v>2</v>
          </cell>
          <cell r="BO51" t="str">
            <v>м10-04-101-7</v>
          </cell>
          <cell r="BZ51">
            <v>92</v>
          </cell>
          <cell r="CA51">
            <v>65</v>
          </cell>
          <cell r="DD51" t="str">
            <v/>
          </cell>
          <cell r="DG51" t="str">
            <v/>
          </cell>
          <cell r="DI51" t="str">
            <v/>
          </cell>
          <cell r="FX51">
            <v>92</v>
          </cell>
          <cell r="FY51">
            <v>65</v>
          </cell>
        </row>
        <row r="52">
          <cell r="E52" t="str">
            <v>10,1</v>
          </cell>
          <cell r="F52" t="str">
            <v>КП поставщика</v>
          </cell>
          <cell r="H52" t="str">
            <v>шт.</v>
          </cell>
          <cell r="I52">
            <v>19</v>
          </cell>
          <cell r="O52">
            <v>25934.6</v>
          </cell>
          <cell r="X52">
            <v>0</v>
          </cell>
          <cell r="Y52">
            <v>0</v>
          </cell>
          <cell r="AC52">
            <v>171.05</v>
          </cell>
          <cell r="AD52">
            <v>0</v>
          </cell>
          <cell r="AE52">
            <v>0</v>
          </cell>
          <cell r="AF52">
            <v>0</v>
          </cell>
          <cell r="AL52">
            <v>171.05</v>
          </cell>
          <cell r="AM52">
            <v>0</v>
          </cell>
          <cell r="AO52">
            <v>0</v>
          </cell>
          <cell r="BC52">
            <v>7.98</v>
          </cell>
          <cell r="BI52">
            <v>2</v>
          </cell>
          <cell r="FX52">
            <v>92</v>
          </cell>
          <cell r="FY52">
            <v>65</v>
          </cell>
        </row>
        <row r="53">
          <cell r="E53" t="str">
            <v>10,2</v>
          </cell>
          <cell r="F53" t="str">
            <v>КП поставщика</v>
          </cell>
          <cell r="H53" t="str">
            <v>шт.</v>
          </cell>
          <cell r="I53">
            <v>1</v>
          </cell>
          <cell r="O53">
            <v>3798.96</v>
          </cell>
          <cell r="X53">
            <v>0</v>
          </cell>
          <cell r="Y53">
            <v>0</v>
          </cell>
          <cell r="AC53">
            <v>476.06</v>
          </cell>
          <cell r="AD53">
            <v>0</v>
          </cell>
          <cell r="AE53">
            <v>0</v>
          </cell>
          <cell r="AF53">
            <v>0</v>
          </cell>
          <cell r="AL53">
            <v>476.06</v>
          </cell>
          <cell r="AM53">
            <v>0</v>
          </cell>
          <cell r="AO53">
            <v>0</v>
          </cell>
          <cell r="BC53">
            <v>7.98</v>
          </cell>
          <cell r="BI53">
            <v>2</v>
          </cell>
          <cell r="FX53">
            <v>92</v>
          </cell>
          <cell r="FY53">
            <v>65</v>
          </cell>
        </row>
        <row r="54">
          <cell r="E54" t="str">
            <v>11</v>
          </cell>
          <cell r="F54" t="str">
            <v>м10-08-002-2</v>
          </cell>
          <cell r="G54" t="str">
            <v>Извещатель ПС автоматический дымовой, фотоэлектрический, радиоизотопный, световой в нормальном исполнении</v>
          </cell>
          <cell r="H54" t="str">
            <v>1  ШТ.</v>
          </cell>
          <cell r="I54">
            <v>15</v>
          </cell>
          <cell r="P54">
            <v>307.02</v>
          </cell>
          <cell r="Q54">
            <v>17.39</v>
          </cell>
          <cell r="S54">
            <v>7511.98</v>
          </cell>
          <cell r="U54">
            <v>25.2</v>
          </cell>
          <cell r="X54">
            <v>6009.58</v>
          </cell>
          <cell r="Y54">
            <v>4507.1899999999996</v>
          </cell>
          <cell r="AC54">
            <v>2.74</v>
          </cell>
          <cell r="AD54">
            <v>0.31</v>
          </cell>
          <cell r="AE54">
            <v>0</v>
          </cell>
          <cell r="AF54">
            <v>16.16</v>
          </cell>
          <cell r="AL54">
            <v>2.74</v>
          </cell>
          <cell r="AM54">
            <v>0.31</v>
          </cell>
          <cell r="AO54">
            <v>16.16</v>
          </cell>
          <cell r="AQ54">
            <v>1.68</v>
          </cell>
          <cell r="AT54">
            <v>80</v>
          </cell>
          <cell r="AU54">
            <v>60</v>
          </cell>
          <cell r="BA54">
            <v>30.99</v>
          </cell>
          <cell r="BB54">
            <v>3.74</v>
          </cell>
          <cell r="BC54">
            <v>7.47</v>
          </cell>
          <cell r="BI54">
            <v>2</v>
          </cell>
          <cell r="BO54" t="str">
            <v>м10-08-002-2</v>
          </cell>
          <cell r="BZ54">
            <v>80</v>
          </cell>
          <cell r="CA54">
            <v>60</v>
          </cell>
          <cell r="DD54" t="str">
            <v/>
          </cell>
          <cell r="DE54" t="str">
            <v/>
          </cell>
          <cell r="DG54" t="str">
            <v/>
          </cell>
          <cell r="DI54" t="str">
            <v/>
          </cell>
          <cell r="FX54">
            <v>80</v>
          </cell>
          <cell r="FY54">
            <v>60</v>
          </cell>
        </row>
        <row r="55">
          <cell r="E55" t="str">
            <v>11,1</v>
          </cell>
          <cell r="F55" t="str">
            <v>509-6290</v>
          </cell>
          <cell r="G55" t="str">
            <v>Светильник аварийного освещения "ВЫХОД" под лампу КЛ с рассеивателем из поликарбоната, тип ЛБО 29-9-831 (БС-831)</v>
          </cell>
          <cell r="H55" t="str">
            <v>шт.</v>
          </cell>
          <cell r="I55">
            <v>15</v>
          </cell>
          <cell r="O55">
            <v>37627.93</v>
          </cell>
          <cell r="X55">
            <v>0</v>
          </cell>
          <cell r="Y55">
            <v>0</v>
          </cell>
          <cell r="AC55">
            <v>208.87</v>
          </cell>
          <cell r="AD55">
            <v>0</v>
          </cell>
          <cell r="AE55">
            <v>0</v>
          </cell>
          <cell r="AF55">
            <v>0</v>
          </cell>
          <cell r="AL55">
            <v>208.87</v>
          </cell>
          <cell r="AM55">
            <v>0</v>
          </cell>
          <cell r="AO55">
            <v>0</v>
          </cell>
          <cell r="BC55">
            <v>12.01</v>
          </cell>
          <cell r="BI55">
            <v>2</v>
          </cell>
          <cell r="FX55">
            <v>80</v>
          </cell>
          <cell r="FY55">
            <v>60</v>
          </cell>
        </row>
        <row r="56">
          <cell r="E56" t="str">
            <v>12</v>
          </cell>
          <cell r="F56" t="str">
            <v>м11-08-001-4</v>
          </cell>
          <cell r="G56" t="str">
            <v>Присоединение к приборам электрических проводок пайкой</v>
          </cell>
          <cell r="H56" t="str">
            <v>100 концов жил</v>
          </cell>
          <cell r="I56">
            <v>0.6</v>
          </cell>
          <cell r="P56">
            <v>186.55</v>
          </cell>
          <cell r="S56">
            <v>1955.35</v>
          </cell>
          <cell r="U56">
            <v>6.1800000000000006</v>
          </cell>
          <cell r="X56">
            <v>1564.28</v>
          </cell>
          <cell r="Y56">
            <v>1173.21</v>
          </cell>
          <cell r="AC56">
            <v>54.74</v>
          </cell>
          <cell r="AE56">
            <v>0</v>
          </cell>
          <cell r="AF56">
            <v>105.16</v>
          </cell>
          <cell r="AL56">
            <v>54.74</v>
          </cell>
          <cell r="AM56">
            <v>0</v>
          </cell>
          <cell r="AO56">
            <v>105.16</v>
          </cell>
          <cell r="AQ56">
            <v>10.3</v>
          </cell>
          <cell r="AT56">
            <v>80</v>
          </cell>
          <cell r="AU56">
            <v>60</v>
          </cell>
          <cell r="BA56">
            <v>30.99</v>
          </cell>
          <cell r="BC56">
            <v>5.68</v>
          </cell>
          <cell r="BI56">
            <v>2</v>
          </cell>
          <cell r="BO56" t="str">
            <v>м11-08-001-4</v>
          </cell>
          <cell r="BZ56">
            <v>80</v>
          </cell>
          <cell r="CA56">
            <v>60</v>
          </cell>
          <cell r="DD56" t="str">
            <v/>
          </cell>
          <cell r="DG56" t="str">
            <v/>
          </cell>
          <cell r="DI56" t="str">
            <v/>
          </cell>
          <cell r="FX56">
            <v>80</v>
          </cell>
          <cell r="FY56">
            <v>60</v>
          </cell>
        </row>
        <row r="57">
          <cell r="E57" t="str">
            <v>12,1</v>
          </cell>
          <cell r="F57" t="str">
            <v>КП поставщика</v>
          </cell>
          <cell r="H57" t="str">
            <v>шт.</v>
          </cell>
          <cell r="I57">
            <v>15</v>
          </cell>
          <cell r="O57">
            <v>575.17999999999995</v>
          </cell>
          <cell r="X57">
            <v>0</v>
          </cell>
          <cell r="Y57">
            <v>0</v>
          </cell>
          <cell r="AC57">
            <v>4.8600000000000003</v>
          </cell>
          <cell r="AD57">
            <v>0</v>
          </cell>
          <cell r="AE57">
            <v>0</v>
          </cell>
          <cell r="AF57">
            <v>0</v>
          </cell>
          <cell r="AL57">
            <v>4.8600000000000003</v>
          </cell>
          <cell r="AM57">
            <v>0</v>
          </cell>
          <cell r="AO57">
            <v>0</v>
          </cell>
          <cell r="BC57">
            <v>7.89</v>
          </cell>
          <cell r="BI57">
            <v>2</v>
          </cell>
          <cell r="FX57">
            <v>80</v>
          </cell>
          <cell r="FY57">
            <v>60</v>
          </cell>
        </row>
        <row r="59">
          <cell r="E59" t="str">
            <v>13</v>
          </cell>
          <cell r="F59" t="str">
            <v>м08-03-573-4</v>
          </cell>
          <cell r="G59" t="str">
            <v>Шкаф (пульт) управления навесной, высота, ширина и глубина до 600х600х350 мм</v>
          </cell>
          <cell r="H59" t="str">
            <v>1  ШТ.</v>
          </cell>
          <cell r="I59">
            <v>1</v>
          </cell>
          <cell r="P59">
            <v>33.159999999999997</v>
          </cell>
          <cell r="Q59">
            <v>294.13</v>
          </cell>
          <cell r="R59">
            <v>97.93</v>
          </cell>
          <cell r="S59">
            <v>728.57</v>
          </cell>
          <cell r="U59">
            <v>2.37</v>
          </cell>
          <cell r="X59">
            <v>785.18</v>
          </cell>
          <cell r="Y59">
            <v>537.23</v>
          </cell>
          <cell r="AC59">
            <v>3.38</v>
          </cell>
          <cell r="AD59">
            <v>32.18</v>
          </cell>
          <cell r="AE59">
            <v>3.16</v>
          </cell>
          <cell r="AF59">
            <v>23.51</v>
          </cell>
          <cell r="AL59">
            <v>3.38</v>
          </cell>
          <cell r="AM59">
            <v>32.18</v>
          </cell>
          <cell r="AN59">
            <v>3.16</v>
          </cell>
          <cell r="AO59">
            <v>23.51</v>
          </cell>
          <cell r="AQ59">
            <v>2.37</v>
          </cell>
          <cell r="AT59">
            <v>95</v>
          </cell>
          <cell r="AU59">
            <v>65</v>
          </cell>
          <cell r="BA59">
            <v>30.99</v>
          </cell>
          <cell r="BB59">
            <v>9.14</v>
          </cell>
          <cell r="BC59">
            <v>9.81</v>
          </cell>
          <cell r="BI59">
            <v>2</v>
          </cell>
          <cell r="BO59" t="str">
            <v>м08-03-573-4</v>
          </cell>
          <cell r="BS59">
            <v>30.99</v>
          </cell>
          <cell r="BZ59">
            <v>95</v>
          </cell>
          <cell r="CA59">
            <v>65</v>
          </cell>
          <cell r="DD59" t="str">
            <v/>
          </cell>
          <cell r="DE59" t="str">
            <v/>
          </cell>
          <cell r="DF59" t="str">
            <v/>
          </cell>
          <cell r="DG59" t="str">
            <v/>
          </cell>
          <cell r="DI59" t="str">
            <v/>
          </cell>
          <cell r="FX59">
            <v>95</v>
          </cell>
          <cell r="FY59">
            <v>65</v>
          </cell>
        </row>
        <row r="60">
          <cell r="E60" t="str">
            <v>13,1</v>
          </cell>
          <cell r="F60" t="str">
            <v>КП поставщика</v>
          </cell>
          <cell r="H60" t="str">
            <v>шт.</v>
          </cell>
          <cell r="I60">
            <v>1</v>
          </cell>
          <cell r="O60">
            <v>16607.02</v>
          </cell>
          <cell r="X60">
            <v>0</v>
          </cell>
          <cell r="Y60">
            <v>0</v>
          </cell>
          <cell r="AC60">
            <v>2081.08</v>
          </cell>
          <cell r="AD60">
            <v>0</v>
          </cell>
          <cell r="AE60">
            <v>0</v>
          </cell>
          <cell r="AF60">
            <v>0</v>
          </cell>
          <cell r="AL60">
            <v>2081.08</v>
          </cell>
          <cell r="AM60">
            <v>0</v>
          </cell>
          <cell r="AO60">
            <v>0</v>
          </cell>
          <cell r="BC60">
            <v>7.98</v>
          </cell>
          <cell r="BI60">
            <v>2</v>
          </cell>
          <cell r="FX60">
            <v>95</v>
          </cell>
          <cell r="FY60">
            <v>65</v>
          </cell>
        </row>
        <row r="61">
          <cell r="E61" t="str">
            <v>14</v>
          </cell>
          <cell r="F61" t="str">
            <v>м10-08-001-13</v>
          </cell>
          <cell r="G61" t="str">
            <v>Устройства промежуточные на количество лучей 1</v>
          </cell>
          <cell r="H61" t="str">
            <v>1  ШТ.</v>
          </cell>
          <cell r="I61">
            <v>4</v>
          </cell>
          <cell r="P61">
            <v>85.93</v>
          </cell>
          <cell r="Q61">
            <v>3.76</v>
          </cell>
          <cell r="S61">
            <v>1518.51</v>
          </cell>
          <cell r="U61">
            <v>4.8</v>
          </cell>
          <cell r="X61">
            <v>1214.81</v>
          </cell>
          <cell r="Y61">
            <v>911.11</v>
          </cell>
          <cell r="AC61">
            <v>3.29</v>
          </cell>
          <cell r="AD61">
            <v>0.25</v>
          </cell>
          <cell r="AE61">
            <v>0</v>
          </cell>
          <cell r="AF61">
            <v>12.25</v>
          </cell>
          <cell r="AL61">
            <v>3.29</v>
          </cell>
          <cell r="AM61">
            <v>0.25</v>
          </cell>
          <cell r="AO61">
            <v>12.25</v>
          </cell>
          <cell r="AQ61">
            <v>1.2</v>
          </cell>
          <cell r="AT61">
            <v>80</v>
          </cell>
          <cell r="AU61">
            <v>60</v>
          </cell>
          <cell r="BA61">
            <v>30.99</v>
          </cell>
          <cell r="BB61">
            <v>3.76</v>
          </cell>
          <cell r="BC61">
            <v>6.53</v>
          </cell>
          <cell r="BI61">
            <v>2</v>
          </cell>
          <cell r="BO61" t="str">
            <v>м10-08-001-13</v>
          </cell>
          <cell r="BZ61">
            <v>80</v>
          </cell>
          <cell r="CA61">
            <v>60</v>
          </cell>
          <cell r="DD61" t="str">
            <v/>
          </cell>
          <cell r="DE61" t="str">
            <v/>
          </cell>
          <cell r="DG61" t="str">
            <v/>
          </cell>
          <cell r="DI61" t="str">
            <v/>
          </cell>
          <cell r="FX61">
            <v>80</v>
          </cell>
          <cell r="FY61">
            <v>60</v>
          </cell>
        </row>
        <row r="62">
          <cell r="E62" t="str">
            <v>14,1</v>
          </cell>
          <cell r="F62" t="str">
            <v>КП поставщика</v>
          </cell>
          <cell r="H62" t="str">
            <v>шт.</v>
          </cell>
          <cell r="I62">
            <v>2</v>
          </cell>
          <cell r="O62">
            <v>4217.99</v>
          </cell>
          <cell r="X62">
            <v>0</v>
          </cell>
          <cell r="Y62">
            <v>0</v>
          </cell>
          <cell r="AC62">
            <v>267.3</v>
          </cell>
          <cell r="AD62">
            <v>0</v>
          </cell>
          <cell r="AE62">
            <v>0</v>
          </cell>
          <cell r="AF62">
            <v>0</v>
          </cell>
          <cell r="AL62">
            <v>267.3</v>
          </cell>
          <cell r="AM62">
            <v>0</v>
          </cell>
          <cell r="AO62">
            <v>0</v>
          </cell>
          <cell r="BC62">
            <v>7.89</v>
          </cell>
          <cell r="BI62">
            <v>2</v>
          </cell>
          <cell r="FX62">
            <v>80</v>
          </cell>
          <cell r="FY62">
            <v>60</v>
          </cell>
        </row>
        <row r="63">
          <cell r="E63" t="str">
            <v>14,2</v>
          </cell>
          <cell r="F63" t="str">
            <v>КП поставщика</v>
          </cell>
          <cell r="H63" t="str">
            <v>шт.</v>
          </cell>
          <cell r="I63">
            <v>2</v>
          </cell>
          <cell r="O63">
            <v>2994.57</v>
          </cell>
          <cell r="X63">
            <v>0</v>
          </cell>
          <cell r="Y63">
            <v>0</v>
          </cell>
          <cell r="AC63">
            <v>187.63</v>
          </cell>
          <cell r="AD63">
            <v>0</v>
          </cell>
          <cell r="AE63">
            <v>0</v>
          </cell>
          <cell r="AF63">
            <v>0</v>
          </cell>
          <cell r="AL63">
            <v>187.63</v>
          </cell>
          <cell r="AM63">
            <v>0</v>
          </cell>
          <cell r="AO63">
            <v>0</v>
          </cell>
          <cell r="BC63">
            <v>7.98</v>
          </cell>
          <cell r="BI63">
            <v>2</v>
          </cell>
          <cell r="FX63">
            <v>80</v>
          </cell>
          <cell r="FY63">
            <v>60</v>
          </cell>
        </row>
        <row r="65">
          <cell r="E65" t="str">
            <v>15</v>
          </cell>
          <cell r="F65" t="str">
            <v>м08-03-575-1</v>
          </cell>
          <cell r="G65" t="str">
            <v>Прибор или аппарат</v>
          </cell>
          <cell r="H65" t="str">
            <v>1  ШТ.</v>
          </cell>
          <cell r="I65">
            <v>7</v>
          </cell>
          <cell r="P65">
            <v>59.36</v>
          </cell>
          <cell r="S65">
            <v>2410.09</v>
          </cell>
          <cell r="U65">
            <v>7.8400000000000007</v>
          </cell>
          <cell r="X65">
            <v>2289.59</v>
          </cell>
          <cell r="Y65">
            <v>1566.56</v>
          </cell>
          <cell r="AC65">
            <v>0.4</v>
          </cell>
          <cell r="AE65">
            <v>0</v>
          </cell>
          <cell r="AF65">
            <v>11.11</v>
          </cell>
          <cell r="AL65">
            <v>0.4</v>
          </cell>
          <cell r="AM65">
            <v>0</v>
          </cell>
          <cell r="AO65">
            <v>11.11</v>
          </cell>
          <cell r="AQ65">
            <v>1.1200000000000001</v>
          </cell>
          <cell r="AT65">
            <v>95</v>
          </cell>
          <cell r="AU65">
            <v>65</v>
          </cell>
          <cell r="BA65">
            <v>30.99</v>
          </cell>
          <cell r="BC65">
            <v>21.2</v>
          </cell>
          <cell r="BI65">
            <v>2</v>
          </cell>
          <cell r="BO65" t="str">
            <v>м08-03-575-1</v>
          </cell>
          <cell r="BZ65">
            <v>95</v>
          </cell>
          <cell r="CA65">
            <v>65</v>
          </cell>
          <cell r="DD65" t="str">
            <v/>
          </cell>
          <cell r="DG65" t="str">
            <v/>
          </cell>
          <cell r="DI65" t="str">
            <v/>
          </cell>
          <cell r="FX65">
            <v>95</v>
          </cell>
          <cell r="FY65">
            <v>65</v>
          </cell>
        </row>
        <row r="66">
          <cell r="E66" t="str">
            <v>15,1</v>
          </cell>
          <cell r="F66" t="str">
            <v>509-2235</v>
          </cell>
          <cell r="G66" t="str">
            <v>Выключатели автоматические «IEK» ВА47-29 2Р  до 10А, характеристика С. прим</v>
          </cell>
          <cell r="H66" t="str">
            <v>шт.</v>
          </cell>
          <cell r="I66">
            <v>4</v>
          </cell>
          <cell r="O66">
            <v>808.45</v>
          </cell>
          <cell r="X66">
            <v>0</v>
          </cell>
          <cell r="Y66">
            <v>0</v>
          </cell>
          <cell r="AC66">
            <v>21.32</v>
          </cell>
          <cell r="AD66">
            <v>0</v>
          </cell>
          <cell r="AE66">
            <v>0</v>
          </cell>
          <cell r="AF66">
            <v>0</v>
          </cell>
          <cell r="AL66">
            <v>21.32</v>
          </cell>
          <cell r="AM66">
            <v>0</v>
          </cell>
          <cell r="AO66">
            <v>0</v>
          </cell>
          <cell r="BC66">
            <v>9.48</v>
          </cell>
          <cell r="BI66">
            <v>2</v>
          </cell>
          <cell r="FX66">
            <v>95</v>
          </cell>
          <cell r="FY66">
            <v>65</v>
          </cell>
        </row>
        <row r="67">
          <cell r="E67" t="str">
            <v>15,2</v>
          </cell>
          <cell r="F67" t="str">
            <v>509-2236</v>
          </cell>
          <cell r="G67" t="str">
            <v>Выключатели автоматические «IEK» ВА47-29 2Р 16А, характеристика С</v>
          </cell>
          <cell r="H67" t="str">
            <v>шт.</v>
          </cell>
          <cell r="I67">
            <v>1</v>
          </cell>
          <cell r="O67">
            <v>201.9</v>
          </cell>
          <cell r="X67">
            <v>0</v>
          </cell>
          <cell r="Y67">
            <v>0</v>
          </cell>
          <cell r="AC67">
            <v>21.32</v>
          </cell>
          <cell r="AD67">
            <v>0</v>
          </cell>
          <cell r="AE67">
            <v>0</v>
          </cell>
          <cell r="AF67">
            <v>0</v>
          </cell>
          <cell r="AL67">
            <v>21.32</v>
          </cell>
          <cell r="AM67">
            <v>0</v>
          </cell>
          <cell r="AO67">
            <v>0</v>
          </cell>
          <cell r="BC67">
            <v>9.4700000000000006</v>
          </cell>
          <cell r="BI67">
            <v>2</v>
          </cell>
          <cell r="FX67">
            <v>95</v>
          </cell>
          <cell r="FY67">
            <v>65</v>
          </cell>
        </row>
        <row r="68">
          <cell r="E68" t="str">
            <v>15,3</v>
          </cell>
          <cell r="F68" t="str">
            <v>509-2237</v>
          </cell>
          <cell r="G68" t="str">
            <v>Выключатели автоматические «IEK» ВА47-29 2Р 25А, характеристика С</v>
          </cell>
          <cell r="H68" t="str">
            <v>шт.</v>
          </cell>
          <cell r="I68">
            <v>1</v>
          </cell>
          <cell r="O68">
            <v>201.9</v>
          </cell>
          <cell r="X68">
            <v>0</v>
          </cell>
          <cell r="Y68">
            <v>0</v>
          </cell>
          <cell r="AC68">
            <v>20.149999999999999</v>
          </cell>
          <cell r="AD68">
            <v>0</v>
          </cell>
          <cell r="AE68">
            <v>0</v>
          </cell>
          <cell r="AF68">
            <v>0</v>
          </cell>
          <cell r="AL68">
            <v>20.149999999999999</v>
          </cell>
          <cell r="AM68">
            <v>0</v>
          </cell>
          <cell r="AO68">
            <v>0</v>
          </cell>
          <cell r="BC68">
            <v>10.02</v>
          </cell>
          <cell r="BI68">
            <v>2</v>
          </cell>
          <cell r="FX68">
            <v>95</v>
          </cell>
          <cell r="FY68">
            <v>65</v>
          </cell>
        </row>
        <row r="69">
          <cell r="E69" t="str">
            <v>15,4</v>
          </cell>
          <cell r="F69" t="str">
            <v>509-2238</v>
          </cell>
          <cell r="G69" t="str">
            <v>Выключатели автоматические «IEK» ВА47-29 2Р 40А, характеристика С</v>
          </cell>
          <cell r="H69" t="str">
            <v>шт.</v>
          </cell>
          <cell r="I69">
            <v>1</v>
          </cell>
          <cell r="O69">
            <v>201.9</v>
          </cell>
          <cell r="X69">
            <v>0</v>
          </cell>
          <cell r="Y69">
            <v>0</v>
          </cell>
          <cell r="AC69">
            <v>20.149999999999999</v>
          </cell>
          <cell r="AD69">
            <v>0</v>
          </cell>
          <cell r="AE69">
            <v>0</v>
          </cell>
          <cell r="AF69">
            <v>0</v>
          </cell>
          <cell r="AL69">
            <v>20.149999999999999</v>
          </cell>
          <cell r="AM69">
            <v>0</v>
          </cell>
          <cell r="AO69">
            <v>0</v>
          </cell>
          <cell r="BC69">
            <v>10.02</v>
          </cell>
          <cell r="BI69">
            <v>2</v>
          </cell>
          <cell r="FX69">
            <v>95</v>
          </cell>
          <cell r="FY69">
            <v>65</v>
          </cell>
        </row>
        <row r="70">
          <cell r="E70" t="str">
            <v>16</v>
          </cell>
          <cell r="F70" t="str">
            <v>м08-02-390-1</v>
          </cell>
          <cell r="G70" t="str">
            <v>Короба пластмассовые шириной до 40 мм</v>
          </cell>
          <cell r="H70" t="str">
            <v>100 м</v>
          </cell>
          <cell r="I70">
            <v>7</v>
          </cell>
          <cell r="P70">
            <v>1602.52</v>
          </cell>
          <cell r="Q70">
            <v>1921.92</v>
          </cell>
          <cell r="R70">
            <v>30.37</v>
          </cell>
          <cell r="S70">
            <v>33606.800000000003</v>
          </cell>
          <cell r="U70">
            <v>114.03</v>
          </cell>
          <cell r="X70">
            <v>31955.31</v>
          </cell>
          <cell r="Y70">
            <v>21864.16</v>
          </cell>
          <cell r="AC70">
            <v>51.33</v>
          </cell>
          <cell r="AD70">
            <v>31.2</v>
          </cell>
          <cell r="AE70">
            <v>0.14000000000000001</v>
          </cell>
          <cell r="AF70">
            <v>154.91999999999999</v>
          </cell>
          <cell r="AL70">
            <v>51.33</v>
          </cell>
          <cell r="AM70">
            <v>31.2</v>
          </cell>
          <cell r="AN70">
            <v>0.14000000000000001</v>
          </cell>
          <cell r="AO70">
            <v>154.91999999999999</v>
          </cell>
          <cell r="AQ70">
            <v>16.29</v>
          </cell>
          <cell r="AT70">
            <v>95</v>
          </cell>
          <cell r="AU70">
            <v>65</v>
          </cell>
          <cell r="BA70">
            <v>30.99</v>
          </cell>
          <cell r="BB70">
            <v>8.8000000000000007</v>
          </cell>
          <cell r="BC70">
            <v>4.46</v>
          </cell>
          <cell r="BI70">
            <v>2</v>
          </cell>
          <cell r="BO70" t="str">
            <v>м08-02-390-1</v>
          </cell>
          <cell r="BS70">
            <v>30.99</v>
          </cell>
          <cell r="BZ70">
            <v>95</v>
          </cell>
          <cell r="CA70">
            <v>65</v>
          </cell>
          <cell r="DD70" t="str">
            <v/>
          </cell>
          <cell r="DE70" t="str">
            <v/>
          </cell>
          <cell r="DF70" t="str">
            <v/>
          </cell>
          <cell r="DG70" t="str">
            <v/>
          </cell>
          <cell r="DI70" t="str">
            <v/>
          </cell>
          <cell r="FX70">
            <v>95</v>
          </cell>
          <cell r="FY70">
            <v>65</v>
          </cell>
        </row>
        <row r="71">
          <cell r="E71" t="str">
            <v>16,1</v>
          </cell>
          <cell r="F71" t="str">
            <v>509-1834</v>
          </cell>
          <cell r="G71" t="str">
            <v>Кабель-канал (короб) "Электропласт" 40x25 мм</v>
          </cell>
          <cell r="H71" t="str">
            <v>100 м</v>
          </cell>
          <cell r="I71">
            <v>3</v>
          </cell>
          <cell r="O71">
            <v>4636.8</v>
          </cell>
          <cell r="X71">
            <v>0</v>
          </cell>
          <cell r="Y71">
            <v>0</v>
          </cell>
          <cell r="AC71">
            <v>336</v>
          </cell>
          <cell r="AD71">
            <v>0</v>
          </cell>
          <cell r="AE71">
            <v>0</v>
          </cell>
          <cell r="AF71">
            <v>0</v>
          </cell>
          <cell r="AL71">
            <v>336</v>
          </cell>
          <cell r="AM71">
            <v>0</v>
          </cell>
          <cell r="AO71">
            <v>0</v>
          </cell>
          <cell r="BC71">
            <v>4.5999999999999996</v>
          </cell>
          <cell r="BI71">
            <v>2</v>
          </cell>
          <cell r="FX71">
            <v>95</v>
          </cell>
          <cell r="FY71">
            <v>65</v>
          </cell>
        </row>
        <row r="72">
          <cell r="E72" t="str">
            <v>16,2</v>
          </cell>
          <cell r="F72" t="str">
            <v>509-1830</v>
          </cell>
          <cell r="G72" t="str">
            <v>Кабель-канал (короб) "Электропласт" 20x10 мм</v>
          </cell>
          <cell r="H72" t="str">
            <v>100 м</v>
          </cell>
          <cell r="I72">
            <v>4</v>
          </cell>
          <cell r="O72">
            <v>2444.1999999999998</v>
          </cell>
          <cell r="X72">
            <v>0</v>
          </cell>
          <cell r="Y72">
            <v>0</v>
          </cell>
          <cell r="AC72">
            <v>121</v>
          </cell>
          <cell r="AD72">
            <v>0</v>
          </cell>
          <cell r="AE72">
            <v>0</v>
          </cell>
          <cell r="AF72">
            <v>0</v>
          </cell>
          <cell r="AL72">
            <v>121</v>
          </cell>
          <cell r="AM72">
            <v>0</v>
          </cell>
          <cell r="AO72">
            <v>0</v>
          </cell>
          <cell r="BC72">
            <v>5.05</v>
          </cell>
          <cell r="BI72">
            <v>2</v>
          </cell>
          <cell r="FX72">
            <v>95</v>
          </cell>
          <cell r="FY72">
            <v>65</v>
          </cell>
        </row>
        <row r="73">
          <cell r="E73" t="str">
            <v>17</v>
          </cell>
          <cell r="F73" t="str">
            <v>м08-02-390-3</v>
          </cell>
          <cell r="G73" t="str">
            <v>Короба пластмассовые шириной до 120 мм</v>
          </cell>
          <cell r="H73" t="str">
            <v>100 м</v>
          </cell>
          <cell r="I73">
            <v>0.2</v>
          </cell>
          <cell r="P73">
            <v>65.569999999999993</v>
          </cell>
          <cell r="Q73">
            <v>68.69</v>
          </cell>
          <cell r="R73">
            <v>0.87</v>
          </cell>
          <cell r="S73">
            <v>1198.32</v>
          </cell>
          <cell r="U73">
            <v>4.0659999999999998</v>
          </cell>
          <cell r="X73">
            <v>1139.23</v>
          </cell>
          <cell r="Y73">
            <v>779.47</v>
          </cell>
          <cell r="AC73">
            <v>92.87</v>
          </cell>
          <cell r="AD73">
            <v>39.07</v>
          </cell>
          <cell r="AE73">
            <v>0.14000000000000001</v>
          </cell>
          <cell r="AF73">
            <v>193.34</v>
          </cell>
          <cell r="AL73">
            <v>92.87</v>
          </cell>
          <cell r="AM73">
            <v>39.07</v>
          </cell>
          <cell r="AN73">
            <v>0.14000000000000001</v>
          </cell>
          <cell r="AO73">
            <v>193.34</v>
          </cell>
          <cell r="AQ73">
            <v>20.329999999999998</v>
          </cell>
          <cell r="AT73">
            <v>95</v>
          </cell>
          <cell r="AU73">
            <v>65</v>
          </cell>
          <cell r="BA73">
            <v>30.99</v>
          </cell>
          <cell r="BB73">
            <v>8.7899999999999991</v>
          </cell>
          <cell r="BC73">
            <v>3.53</v>
          </cell>
          <cell r="BI73">
            <v>2</v>
          </cell>
          <cell r="BO73" t="str">
            <v>м08-02-390-3</v>
          </cell>
          <cell r="BS73">
            <v>30.99</v>
          </cell>
          <cell r="BZ73">
            <v>95</v>
          </cell>
          <cell r="CA73">
            <v>65</v>
          </cell>
          <cell r="DD73" t="str">
            <v/>
          </cell>
          <cell r="DE73" t="str">
            <v/>
          </cell>
          <cell r="DF73" t="str">
            <v/>
          </cell>
          <cell r="DG73" t="str">
            <v/>
          </cell>
          <cell r="DI73" t="str">
            <v/>
          </cell>
          <cell r="FX73">
            <v>95</v>
          </cell>
          <cell r="FY73">
            <v>65</v>
          </cell>
        </row>
        <row r="74">
          <cell r="E74" t="str">
            <v>17,1</v>
          </cell>
          <cell r="F74" t="str">
            <v>509-1840</v>
          </cell>
          <cell r="G74" t="str">
            <v>Кабель-канал (короб) "Электропласт" 100x60 мм</v>
          </cell>
          <cell r="H74" t="str">
            <v>100 м</v>
          </cell>
          <cell r="I74">
            <v>0.2</v>
          </cell>
          <cell r="O74">
            <v>1300.02</v>
          </cell>
          <cell r="X74">
            <v>0</v>
          </cell>
          <cell r="Y74">
            <v>0</v>
          </cell>
          <cell r="AC74">
            <v>1383</v>
          </cell>
          <cell r="AD74">
            <v>0</v>
          </cell>
          <cell r="AE74">
            <v>0</v>
          </cell>
          <cell r="AF74">
            <v>0</v>
          </cell>
          <cell r="AL74">
            <v>1383</v>
          </cell>
          <cell r="AM74">
            <v>0</v>
          </cell>
          <cell r="AO74">
            <v>0</v>
          </cell>
          <cell r="BC74">
            <v>4.7</v>
          </cell>
          <cell r="BI74">
            <v>2</v>
          </cell>
          <cell r="FX74">
            <v>95</v>
          </cell>
          <cell r="FY74">
            <v>65</v>
          </cell>
        </row>
        <row r="75">
          <cell r="E75" t="str">
            <v>18</v>
          </cell>
          <cell r="F75" t="str">
            <v>м08-02-390-2</v>
          </cell>
          <cell r="G75" t="str">
            <v>Короба пластмассовые шириной до 63 мм</v>
          </cell>
          <cell r="H75" t="str">
            <v>100 м</v>
          </cell>
          <cell r="I75">
            <v>0.5</v>
          </cell>
          <cell r="P75">
            <v>129.86000000000001</v>
          </cell>
          <cell r="Q75">
            <v>154.97</v>
          </cell>
          <cell r="R75">
            <v>2.17</v>
          </cell>
          <cell r="S75">
            <v>2709.92</v>
          </cell>
          <cell r="U75">
            <v>9.1950000000000003</v>
          </cell>
          <cell r="X75">
            <v>2576.4899999999998</v>
          </cell>
          <cell r="Y75">
            <v>1762.86</v>
          </cell>
          <cell r="AC75">
            <v>69.63</v>
          </cell>
          <cell r="AD75">
            <v>35.26</v>
          </cell>
          <cell r="AE75">
            <v>0.14000000000000001</v>
          </cell>
          <cell r="AF75">
            <v>174.89</v>
          </cell>
          <cell r="AL75">
            <v>69.63</v>
          </cell>
          <cell r="AM75">
            <v>35.26</v>
          </cell>
          <cell r="AN75">
            <v>0.14000000000000001</v>
          </cell>
          <cell r="AO75">
            <v>174.89</v>
          </cell>
          <cell r="AQ75">
            <v>18.39</v>
          </cell>
          <cell r="AT75">
            <v>95</v>
          </cell>
          <cell r="AU75">
            <v>65</v>
          </cell>
          <cell r="BA75">
            <v>30.99</v>
          </cell>
          <cell r="BB75">
            <v>8.7899999999999991</v>
          </cell>
          <cell r="BC75">
            <v>3.73</v>
          </cell>
          <cell r="BI75">
            <v>2</v>
          </cell>
          <cell r="BO75" t="str">
            <v>м08-02-390-2</v>
          </cell>
          <cell r="BS75">
            <v>30.99</v>
          </cell>
          <cell r="BZ75">
            <v>95</v>
          </cell>
          <cell r="CA75">
            <v>65</v>
          </cell>
          <cell r="DD75" t="str">
            <v/>
          </cell>
          <cell r="DE75" t="str">
            <v/>
          </cell>
          <cell r="DF75" t="str">
            <v/>
          </cell>
          <cell r="DG75" t="str">
            <v/>
          </cell>
          <cell r="DI75" t="str">
            <v/>
          </cell>
          <cell r="FX75">
            <v>95</v>
          </cell>
          <cell r="FY75">
            <v>65</v>
          </cell>
        </row>
        <row r="76">
          <cell r="E76" t="str">
            <v>18,1</v>
          </cell>
          <cell r="F76" t="str">
            <v>509-1836</v>
          </cell>
          <cell r="G76" t="str">
            <v>Кабель-канал (короб) "Электропласт" 60x40 мм</v>
          </cell>
          <cell r="H76" t="str">
            <v>100 м</v>
          </cell>
          <cell r="I76">
            <v>0.5</v>
          </cell>
          <cell r="O76">
            <v>1598.52</v>
          </cell>
          <cell r="X76">
            <v>0</v>
          </cell>
          <cell r="Y76">
            <v>0</v>
          </cell>
          <cell r="AC76">
            <v>692</v>
          </cell>
          <cell r="AD76">
            <v>0</v>
          </cell>
          <cell r="AE76">
            <v>0</v>
          </cell>
          <cell r="AF76">
            <v>0</v>
          </cell>
          <cell r="AL76">
            <v>692</v>
          </cell>
          <cell r="AM76">
            <v>0</v>
          </cell>
          <cell r="AO76">
            <v>0</v>
          </cell>
          <cell r="BC76">
            <v>4.62</v>
          </cell>
          <cell r="BI76">
            <v>2</v>
          </cell>
          <cell r="FX76">
            <v>95</v>
          </cell>
          <cell r="FY76">
            <v>65</v>
          </cell>
        </row>
        <row r="77">
          <cell r="E77" t="str">
            <v>19</v>
          </cell>
          <cell r="F77" t="str">
            <v>м08-02-399-1</v>
          </cell>
          <cell r="G77" t="str">
            <v>Провод в коробах, сечением до 6 мм2</v>
          </cell>
          <cell r="H77" t="str">
            <v>100 м</v>
          </cell>
          <cell r="I77">
            <v>9.4</v>
          </cell>
          <cell r="P77">
            <v>600.79</v>
          </cell>
          <cell r="Q77">
            <v>184.26</v>
          </cell>
          <cell r="R77">
            <v>40.78</v>
          </cell>
          <cell r="S77">
            <v>7722.52</v>
          </cell>
          <cell r="U77">
            <v>26.507999999999999</v>
          </cell>
          <cell r="X77">
            <v>7375.14</v>
          </cell>
          <cell r="Y77">
            <v>5046.1499999999996</v>
          </cell>
          <cell r="AC77">
            <v>12.86</v>
          </cell>
          <cell r="AD77">
            <v>2.2200000000000002</v>
          </cell>
          <cell r="AE77">
            <v>0.14000000000000001</v>
          </cell>
          <cell r="AF77">
            <v>26.51</v>
          </cell>
          <cell r="AL77">
            <v>12.86</v>
          </cell>
          <cell r="AM77">
            <v>2.2200000000000002</v>
          </cell>
          <cell r="AN77">
            <v>0.14000000000000001</v>
          </cell>
          <cell r="AO77">
            <v>26.51</v>
          </cell>
          <cell r="AQ77">
            <v>2.82</v>
          </cell>
          <cell r="AT77">
            <v>95</v>
          </cell>
          <cell r="AU77">
            <v>65</v>
          </cell>
          <cell r="BA77">
            <v>30.99</v>
          </cell>
          <cell r="BB77">
            <v>8.83</v>
          </cell>
          <cell r="BC77">
            <v>4.97</v>
          </cell>
          <cell r="BI77">
            <v>2</v>
          </cell>
          <cell r="BO77" t="str">
            <v>м08-02-399-1</v>
          </cell>
          <cell r="BS77">
            <v>30.99</v>
          </cell>
          <cell r="BZ77">
            <v>95</v>
          </cell>
          <cell r="CA77">
            <v>65</v>
          </cell>
          <cell r="DD77" t="str">
            <v/>
          </cell>
          <cell r="DE77" t="str">
            <v/>
          </cell>
          <cell r="DF77" t="str">
            <v/>
          </cell>
          <cell r="DG77" t="str">
            <v/>
          </cell>
          <cell r="DI77" t="str">
            <v/>
          </cell>
          <cell r="FX77">
            <v>95</v>
          </cell>
          <cell r="FY77">
            <v>65</v>
          </cell>
        </row>
        <row r="78">
          <cell r="E78" t="str">
            <v>19,1</v>
          </cell>
          <cell r="F78" t="str">
            <v>КП поставщика</v>
          </cell>
          <cell r="H78" t="str">
            <v>м</v>
          </cell>
          <cell r="I78">
            <v>500</v>
          </cell>
          <cell r="O78">
            <v>11052.3</v>
          </cell>
          <cell r="X78">
            <v>0</v>
          </cell>
          <cell r="Y78">
            <v>0</v>
          </cell>
          <cell r="AC78">
            <v>2.77</v>
          </cell>
          <cell r="AD78">
            <v>0</v>
          </cell>
          <cell r="AE78">
            <v>0</v>
          </cell>
          <cell r="AF78">
            <v>0</v>
          </cell>
          <cell r="AL78">
            <v>2.77</v>
          </cell>
          <cell r="AM78">
            <v>0</v>
          </cell>
          <cell r="AO78">
            <v>0</v>
          </cell>
          <cell r="BC78">
            <v>7.98</v>
          </cell>
          <cell r="BI78">
            <v>2</v>
          </cell>
          <cell r="FX78">
            <v>95</v>
          </cell>
          <cell r="FY78">
            <v>65</v>
          </cell>
        </row>
        <row r="79">
          <cell r="E79" t="str">
            <v>19,2</v>
          </cell>
          <cell r="F79" t="str">
            <v>КП поставщика</v>
          </cell>
          <cell r="H79" t="str">
            <v>м</v>
          </cell>
          <cell r="I79">
            <v>400</v>
          </cell>
          <cell r="O79">
            <v>14459.76</v>
          </cell>
          <cell r="X79">
            <v>0</v>
          </cell>
          <cell r="Y79">
            <v>0</v>
          </cell>
          <cell r="AC79">
            <v>4.53</v>
          </cell>
          <cell r="AD79">
            <v>0</v>
          </cell>
          <cell r="AE79">
            <v>0</v>
          </cell>
          <cell r="AF79">
            <v>0</v>
          </cell>
          <cell r="AL79">
            <v>4.53</v>
          </cell>
          <cell r="AM79">
            <v>0</v>
          </cell>
          <cell r="AO79">
            <v>0</v>
          </cell>
          <cell r="BC79">
            <v>7.98</v>
          </cell>
          <cell r="BI79">
            <v>2</v>
          </cell>
          <cell r="FX79">
            <v>95</v>
          </cell>
          <cell r="FY79">
            <v>65</v>
          </cell>
        </row>
        <row r="80">
          <cell r="E80" t="str">
            <v>19,3</v>
          </cell>
          <cell r="F80" t="str">
            <v>КП поставщика</v>
          </cell>
          <cell r="H80" t="str">
            <v>м</v>
          </cell>
          <cell r="I80">
            <v>20</v>
          </cell>
          <cell r="O80">
            <v>790.02</v>
          </cell>
          <cell r="X80">
            <v>0</v>
          </cell>
          <cell r="Y80">
            <v>0</v>
          </cell>
          <cell r="AC80">
            <v>4.95</v>
          </cell>
          <cell r="AD80">
            <v>0</v>
          </cell>
          <cell r="AE80">
            <v>0</v>
          </cell>
          <cell r="AF80">
            <v>0</v>
          </cell>
          <cell r="AL80">
            <v>4.95</v>
          </cell>
          <cell r="AM80">
            <v>0</v>
          </cell>
          <cell r="AO80">
            <v>0</v>
          </cell>
          <cell r="BC80">
            <v>7.98</v>
          </cell>
          <cell r="BI80">
            <v>2</v>
          </cell>
          <cell r="FX80">
            <v>95</v>
          </cell>
          <cell r="FY80">
            <v>65</v>
          </cell>
        </row>
        <row r="81">
          <cell r="E81" t="str">
            <v>19,4</v>
          </cell>
          <cell r="F81" t="str">
            <v>КП поставщика</v>
          </cell>
          <cell r="H81" t="str">
            <v>м</v>
          </cell>
          <cell r="I81">
            <v>20</v>
          </cell>
          <cell r="O81">
            <v>793.21</v>
          </cell>
          <cell r="X81">
            <v>0</v>
          </cell>
          <cell r="Y81">
            <v>0</v>
          </cell>
          <cell r="AC81">
            <v>4.97</v>
          </cell>
          <cell r="AD81">
            <v>0</v>
          </cell>
          <cell r="AE81">
            <v>0</v>
          </cell>
          <cell r="AF81">
            <v>0</v>
          </cell>
          <cell r="AL81">
            <v>4.97</v>
          </cell>
          <cell r="AM81">
            <v>0</v>
          </cell>
          <cell r="AO81">
            <v>0</v>
          </cell>
          <cell r="BC81">
            <v>7.98</v>
          </cell>
          <cell r="BI81">
            <v>2</v>
          </cell>
          <cell r="FX81">
            <v>95</v>
          </cell>
          <cell r="FY81">
            <v>65</v>
          </cell>
        </row>
        <row r="82">
          <cell r="E82" t="str">
            <v>20</v>
          </cell>
          <cell r="F82" t="str">
            <v>м08-02-407-2</v>
          </cell>
          <cell r="G82" t="str">
            <v>Труба стальная по установленным конструкциям, по стенам с креплением скобами, диаметр до 40 мм</v>
          </cell>
          <cell r="H82" t="str">
            <v>100 м</v>
          </cell>
          <cell r="I82">
            <v>0.2</v>
          </cell>
          <cell r="P82">
            <v>364.26</v>
          </cell>
          <cell r="Q82">
            <v>354.28</v>
          </cell>
          <cell r="R82">
            <v>53.55</v>
          </cell>
          <cell r="S82">
            <v>1934.27</v>
          </cell>
          <cell r="U82">
            <v>6.6400000000000006</v>
          </cell>
          <cell r="X82">
            <v>1888.43</v>
          </cell>
          <cell r="Y82">
            <v>1292.08</v>
          </cell>
          <cell r="AC82">
            <v>236.53</v>
          </cell>
          <cell r="AD82">
            <v>197.7</v>
          </cell>
          <cell r="AE82">
            <v>8.64</v>
          </cell>
          <cell r="AF82">
            <v>312.08</v>
          </cell>
          <cell r="AL82">
            <v>236.53</v>
          </cell>
          <cell r="AM82">
            <v>197.7</v>
          </cell>
          <cell r="AN82">
            <v>8.64</v>
          </cell>
          <cell r="AO82">
            <v>312.08</v>
          </cell>
          <cell r="AQ82">
            <v>33.200000000000003</v>
          </cell>
          <cell r="AT82">
            <v>95</v>
          </cell>
          <cell r="AU82">
            <v>65</v>
          </cell>
          <cell r="BA82">
            <v>30.99</v>
          </cell>
          <cell r="BB82">
            <v>8.9600000000000009</v>
          </cell>
          <cell r="BC82">
            <v>7.7</v>
          </cell>
          <cell r="BI82">
            <v>2</v>
          </cell>
          <cell r="BO82" t="str">
            <v>м08-02-407-2</v>
          </cell>
          <cell r="BS82">
            <v>30.99</v>
          </cell>
          <cell r="BZ82">
            <v>95</v>
          </cell>
          <cell r="CA82">
            <v>65</v>
          </cell>
          <cell r="DD82" t="str">
            <v/>
          </cell>
          <cell r="DE82" t="str">
            <v/>
          </cell>
          <cell r="DF82" t="str">
            <v/>
          </cell>
          <cell r="DG82" t="str">
            <v/>
          </cell>
          <cell r="DI82" t="str">
            <v/>
          </cell>
          <cell r="FX82">
            <v>95</v>
          </cell>
          <cell r="FY82">
            <v>65</v>
          </cell>
        </row>
        <row r="83">
          <cell r="E83" t="str">
            <v>20,1</v>
          </cell>
          <cell r="F83" t="str">
            <v>103-2108</v>
          </cell>
          <cell r="G83" t="str">
            <v>Трубы стальные бесшовные, холоднодеформированные из стали марок 10, 20, 30, 45 (ГОСТ 8734-75, 8733-74), наружным диаметром 32 мм, толщина стенки 3,0 мм</v>
          </cell>
          <cell r="H83" t="str">
            <v>м</v>
          </cell>
          <cell r="I83">
            <v>20</v>
          </cell>
          <cell r="O83">
            <v>5122.1099999999997</v>
          </cell>
          <cell r="X83">
            <v>0</v>
          </cell>
          <cell r="Y83">
            <v>0</v>
          </cell>
          <cell r="AC83">
            <v>39.28</v>
          </cell>
          <cell r="AD83">
            <v>0</v>
          </cell>
          <cell r="AE83">
            <v>0</v>
          </cell>
          <cell r="AF83">
            <v>0</v>
          </cell>
          <cell r="AL83">
            <v>39.28</v>
          </cell>
          <cell r="AM83">
            <v>0</v>
          </cell>
          <cell r="AO83">
            <v>0</v>
          </cell>
          <cell r="BC83">
            <v>6.52</v>
          </cell>
          <cell r="BI83">
            <v>2</v>
          </cell>
          <cell r="FX83">
            <v>95</v>
          </cell>
          <cell r="FY83">
            <v>65</v>
          </cell>
        </row>
        <row r="84">
          <cell r="E84" t="str">
            <v>21</v>
          </cell>
          <cell r="F84" t="str">
            <v>м08-02-412-3</v>
          </cell>
          <cell r="G84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H84" t="str">
            <v>100 м</v>
          </cell>
          <cell r="I84">
            <v>0.3</v>
          </cell>
          <cell r="P84">
            <v>44.42</v>
          </cell>
          <cell r="Q84">
            <v>17.66</v>
          </cell>
          <cell r="R84">
            <v>3.81</v>
          </cell>
          <cell r="S84">
            <v>549.73</v>
          </cell>
          <cell r="U84">
            <v>1.887</v>
          </cell>
          <cell r="X84">
            <v>525.86</v>
          </cell>
          <cell r="Y84">
            <v>359.8</v>
          </cell>
          <cell r="AC84">
            <v>22.92</v>
          </cell>
          <cell r="AD84">
            <v>6.65</v>
          </cell>
          <cell r="AE84">
            <v>0.41</v>
          </cell>
          <cell r="AF84">
            <v>59.13</v>
          </cell>
          <cell r="AL84">
            <v>22.92</v>
          </cell>
          <cell r="AM84">
            <v>6.65</v>
          </cell>
          <cell r="AN84">
            <v>0.41</v>
          </cell>
          <cell r="AO84">
            <v>59.13</v>
          </cell>
          <cell r="AQ84">
            <v>6.29</v>
          </cell>
          <cell r="AT84">
            <v>95</v>
          </cell>
          <cell r="AU84">
            <v>65</v>
          </cell>
          <cell r="BA84">
            <v>30.99</v>
          </cell>
          <cell r="BB84">
            <v>8.85</v>
          </cell>
          <cell r="BC84">
            <v>6.46</v>
          </cell>
          <cell r="BI84">
            <v>2</v>
          </cell>
          <cell r="BO84" t="str">
            <v>м08-02-412-3</v>
          </cell>
          <cell r="BS84">
            <v>30.99</v>
          </cell>
          <cell r="BZ84">
            <v>95</v>
          </cell>
          <cell r="CA84">
            <v>65</v>
          </cell>
          <cell r="DD84" t="str">
            <v/>
          </cell>
          <cell r="DE84" t="str">
            <v/>
          </cell>
          <cell r="DF84" t="str">
            <v/>
          </cell>
          <cell r="DG84" t="str">
            <v/>
          </cell>
          <cell r="DI84" t="str">
            <v/>
          </cell>
          <cell r="FX84">
            <v>95</v>
          </cell>
          <cell r="FY84">
            <v>65</v>
          </cell>
        </row>
        <row r="85">
          <cell r="E85" t="str">
            <v>21,1</v>
          </cell>
          <cell r="F85" t="str">
            <v>КП поставщика</v>
          </cell>
          <cell r="H85" t="str">
            <v>м</v>
          </cell>
          <cell r="I85">
            <v>30</v>
          </cell>
          <cell r="O85">
            <v>2499.34</v>
          </cell>
          <cell r="X85">
            <v>0</v>
          </cell>
          <cell r="Y85">
            <v>0</v>
          </cell>
          <cell r="AC85">
            <v>10.44</v>
          </cell>
          <cell r="AD85">
            <v>0</v>
          </cell>
          <cell r="AE85">
            <v>0</v>
          </cell>
          <cell r="AF85">
            <v>0</v>
          </cell>
          <cell r="AL85">
            <v>10.44</v>
          </cell>
          <cell r="AM85">
            <v>0</v>
          </cell>
          <cell r="AO85">
            <v>0</v>
          </cell>
          <cell r="BC85">
            <v>7.98</v>
          </cell>
          <cell r="BI85">
            <v>2</v>
          </cell>
          <cell r="FX85">
            <v>95</v>
          </cell>
          <cell r="FY85">
            <v>65</v>
          </cell>
        </row>
        <row r="87">
          <cell r="G87" t="str">
            <v>Монтажные работы</v>
          </cell>
        </row>
        <row r="117">
          <cell r="G117" t="str">
            <v>Дополнительные работы</v>
          </cell>
        </row>
        <row r="121">
          <cell r="E121" t="str">
            <v>22</v>
          </cell>
          <cell r="F121" t="str">
            <v>46-03-010-1</v>
          </cell>
          <cell r="G121" t="str">
            <v>Пробивка в бетонных стенах и полах толщиной 100 мм отверстий площадью до 20 см2</v>
          </cell>
          <cell r="H121" t="str">
            <v>100 отверстий</v>
          </cell>
          <cell r="I121">
            <v>0.5</v>
          </cell>
          <cell r="Q121">
            <v>1132.1300000000001</v>
          </cell>
          <cell r="R121">
            <v>678.06</v>
          </cell>
          <cell r="S121">
            <v>2235.46</v>
          </cell>
          <cell r="U121">
            <v>7.585</v>
          </cell>
          <cell r="X121">
            <v>3204.87</v>
          </cell>
          <cell r="Y121">
            <v>2039.46</v>
          </cell>
          <cell r="AD121">
            <v>215.85</v>
          </cell>
          <cell r="AE121">
            <v>43.76</v>
          </cell>
          <cell r="AF121">
            <v>144.27000000000001</v>
          </cell>
          <cell r="AL121">
            <v>0</v>
          </cell>
          <cell r="AM121">
            <v>215.85</v>
          </cell>
          <cell r="AN121">
            <v>43.76</v>
          </cell>
          <cell r="AO121">
            <v>144.27000000000001</v>
          </cell>
          <cell r="AQ121">
            <v>15.17</v>
          </cell>
          <cell r="AT121">
            <v>110</v>
          </cell>
          <cell r="AU121">
            <v>70</v>
          </cell>
          <cell r="BA121">
            <v>30.99</v>
          </cell>
          <cell r="BB121">
            <v>10.49</v>
          </cell>
          <cell r="BI121">
            <v>1</v>
          </cell>
          <cell r="BO121" t="str">
            <v>46-03-010-1</v>
          </cell>
          <cell r="BS121">
            <v>30.99</v>
          </cell>
          <cell r="BZ121">
            <v>110</v>
          </cell>
          <cell r="CA121">
            <v>70</v>
          </cell>
          <cell r="DE121" t="str">
            <v/>
          </cell>
          <cell r="DF121" t="str">
            <v/>
          </cell>
          <cell r="DG121" t="str">
            <v/>
          </cell>
          <cell r="DI121" t="str">
            <v/>
          </cell>
          <cell r="FX121">
            <v>110</v>
          </cell>
          <cell r="FY121">
            <v>70</v>
          </cell>
        </row>
        <row r="122">
          <cell r="E122" t="str">
            <v>23</v>
          </cell>
          <cell r="H122" t="str">
            <v>1 система</v>
          </cell>
          <cell r="I122">
            <v>1</v>
          </cell>
          <cell r="S122">
            <v>4710.7299999999996</v>
          </cell>
          <cell r="U122">
            <v>102.4</v>
          </cell>
          <cell r="X122">
            <v>3061.97</v>
          </cell>
          <cell r="Y122">
            <v>1884.29</v>
          </cell>
          <cell r="AE122">
            <v>0</v>
          </cell>
          <cell r="AF122">
            <v>152.00800000000001</v>
          </cell>
          <cell r="AL122">
            <v>0</v>
          </cell>
          <cell r="AM122">
            <v>0</v>
          </cell>
          <cell r="AO122">
            <v>190.01</v>
          </cell>
          <cell r="AQ122">
            <v>128</v>
          </cell>
          <cell r="AT122">
            <v>65</v>
          </cell>
          <cell r="AU122">
            <v>40</v>
          </cell>
          <cell r="BA122">
            <v>30.99</v>
          </cell>
          <cell r="BI122">
            <v>4</v>
          </cell>
          <cell r="BO122" t="str">
            <v/>
          </cell>
          <cell r="BZ122">
            <v>65</v>
          </cell>
          <cell r="CA122">
            <v>40</v>
          </cell>
          <cell r="DG122" t="str">
            <v>)*0,8</v>
          </cell>
          <cell r="DI122" t="str">
            <v>)*0,8</v>
          </cell>
          <cell r="FX122">
            <v>65</v>
          </cell>
          <cell r="FY122">
            <v>40</v>
          </cell>
        </row>
        <row r="124">
          <cell r="G124" t="str">
            <v>Дополнительные работы</v>
          </cell>
        </row>
        <row r="154">
          <cell r="G154" t="str">
            <v>Демонтажные работы</v>
          </cell>
        </row>
        <row r="158">
          <cell r="E158" t="str">
            <v>24</v>
          </cell>
          <cell r="H158" t="str">
            <v>1  ШТ.</v>
          </cell>
          <cell r="I158">
            <v>1</v>
          </cell>
          <cell r="Q158">
            <v>946.12</v>
          </cell>
          <cell r="R158">
            <v>346.96</v>
          </cell>
          <cell r="S158">
            <v>6627.27</v>
          </cell>
          <cell r="U158">
            <v>22.229999999999997</v>
          </cell>
          <cell r="X158">
            <v>6416.29</v>
          </cell>
          <cell r="Y158">
            <v>4533.25</v>
          </cell>
          <cell r="AD158">
            <v>111.17700000000001</v>
          </cell>
          <cell r="AE158">
            <v>11.196</v>
          </cell>
          <cell r="AF158">
            <v>213.852</v>
          </cell>
          <cell r="AL158">
            <v>43.44</v>
          </cell>
          <cell r="AM158">
            <v>370.59</v>
          </cell>
          <cell r="AN158">
            <v>37.32</v>
          </cell>
          <cell r="AO158">
            <v>712.84</v>
          </cell>
          <cell r="AQ158">
            <v>74.099999999999994</v>
          </cell>
          <cell r="AT158">
            <v>92</v>
          </cell>
          <cell r="AU158">
            <v>65</v>
          </cell>
          <cell r="BA158">
            <v>30.99</v>
          </cell>
          <cell r="BB158">
            <v>8.51</v>
          </cell>
          <cell r="BI158">
            <v>2</v>
          </cell>
          <cell r="BO158" t="str">
            <v>м10-04-077-15</v>
          </cell>
          <cell r="BS158">
            <v>30.99</v>
          </cell>
          <cell r="BZ158">
            <v>92</v>
          </cell>
          <cell r="CA158">
            <v>65</v>
          </cell>
          <cell r="DE158" t="str">
            <v>)*0,3</v>
          </cell>
          <cell r="DF158" t="str">
            <v>)*0,3</v>
          </cell>
          <cell r="DG158" t="str">
            <v>)*0,3</v>
          </cell>
          <cell r="DI158" t="str">
            <v>)*0,3</v>
          </cell>
          <cell r="FX158">
            <v>92</v>
          </cell>
          <cell r="FY158">
            <v>65</v>
          </cell>
        </row>
        <row r="160">
          <cell r="E160" t="str">
            <v>25</v>
          </cell>
          <cell r="H160" t="str">
            <v>1  ШТ.</v>
          </cell>
          <cell r="I160">
            <v>1</v>
          </cell>
          <cell r="Q160">
            <v>0.35</v>
          </cell>
          <cell r="S160">
            <v>1094.26</v>
          </cell>
          <cell r="U160">
            <v>3.51</v>
          </cell>
          <cell r="X160">
            <v>875.41</v>
          </cell>
          <cell r="Y160">
            <v>656.56</v>
          </cell>
          <cell r="AD160">
            <v>9.2999999999999999E-2</v>
          </cell>
          <cell r="AE160">
            <v>0</v>
          </cell>
          <cell r="AF160">
            <v>35.31</v>
          </cell>
          <cell r="AL160">
            <v>12.39</v>
          </cell>
          <cell r="AM160">
            <v>0.31</v>
          </cell>
          <cell r="AO160">
            <v>117.7</v>
          </cell>
          <cell r="AQ160">
            <v>11.7</v>
          </cell>
          <cell r="AT160">
            <v>80</v>
          </cell>
          <cell r="AU160">
            <v>60</v>
          </cell>
          <cell r="BA160">
            <v>30.99</v>
          </cell>
          <cell r="BB160">
            <v>3.74</v>
          </cell>
          <cell r="BI160">
            <v>2</v>
          </cell>
          <cell r="BO160" t="str">
            <v>м10-08-001-2</v>
          </cell>
          <cell r="BZ160">
            <v>80</v>
          </cell>
          <cell r="CA160">
            <v>60</v>
          </cell>
          <cell r="DE160" t="str">
            <v>)*0,3</v>
          </cell>
          <cell r="DG160" t="str">
            <v>)*0,3</v>
          </cell>
          <cell r="DI160" t="str">
            <v>)*0,3</v>
          </cell>
          <cell r="FX160">
            <v>80</v>
          </cell>
          <cell r="FY160">
            <v>60</v>
          </cell>
        </row>
        <row r="161">
          <cell r="E161" t="str">
            <v>26</v>
          </cell>
          <cell r="H161" t="str">
            <v>1 ящик</v>
          </cell>
          <cell r="I161">
            <v>1</v>
          </cell>
          <cell r="S161">
            <v>261.43</v>
          </cell>
          <cell r="U161">
            <v>0.92999999999999994</v>
          </cell>
          <cell r="X161">
            <v>209.14</v>
          </cell>
          <cell r="Y161">
            <v>156.86000000000001</v>
          </cell>
          <cell r="AE161">
            <v>0</v>
          </cell>
          <cell r="AF161">
            <v>8.4359999999999999</v>
          </cell>
          <cell r="AL161">
            <v>8.74</v>
          </cell>
          <cell r="AM161">
            <v>0</v>
          </cell>
          <cell r="AO161">
            <v>28.12</v>
          </cell>
          <cell r="AQ161">
            <v>3.1</v>
          </cell>
          <cell r="AT161">
            <v>80</v>
          </cell>
          <cell r="AU161">
            <v>60</v>
          </cell>
          <cell r="BA161">
            <v>30.99</v>
          </cell>
          <cell r="BI161">
            <v>2</v>
          </cell>
          <cell r="BO161" t="str">
            <v>м10-01-003-8</v>
          </cell>
          <cell r="BZ161">
            <v>80</v>
          </cell>
          <cell r="CA161">
            <v>60</v>
          </cell>
          <cell r="DG161" t="str">
            <v>)*0,3</v>
          </cell>
          <cell r="DI161" t="str">
            <v>)*0,3</v>
          </cell>
          <cell r="FX161">
            <v>80</v>
          </cell>
          <cell r="FY161">
            <v>60</v>
          </cell>
        </row>
        <row r="163">
          <cell r="E163" t="str">
            <v>27</v>
          </cell>
          <cell r="H163" t="str">
            <v>1  ШТ.</v>
          </cell>
          <cell r="I163">
            <v>1</v>
          </cell>
          <cell r="Q163">
            <v>88.24</v>
          </cell>
          <cell r="R163">
            <v>29.38</v>
          </cell>
          <cell r="S163">
            <v>218.57</v>
          </cell>
          <cell r="U163">
            <v>0.71099999999999997</v>
          </cell>
          <cell r="X163">
            <v>235.55</v>
          </cell>
          <cell r="Y163">
            <v>161.16999999999999</v>
          </cell>
          <cell r="AD163">
            <v>9.6539999999999999</v>
          </cell>
          <cell r="AE163">
            <v>0.94799999999999995</v>
          </cell>
          <cell r="AF163">
            <v>7.0529999999999999</v>
          </cell>
          <cell r="AL163">
            <v>3.38</v>
          </cell>
          <cell r="AM163">
            <v>32.18</v>
          </cell>
          <cell r="AN163">
            <v>3.16</v>
          </cell>
          <cell r="AO163">
            <v>23.51</v>
          </cell>
          <cell r="AQ163">
            <v>2.37</v>
          </cell>
          <cell r="AT163">
            <v>95</v>
          </cell>
          <cell r="AU163">
            <v>65</v>
          </cell>
          <cell r="BA163">
            <v>30.99</v>
          </cell>
          <cell r="BB163">
            <v>9.14</v>
          </cell>
          <cell r="BI163">
            <v>2</v>
          </cell>
          <cell r="BO163" t="str">
            <v>м08-03-573-4</v>
          </cell>
          <cell r="BS163">
            <v>30.99</v>
          </cell>
          <cell r="BZ163">
            <v>95</v>
          </cell>
          <cell r="CA163">
            <v>65</v>
          </cell>
          <cell r="DE163" t="str">
            <v>)*0,3</v>
          </cell>
          <cell r="DF163" t="str">
            <v>)*0,3</v>
          </cell>
          <cell r="DG163" t="str">
            <v>)*0,3</v>
          </cell>
          <cell r="DI163" t="str">
            <v>)*0,3</v>
          </cell>
          <cell r="FX163">
            <v>95</v>
          </cell>
          <cell r="FY163">
            <v>65</v>
          </cell>
        </row>
        <row r="164">
          <cell r="E164" t="str">
            <v>28</v>
          </cell>
          <cell r="H164" t="str">
            <v>1  ШТ.</v>
          </cell>
          <cell r="I164">
            <v>2</v>
          </cell>
          <cell r="S164">
            <v>206.58</v>
          </cell>
          <cell r="U164">
            <v>0.67200000000000004</v>
          </cell>
          <cell r="X164">
            <v>196.25</v>
          </cell>
          <cell r="Y164">
            <v>134.28</v>
          </cell>
          <cell r="AE164">
            <v>0</v>
          </cell>
          <cell r="AF164">
            <v>3.3330000000000002</v>
          </cell>
          <cell r="AL164">
            <v>0.4</v>
          </cell>
          <cell r="AM164">
            <v>0</v>
          </cell>
          <cell r="AO164">
            <v>11.11</v>
          </cell>
          <cell r="AQ164">
            <v>1.1200000000000001</v>
          </cell>
          <cell r="AT164">
            <v>95</v>
          </cell>
          <cell r="AU164">
            <v>65</v>
          </cell>
          <cell r="BA164">
            <v>30.99</v>
          </cell>
          <cell r="BI164">
            <v>2</v>
          </cell>
          <cell r="BO164" t="str">
            <v>м08-03-575-1</v>
          </cell>
          <cell r="BZ164">
            <v>95</v>
          </cell>
          <cell r="CA164">
            <v>65</v>
          </cell>
          <cell r="DG164" t="str">
            <v>)*0,3</v>
          </cell>
          <cell r="DI164" t="str">
            <v>)*0,3</v>
          </cell>
          <cell r="FX164">
            <v>95</v>
          </cell>
          <cell r="FY164">
            <v>65</v>
          </cell>
        </row>
        <row r="165">
          <cell r="E165" t="str">
            <v>29</v>
          </cell>
          <cell r="H165" t="str">
            <v>1  ШТ.</v>
          </cell>
          <cell r="I165">
            <v>8</v>
          </cell>
          <cell r="Q165">
            <v>1.06</v>
          </cell>
          <cell r="S165">
            <v>600.96</v>
          </cell>
          <cell r="U165">
            <v>2.016</v>
          </cell>
          <cell r="X165">
            <v>480.77</v>
          </cell>
          <cell r="Y165">
            <v>360.58</v>
          </cell>
          <cell r="AD165">
            <v>3.5999999999999997E-2</v>
          </cell>
          <cell r="AE165">
            <v>0</v>
          </cell>
          <cell r="AF165">
            <v>2.4239999999999999</v>
          </cell>
          <cell r="AL165">
            <v>1.28</v>
          </cell>
          <cell r="AM165">
            <v>0.12</v>
          </cell>
          <cell r="AO165">
            <v>8.08</v>
          </cell>
          <cell r="AQ165">
            <v>0.84</v>
          </cell>
          <cell r="AT165">
            <v>80</v>
          </cell>
          <cell r="AU165">
            <v>60</v>
          </cell>
          <cell r="BA165">
            <v>30.99</v>
          </cell>
          <cell r="BB165">
            <v>3.67</v>
          </cell>
          <cell r="BI165">
            <v>2</v>
          </cell>
          <cell r="BO165" t="str">
            <v>м10-08-002-1</v>
          </cell>
          <cell r="BZ165">
            <v>80</v>
          </cell>
          <cell r="CA165">
            <v>60</v>
          </cell>
          <cell r="DE165" t="str">
            <v>)*0,3</v>
          </cell>
          <cell r="DG165" t="str">
            <v>)*0,3</v>
          </cell>
          <cell r="DI165" t="str">
            <v>)*0,3</v>
          </cell>
          <cell r="FX165">
            <v>80</v>
          </cell>
          <cell r="FY165">
            <v>60</v>
          </cell>
        </row>
        <row r="166">
          <cell r="E166" t="str">
            <v>30</v>
          </cell>
          <cell r="H166" t="str">
            <v>1  ШТ.</v>
          </cell>
          <cell r="I166">
            <v>49</v>
          </cell>
          <cell r="Q166">
            <v>17.04</v>
          </cell>
          <cell r="S166">
            <v>7361.74</v>
          </cell>
          <cell r="U166">
            <v>24.696000000000002</v>
          </cell>
          <cell r="X166">
            <v>5889.39</v>
          </cell>
          <cell r="Y166">
            <v>4417.04</v>
          </cell>
          <cell r="AD166">
            <v>9.2999999999999999E-2</v>
          </cell>
          <cell r="AE166">
            <v>0</v>
          </cell>
          <cell r="AF166">
            <v>4.8479999999999999</v>
          </cell>
          <cell r="AL166">
            <v>2.74</v>
          </cell>
          <cell r="AM166">
            <v>0.31</v>
          </cell>
          <cell r="AO166">
            <v>16.16</v>
          </cell>
          <cell r="AQ166">
            <v>1.68</v>
          </cell>
          <cell r="AT166">
            <v>80</v>
          </cell>
          <cell r="AU166">
            <v>60</v>
          </cell>
          <cell r="BA166">
            <v>30.99</v>
          </cell>
          <cell r="BB166">
            <v>3.74</v>
          </cell>
          <cell r="BI166">
            <v>2</v>
          </cell>
          <cell r="BO166" t="str">
            <v>м10-08-002-2</v>
          </cell>
          <cell r="BZ166">
            <v>80</v>
          </cell>
          <cell r="CA166">
            <v>60</v>
          </cell>
          <cell r="DE166" t="str">
            <v>)*0,3</v>
          </cell>
          <cell r="DG166" t="str">
            <v>)*0,3</v>
          </cell>
          <cell r="DI166" t="str">
            <v>)*0,3</v>
          </cell>
          <cell r="FX166">
            <v>80</v>
          </cell>
          <cell r="FY166">
            <v>60</v>
          </cell>
        </row>
        <row r="167">
          <cell r="E167" t="str">
            <v>31</v>
          </cell>
          <cell r="H167" t="str">
            <v>1  ШТ.</v>
          </cell>
          <cell r="I167">
            <v>14</v>
          </cell>
          <cell r="S167">
            <v>2361.0700000000002</v>
          </cell>
          <cell r="U167">
            <v>8.4</v>
          </cell>
          <cell r="X167">
            <v>2172.1799999999998</v>
          </cell>
          <cell r="Y167">
            <v>1534.7</v>
          </cell>
          <cell r="AE167">
            <v>0</v>
          </cell>
          <cell r="AF167">
            <v>5.4420000000000002</v>
          </cell>
          <cell r="AL167">
            <v>12.71</v>
          </cell>
          <cell r="AM167">
            <v>0</v>
          </cell>
          <cell r="AO167">
            <v>18.14</v>
          </cell>
          <cell r="AQ167">
            <v>2</v>
          </cell>
          <cell r="AT167">
            <v>92</v>
          </cell>
          <cell r="AU167">
            <v>65</v>
          </cell>
          <cell r="BA167">
            <v>30.99</v>
          </cell>
          <cell r="BI167">
            <v>2</v>
          </cell>
          <cell r="BO167" t="str">
            <v>м10-04-101-7</v>
          </cell>
          <cell r="BZ167">
            <v>92</v>
          </cell>
          <cell r="CA167">
            <v>65</v>
          </cell>
          <cell r="DG167" t="str">
            <v>)*0,3</v>
          </cell>
          <cell r="DI167" t="str">
            <v>)*0,3</v>
          </cell>
          <cell r="FX167">
            <v>92</v>
          </cell>
          <cell r="FY167">
            <v>65</v>
          </cell>
        </row>
        <row r="169">
          <cell r="E169" t="str">
            <v>32</v>
          </cell>
          <cell r="H169" t="str">
            <v>100 м</v>
          </cell>
          <cell r="I169">
            <v>4</v>
          </cell>
          <cell r="Q169">
            <v>329.47</v>
          </cell>
          <cell r="R169">
            <v>5.21</v>
          </cell>
          <cell r="S169">
            <v>5761.16</v>
          </cell>
          <cell r="U169">
            <v>19.547999999999998</v>
          </cell>
          <cell r="X169">
            <v>5478.05</v>
          </cell>
          <cell r="Y169">
            <v>3748.14</v>
          </cell>
          <cell r="AD169">
            <v>9.36</v>
          </cell>
          <cell r="AE169">
            <v>4.2000000000000003E-2</v>
          </cell>
          <cell r="AF169">
            <v>46.475999999999999</v>
          </cell>
          <cell r="AL169">
            <v>51.33</v>
          </cell>
          <cell r="AM169">
            <v>31.2</v>
          </cell>
          <cell r="AN169">
            <v>0.14000000000000001</v>
          </cell>
          <cell r="AO169">
            <v>154.91999999999999</v>
          </cell>
          <cell r="AQ169">
            <v>16.29</v>
          </cell>
          <cell r="AT169">
            <v>95</v>
          </cell>
          <cell r="AU169">
            <v>65</v>
          </cell>
          <cell r="BA169">
            <v>30.99</v>
          </cell>
          <cell r="BB169">
            <v>8.8000000000000007</v>
          </cell>
          <cell r="BI169">
            <v>2</v>
          </cell>
          <cell r="BO169" t="str">
            <v>м08-02-390-1</v>
          </cell>
          <cell r="BS169">
            <v>30.99</v>
          </cell>
          <cell r="BZ169">
            <v>95</v>
          </cell>
          <cell r="CA169">
            <v>65</v>
          </cell>
          <cell r="DE169" t="str">
            <v>)*0,3</v>
          </cell>
          <cell r="DF169" t="str">
            <v>)*0,3</v>
          </cell>
          <cell r="DG169" t="str">
            <v>)*0,3</v>
          </cell>
          <cell r="DI169" t="str">
            <v>)*0,3</v>
          </cell>
          <cell r="FX169">
            <v>95</v>
          </cell>
          <cell r="FY169">
            <v>65</v>
          </cell>
        </row>
        <row r="170">
          <cell r="E170" t="str">
            <v>33</v>
          </cell>
          <cell r="F170" t="str">
            <v>67-2-11</v>
          </cell>
          <cell r="G170" t="str">
            <v>Демонтаж винипластовых труб, проложенных на скобах, диаметром до 25 мм</v>
          </cell>
          <cell r="H170" t="str">
            <v>100 м</v>
          </cell>
          <cell r="I170">
            <v>3</v>
          </cell>
          <cell r="S170">
            <v>3023.38</v>
          </cell>
          <cell r="U170">
            <v>57.12</v>
          </cell>
          <cell r="X170">
            <v>2569.87</v>
          </cell>
          <cell r="Y170">
            <v>1965.2</v>
          </cell>
          <cell r="AE170">
            <v>0</v>
          </cell>
          <cell r="AF170">
            <v>32.520000000000003</v>
          </cell>
          <cell r="AL170">
            <v>0</v>
          </cell>
          <cell r="AM170">
            <v>0</v>
          </cell>
          <cell r="AO170">
            <v>32.520000000000003</v>
          </cell>
          <cell r="AQ170">
            <v>19.04</v>
          </cell>
          <cell r="AT170">
            <v>85</v>
          </cell>
          <cell r="AU170">
            <v>65</v>
          </cell>
          <cell r="BA170">
            <v>30.99</v>
          </cell>
          <cell r="BI170">
            <v>2</v>
          </cell>
          <cell r="BO170" t="str">
            <v>м08-02-409-1</v>
          </cell>
          <cell r="BZ170">
            <v>85</v>
          </cell>
          <cell r="CA170">
            <v>65</v>
          </cell>
          <cell r="DG170" t="str">
            <v/>
          </cell>
          <cell r="DI170" t="str">
            <v/>
          </cell>
          <cell r="FX170">
            <v>85</v>
          </cell>
          <cell r="FY170">
            <v>65</v>
          </cell>
        </row>
        <row r="171">
          <cell r="E171" t="str">
            <v>34</v>
          </cell>
          <cell r="H171" t="str">
            <v>1  ШТ.</v>
          </cell>
          <cell r="I171">
            <v>35</v>
          </cell>
          <cell r="S171">
            <v>1587.93</v>
          </cell>
          <cell r="U171">
            <v>5.25</v>
          </cell>
          <cell r="X171">
            <v>1270.3399999999999</v>
          </cell>
          <cell r="Y171">
            <v>952.76</v>
          </cell>
          <cell r="AE171">
            <v>0</v>
          </cell>
          <cell r="AF171">
            <v>1.464</v>
          </cell>
          <cell r="AL171">
            <v>0.41</v>
          </cell>
          <cell r="AM171">
            <v>0</v>
          </cell>
          <cell r="AO171">
            <v>4.88</v>
          </cell>
          <cell r="AQ171">
            <v>0.5</v>
          </cell>
          <cell r="AT171">
            <v>80</v>
          </cell>
          <cell r="AU171">
            <v>60</v>
          </cell>
          <cell r="BA171">
            <v>30.99</v>
          </cell>
          <cell r="BI171">
            <v>2</v>
          </cell>
          <cell r="BO171" t="str">
            <v>м10-08-019-1</v>
          </cell>
          <cell r="BZ171">
            <v>80</v>
          </cell>
          <cell r="CA171">
            <v>60</v>
          </cell>
          <cell r="DG171" t="str">
            <v>)*0,3</v>
          </cell>
          <cell r="DI171" t="str">
            <v>)*0,3</v>
          </cell>
          <cell r="FX171">
            <v>80</v>
          </cell>
          <cell r="FY171">
            <v>60</v>
          </cell>
        </row>
        <row r="173">
          <cell r="G173" t="str">
            <v>Демонтажные работы</v>
          </cell>
        </row>
        <row r="203">
          <cell r="G203" t="str">
            <v>Админисративный корпус</v>
          </cell>
        </row>
        <row r="233">
          <cell r="G233" t="str">
            <v>Спальный корпус №5</v>
          </cell>
        </row>
        <row r="237">
          <cell r="G237" t="str">
            <v>Монтажные работы</v>
          </cell>
        </row>
        <row r="241">
          <cell r="E241" t="str">
            <v>35</v>
          </cell>
          <cell r="F241" t="str">
            <v>м10-08-001-8</v>
          </cell>
          <cell r="G241" t="str">
            <v>Прибор ОПС на 4 луча</v>
          </cell>
          <cell r="H241" t="str">
            <v>1  ШТ.</v>
          </cell>
          <cell r="I241">
            <v>1</v>
          </cell>
          <cell r="P241">
            <v>35.869999999999997</v>
          </cell>
          <cell r="Q241">
            <v>0.94</v>
          </cell>
          <cell r="S241">
            <v>780.95</v>
          </cell>
          <cell r="U241">
            <v>2.4</v>
          </cell>
          <cell r="X241">
            <v>624.76</v>
          </cell>
          <cell r="Y241">
            <v>468.57</v>
          </cell>
          <cell r="AC241">
            <v>4.21</v>
          </cell>
          <cell r="AD241">
            <v>0.25</v>
          </cell>
          <cell r="AE241">
            <v>0</v>
          </cell>
          <cell r="AF241">
            <v>25.2</v>
          </cell>
          <cell r="AL241">
            <v>4.21</v>
          </cell>
          <cell r="AM241">
            <v>0.25</v>
          </cell>
          <cell r="AO241">
            <v>25.2</v>
          </cell>
          <cell r="AQ241">
            <v>2.4</v>
          </cell>
          <cell r="AT241">
            <v>80</v>
          </cell>
          <cell r="AU241">
            <v>60</v>
          </cell>
          <cell r="BA241">
            <v>30.99</v>
          </cell>
          <cell r="BB241">
            <v>3.76</v>
          </cell>
          <cell r="BC241">
            <v>8.52</v>
          </cell>
          <cell r="BI241">
            <v>2</v>
          </cell>
          <cell r="BO241" t="str">
            <v>м10-08-001-8</v>
          </cell>
          <cell r="BZ241">
            <v>80</v>
          </cell>
          <cell r="CA241">
            <v>60</v>
          </cell>
          <cell r="DD241" t="str">
            <v/>
          </cell>
          <cell r="DE241" t="str">
            <v/>
          </cell>
          <cell r="DG241" t="str">
            <v/>
          </cell>
          <cell r="DI241" t="str">
            <v/>
          </cell>
          <cell r="FX241">
            <v>80</v>
          </cell>
          <cell r="FY241">
            <v>60</v>
          </cell>
        </row>
        <row r="242">
          <cell r="E242" t="str">
            <v>35,1</v>
          </cell>
          <cell r="F242" t="str">
            <v>509-4291</v>
          </cell>
          <cell r="G242" t="str">
            <v>Пульт контроля и управления охранно-пожарный, марка "С2000-М"</v>
          </cell>
          <cell r="H242" t="str">
            <v>шт.</v>
          </cell>
          <cell r="I242">
            <v>1</v>
          </cell>
          <cell r="O242">
            <v>5499.1</v>
          </cell>
          <cell r="X242">
            <v>0</v>
          </cell>
          <cell r="Y242">
            <v>0</v>
          </cell>
          <cell r="AC242">
            <v>639.42999999999995</v>
          </cell>
          <cell r="AD242">
            <v>0</v>
          </cell>
          <cell r="AE242">
            <v>0</v>
          </cell>
          <cell r="AF242">
            <v>0</v>
          </cell>
          <cell r="AL242">
            <v>639.42999999999995</v>
          </cell>
          <cell r="AM242">
            <v>0</v>
          </cell>
          <cell r="AO242">
            <v>0</v>
          </cell>
          <cell r="BC242">
            <v>8.6</v>
          </cell>
          <cell r="BI242">
            <v>2</v>
          </cell>
          <cell r="FX242">
            <v>0</v>
          </cell>
          <cell r="FY242">
            <v>0</v>
          </cell>
        </row>
        <row r="243">
          <cell r="E243" t="str">
            <v>36</v>
          </cell>
          <cell r="F243" t="str">
            <v>м10-08-001-7</v>
          </cell>
          <cell r="G243" t="str">
            <v>Приборы приемно-контрольные сигнальные, концентратор блок линейный</v>
          </cell>
          <cell r="H243" t="str">
            <v>10 лучей</v>
          </cell>
          <cell r="I243">
            <v>0.1</v>
          </cell>
          <cell r="P243">
            <v>4.83</v>
          </cell>
          <cell r="Q243">
            <v>0.12</v>
          </cell>
          <cell r="S243">
            <v>119.9</v>
          </cell>
          <cell r="U243">
            <v>0.39</v>
          </cell>
          <cell r="X243">
            <v>95.92</v>
          </cell>
          <cell r="Y243">
            <v>71.94</v>
          </cell>
          <cell r="AC243">
            <v>5.43</v>
          </cell>
          <cell r="AD243">
            <v>0.31</v>
          </cell>
          <cell r="AE243">
            <v>0</v>
          </cell>
          <cell r="AF243">
            <v>38.69</v>
          </cell>
          <cell r="AL243">
            <v>5.43</v>
          </cell>
          <cell r="AM243">
            <v>0.31</v>
          </cell>
          <cell r="AO243">
            <v>38.69</v>
          </cell>
          <cell r="AQ243">
            <v>3.9</v>
          </cell>
          <cell r="AT243">
            <v>80</v>
          </cell>
          <cell r="AU243">
            <v>60</v>
          </cell>
          <cell r="BA243">
            <v>30.99</v>
          </cell>
          <cell r="BB243">
            <v>3.74</v>
          </cell>
          <cell r="BC243">
            <v>8.9</v>
          </cell>
          <cell r="BI243">
            <v>2</v>
          </cell>
          <cell r="BO243" t="str">
            <v>м10-08-001-7</v>
          </cell>
          <cell r="BZ243">
            <v>80</v>
          </cell>
          <cell r="CA243">
            <v>60</v>
          </cell>
          <cell r="DD243" t="str">
            <v/>
          </cell>
          <cell r="DE243" t="str">
            <v/>
          </cell>
          <cell r="DG243" t="str">
            <v/>
          </cell>
          <cell r="DI243" t="str">
            <v/>
          </cell>
          <cell r="FX243">
            <v>80</v>
          </cell>
          <cell r="FY243">
            <v>60</v>
          </cell>
        </row>
        <row r="244">
          <cell r="E244" t="str">
            <v>36,1</v>
          </cell>
          <cell r="F244" t="str">
            <v>509-4299</v>
          </cell>
          <cell r="G244" t="str">
            <v>Преобразователь интерфейса, марка "С2000-ПИ"</v>
          </cell>
          <cell r="H244" t="str">
            <v>шт.</v>
          </cell>
          <cell r="I244">
            <v>1</v>
          </cell>
          <cell r="O244">
            <v>2446.8200000000002</v>
          </cell>
          <cell r="X244">
            <v>0</v>
          </cell>
          <cell r="Y244">
            <v>0</v>
          </cell>
          <cell r="AC244">
            <v>288.2</v>
          </cell>
          <cell r="AD244">
            <v>0</v>
          </cell>
          <cell r="AE244">
            <v>0</v>
          </cell>
          <cell r="AF244">
            <v>0</v>
          </cell>
          <cell r="AL244">
            <v>288.2</v>
          </cell>
          <cell r="AM244">
            <v>0</v>
          </cell>
          <cell r="AO244">
            <v>0</v>
          </cell>
          <cell r="BC244">
            <v>8.49</v>
          </cell>
          <cell r="BI244">
            <v>2</v>
          </cell>
          <cell r="FX244">
            <v>80</v>
          </cell>
          <cell r="FY244">
            <v>60</v>
          </cell>
        </row>
        <row r="245">
          <cell r="E245" t="str">
            <v>37</v>
          </cell>
          <cell r="F245" t="str">
            <v>м10-08-001-12</v>
          </cell>
          <cell r="G245" t="str">
            <v>Устройства промежуточные на количество лучей 5</v>
          </cell>
          <cell r="H245" t="str">
            <v>1  ШТ.</v>
          </cell>
          <cell r="I245">
            <v>1</v>
          </cell>
          <cell r="P245">
            <v>34.39</v>
          </cell>
          <cell r="Q245">
            <v>0.94</v>
          </cell>
          <cell r="S245">
            <v>769.79</v>
          </cell>
          <cell r="U245">
            <v>2.4</v>
          </cell>
          <cell r="X245">
            <v>615.83000000000004</v>
          </cell>
          <cell r="Y245">
            <v>461.87</v>
          </cell>
          <cell r="AC245">
            <v>4.08</v>
          </cell>
          <cell r="AD245">
            <v>0.25</v>
          </cell>
          <cell r="AE245">
            <v>0</v>
          </cell>
          <cell r="AF245">
            <v>24.84</v>
          </cell>
          <cell r="AL245">
            <v>4.08</v>
          </cell>
          <cell r="AM245">
            <v>0.25</v>
          </cell>
          <cell r="AO245">
            <v>24.84</v>
          </cell>
          <cell r="AQ245">
            <v>2.4</v>
          </cell>
          <cell r="AT245">
            <v>80</v>
          </cell>
          <cell r="AU245">
            <v>60</v>
          </cell>
          <cell r="BA245">
            <v>30.99</v>
          </cell>
          <cell r="BB245">
            <v>3.76</v>
          </cell>
          <cell r="BC245">
            <v>8.43</v>
          </cell>
          <cell r="BI245">
            <v>2</v>
          </cell>
          <cell r="BO245" t="str">
            <v>м10-08-001-12</v>
          </cell>
          <cell r="BZ245">
            <v>80</v>
          </cell>
          <cell r="CA245">
            <v>60</v>
          </cell>
          <cell r="DD245" t="str">
            <v/>
          </cell>
          <cell r="DE245" t="str">
            <v/>
          </cell>
          <cell r="DG245" t="str">
            <v/>
          </cell>
          <cell r="DI245" t="str">
            <v/>
          </cell>
          <cell r="FX245">
            <v>80</v>
          </cell>
          <cell r="FY245">
            <v>60</v>
          </cell>
        </row>
        <row r="246">
          <cell r="E246" t="str">
            <v>37,1</v>
          </cell>
          <cell r="F246" t="str">
            <v>509-4294</v>
          </cell>
          <cell r="G246" t="str">
            <v>Блок контроля и индикации, марка "С2000-БКИ"</v>
          </cell>
          <cell r="H246" t="str">
            <v>шт.</v>
          </cell>
          <cell r="I246">
            <v>1</v>
          </cell>
          <cell r="O246">
            <v>3678.86</v>
          </cell>
          <cell r="X246">
            <v>0</v>
          </cell>
          <cell r="Y246">
            <v>0</v>
          </cell>
          <cell r="AC246">
            <v>404.27</v>
          </cell>
          <cell r="AD246">
            <v>0</v>
          </cell>
          <cell r="AE246">
            <v>0</v>
          </cell>
          <cell r="AF246">
            <v>0</v>
          </cell>
          <cell r="AL246">
            <v>404.27</v>
          </cell>
          <cell r="AM246">
            <v>0</v>
          </cell>
          <cell r="AO246">
            <v>0</v>
          </cell>
          <cell r="BC246">
            <v>9.1</v>
          </cell>
          <cell r="BI246">
            <v>2</v>
          </cell>
          <cell r="FX246">
            <v>80</v>
          </cell>
          <cell r="FY246">
            <v>60</v>
          </cell>
        </row>
        <row r="247">
          <cell r="E247" t="str">
            <v>38</v>
          </cell>
          <cell r="F247" t="str">
            <v>м10-08-001-8</v>
          </cell>
          <cell r="G247" t="str">
            <v>Прибор ОПС на 4 луча</v>
          </cell>
          <cell r="H247" t="str">
            <v>1  ШТ.</v>
          </cell>
          <cell r="I247">
            <v>2</v>
          </cell>
          <cell r="P247">
            <v>71.739999999999995</v>
          </cell>
          <cell r="Q247">
            <v>1.88</v>
          </cell>
          <cell r="S247">
            <v>1561.9</v>
          </cell>
          <cell r="U247">
            <v>4.8</v>
          </cell>
          <cell r="X247">
            <v>1249.52</v>
          </cell>
          <cell r="Y247">
            <v>937.14</v>
          </cell>
          <cell r="AC247">
            <v>4.21</v>
          </cell>
          <cell r="AD247">
            <v>0.25</v>
          </cell>
          <cell r="AE247">
            <v>0</v>
          </cell>
          <cell r="AF247">
            <v>25.2</v>
          </cell>
          <cell r="AL247">
            <v>4.21</v>
          </cell>
          <cell r="AM247">
            <v>0.25</v>
          </cell>
          <cell r="AO247">
            <v>25.2</v>
          </cell>
          <cell r="AQ247">
            <v>2.4</v>
          </cell>
          <cell r="AT247">
            <v>80</v>
          </cell>
          <cell r="AU247">
            <v>60</v>
          </cell>
          <cell r="BA247">
            <v>30.99</v>
          </cell>
          <cell r="BB247">
            <v>3.76</v>
          </cell>
          <cell r="BC247">
            <v>8.52</v>
          </cell>
          <cell r="BI247">
            <v>2</v>
          </cell>
          <cell r="BO247" t="str">
            <v>м10-08-001-8</v>
          </cell>
          <cell r="BZ247">
            <v>80</v>
          </cell>
          <cell r="CA247">
            <v>60</v>
          </cell>
          <cell r="DD247" t="str">
            <v/>
          </cell>
          <cell r="DE247" t="str">
            <v/>
          </cell>
          <cell r="DG247" t="str">
            <v/>
          </cell>
          <cell r="DI247" t="str">
            <v/>
          </cell>
          <cell r="FX247">
            <v>80</v>
          </cell>
          <cell r="FY247">
            <v>60</v>
          </cell>
        </row>
        <row r="248">
          <cell r="E248" t="str">
            <v>38,1</v>
          </cell>
          <cell r="F248" t="str">
            <v>509-4296</v>
          </cell>
          <cell r="G248" t="str">
            <v>Контроллер двухпроводной линии связи, марка "С2000-КДЛ"</v>
          </cell>
          <cell r="H248" t="str">
            <v>шт.</v>
          </cell>
          <cell r="I248">
            <v>2</v>
          </cell>
          <cell r="O248">
            <v>3711.84</v>
          </cell>
          <cell r="X248">
            <v>0</v>
          </cell>
          <cell r="Y248">
            <v>0</v>
          </cell>
          <cell r="AC248">
            <v>178.97</v>
          </cell>
          <cell r="AD248">
            <v>0</v>
          </cell>
          <cell r="AE248">
            <v>0</v>
          </cell>
          <cell r="AF248">
            <v>0</v>
          </cell>
          <cell r="AL248">
            <v>178.97</v>
          </cell>
          <cell r="AM248">
            <v>0</v>
          </cell>
          <cell r="AO248">
            <v>0</v>
          </cell>
          <cell r="BC248">
            <v>10.37</v>
          </cell>
          <cell r="BI248">
            <v>2</v>
          </cell>
          <cell r="FX248">
            <v>80</v>
          </cell>
          <cell r="FY248">
            <v>60</v>
          </cell>
        </row>
        <row r="249">
          <cell r="E249" t="str">
            <v>39</v>
          </cell>
          <cell r="F249" t="str">
            <v>м10-08-001-12</v>
          </cell>
          <cell r="G249" t="str">
            <v>Устройства промежуточные на количество лучей 5</v>
          </cell>
          <cell r="H249" t="str">
            <v>1  ШТ.</v>
          </cell>
          <cell r="I249">
            <v>6</v>
          </cell>
          <cell r="P249">
            <v>206.37</v>
          </cell>
          <cell r="Q249">
            <v>5.64</v>
          </cell>
          <cell r="S249">
            <v>4618.75</v>
          </cell>
          <cell r="U249">
            <v>14.399999999999999</v>
          </cell>
          <cell r="X249">
            <v>3695</v>
          </cell>
          <cell r="Y249">
            <v>2771.25</v>
          </cell>
          <cell r="AC249">
            <v>4.08</v>
          </cell>
          <cell r="AD249">
            <v>0.25</v>
          </cell>
          <cell r="AE249">
            <v>0</v>
          </cell>
          <cell r="AF249">
            <v>24.84</v>
          </cell>
          <cell r="AL249">
            <v>4.08</v>
          </cell>
          <cell r="AM249">
            <v>0.25</v>
          </cell>
          <cell r="AO249">
            <v>24.84</v>
          </cell>
          <cell r="AQ249">
            <v>2.4</v>
          </cell>
          <cell r="AT249">
            <v>80</v>
          </cell>
          <cell r="AU249">
            <v>60</v>
          </cell>
          <cell r="BA249">
            <v>30.99</v>
          </cell>
          <cell r="BB249">
            <v>3.76</v>
          </cell>
          <cell r="BC249">
            <v>8.43</v>
          </cell>
          <cell r="BI249">
            <v>2</v>
          </cell>
          <cell r="BO249" t="str">
            <v>м10-08-001-12</v>
          </cell>
          <cell r="BZ249">
            <v>80</v>
          </cell>
          <cell r="CA249">
            <v>60</v>
          </cell>
          <cell r="DD249" t="str">
            <v/>
          </cell>
          <cell r="DE249" t="str">
            <v/>
          </cell>
          <cell r="DG249" t="str">
            <v/>
          </cell>
          <cell r="DI249" t="str">
            <v/>
          </cell>
          <cell r="FX249">
            <v>80</v>
          </cell>
          <cell r="FY249">
            <v>60</v>
          </cell>
        </row>
        <row r="250">
          <cell r="E250" t="str">
            <v>39,1</v>
          </cell>
          <cell r="F250" t="str">
            <v>509-7317</v>
          </cell>
          <cell r="G250" t="str">
            <v>Блок сигнально-пусковой (релейный блок), марка "С2000-СП2"</v>
          </cell>
          <cell r="H250" t="str">
            <v>шт.</v>
          </cell>
          <cell r="I250">
            <v>6</v>
          </cell>
          <cell r="O250">
            <v>5512.26</v>
          </cell>
          <cell r="X250">
            <v>0</v>
          </cell>
          <cell r="Y250">
            <v>0</v>
          </cell>
          <cell r="AC250">
            <v>99.32</v>
          </cell>
          <cell r="AD250">
            <v>0</v>
          </cell>
          <cell r="AE250">
            <v>0</v>
          </cell>
          <cell r="AF250">
            <v>0</v>
          </cell>
          <cell r="AL250">
            <v>99.32</v>
          </cell>
          <cell r="AM250">
            <v>0</v>
          </cell>
          <cell r="AO250">
            <v>0</v>
          </cell>
          <cell r="BC250">
            <v>9.25</v>
          </cell>
          <cell r="BI250">
            <v>2</v>
          </cell>
          <cell r="FX250">
            <v>80</v>
          </cell>
          <cell r="FY250">
            <v>60</v>
          </cell>
        </row>
        <row r="251">
          <cell r="E251" t="str">
            <v>40</v>
          </cell>
          <cell r="F251" t="str">
            <v>м10-08-019-01</v>
          </cell>
          <cell r="G251" t="str">
            <v>Коробка ответвительная на стене</v>
          </cell>
          <cell r="H251" t="str">
            <v>1  ШТ.</v>
          </cell>
          <cell r="I251">
            <v>4</v>
          </cell>
          <cell r="P251">
            <v>13.66</v>
          </cell>
          <cell r="S251">
            <v>604.91999999999996</v>
          </cell>
          <cell r="U251">
            <v>2.08</v>
          </cell>
          <cell r="X251">
            <v>483.94</v>
          </cell>
          <cell r="Y251">
            <v>362.95</v>
          </cell>
          <cell r="AC251">
            <v>0.41</v>
          </cell>
          <cell r="AE251">
            <v>0</v>
          </cell>
          <cell r="AF251">
            <v>4.88</v>
          </cell>
          <cell r="AL251">
            <v>0.41</v>
          </cell>
          <cell r="AM251">
            <v>0</v>
          </cell>
          <cell r="AO251">
            <v>4.88</v>
          </cell>
          <cell r="AQ251">
            <v>0.52</v>
          </cell>
          <cell r="AT251">
            <v>80</v>
          </cell>
          <cell r="AU251">
            <v>60</v>
          </cell>
          <cell r="BA251">
            <v>30.99</v>
          </cell>
          <cell r="BC251">
            <v>8.33</v>
          </cell>
          <cell r="BI251">
            <v>2</v>
          </cell>
          <cell r="BO251" t="str">
            <v>м11-03-001-1</v>
          </cell>
          <cell r="BZ251">
            <v>80</v>
          </cell>
          <cell r="CA251">
            <v>60</v>
          </cell>
          <cell r="DD251" t="str">
            <v/>
          </cell>
          <cell r="DG251" t="str">
            <v/>
          </cell>
          <cell r="DI251" t="str">
            <v/>
          </cell>
          <cell r="FX251">
            <v>80</v>
          </cell>
          <cell r="FY251">
            <v>60</v>
          </cell>
        </row>
        <row r="252">
          <cell r="E252" t="str">
            <v>40,1</v>
          </cell>
          <cell r="F252" t="str">
            <v>509-7292</v>
          </cell>
          <cell r="G252" t="str">
            <v>Расширитель адресный ("адресная метка"), марка "С2000-АР2"</v>
          </cell>
          <cell r="H252" t="str">
            <v>100 шт.</v>
          </cell>
          <cell r="I252">
            <v>0.04</v>
          </cell>
          <cell r="O252">
            <v>1639.97</v>
          </cell>
          <cell r="X252">
            <v>0</v>
          </cell>
          <cell r="Y252">
            <v>0</v>
          </cell>
          <cell r="AC252">
            <v>5563</v>
          </cell>
          <cell r="AD252">
            <v>0</v>
          </cell>
          <cell r="AE252">
            <v>0</v>
          </cell>
          <cell r="AF252">
            <v>0</v>
          </cell>
          <cell r="AL252">
            <v>5563</v>
          </cell>
          <cell r="AM252">
            <v>0</v>
          </cell>
          <cell r="AO252">
            <v>0</v>
          </cell>
          <cell r="BC252">
            <v>7.37</v>
          </cell>
          <cell r="BI252">
            <v>2</v>
          </cell>
          <cell r="FX252">
            <v>80</v>
          </cell>
          <cell r="FY252">
            <v>60</v>
          </cell>
        </row>
        <row r="253">
          <cell r="E253" t="str">
            <v>41</v>
          </cell>
          <cell r="F253" t="str">
            <v>м10-08-002-2</v>
          </cell>
          <cell r="G253" t="str">
            <v>Извещатель ПС автоматический дымовой, фотоэлектрический, радиоизотопный, световой в нормальном исполнении</v>
          </cell>
          <cell r="H253" t="str">
            <v>1  ШТ.</v>
          </cell>
          <cell r="I253">
            <v>71</v>
          </cell>
          <cell r="P253">
            <v>1453.21</v>
          </cell>
          <cell r="Q253">
            <v>82.32</v>
          </cell>
          <cell r="S253">
            <v>35556.69</v>
          </cell>
          <cell r="U253">
            <v>119.28</v>
          </cell>
          <cell r="X253">
            <v>28445.35</v>
          </cell>
          <cell r="Y253">
            <v>21334.01</v>
          </cell>
          <cell r="AC253">
            <v>2.74</v>
          </cell>
          <cell r="AD253">
            <v>0.31</v>
          </cell>
          <cell r="AE253">
            <v>0</v>
          </cell>
          <cell r="AF253">
            <v>16.16</v>
          </cell>
          <cell r="AL253">
            <v>2.74</v>
          </cell>
          <cell r="AM253">
            <v>0.31</v>
          </cell>
          <cell r="AO253">
            <v>16.16</v>
          </cell>
          <cell r="AQ253">
            <v>1.68</v>
          </cell>
          <cell r="AT253">
            <v>80</v>
          </cell>
          <cell r="AU253">
            <v>60</v>
          </cell>
          <cell r="BA253">
            <v>30.99</v>
          </cell>
          <cell r="BB253">
            <v>3.74</v>
          </cell>
          <cell r="BC253">
            <v>7.47</v>
          </cell>
          <cell r="BI253">
            <v>2</v>
          </cell>
          <cell r="BO253" t="str">
            <v>м10-08-002-2</v>
          </cell>
          <cell r="BZ253">
            <v>80</v>
          </cell>
          <cell r="CA253">
            <v>60</v>
          </cell>
          <cell r="DD253" t="str">
            <v/>
          </cell>
          <cell r="DE253" t="str">
            <v/>
          </cell>
          <cell r="DG253" t="str">
            <v/>
          </cell>
          <cell r="DI253" t="str">
            <v/>
          </cell>
          <cell r="FX253">
            <v>80</v>
          </cell>
          <cell r="FY253">
            <v>60</v>
          </cell>
        </row>
        <row r="254">
          <cell r="E254" t="str">
            <v>41,1</v>
          </cell>
          <cell r="F254" t="str">
            <v>509-3780</v>
          </cell>
          <cell r="G254" t="str">
            <v>Извещатель пожарный дымовой ДИП-34А</v>
          </cell>
          <cell r="H254" t="str">
            <v>10 шт.</v>
          </cell>
          <cell r="I254">
            <v>7.1</v>
          </cell>
          <cell r="O254">
            <v>49148.05</v>
          </cell>
          <cell r="X254">
            <v>0</v>
          </cell>
          <cell r="Y254">
            <v>0</v>
          </cell>
          <cell r="AC254">
            <v>3328.01</v>
          </cell>
          <cell r="AD254">
            <v>0</v>
          </cell>
          <cell r="AE254">
            <v>0</v>
          </cell>
          <cell r="AF254">
            <v>0</v>
          </cell>
          <cell r="AL254">
            <v>3328.01</v>
          </cell>
          <cell r="AM254">
            <v>0</v>
          </cell>
          <cell r="AO254">
            <v>0</v>
          </cell>
          <cell r="BC254">
            <v>2.08</v>
          </cell>
          <cell r="BI254">
            <v>2</v>
          </cell>
          <cell r="FX254">
            <v>80</v>
          </cell>
          <cell r="FY254">
            <v>60</v>
          </cell>
        </row>
        <row r="255">
          <cell r="E255" t="str">
            <v>42</v>
          </cell>
          <cell r="F255" t="str">
            <v>м10-08-002-1</v>
          </cell>
          <cell r="G255" t="str">
            <v>Извещатель ПС автоматический тепловой электро-контактный, магнитоконтактный в нормальном исполнении</v>
          </cell>
          <cell r="H255" t="str">
            <v>1  ШТ.</v>
          </cell>
          <cell r="I255">
            <v>10</v>
          </cell>
          <cell r="P255">
            <v>103.81</v>
          </cell>
          <cell r="Q255">
            <v>4.4000000000000004</v>
          </cell>
          <cell r="S255">
            <v>2503.9899999999998</v>
          </cell>
          <cell r="U255">
            <v>8.4</v>
          </cell>
          <cell r="X255">
            <v>2003.19</v>
          </cell>
          <cell r="Y255">
            <v>1502.39</v>
          </cell>
          <cell r="AC255">
            <v>1.28</v>
          </cell>
          <cell r="AD255">
            <v>0.12</v>
          </cell>
          <cell r="AE255">
            <v>0</v>
          </cell>
          <cell r="AF255">
            <v>8.08</v>
          </cell>
          <cell r="AL255">
            <v>1.28</v>
          </cell>
          <cell r="AM255">
            <v>0.12</v>
          </cell>
          <cell r="AO255">
            <v>8.08</v>
          </cell>
          <cell r="AQ255">
            <v>0.84</v>
          </cell>
          <cell r="AT255">
            <v>80</v>
          </cell>
          <cell r="AU255">
            <v>60</v>
          </cell>
          <cell r="BA255">
            <v>30.99</v>
          </cell>
          <cell r="BB255">
            <v>3.67</v>
          </cell>
          <cell r="BC255">
            <v>8.11</v>
          </cell>
          <cell r="BI255">
            <v>2</v>
          </cell>
          <cell r="BO255" t="str">
            <v>м10-08-002-1</v>
          </cell>
          <cell r="BZ255">
            <v>80</v>
          </cell>
          <cell r="CA255">
            <v>60</v>
          </cell>
          <cell r="DD255" t="str">
            <v/>
          </cell>
          <cell r="DE255" t="str">
            <v/>
          </cell>
          <cell r="DG255" t="str">
            <v/>
          </cell>
          <cell r="DI255" t="str">
            <v/>
          </cell>
          <cell r="FX255">
            <v>80</v>
          </cell>
          <cell r="FY255">
            <v>60</v>
          </cell>
        </row>
        <row r="257">
          <cell r="E257" t="str">
            <v>42,2</v>
          </cell>
          <cell r="F257" t="str">
            <v>509-7234</v>
          </cell>
          <cell r="G257" t="str">
            <v>Извещатель пожарный ручной ИПР 513-3А исп. 02</v>
          </cell>
          <cell r="H257" t="str">
            <v>10 шт.</v>
          </cell>
          <cell r="I257">
            <v>1</v>
          </cell>
          <cell r="O257">
            <v>4951.17</v>
          </cell>
          <cell r="X257">
            <v>0</v>
          </cell>
          <cell r="Y257">
            <v>0</v>
          </cell>
          <cell r="AC257">
            <v>2845.5</v>
          </cell>
          <cell r="AD257">
            <v>0</v>
          </cell>
          <cell r="AE257">
            <v>0</v>
          </cell>
          <cell r="AF257">
            <v>0</v>
          </cell>
          <cell r="AL257">
            <v>2845.5</v>
          </cell>
          <cell r="AM257">
            <v>0</v>
          </cell>
          <cell r="AO257">
            <v>0</v>
          </cell>
          <cell r="BC257">
            <v>1.74</v>
          </cell>
          <cell r="BI257">
            <v>2</v>
          </cell>
          <cell r="FX257">
            <v>80</v>
          </cell>
          <cell r="FY257">
            <v>60</v>
          </cell>
        </row>
        <row r="258">
          <cell r="E258" t="str">
            <v>43</v>
          </cell>
          <cell r="F258" t="str">
            <v>м11-03-001-01</v>
          </cell>
          <cell r="G258" t="str">
            <v>Приборы, устанавливаемые на металлоконструкциях, щитах и пультах, масса до 5 кг</v>
          </cell>
          <cell r="H258" t="str">
            <v>1  ШТ.</v>
          </cell>
          <cell r="I258">
            <v>1</v>
          </cell>
          <cell r="P258">
            <v>7.11</v>
          </cell>
          <cell r="S258">
            <v>159.91</v>
          </cell>
          <cell r="U258">
            <v>1.03</v>
          </cell>
          <cell r="X258">
            <v>127.93</v>
          </cell>
          <cell r="Y258">
            <v>95.95</v>
          </cell>
          <cell r="AC258">
            <v>0.89</v>
          </cell>
          <cell r="AE258">
            <v>0</v>
          </cell>
          <cell r="AF258">
            <v>5.16</v>
          </cell>
          <cell r="AL258">
            <v>0.89</v>
          </cell>
          <cell r="AM258">
            <v>0</v>
          </cell>
          <cell r="AO258">
            <v>5.16</v>
          </cell>
          <cell r="AQ258">
            <v>1.03</v>
          </cell>
          <cell r="AT258">
            <v>80</v>
          </cell>
          <cell r="AU258">
            <v>60</v>
          </cell>
          <cell r="BA258">
            <v>30.99</v>
          </cell>
          <cell r="BC258">
            <v>7.99</v>
          </cell>
          <cell r="BI258">
            <v>2</v>
          </cell>
          <cell r="BO258" t="str">
            <v>м11-03-001-2</v>
          </cell>
          <cell r="BZ258">
            <v>80</v>
          </cell>
          <cell r="CA258">
            <v>60</v>
          </cell>
          <cell r="DD258" t="str">
            <v/>
          </cell>
          <cell r="DG258" t="str">
            <v/>
          </cell>
          <cell r="DI258" t="str">
            <v/>
          </cell>
          <cell r="FX258">
            <v>80</v>
          </cell>
          <cell r="FY258">
            <v>60</v>
          </cell>
        </row>
        <row r="259">
          <cell r="E259" t="str">
            <v>43,1</v>
          </cell>
          <cell r="F259" t="str">
            <v>509-7343</v>
          </cell>
          <cell r="G259" t="str">
            <v>Прибор речевого оповещения "Рупор" исп. 01, один канал 12 Вт</v>
          </cell>
          <cell r="H259" t="str">
            <v>шт.</v>
          </cell>
          <cell r="I259">
            <v>1</v>
          </cell>
          <cell r="O259">
            <v>2472.86</v>
          </cell>
          <cell r="X259">
            <v>0</v>
          </cell>
          <cell r="Y259">
            <v>0</v>
          </cell>
          <cell r="AC259">
            <v>749.35</v>
          </cell>
          <cell r="AD259">
            <v>0</v>
          </cell>
          <cell r="AE259">
            <v>0</v>
          </cell>
          <cell r="AF259">
            <v>0</v>
          </cell>
          <cell r="AL259">
            <v>749.35</v>
          </cell>
          <cell r="AM259">
            <v>0</v>
          </cell>
          <cell r="AO259">
            <v>0</v>
          </cell>
          <cell r="BC259">
            <v>3.3</v>
          </cell>
          <cell r="BI259">
            <v>2</v>
          </cell>
          <cell r="FX259">
            <v>80</v>
          </cell>
          <cell r="FY259">
            <v>60</v>
          </cell>
        </row>
        <row r="260">
          <cell r="E260" t="str">
            <v>44</v>
          </cell>
          <cell r="F260" t="str">
            <v>м10-04-101-7</v>
          </cell>
          <cell r="G260" t="str">
            <v>Громкоговоритель или звуковая колонка в помещении</v>
          </cell>
          <cell r="H260" t="str">
            <v>1  ШТ.</v>
          </cell>
          <cell r="I260">
            <v>52</v>
          </cell>
          <cell r="P260">
            <v>4917.24</v>
          </cell>
          <cell r="S260">
            <v>29232.25</v>
          </cell>
          <cell r="U260">
            <v>104</v>
          </cell>
          <cell r="X260">
            <v>26893.67</v>
          </cell>
          <cell r="Y260">
            <v>19000.96</v>
          </cell>
          <cell r="AC260">
            <v>12.71</v>
          </cell>
          <cell r="AE260">
            <v>0</v>
          </cell>
          <cell r="AF260">
            <v>18.14</v>
          </cell>
          <cell r="AL260">
            <v>12.71</v>
          </cell>
          <cell r="AM260">
            <v>0</v>
          </cell>
          <cell r="AO260">
            <v>18.14</v>
          </cell>
          <cell r="AQ260">
            <v>2</v>
          </cell>
          <cell r="AT260">
            <v>92</v>
          </cell>
          <cell r="AU260">
            <v>65</v>
          </cell>
          <cell r="BA260">
            <v>30.99</v>
          </cell>
          <cell r="BC260">
            <v>7.44</v>
          </cell>
          <cell r="BI260">
            <v>2</v>
          </cell>
          <cell r="BO260" t="str">
            <v>м10-04-101-7</v>
          </cell>
          <cell r="BZ260">
            <v>92</v>
          </cell>
          <cell r="CA260">
            <v>65</v>
          </cell>
          <cell r="DD260" t="str">
            <v/>
          </cell>
          <cell r="DG260" t="str">
            <v/>
          </cell>
          <cell r="DI260" t="str">
            <v/>
          </cell>
          <cell r="FX260">
            <v>92</v>
          </cell>
          <cell r="FY260">
            <v>65</v>
          </cell>
        </row>
        <row r="261">
          <cell r="E261" t="str">
            <v>44,1</v>
          </cell>
          <cell r="F261" t="str">
            <v>КП поставщика</v>
          </cell>
          <cell r="H261" t="str">
            <v>шт.</v>
          </cell>
          <cell r="I261">
            <v>32</v>
          </cell>
          <cell r="O261">
            <v>43679.33</v>
          </cell>
          <cell r="X261">
            <v>0</v>
          </cell>
          <cell r="Y261">
            <v>0</v>
          </cell>
          <cell r="AC261">
            <v>171.05</v>
          </cell>
          <cell r="AD261">
            <v>0</v>
          </cell>
          <cell r="AE261">
            <v>0</v>
          </cell>
          <cell r="AF261">
            <v>0</v>
          </cell>
          <cell r="AL261">
            <v>171.05</v>
          </cell>
          <cell r="AM261">
            <v>0</v>
          </cell>
          <cell r="AO261">
            <v>0</v>
          </cell>
          <cell r="BC261">
            <v>7.98</v>
          </cell>
          <cell r="BI261">
            <v>2</v>
          </cell>
          <cell r="FX261">
            <v>92</v>
          </cell>
          <cell r="FY261">
            <v>65</v>
          </cell>
        </row>
        <row r="262">
          <cell r="E262" t="str">
            <v>44,2</v>
          </cell>
          <cell r="F262" t="str">
            <v>КП поставщика</v>
          </cell>
          <cell r="H262" t="str">
            <v>шт.</v>
          </cell>
          <cell r="I262">
            <v>18</v>
          </cell>
          <cell r="O262">
            <v>31724.33</v>
          </cell>
          <cell r="X262">
            <v>0</v>
          </cell>
          <cell r="Y262">
            <v>0</v>
          </cell>
          <cell r="AC262">
            <v>220.86</v>
          </cell>
          <cell r="AD262">
            <v>0</v>
          </cell>
          <cell r="AE262">
            <v>0</v>
          </cell>
          <cell r="AF262">
            <v>0</v>
          </cell>
          <cell r="AL262">
            <v>220.86</v>
          </cell>
          <cell r="AM262">
            <v>0</v>
          </cell>
          <cell r="AO262">
            <v>0</v>
          </cell>
          <cell r="BC262">
            <v>7.98</v>
          </cell>
          <cell r="BI262">
            <v>2</v>
          </cell>
          <cell r="FX262">
            <v>92</v>
          </cell>
          <cell r="FY262">
            <v>65</v>
          </cell>
        </row>
        <row r="263">
          <cell r="E263" t="str">
            <v>44,3</v>
          </cell>
          <cell r="F263" t="str">
            <v>КП поставщика</v>
          </cell>
          <cell r="H263" t="str">
            <v>шт.</v>
          </cell>
          <cell r="I263">
            <v>2</v>
          </cell>
          <cell r="O263">
            <v>7597.92</v>
          </cell>
          <cell r="X263">
            <v>0</v>
          </cell>
          <cell r="Y263">
            <v>0</v>
          </cell>
          <cell r="AC263">
            <v>476.06</v>
          </cell>
          <cell r="AD263">
            <v>0</v>
          </cell>
          <cell r="AE263">
            <v>0</v>
          </cell>
          <cell r="AF263">
            <v>0</v>
          </cell>
          <cell r="AL263">
            <v>476.06</v>
          </cell>
          <cell r="AM263">
            <v>0</v>
          </cell>
          <cell r="AO263">
            <v>0</v>
          </cell>
          <cell r="BC263">
            <v>7.98</v>
          </cell>
          <cell r="BI263">
            <v>2</v>
          </cell>
          <cell r="FX263">
            <v>92</v>
          </cell>
          <cell r="FY263">
            <v>65</v>
          </cell>
        </row>
        <row r="264">
          <cell r="E264" t="str">
            <v>45</v>
          </cell>
          <cell r="F264" t="str">
            <v>м10-08-002-2</v>
          </cell>
          <cell r="G264" t="str">
            <v>Извещатель ПС автоматический дымовой, фотоэлектрический, радиоизотопный, световой в нормальном исполнении</v>
          </cell>
          <cell r="H264" t="str">
            <v>1  ШТ.</v>
          </cell>
          <cell r="I264">
            <v>25</v>
          </cell>
          <cell r="P264">
            <v>511.7</v>
          </cell>
          <cell r="Q264">
            <v>28.99</v>
          </cell>
          <cell r="S264">
            <v>12519.96</v>
          </cell>
          <cell r="U264">
            <v>42</v>
          </cell>
          <cell r="X264">
            <v>10015.969999999999</v>
          </cell>
          <cell r="Y264">
            <v>7511.98</v>
          </cell>
          <cell r="AC264">
            <v>2.74</v>
          </cell>
          <cell r="AD264">
            <v>0.31</v>
          </cell>
          <cell r="AE264">
            <v>0</v>
          </cell>
          <cell r="AF264">
            <v>16.16</v>
          </cell>
          <cell r="AL264">
            <v>2.74</v>
          </cell>
          <cell r="AM264">
            <v>0.31</v>
          </cell>
          <cell r="AO264">
            <v>16.16</v>
          </cell>
          <cell r="AQ264">
            <v>1.68</v>
          </cell>
          <cell r="AT264">
            <v>80</v>
          </cell>
          <cell r="AU264">
            <v>60</v>
          </cell>
          <cell r="BA264">
            <v>30.99</v>
          </cell>
          <cell r="BB264">
            <v>3.74</v>
          </cell>
          <cell r="BC264">
            <v>7.47</v>
          </cell>
          <cell r="BI264">
            <v>2</v>
          </cell>
          <cell r="BO264" t="str">
            <v>м10-08-002-2</v>
          </cell>
          <cell r="BZ264">
            <v>80</v>
          </cell>
          <cell r="CA264">
            <v>60</v>
          </cell>
          <cell r="DD264" t="str">
            <v/>
          </cell>
          <cell r="DE264" t="str">
            <v/>
          </cell>
          <cell r="DG264" t="str">
            <v/>
          </cell>
          <cell r="DI264" t="str">
            <v/>
          </cell>
          <cell r="FX264">
            <v>80</v>
          </cell>
          <cell r="FY264">
            <v>60</v>
          </cell>
        </row>
        <row r="265">
          <cell r="E265" t="str">
            <v>45,1</v>
          </cell>
          <cell r="F265" t="str">
            <v>509-6290</v>
          </cell>
          <cell r="G265" t="str">
            <v>Светильник аварийного освещения "ВЫХОД" под лампу КЛ с рассеивателем из поликарбоната, тип ЛБО 29-9-831 (БС-831)</v>
          </cell>
          <cell r="H265" t="str">
            <v>шт.</v>
          </cell>
          <cell r="I265">
            <v>25</v>
          </cell>
          <cell r="O265">
            <v>62713.22</v>
          </cell>
          <cell r="X265">
            <v>0</v>
          </cell>
          <cell r="Y265">
            <v>0</v>
          </cell>
          <cell r="AC265">
            <v>208.87</v>
          </cell>
          <cell r="AD265">
            <v>0</v>
          </cell>
          <cell r="AE265">
            <v>0</v>
          </cell>
          <cell r="AF265">
            <v>0</v>
          </cell>
          <cell r="AL265">
            <v>208.87</v>
          </cell>
          <cell r="AM265">
            <v>0</v>
          </cell>
          <cell r="AO265">
            <v>0</v>
          </cell>
          <cell r="BC265">
            <v>12.01</v>
          </cell>
          <cell r="BI265">
            <v>2</v>
          </cell>
          <cell r="FX265">
            <v>80</v>
          </cell>
          <cell r="FY265">
            <v>60</v>
          </cell>
        </row>
        <row r="266">
          <cell r="E266" t="str">
            <v>46</v>
          </cell>
          <cell r="F266" t="str">
            <v>м11-08-001-4</v>
          </cell>
          <cell r="G266" t="str">
            <v>Присоединение к приборам электрических проводок пайкой</v>
          </cell>
          <cell r="H266" t="str">
            <v>100 концов жил</v>
          </cell>
          <cell r="I266">
            <v>1</v>
          </cell>
          <cell r="P266">
            <v>310.92</v>
          </cell>
          <cell r="S266">
            <v>3258.91</v>
          </cell>
          <cell r="U266">
            <v>10.3</v>
          </cell>
          <cell r="X266">
            <v>2607.13</v>
          </cell>
          <cell r="Y266">
            <v>1955.35</v>
          </cell>
          <cell r="AC266">
            <v>54.74</v>
          </cell>
          <cell r="AE266">
            <v>0</v>
          </cell>
          <cell r="AF266">
            <v>105.16</v>
          </cell>
          <cell r="AL266">
            <v>54.74</v>
          </cell>
          <cell r="AM266">
            <v>0</v>
          </cell>
          <cell r="AO266">
            <v>105.16</v>
          </cell>
          <cell r="AQ266">
            <v>10.3</v>
          </cell>
          <cell r="AT266">
            <v>80</v>
          </cell>
          <cell r="AU266">
            <v>60</v>
          </cell>
          <cell r="BA266">
            <v>30.99</v>
          </cell>
          <cell r="BC266">
            <v>5.68</v>
          </cell>
          <cell r="BI266">
            <v>2</v>
          </cell>
          <cell r="BO266" t="str">
            <v>м11-08-001-4</v>
          </cell>
          <cell r="BZ266">
            <v>80</v>
          </cell>
          <cell r="CA266">
            <v>60</v>
          </cell>
          <cell r="DD266" t="str">
            <v/>
          </cell>
          <cell r="DG266" t="str">
            <v/>
          </cell>
          <cell r="DI266" t="str">
            <v/>
          </cell>
          <cell r="FX266">
            <v>80</v>
          </cell>
          <cell r="FY266">
            <v>60</v>
          </cell>
        </row>
        <row r="267">
          <cell r="E267" t="str">
            <v>46,1</v>
          </cell>
          <cell r="F267" t="str">
            <v>КП поставщика</v>
          </cell>
          <cell r="H267" t="str">
            <v>шт.</v>
          </cell>
          <cell r="I267">
            <v>25</v>
          </cell>
          <cell r="O267">
            <v>957.6</v>
          </cell>
          <cell r="X267">
            <v>0</v>
          </cell>
          <cell r="Y267">
            <v>0</v>
          </cell>
          <cell r="AC267">
            <v>4.8</v>
          </cell>
          <cell r="AD267">
            <v>0</v>
          </cell>
          <cell r="AE267">
            <v>0</v>
          </cell>
          <cell r="AF267">
            <v>0</v>
          </cell>
          <cell r="AL267">
            <v>4.8</v>
          </cell>
          <cell r="AM267">
            <v>0</v>
          </cell>
          <cell r="AO267">
            <v>0</v>
          </cell>
          <cell r="BC267">
            <v>7.98</v>
          </cell>
          <cell r="BI267">
            <v>2</v>
          </cell>
          <cell r="FX267">
            <v>80</v>
          </cell>
          <cell r="FY267">
            <v>60</v>
          </cell>
        </row>
        <row r="269">
          <cell r="E269" t="str">
            <v>47</v>
          </cell>
          <cell r="F269" t="str">
            <v>м08-03-573-4</v>
          </cell>
          <cell r="G269" t="str">
            <v>Шкаф (пульт) управления навесной, высота, ширина и глубина до 600х600х350 мм</v>
          </cell>
          <cell r="H269" t="str">
            <v>1  ШТ.</v>
          </cell>
          <cell r="I269">
            <v>1</v>
          </cell>
          <cell r="P269">
            <v>33.159999999999997</v>
          </cell>
          <cell r="Q269">
            <v>294.13</v>
          </cell>
          <cell r="R269">
            <v>97.93</v>
          </cell>
          <cell r="S269">
            <v>728.57</v>
          </cell>
          <cell r="U269">
            <v>2.37</v>
          </cell>
          <cell r="X269">
            <v>785.18</v>
          </cell>
          <cell r="Y269">
            <v>537.23</v>
          </cell>
          <cell r="AC269">
            <v>3.38</v>
          </cell>
          <cell r="AD269">
            <v>32.18</v>
          </cell>
          <cell r="AE269">
            <v>3.16</v>
          </cell>
          <cell r="AF269">
            <v>23.51</v>
          </cell>
          <cell r="AL269">
            <v>3.38</v>
          </cell>
          <cell r="AM269">
            <v>32.18</v>
          </cell>
          <cell r="AN269">
            <v>3.16</v>
          </cell>
          <cell r="AO269">
            <v>23.51</v>
          </cell>
          <cell r="AQ269">
            <v>2.37</v>
          </cell>
          <cell r="AT269">
            <v>95</v>
          </cell>
          <cell r="AU269">
            <v>65</v>
          </cell>
          <cell r="BA269">
            <v>30.99</v>
          </cell>
          <cell r="BB269">
            <v>9.14</v>
          </cell>
          <cell r="BC269">
            <v>9.81</v>
          </cell>
          <cell r="BI269">
            <v>2</v>
          </cell>
          <cell r="BO269" t="str">
            <v>м08-03-573-4</v>
          </cell>
          <cell r="BS269">
            <v>30.99</v>
          </cell>
          <cell r="BZ269">
            <v>95</v>
          </cell>
          <cell r="CA269">
            <v>65</v>
          </cell>
          <cell r="DD269" t="str">
            <v/>
          </cell>
          <cell r="DE269" t="str">
            <v/>
          </cell>
          <cell r="DF269" t="str">
            <v/>
          </cell>
          <cell r="DG269" t="str">
            <v/>
          </cell>
          <cell r="DI269" t="str">
            <v/>
          </cell>
          <cell r="FX269">
            <v>95</v>
          </cell>
          <cell r="FY269">
            <v>65</v>
          </cell>
        </row>
        <row r="270">
          <cell r="E270" t="str">
            <v>47,1</v>
          </cell>
          <cell r="F270" t="str">
            <v>КП поставщика</v>
          </cell>
          <cell r="H270" t="str">
            <v>шт.</v>
          </cell>
          <cell r="I270">
            <v>1</v>
          </cell>
          <cell r="O270">
            <v>13839.16</v>
          </cell>
          <cell r="X270">
            <v>0</v>
          </cell>
          <cell r="Y270">
            <v>0</v>
          </cell>
          <cell r="AC270">
            <v>1734.23</v>
          </cell>
          <cell r="AD270">
            <v>0</v>
          </cell>
          <cell r="AE270">
            <v>0</v>
          </cell>
          <cell r="AF270">
            <v>0</v>
          </cell>
          <cell r="AL270">
            <v>1734.23</v>
          </cell>
          <cell r="AM270">
            <v>0</v>
          </cell>
          <cell r="AO270">
            <v>0</v>
          </cell>
          <cell r="BC270">
            <v>7.98</v>
          </cell>
          <cell r="BI270">
            <v>2</v>
          </cell>
          <cell r="FX270">
            <v>95</v>
          </cell>
          <cell r="FY270">
            <v>65</v>
          </cell>
        </row>
        <row r="271">
          <cell r="E271" t="str">
            <v>48</v>
          </cell>
          <cell r="F271" t="str">
            <v>м10-08-001-13</v>
          </cell>
          <cell r="G271" t="str">
            <v>Устройства промежуточные на количество лучей 1</v>
          </cell>
          <cell r="H271" t="str">
            <v>1  ШТ.</v>
          </cell>
          <cell r="I271">
            <v>4</v>
          </cell>
          <cell r="P271">
            <v>85.93</v>
          </cell>
          <cell r="Q271">
            <v>3.76</v>
          </cell>
          <cell r="S271">
            <v>1518.51</v>
          </cell>
          <cell r="U271">
            <v>4.8</v>
          </cell>
          <cell r="X271">
            <v>1214.81</v>
          </cell>
          <cell r="Y271">
            <v>911.11</v>
          </cell>
          <cell r="AC271">
            <v>3.29</v>
          </cell>
          <cell r="AD271">
            <v>0.25</v>
          </cell>
          <cell r="AE271">
            <v>0</v>
          </cell>
          <cell r="AF271">
            <v>12.25</v>
          </cell>
          <cell r="AL271">
            <v>3.29</v>
          </cell>
          <cell r="AM271">
            <v>0.25</v>
          </cell>
          <cell r="AO271">
            <v>12.25</v>
          </cell>
          <cell r="AQ271">
            <v>1.2</v>
          </cell>
          <cell r="AT271">
            <v>80</v>
          </cell>
          <cell r="AU271">
            <v>60</v>
          </cell>
          <cell r="BA271">
            <v>30.99</v>
          </cell>
          <cell r="BB271">
            <v>3.76</v>
          </cell>
          <cell r="BC271">
            <v>6.53</v>
          </cell>
          <cell r="BI271">
            <v>2</v>
          </cell>
          <cell r="BO271" t="str">
            <v>м10-08-001-13</v>
          </cell>
          <cell r="BZ271">
            <v>80</v>
          </cell>
          <cell r="CA271">
            <v>60</v>
          </cell>
          <cell r="DD271" t="str">
            <v/>
          </cell>
          <cell r="DE271" t="str">
            <v/>
          </cell>
          <cell r="DG271" t="str">
            <v/>
          </cell>
          <cell r="DI271" t="str">
            <v/>
          </cell>
          <cell r="FX271">
            <v>80</v>
          </cell>
          <cell r="FY271">
            <v>60</v>
          </cell>
        </row>
        <row r="272">
          <cell r="E272" t="str">
            <v>48,1</v>
          </cell>
          <cell r="F272" t="str">
            <v>КП поставщика</v>
          </cell>
          <cell r="H272" t="str">
            <v>шт.</v>
          </cell>
          <cell r="I272">
            <v>2</v>
          </cell>
          <cell r="O272">
            <v>4217.99</v>
          </cell>
          <cell r="X272">
            <v>0</v>
          </cell>
          <cell r="Y272">
            <v>0</v>
          </cell>
          <cell r="AC272">
            <v>267.3</v>
          </cell>
          <cell r="AD272">
            <v>0</v>
          </cell>
          <cell r="AE272">
            <v>0</v>
          </cell>
          <cell r="AF272">
            <v>0</v>
          </cell>
          <cell r="AL272">
            <v>267.3</v>
          </cell>
          <cell r="AM272">
            <v>0</v>
          </cell>
          <cell r="AO272">
            <v>0</v>
          </cell>
          <cell r="BC272">
            <v>7.89</v>
          </cell>
          <cell r="BI272">
            <v>2</v>
          </cell>
          <cell r="FX272">
            <v>80</v>
          </cell>
          <cell r="FY272">
            <v>60</v>
          </cell>
        </row>
        <row r="273">
          <cell r="E273" t="str">
            <v>48,2</v>
          </cell>
          <cell r="F273" t="str">
            <v>КП поставщика</v>
          </cell>
          <cell r="H273" t="str">
            <v>шт.</v>
          </cell>
          <cell r="I273">
            <v>2</v>
          </cell>
          <cell r="O273">
            <v>2994.57</v>
          </cell>
          <cell r="X273">
            <v>0</v>
          </cell>
          <cell r="Y273">
            <v>0</v>
          </cell>
          <cell r="AC273">
            <v>187.63</v>
          </cell>
          <cell r="AD273">
            <v>0</v>
          </cell>
          <cell r="AE273">
            <v>0</v>
          </cell>
          <cell r="AF273">
            <v>0</v>
          </cell>
          <cell r="AL273">
            <v>187.63</v>
          </cell>
          <cell r="AM273">
            <v>0</v>
          </cell>
          <cell r="AO273">
            <v>0</v>
          </cell>
          <cell r="BC273">
            <v>7.98</v>
          </cell>
          <cell r="BI273">
            <v>2</v>
          </cell>
          <cell r="FX273">
            <v>80</v>
          </cell>
          <cell r="FY273">
            <v>60</v>
          </cell>
        </row>
        <row r="275">
          <cell r="E275" t="str">
            <v>49</v>
          </cell>
          <cell r="F275" t="str">
            <v>м08-03-575-1</v>
          </cell>
          <cell r="G275" t="str">
            <v>Прибор или аппарат</v>
          </cell>
          <cell r="H275" t="str">
            <v>1  ШТ.</v>
          </cell>
          <cell r="I275">
            <v>4</v>
          </cell>
          <cell r="P275">
            <v>33.92</v>
          </cell>
          <cell r="S275">
            <v>1377.2</v>
          </cell>
          <cell r="U275">
            <v>4.4800000000000004</v>
          </cell>
          <cell r="X275">
            <v>1308.3399999999999</v>
          </cell>
          <cell r="Y275">
            <v>895.18</v>
          </cell>
          <cell r="AC275">
            <v>0.4</v>
          </cell>
          <cell r="AE275">
            <v>0</v>
          </cell>
          <cell r="AF275">
            <v>11.11</v>
          </cell>
          <cell r="AL275">
            <v>0.4</v>
          </cell>
          <cell r="AM275">
            <v>0</v>
          </cell>
          <cell r="AO275">
            <v>11.11</v>
          </cell>
          <cell r="AQ275">
            <v>1.1200000000000001</v>
          </cell>
          <cell r="AT275">
            <v>95</v>
          </cell>
          <cell r="AU275">
            <v>65</v>
          </cell>
          <cell r="BA275">
            <v>30.99</v>
          </cell>
          <cell r="BC275">
            <v>21.2</v>
          </cell>
          <cell r="BI275">
            <v>2</v>
          </cell>
          <cell r="BO275" t="str">
            <v>м08-03-575-1</v>
          </cell>
          <cell r="BZ275">
            <v>95</v>
          </cell>
          <cell r="CA275">
            <v>65</v>
          </cell>
          <cell r="DD275" t="str">
            <v/>
          </cell>
          <cell r="DG275" t="str">
            <v/>
          </cell>
          <cell r="DI275" t="str">
            <v/>
          </cell>
          <cell r="FX275">
            <v>95</v>
          </cell>
          <cell r="FY275">
            <v>65</v>
          </cell>
        </row>
        <row r="276">
          <cell r="E276" t="str">
            <v>49,1</v>
          </cell>
          <cell r="F276" t="str">
            <v>509-2235</v>
          </cell>
          <cell r="G276" t="str">
            <v>Выключатели автоматические «IEK» ВА47-29 2Р  до 10А, характеристика С. прим</v>
          </cell>
          <cell r="H276" t="str">
            <v>шт.</v>
          </cell>
          <cell r="I276">
            <v>4</v>
          </cell>
          <cell r="O276">
            <v>808.45</v>
          </cell>
          <cell r="X276">
            <v>0</v>
          </cell>
          <cell r="Y276">
            <v>0</v>
          </cell>
          <cell r="AC276">
            <v>21.32</v>
          </cell>
          <cell r="AD276">
            <v>0</v>
          </cell>
          <cell r="AE276">
            <v>0</v>
          </cell>
          <cell r="AF276">
            <v>0</v>
          </cell>
          <cell r="AL276">
            <v>21.32</v>
          </cell>
          <cell r="AM276">
            <v>0</v>
          </cell>
          <cell r="AO276">
            <v>0</v>
          </cell>
          <cell r="BC276">
            <v>9.48</v>
          </cell>
          <cell r="BI276">
            <v>2</v>
          </cell>
          <cell r="FX276">
            <v>95</v>
          </cell>
          <cell r="FY276">
            <v>65</v>
          </cell>
        </row>
        <row r="280">
          <cell r="E280" t="str">
            <v>50</v>
          </cell>
          <cell r="F280" t="str">
            <v>м08-03-573-4</v>
          </cell>
          <cell r="G280" t="str">
            <v>Шкаф (пульт) управления навесной, высота, ширина и глубина до 600х600х350 мм</v>
          </cell>
          <cell r="H280" t="str">
            <v>1  ШТ.</v>
          </cell>
          <cell r="I280">
            <v>5</v>
          </cell>
          <cell r="P280">
            <v>165.79</v>
          </cell>
          <cell r="Q280">
            <v>1470.63</v>
          </cell>
          <cell r="R280">
            <v>489.64</v>
          </cell>
          <cell r="S280">
            <v>3642.87</v>
          </cell>
          <cell r="U280">
            <v>11.850000000000001</v>
          </cell>
          <cell r="X280">
            <v>3925.88</v>
          </cell>
          <cell r="Y280">
            <v>2686.13</v>
          </cell>
          <cell r="AC280">
            <v>3.38</v>
          </cell>
          <cell r="AD280">
            <v>32.18</v>
          </cell>
          <cell r="AE280">
            <v>3.16</v>
          </cell>
          <cell r="AF280">
            <v>23.51</v>
          </cell>
          <cell r="AL280">
            <v>3.38</v>
          </cell>
          <cell r="AM280">
            <v>32.18</v>
          </cell>
          <cell r="AN280">
            <v>3.16</v>
          </cell>
          <cell r="AO280">
            <v>23.51</v>
          </cell>
          <cell r="AQ280">
            <v>2.37</v>
          </cell>
          <cell r="AT280">
            <v>95</v>
          </cell>
          <cell r="AU280">
            <v>65</v>
          </cell>
          <cell r="BA280">
            <v>30.99</v>
          </cell>
          <cell r="BB280">
            <v>9.14</v>
          </cell>
          <cell r="BC280">
            <v>9.81</v>
          </cell>
          <cell r="BI280">
            <v>2</v>
          </cell>
          <cell r="BO280" t="str">
            <v>м08-03-573-4</v>
          </cell>
          <cell r="BS280">
            <v>30.99</v>
          </cell>
          <cell r="BZ280">
            <v>95</v>
          </cell>
          <cell r="CA280">
            <v>65</v>
          </cell>
          <cell r="DD280" t="str">
            <v/>
          </cell>
          <cell r="DE280" t="str">
            <v/>
          </cell>
          <cell r="DF280" t="str">
            <v/>
          </cell>
          <cell r="DG280" t="str">
            <v/>
          </cell>
          <cell r="DI280" t="str">
            <v/>
          </cell>
          <cell r="FX280">
            <v>95</v>
          </cell>
          <cell r="FY280">
            <v>65</v>
          </cell>
        </row>
        <row r="281">
          <cell r="E281" t="str">
            <v>50,1</v>
          </cell>
          <cell r="F281" t="str">
            <v>509-5739</v>
          </cell>
          <cell r="G281" t="str">
            <v>Щиты распределительные навесные ЩРН-12, размер корпуса 220х300х125 мм</v>
          </cell>
          <cell r="H281" t="str">
            <v>шт.</v>
          </cell>
          <cell r="I281">
            <v>1</v>
          </cell>
          <cell r="O281">
            <v>576.26</v>
          </cell>
          <cell r="X281">
            <v>0</v>
          </cell>
          <cell r="Y281">
            <v>0</v>
          </cell>
          <cell r="AC281">
            <v>184.7</v>
          </cell>
          <cell r="AD281">
            <v>0</v>
          </cell>
          <cell r="AE281">
            <v>0</v>
          </cell>
          <cell r="AF281">
            <v>0</v>
          </cell>
          <cell r="AL281">
            <v>184.7</v>
          </cell>
          <cell r="AM281">
            <v>0</v>
          </cell>
          <cell r="AO281">
            <v>0</v>
          </cell>
          <cell r="BC281">
            <v>3.12</v>
          </cell>
          <cell r="BI281">
            <v>2</v>
          </cell>
          <cell r="FX281">
            <v>0</v>
          </cell>
          <cell r="FY281">
            <v>0</v>
          </cell>
        </row>
        <row r="282">
          <cell r="E282" t="str">
            <v>50,2</v>
          </cell>
          <cell r="F282" t="str">
            <v>509-6335</v>
          </cell>
          <cell r="G282" t="str">
            <v>Щиты с монтажной панелью ЩМП-2, размером 500х400х220 мм, степень защиты IP54</v>
          </cell>
          <cell r="H282" t="str">
            <v>шт.</v>
          </cell>
          <cell r="I282">
            <v>5</v>
          </cell>
          <cell r="O282">
            <v>19663.16</v>
          </cell>
          <cell r="X282">
            <v>0</v>
          </cell>
          <cell r="Y282">
            <v>0</v>
          </cell>
          <cell r="AC282">
            <v>589.6</v>
          </cell>
          <cell r="AD282">
            <v>0</v>
          </cell>
          <cell r="AE282">
            <v>0</v>
          </cell>
          <cell r="AF282">
            <v>0</v>
          </cell>
          <cell r="AL282">
            <v>589.6</v>
          </cell>
          <cell r="AM282">
            <v>0</v>
          </cell>
          <cell r="AO282">
            <v>0</v>
          </cell>
          <cell r="BC282">
            <v>6.67</v>
          </cell>
          <cell r="BI282">
            <v>2</v>
          </cell>
          <cell r="FX282">
            <v>0</v>
          </cell>
          <cell r="FY282">
            <v>0</v>
          </cell>
        </row>
        <row r="283">
          <cell r="E283" t="str">
            <v>50,3</v>
          </cell>
          <cell r="F283" t="str">
            <v>509-4860</v>
          </cell>
          <cell r="G283" t="str">
            <v>DIN-рейка оцинкованная 600 мм</v>
          </cell>
          <cell r="H283" t="str">
            <v>100 шт.</v>
          </cell>
          <cell r="I283">
            <v>0.08</v>
          </cell>
          <cell r="O283">
            <v>222.55</v>
          </cell>
          <cell r="X283">
            <v>0</v>
          </cell>
          <cell r="Y283">
            <v>0</v>
          </cell>
          <cell r="AC283">
            <v>330</v>
          </cell>
          <cell r="AD283">
            <v>0</v>
          </cell>
          <cell r="AE283">
            <v>0</v>
          </cell>
          <cell r="AF283">
            <v>0</v>
          </cell>
          <cell r="AL283">
            <v>330</v>
          </cell>
          <cell r="AM283">
            <v>0</v>
          </cell>
          <cell r="AO283">
            <v>0</v>
          </cell>
          <cell r="BC283">
            <v>8.43</v>
          </cell>
          <cell r="BI283">
            <v>2</v>
          </cell>
          <cell r="FX283">
            <v>0</v>
          </cell>
          <cell r="FY283">
            <v>0</v>
          </cell>
        </row>
        <row r="284">
          <cell r="E284" t="str">
            <v>51</v>
          </cell>
          <cell r="F284" t="str">
            <v>м08-02-390-1</v>
          </cell>
          <cell r="G284" t="str">
            <v>Короба пластмассовые шириной до 40 мм</v>
          </cell>
          <cell r="H284" t="str">
            <v>100 м</v>
          </cell>
          <cell r="I284">
            <v>12.5</v>
          </cell>
          <cell r="P284">
            <v>2861.65</v>
          </cell>
          <cell r="Q284">
            <v>3432</v>
          </cell>
          <cell r="R284">
            <v>54.23</v>
          </cell>
          <cell r="S284">
            <v>60012.14</v>
          </cell>
          <cell r="U284">
            <v>203.625</v>
          </cell>
          <cell r="X284">
            <v>57063.05</v>
          </cell>
          <cell r="Y284">
            <v>39043.14</v>
          </cell>
          <cell r="AC284">
            <v>51.33</v>
          </cell>
          <cell r="AD284">
            <v>31.2</v>
          </cell>
          <cell r="AE284">
            <v>0.14000000000000001</v>
          </cell>
          <cell r="AF284">
            <v>154.91999999999999</v>
          </cell>
          <cell r="AL284">
            <v>51.33</v>
          </cell>
          <cell r="AM284">
            <v>31.2</v>
          </cell>
          <cell r="AN284">
            <v>0.14000000000000001</v>
          </cell>
          <cell r="AO284">
            <v>154.91999999999999</v>
          </cell>
          <cell r="AQ284">
            <v>16.29</v>
          </cell>
          <cell r="AT284">
            <v>95</v>
          </cell>
          <cell r="AU284">
            <v>65</v>
          </cell>
          <cell r="BA284">
            <v>30.99</v>
          </cell>
          <cell r="BB284">
            <v>8.8000000000000007</v>
          </cell>
          <cell r="BC284">
            <v>4.46</v>
          </cell>
          <cell r="BI284">
            <v>2</v>
          </cell>
          <cell r="BO284" t="str">
            <v>м08-02-390-1</v>
          </cell>
          <cell r="BS284">
            <v>30.99</v>
          </cell>
          <cell r="BZ284">
            <v>95</v>
          </cell>
          <cell r="CA284">
            <v>65</v>
          </cell>
          <cell r="DD284" t="str">
            <v/>
          </cell>
          <cell r="DE284" t="str">
            <v/>
          </cell>
          <cell r="DF284" t="str">
            <v/>
          </cell>
          <cell r="DG284" t="str">
            <v/>
          </cell>
          <cell r="DI284" t="str">
            <v/>
          </cell>
          <cell r="FX284">
            <v>95</v>
          </cell>
          <cell r="FY284">
            <v>65</v>
          </cell>
        </row>
        <row r="285">
          <cell r="E285" t="str">
            <v>51,1</v>
          </cell>
          <cell r="F285" t="str">
            <v>509-1834</v>
          </cell>
          <cell r="G285" t="str">
            <v>Кабель-канал (короб) "Электропласт" 40x25 мм</v>
          </cell>
          <cell r="H285" t="str">
            <v>100 м</v>
          </cell>
          <cell r="I285">
            <v>7.5</v>
          </cell>
          <cell r="O285">
            <v>11592</v>
          </cell>
          <cell r="X285">
            <v>0</v>
          </cell>
          <cell r="Y285">
            <v>0</v>
          </cell>
          <cell r="AC285">
            <v>336</v>
          </cell>
          <cell r="AD285">
            <v>0</v>
          </cell>
          <cell r="AE285">
            <v>0</v>
          </cell>
          <cell r="AF285">
            <v>0</v>
          </cell>
          <cell r="AL285">
            <v>336</v>
          </cell>
          <cell r="AM285">
            <v>0</v>
          </cell>
          <cell r="AO285">
            <v>0</v>
          </cell>
          <cell r="BC285">
            <v>4.5999999999999996</v>
          </cell>
          <cell r="BI285">
            <v>2</v>
          </cell>
          <cell r="FX285">
            <v>95</v>
          </cell>
          <cell r="FY285">
            <v>65</v>
          </cell>
        </row>
        <row r="286">
          <cell r="E286" t="str">
            <v>51,2</v>
          </cell>
          <cell r="F286" t="str">
            <v>509-1830</v>
          </cell>
          <cell r="G286" t="str">
            <v>Кабель-канал (короб) "Электропласт" 20x10 мм</v>
          </cell>
          <cell r="H286" t="str">
            <v>100 м</v>
          </cell>
          <cell r="I286">
            <v>5</v>
          </cell>
          <cell r="O286">
            <v>3055.25</v>
          </cell>
          <cell r="X286">
            <v>0</v>
          </cell>
          <cell r="Y286">
            <v>0</v>
          </cell>
          <cell r="AC286">
            <v>121</v>
          </cell>
          <cell r="AD286">
            <v>0</v>
          </cell>
          <cell r="AE286">
            <v>0</v>
          </cell>
          <cell r="AF286">
            <v>0</v>
          </cell>
          <cell r="AL286">
            <v>121</v>
          </cell>
          <cell r="AM286">
            <v>0</v>
          </cell>
          <cell r="AO286">
            <v>0</v>
          </cell>
          <cell r="BC286">
            <v>5.05</v>
          </cell>
          <cell r="BI286">
            <v>2</v>
          </cell>
          <cell r="FX286">
            <v>95</v>
          </cell>
          <cell r="FY286">
            <v>65</v>
          </cell>
        </row>
        <row r="287">
          <cell r="E287" t="str">
            <v>52</v>
          </cell>
          <cell r="F287" t="str">
            <v>м08-02-390-3</v>
          </cell>
          <cell r="G287" t="str">
            <v>Короба пластмассовые шириной до 120 мм</v>
          </cell>
          <cell r="H287" t="str">
            <v>100 м</v>
          </cell>
          <cell r="I287">
            <v>0.5</v>
          </cell>
          <cell r="P287">
            <v>163.92</v>
          </cell>
          <cell r="Q287">
            <v>171.71</v>
          </cell>
          <cell r="R287">
            <v>2.17</v>
          </cell>
          <cell r="S287">
            <v>2995.8</v>
          </cell>
          <cell r="U287">
            <v>10.164999999999999</v>
          </cell>
          <cell r="X287">
            <v>2848.07</v>
          </cell>
          <cell r="Y287">
            <v>1948.68</v>
          </cell>
          <cell r="AC287">
            <v>92.87</v>
          </cell>
          <cell r="AD287">
            <v>39.07</v>
          </cell>
          <cell r="AE287">
            <v>0.14000000000000001</v>
          </cell>
          <cell r="AF287">
            <v>193.34</v>
          </cell>
          <cell r="AL287">
            <v>92.87</v>
          </cell>
          <cell r="AM287">
            <v>39.07</v>
          </cell>
          <cell r="AN287">
            <v>0.14000000000000001</v>
          </cell>
          <cell r="AO287">
            <v>193.34</v>
          </cell>
          <cell r="AQ287">
            <v>20.329999999999998</v>
          </cell>
          <cell r="AT287">
            <v>95</v>
          </cell>
          <cell r="AU287">
            <v>65</v>
          </cell>
          <cell r="BA287">
            <v>30.99</v>
          </cell>
          <cell r="BB287">
            <v>8.7899999999999991</v>
          </cell>
          <cell r="BC287">
            <v>3.53</v>
          </cell>
          <cell r="BI287">
            <v>2</v>
          </cell>
          <cell r="BO287" t="str">
            <v>м08-02-390-3</v>
          </cell>
          <cell r="BS287">
            <v>30.99</v>
          </cell>
          <cell r="BZ287">
            <v>95</v>
          </cell>
          <cell r="CA287">
            <v>65</v>
          </cell>
          <cell r="DD287" t="str">
            <v/>
          </cell>
          <cell r="DE287" t="str">
            <v/>
          </cell>
          <cell r="DF287" t="str">
            <v/>
          </cell>
          <cell r="DG287" t="str">
            <v/>
          </cell>
          <cell r="DI287" t="str">
            <v/>
          </cell>
          <cell r="FX287">
            <v>95</v>
          </cell>
          <cell r="FY287">
            <v>65</v>
          </cell>
        </row>
        <row r="288">
          <cell r="E288" t="str">
            <v>52,1</v>
          </cell>
          <cell r="F288" t="str">
            <v>509-1840</v>
          </cell>
          <cell r="G288" t="str">
            <v>Кабель-канал (короб) "Электропласт" 100x60 мм</v>
          </cell>
          <cell r="H288" t="str">
            <v>100 м</v>
          </cell>
          <cell r="I288">
            <v>0.5</v>
          </cell>
          <cell r="O288">
            <v>3250.05</v>
          </cell>
          <cell r="X288">
            <v>0</v>
          </cell>
          <cell r="Y288">
            <v>0</v>
          </cell>
          <cell r="AC288">
            <v>1383</v>
          </cell>
          <cell r="AD288">
            <v>0</v>
          </cell>
          <cell r="AE288">
            <v>0</v>
          </cell>
          <cell r="AF288">
            <v>0</v>
          </cell>
          <cell r="AL288">
            <v>1383</v>
          </cell>
          <cell r="AM288">
            <v>0</v>
          </cell>
          <cell r="AO288">
            <v>0</v>
          </cell>
          <cell r="BC288">
            <v>4.7</v>
          </cell>
          <cell r="BI288">
            <v>2</v>
          </cell>
          <cell r="FX288">
            <v>95</v>
          </cell>
          <cell r="FY288">
            <v>65</v>
          </cell>
        </row>
        <row r="289">
          <cell r="E289" t="str">
            <v>53</v>
          </cell>
          <cell r="F289" t="str">
            <v>м08-02-390-2</v>
          </cell>
          <cell r="G289" t="str">
            <v>Короба пластмассовые шириной до 63 мм</v>
          </cell>
          <cell r="H289" t="str">
            <v>100 м</v>
          </cell>
          <cell r="I289">
            <v>1</v>
          </cell>
          <cell r="P289">
            <v>259.72000000000003</v>
          </cell>
          <cell r="Q289">
            <v>309.94</v>
          </cell>
          <cell r="R289">
            <v>4.34</v>
          </cell>
          <cell r="S289">
            <v>5419.84</v>
          </cell>
          <cell r="U289">
            <v>18.39</v>
          </cell>
          <cell r="X289">
            <v>5152.97</v>
          </cell>
          <cell r="Y289">
            <v>3525.72</v>
          </cell>
          <cell r="AC289">
            <v>69.63</v>
          </cell>
          <cell r="AD289">
            <v>35.26</v>
          </cell>
          <cell r="AE289">
            <v>0.14000000000000001</v>
          </cell>
          <cell r="AF289">
            <v>174.89</v>
          </cell>
          <cell r="AL289">
            <v>69.63</v>
          </cell>
          <cell r="AM289">
            <v>35.26</v>
          </cell>
          <cell r="AN289">
            <v>0.14000000000000001</v>
          </cell>
          <cell r="AO289">
            <v>174.89</v>
          </cell>
          <cell r="AQ289">
            <v>18.39</v>
          </cell>
          <cell r="AT289">
            <v>95</v>
          </cell>
          <cell r="AU289">
            <v>65</v>
          </cell>
          <cell r="BA289">
            <v>30.99</v>
          </cell>
          <cell r="BB289">
            <v>8.7899999999999991</v>
          </cell>
          <cell r="BC289">
            <v>3.73</v>
          </cell>
          <cell r="BI289">
            <v>2</v>
          </cell>
          <cell r="BO289" t="str">
            <v>м08-02-390-2</v>
          </cell>
          <cell r="BS289">
            <v>30.99</v>
          </cell>
          <cell r="BZ289">
            <v>95</v>
          </cell>
          <cell r="CA289">
            <v>65</v>
          </cell>
          <cell r="DD289" t="str">
            <v/>
          </cell>
          <cell r="DE289" t="str">
            <v/>
          </cell>
          <cell r="DF289" t="str">
            <v/>
          </cell>
          <cell r="DG289" t="str">
            <v/>
          </cell>
          <cell r="DI289" t="str">
            <v/>
          </cell>
          <cell r="FX289">
            <v>95</v>
          </cell>
          <cell r="FY289">
            <v>65</v>
          </cell>
        </row>
        <row r="290">
          <cell r="E290" t="str">
            <v>53,1</v>
          </cell>
          <cell r="F290" t="str">
            <v>509-1836</v>
          </cell>
          <cell r="G290" t="str">
            <v>Кабель-канал (короб) "Электропласт" 60x40 мм</v>
          </cell>
          <cell r="H290" t="str">
            <v>100 м</v>
          </cell>
          <cell r="I290">
            <v>1</v>
          </cell>
          <cell r="O290">
            <v>3197.04</v>
          </cell>
          <cell r="X290">
            <v>0</v>
          </cell>
          <cell r="Y290">
            <v>0</v>
          </cell>
          <cell r="AC290">
            <v>692</v>
          </cell>
          <cell r="AD290">
            <v>0</v>
          </cell>
          <cell r="AE290">
            <v>0</v>
          </cell>
          <cell r="AF290">
            <v>0</v>
          </cell>
          <cell r="AL290">
            <v>692</v>
          </cell>
          <cell r="AM290">
            <v>0</v>
          </cell>
          <cell r="AO290">
            <v>0</v>
          </cell>
          <cell r="BC290">
            <v>4.62</v>
          </cell>
          <cell r="BI290">
            <v>2</v>
          </cell>
          <cell r="FX290">
            <v>95</v>
          </cell>
          <cell r="FY290">
            <v>65</v>
          </cell>
        </row>
        <row r="292">
          <cell r="E292" t="str">
            <v>54</v>
          </cell>
          <cell r="F292" t="str">
            <v>м08-02-413-1</v>
          </cell>
          <cell r="G292" t="str">
            <v>Провод, количество проводов в резинобитумной трубке до 2, сечение провода до 6 мм2</v>
          </cell>
          <cell r="H292" t="str">
            <v>100 М ТРУБОК</v>
          </cell>
          <cell r="I292">
            <v>2.5</v>
          </cell>
          <cell r="P292">
            <v>844.91</v>
          </cell>
          <cell r="Q292">
            <v>882.45</v>
          </cell>
          <cell r="R292">
            <v>188.26</v>
          </cell>
          <cell r="S292">
            <v>11768.45</v>
          </cell>
          <cell r="U292">
            <v>40.4</v>
          </cell>
          <cell r="X292">
            <v>11358.87</v>
          </cell>
          <cell r="Y292">
            <v>7771.86</v>
          </cell>
          <cell r="AC292">
            <v>64.62</v>
          </cell>
          <cell r="AD292">
            <v>39.93</v>
          </cell>
          <cell r="AE292">
            <v>2.4300000000000002</v>
          </cell>
          <cell r="AF292">
            <v>151.9</v>
          </cell>
          <cell r="AL292">
            <v>64.62</v>
          </cell>
          <cell r="AM292">
            <v>39.93</v>
          </cell>
          <cell r="AN292">
            <v>2.4300000000000002</v>
          </cell>
          <cell r="AO292">
            <v>151.9</v>
          </cell>
          <cell r="AQ292">
            <v>16.16</v>
          </cell>
          <cell r="AT292">
            <v>95</v>
          </cell>
          <cell r="AU292">
            <v>65</v>
          </cell>
          <cell r="BA292">
            <v>30.99</v>
          </cell>
          <cell r="BB292">
            <v>8.84</v>
          </cell>
          <cell r="BC292">
            <v>5.23</v>
          </cell>
          <cell r="BI292">
            <v>2</v>
          </cell>
          <cell r="BO292" t="str">
            <v/>
          </cell>
          <cell r="BS292">
            <v>30.99</v>
          </cell>
          <cell r="BZ292">
            <v>95</v>
          </cell>
          <cell r="CA292">
            <v>65</v>
          </cell>
          <cell r="DD292" t="str">
            <v/>
          </cell>
          <cell r="DE292" t="str">
            <v/>
          </cell>
          <cell r="DF292" t="str">
            <v/>
          </cell>
          <cell r="DG292" t="str">
            <v/>
          </cell>
          <cell r="DI292" t="str">
            <v/>
          </cell>
          <cell r="FX292">
            <v>95</v>
          </cell>
          <cell r="FY292">
            <v>65</v>
          </cell>
        </row>
        <row r="293">
          <cell r="E293" t="str">
            <v>54,1</v>
          </cell>
          <cell r="F293" t="str">
            <v>103-2406</v>
          </cell>
          <cell r="G293" t="str">
            <v>Трубы гибкие гофрированные легкие из самозатухающего ПВХ (IP55) серии FL, диаметром 16 мм</v>
          </cell>
          <cell r="H293" t="str">
            <v>10 м</v>
          </cell>
          <cell r="I293">
            <v>20</v>
          </cell>
          <cell r="O293">
            <v>1099.33</v>
          </cell>
          <cell r="X293">
            <v>0</v>
          </cell>
          <cell r="Y293">
            <v>0</v>
          </cell>
          <cell r="AC293">
            <v>15.66</v>
          </cell>
          <cell r="AD293">
            <v>0</v>
          </cell>
          <cell r="AE293">
            <v>0</v>
          </cell>
          <cell r="AF293">
            <v>0</v>
          </cell>
          <cell r="AL293">
            <v>15.66</v>
          </cell>
          <cell r="AM293">
            <v>0</v>
          </cell>
          <cell r="AO293">
            <v>0</v>
          </cell>
          <cell r="BC293">
            <v>3.51</v>
          </cell>
          <cell r="BI293">
            <v>2</v>
          </cell>
          <cell r="FX293">
            <v>95</v>
          </cell>
          <cell r="FY293">
            <v>65</v>
          </cell>
        </row>
        <row r="294">
          <cell r="E294" t="str">
            <v>54,2</v>
          </cell>
          <cell r="F294" t="str">
            <v>103-1177</v>
          </cell>
          <cell r="G294" t="str">
            <v>Клипса для крепежа гофротрубы, диаметром 16 мм</v>
          </cell>
          <cell r="H294" t="str">
            <v>10 шт.</v>
          </cell>
          <cell r="I294">
            <v>40</v>
          </cell>
          <cell r="O294">
            <v>1219.8</v>
          </cell>
          <cell r="X294">
            <v>0</v>
          </cell>
          <cell r="Y294">
            <v>0</v>
          </cell>
          <cell r="AC294">
            <v>1.9</v>
          </cell>
          <cell r="AD294">
            <v>0</v>
          </cell>
          <cell r="AE294">
            <v>0</v>
          </cell>
          <cell r="AF294">
            <v>0</v>
          </cell>
          <cell r="AL294">
            <v>1.9</v>
          </cell>
          <cell r="AM294">
            <v>0</v>
          </cell>
          <cell r="AO294">
            <v>0</v>
          </cell>
          <cell r="BC294">
            <v>16.05</v>
          </cell>
          <cell r="BI294">
            <v>2</v>
          </cell>
          <cell r="FX294">
            <v>95</v>
          </cell>
          <cell r="FY294">
            <v>65</v>
          </cell>
        </row>
        <row r="295">
          <cell r="E295" t="str">
            <v>54,3</v>
          </cell>
          <cell r="F295" t="str">
            <v>103-2407</v>
          </cell>
          <cell r="G295" t="str">
            <v>Трубы гибкие гофрированные легкие из самозатухающего ПВХ (IP55) серии FL, диаметром 20 мм</v>
          </cell>
          <cell r="H295" t="str">
            <v>10 м</v>
          </cell>
          <cell r="I295">
            <v>5</v>
          </cell>
          <cell r="O295">
            <v>370.08</v>
          </cell>
          <cell r="X295">
            <v>0</v>
          </cell>
          <cell r="Y295">
            <v>0</v>
          </cell>
          <cell r="AC295">
            <v>20.56</v>
          </cell>
          <cell r="AD295">
            <v>0</v>
          </cell>
          <cell r="AE295">
            <v>0</v>
          </cell>
          <cell r="AF295">
            <v>0</v>
          </cell>
          <cell r="AL295">
            <v>20.56</v>
          </cell>
          <cell r="AM295">
            <v>0</v>
          </cell>
          <cell r="AO295">
            <v>0</v>
          </cell>
          <cell r="BC295">
            <v>3.6</v>
          </cell>
          <cell r="BI295">
            <v>2</v>
          </cell>
          <cell r="FX295">
            <v>95</v>
          </cell>
          <cell r="FY295">
            <v>65</v>
          </cell>
        </row>
        <row r="296">
          <cell r="E296" t="str">
            <v>54,4</v>
          </cell>
          <cell r="F296" t="str">
            <v>103-1178</v>
          </cell>
          <cell r="G296" t="str">
            <v>Клипса для крепежа гофротрубы, диаметром 32 мм</v>
          </cell>
          <cell r="H296" t="str">
            <v>10 шт.</v>
          </cell>
          <cell r="I296">
            <v>10</v>
          </cell>
          <cell r="O296">
            <v>725.4</v>
          </cell>
          <cell r="X296">
            <v>0</v>
          </cell>
          <cell r="Y296">
            <v>0</v>
          </cell>
          <cell r="AC296">
            <v>4.5</v>
          </cell>
          <cell r="AD296">
            <v>0</v>
          </cell>
          <cell r="AE296">
            <v>0</v>
          </cell>
          <cell r="AF296">
            <v>0</v>
          </cell>
          <cell r="AL296">
            <v>4.5</v>
          </cell>
          <cell r="AM296">
            <v>0</v>
          </cell>
          <cell r="AO296">
            <v>0</v>
          </cell>
          <cell r="BC296">
            <v>16.12</v>
          </cell>
          <cell r="BI296">
            <v>2</v>
          </cell>
          <cell r="FX296">
            <v>95</v>
          </cell>
          <cell r="FY296">
            <v>65</v>
          </cell>
        </row>
        <row r="297">
          <cell r="E297" t="str">
            <v>54,5</v>
          </cell>
          <cell r="F297" t="str">
            <v>КП поставщика</v>
          </cell>
          <cell r="H297" t="str">
            <v>м</v>
          </cell>
          <cell r="I297">
            <v>50</v>
          </cell>
          <cell r="O297">
            <v>5953.08</v>
          </cell>
          <cell r="X297">
            <v>0</v>
          </cell>
          <cell r="Y297">
            <v>0</v>
          </cell>
          <cell r="AC297">
            <v>14.92</v>
          </cell>
          <cell r="AD297">
            <v>0</v>
          </cell>
          <cell r="AE297">
            <v>0</v>
          </cell>
          <cell r="AF297">
            <v>0</v>
          </cell>
          <cell r="AL297">
            <v>14.92</v>
          </cell>
          <cell r="AM297">
            <v>0</v>
          </cell>
          <cell r="AO297">
            <v>0</v>
          </cell>
          <cell r="BC297">
            <v>7.98</v>
          </cell>
          <cell r="BI297">
            <v>2</v>
          </cell>
          <cell r="FX297">
            <v>95</v>
          </cell>
          <cell r="FY297">
            <v>65</v>
          </cell>
        </row>
        <row r="298">
          <cell r="E298" t="str">
            <v>54,6</v>
          </cell>
          <cell r="F298" t="str">
            <v>КП поставщика</v>
          </cell>
          <cell r="H298" t="str">
            <v>м</v>
          </cell>
          <cell r="I298">
            <v>200</v>
          </cell>
          <cell r="O298">
            <v>7229.88</v>
          </cell>
          <cell r="X298">
            <v>0</v>
          </cell>
          <cell r="Y298">
            <v>0</v>
          </cell>
          <cell r="AC298">
            <v>4.53</v>
          </cell>
          <cell r="AD298">
            <v>0</v>
          </cell>
          <cell r="AE298">
            <v>0</v>
          </cell>
          <cell r="AF298">
            <v>0</v>
          </cell>
          <cell r="AL298">
            <v>4.53</v>
          </cell>
          <cell r="AM298">
            <v>0</v>
          </cell>
          <cell r="AO298">
            <v>0</v>
          </cell>
          <cell r="BC298">
            <v>7.98</v>
          </cell>
          <cell r="BI298">
            <v>2</v>
          </cell>
          <cell r="FX298">
            <v>95</v>
          </cell>
          <cell r="FY298">
            <v>65</v>
          </cell>
        </row>
        <row r="299">
          <cell r="E299" t="str">
            <v>55</v>
          </cell>
          <cell r="F299" t="str">
            <v>м08-02-399-1</v>
          </cell>
          <cell r="G299" t="str">
            <v>Провод в коробах, сечением до 6 мм2</v>
          </cell>
          <cell r="H299" t="str">
            <v>100 м</v>
          </cell>
          <cell r="I299">
            <v>14</v>
          </cell>
          <cell r="P299">
            <v>894.8</v>
          </cell>
          <cell r="Q299">
            <v>274.44</v>
          </cell>
          <cell r="R299">
            <v>60.74</v>
          </cell>
          <cell r="S299">
            <v>11501.63</v>
          </cell>
          <cell r="U299">
            <v>39.479999999999997</v>
          </cell>
          <cell r="X299">
            <v>10984.25</v>
          </cell>
          <cell r="Y299">
            <v>7515.54</v>
          </cell>
          <cell r="AC299">
            <v>12.86</v>
          </cell>
          <cell r="AD299">
            <v>2.2200000000000002</v>
          </cell>
          <cell r="AE299">
            <v>0.14000000000000001</v>
          </cell>
          <cell r="AF299">
            <v>26.51</v>
          </cell>
          <cell r="AL299">
            <v>12.86</v>
          </cell>
          <cell r="AM299">
            <v>2.2200000000000002</v>
          </cell>
          <cell r="AN299">
            <v>0.14000000000000001</v>
          </cell>
          <cell r="AO299">
            <v>26.51</v>
          </cell>
          <cell r="AQ299">
            <v>2.82</v>
          </cell>
          <cell r="AT299">
            <v>95</v>
          </cell>
          <cell r="AU299">
            <v>65</v>
          </cell>
          <cell r="BA299">
            <v>30.99</v>
          </cell>
          <cell r="BB299">
            <v>8.83</v>
          </cell>
          <cell r="BC299">
            <v>4.97</v>
          </cell>
          <cell r="BI299">
            <v>2</v>
          </cell>
          <cell r="BO299" t="str">
            <v>м08-02-399-1</v>
          </cell>
          <cell r="BS299">
            <v>30.99</v>
          </cell>
          <cell r="BZ299">
            <v>95</v>
          </cell>
          <cell r="CA299">
            <v>65</v>
          </cell>
          <cell r="DD299" t="str">
            <v/>
          </cell>
          <cell r="DE299" t="str">
            <v/>
          </cell>
          <cell r="DF299" t="str">
            <v/>
          </cell>
          <cell r="DG299" t="str">
            <v/>
          </cell>
          <cell r="DI299" t="str">
            <v/>
          </cell>
          <cell r="FX299">
            <v>95</v>
          </cell>
          <cell r="FY299">
            <v>65</v>
          </cell>
        </row>
        <row r="300">
          <cell r="E300" t="str">
            <v>55,1</v>
          </cell>
          <cell r="F300" t="str">
            <v>КП поставщика</v>
          </cell>
          <cell r="H300" t="str">
            <v>м</v>
          </cell>
          <cell r="I300">
            <v>800</v>
          </cell>
          <cell r="O300">
            <v>17683.68</v>
          </cell>
          <cell r="X300">
            <v>0</v>
          </cell>
          <cell r="Y300">
            <v>0</v>
          </cell>
          <cell r="AC300">
            <v>2.77</v>
          </cell>
          <cell r="AD300">
            <v>0</v>
          </cell>
          <cell r="AE300">
            <v>0</v>
          </cell>
          <cell r="AF300">
            <v>0</v>
          </cell>
          <cell r="AL300">
            <v>2.77</v>
          </cell>
          <cell r="AM300">
            <v>0</v>
          </cell>
          <cell r="AO300">
            <v>0</v>
          </cell>
          <cell r="BC300">
            <v>7.98</v>
          </cell>
          <cell r="BI300">
            <v>2</v>
          </cell>
          <cell r="FX300">
            <v>95</v>
          </cell>
          <cell r="FY300">
            <v>65</v>
          </cell>
        </row>
        <row r="301">
          <cell r="E301" t="str">
            <v>55,2</v>
          </cell>
          <cell r="F301" t="str">
            <v>КП поставщика</v>
          </cell>
          <cell r="H301" t="str">
            <v>м</v>
          </cell>
          <cell r="I301">
            <v>550</v>
          </cell>
          <cell r="O301">
            <v>19882.169999999998</v>
          </cell>
          <cell r="X301">
            <v>0</v>
          </cell>
          <cell r="Y301">
            <v>0</v>
          </cell>
          <cell r="AC301">
            <v>4.53</v>
          </cell>
          <cell r="AD301">
            <v>0</v>
          </cell>
          <cell r="AE301">
            <v>0</v>
          </cell>
          <cell r="AF301">
            <v>0</v>
          </cell>
          <cell r="AL301">
            <v>4.53</v>
          </cell>
          <cell r="AM301">
            <v>0</v>
          </cell>
          <cell r="AO301">
            <v>0</v>
          </cell>
          <cell r="BC301">
            <v>7.98</v>
          </cell>
          <cell r="BI301">
            <v>2</v>
          </cell>
          <cell r="FX301">
            <v>95</v>
          </cell>
          <cell r="FY301">
            <v>65</v>
          </cell>
        </row>
        <row r="302">
          <cell r="E302" t="str">
            <v>55,3</v>
          </cell>
          <cell r="F302" t="str">
            <v>КП поставщика</v>
          </cell>
          <cell r="H302" t="str">
            <v>м</v>
          </cell>
          <cell r="I302">
            <v>10</v>
          </cell>
          <cell r="O302">
            <v>395.01</v>
          </cell>
          <cell r="X302">
            <v>0</v>
          </cell>
          <cell r="Y302">
            <v>0</v>
          </cell>
          <cell r="AC302">
            <v>4.95</v>
          </cell>
          <cell r="AD302">
            <v>0</v>
          </cell>
          <cell r="AE302">
            <v>0</v>
          </cell>
          <cell r="AF302">
            <v>0</v>
          </cell>
          <cell r="AL302">
            <v>4.95</v>
          </cell>
          <cell r="AM302">
            <v>0</v>
          </cell>
          <cell r="AO302">
            <v>0</v>
          </cell>
          <cell r="BC302">
            <v>7.98</v>
          </cell>
          <cell r="BI302">
            <v>2</v>
          </cell>
          <cell r="FX302">
            <v>95</v>
          </cell>
          <cell r="FY302">
            <v>65</v>
          </cell>
        </row>
        <row r="303">
          <cell r="E303" t="str">
            <v>55,4</v>
          </cell>
          <cell r="F303" t="str">
            <v>КП поставщика</v>
          </cell>
          <cell r="H303" t="str">
            <v>м</v>
          </cell>
          <cell r="I303">
            <v>10</v>
          </cell>
          <cell r="O303">
            <v>475.61</v>
          </cell>
          <cell r="X303">
            <v>0</v>
          </cell>
          <cell r="Y303">
            <v>0</v>
          </cell>
          <cell r="AC303">
            <v>5.96</v>
          </cell>
          <cell r="AD303">
            <v>0</v>
          </cell>
          <cell r="AE303">
            <v>0</v>
          </cell>
          <cell r="AF303">
            <v>0</v>
          </cell>
          <cell r="AL303">
            <v>5.96</v>
          </cell>
          <cell r="AM303">
            <v>0</v>
          </cell>
          <cell r="AO303">
            <v>0</v>
          </cell>
          <cell r="BC303">
            <v>7.98</v>
          </cell>
          <cell r="BI303">
            <v>2</v>
          </cell>
          <cell r="FX303">
            <v>95</v>
          </cell>
          <cell r="FY303">
            <v>65</v>
          </cell>
        </row>
        <row r="304">
          <cell r="E304" t="str">
            <v>55,5</v>
          </cell>
          <cell r="F304" t="str">
            <v>КП поставщика</v>
          </cell>
          <cell r="H304" t="str">
            <v>м</v>
          </cell>
          <cell r="I304">
            <v>30</v>
          </cell>
          <cell r="O304">
            <v>3571.85</v>
          </cell>
          <cell r="X304">
            <v>0</v>
          </cell>
          <cell r="Y304">
            <v>0</v>
          </cell>
          <cell r="AC304">
            <v>14.92</v>
          </cell>
          <cell r="AD304">
            <v>0</v>
          </cell>
          <cell r="AE304">
            <v>0</v>
          </cell>
          <cell r="AF304">
            <v>0</v>
          </cell>
          <cell r="AL304">
            <v>14.92</v>
          </cell>
          <cell r="AM304">
            <v>0</v>
          </cell>
          <cell r="AO304">
            <v>0</v>
          </cell>
          <cell r="BC304">
            <v>7.98</v>
          </cell>
          <cell r="BI304">
            <v>2</v>
          </cell>
          <cell r="FX304">
            <v>95</v>
          </cell>
          <cell r="FY304">
            <v>65</v>
          </cell>
        </row>
        <row r="305">
          <cell r="E305" t="str">
            <v>56</v>
          </cell>
          <cell r="F305" t="str">
            <v>м08-02-407-2</v>
          </cell>
          <cell r="G305" t="str">
            <v>Труба стальная по установленным конструкциям, по стенам с креплением скобами, диаметр до 40 мм</v>
          </cell>
          <cell r="H305" t="str">
            <v>100 м</v>
          </cell>
          <cell r="I305">
            <v>0.06</v>
          </cell>
          <cell r="P305">
            <v>109.28</v>
          </cell>
          <cell r="Q305">
            <v>106.28</v>
          </cell>
          <cell r="R305">
            <v>16.07</v>
          </cell>
          <cell r="S305">
            <v>580.28</v>
          </cell>
          <cell r="U305">
            <v>1.992</v>
          </cell>
          <cell r="X305">
            <v>566.53</v>
          </cell>
          <cell r="Y305">
            <v>387.63</v>
          </cell>
          <cell r="AC305">
            <v>236.53</v>
          </cell>
          <cell r="AD305">
            <v>197.7</v>
          </cell>
          <cell r="AE305">
            <v>8.64</v>
          </cell>
          <cell r="AF305">
            <v>312.08</v>
          </cell>
          <cell r="AL305">
            <v>236.53</v>
          </cell>
          <cell r="AM305">
            <v>197.7</v>
          </cell>
          <cell r="AN305">
            <v>8.64</v>
          </cell>
          <cell r="AO305">
            <v>312.08</v>
          </cell>
          <cell r="AQ305">
            <v>33.200000000000003</v>
          </cell>
          <cell r="AT305">
            <v>95</v>
          </cell>
          <cell r="AU305">
            <v>65</v>
          </cell>
          <cell r="BA305">
            <v>30.99</v>
          </cell>
          <cell r="BB305">
            <v>8.9600000000000009</v>
          </cell>
          <cell r="BC305">
            <v>7.7</v>
          </cell>
          <cell r="BI305">
            <v>2</v>
          </cell>
          <cell r="BO305" t="str">
            <v>м08-02-407-2</v>
          </cell>
          <cell r="BS305">
            <v>30.99</v>
          </cell>
          <cell r="BZ305">
            <v>95</v>
          </cell>
          <cell r="CA305">
            <v>65</v>
          </cell>
          <cell r="DD305" t="str">
            <v/>
          </cell>
          <cell r="DE305" t="str">
            <v/>
          </cell>
          <cell r="DF305" t="str">
            <v/>
          </cell>
          <cell r="DG305" t="str">
            <v/>
          </cell>
          <cell r="DI305" t="str">
            <v/>
          </cell>
          <cell r="FX305">
            <v>95</v>
          </cell>
          <cell r="FY305">
            <v>65</v>
          </cell>
        </row>
        <row r="306">
          <cell r="E306" t="str">
            <v>56,1</v>
          </cell>
          <cell r="F306" t="str">
            <v>103-2108</v>
          </cell>
          <cell r="G306" t="str">
            <v>Трубы стальные бесшовные, холоднодеформированные из стали марок 10, 20, 30, 45 (ГОСТ 8734-75, 8733-74), наружным диаметром 32 мм, толщина стенки 3,0 мм</v>
          </cell>
          <cell r="H306" t="str">
            <v>м</v>
          </cell>
          <cell r="I306">
            <v>6</v>
          </cell>
          <cell r="O306">
            <v>1536.63</v>
          </cell>
          <cell r="X306">
            <v>0</v>
          </cell>
          <cell r="Y306">
            <v>0</v>
          </cell>
          <cell r="AC306">
            <v>39.28</v>
          </cell>
          <cell r="AD306">
            <v>0</v>
          </cell>
          <cell r="AE306">
            <v>0</v>
          </cell>
          <cell r="AF306">
            <v>0</v>
          </cell>
          <cell r="AL306">
            <v>39.28</v>
          </cell>
          <cell r="AM306">
            <v>0</v>
          </cell>
          <cell r="AO306">
            <v>0</v>
          </cell>
          <cell r="BC306">
            <v>6.52</v>
          </cell>
          <cell r="BI306">
            <v>2</v>
          </cell>
          <cell r="FX306">
            <v>95</v>
          </cell>
          <cell r="FY306">
            <v>65</v>
          </cell>
        </row>
        <row r="307">
          <cell r="E307" t="str">
            <v>57</v>
          </cell>
          <cell r="F307" t="str">
            <v>м08-02-412-3</v>
          </cell>
          <cell r="G307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H307" t="str">
            <v>100 м</v>
          </cell>
          <cell r="I307">
            <v>0.06</v>
          </cell>
          <cell r="P307">
            <v>8.8800000000000008</v>
          </cell>
          <cell r="Q307">
            <v>3.53</v>
          </cell>
          <cell r="R307">
            <v>0.76</v>
          </cell>
          <cell r="S307">
            <v>109.95</v>
          </cell>
          <cell r="U307">
            <v>0.37740000000000001</v>
          </cell>
          <cell r="X307">
            <v>105.17</v>
          </cell>
          <cell r="Y307">
            <v>71.959999999999994</v>
          </cell>
          <cell r="AC307">
            <v>22.92</v>
          </cell>
          <cell r="AD307">
            <v>6.65</v>
          </cell>
          <cell r="AE307">
            <v>0.41</v>
          </cell>
          <cell r="AF307">
            <v>59.13</v>
          </cell>
          <cell r="AL307">
            <v>22.92</v>
          </cell>
          <cell r="AM307">
            <v>6.65</v>
          </cell>
          <cell r="AN307">
            <v>0.41</v>
          </cell>
          <cell r="AO307">
            <v>59.13</v>
          </cell>
          <cell r="AQ307">
            <v>6.29</v>
          </cell>
          <cell r="AT307">
            <v>95</v>
          </cell>
          <cell r="AU307">
            <v>65</v>
          </cell>
          <cell r="BA307">
            <v>30.99</v>
          </cell>
          <cell r="BB307">
            <v>8.85</v>
          </cell>
          <cell r="BC307">
            <v>6.46</v>
          </cell>
          <cell r="BI307">
            <v>2</v>
          </cell>
          <cell r="BO307" t="str">
            <v>м08-02-412-3</v>
          </cell>
          <cell r="BS307">
            <v>30.99</v>
          </cell>
          <cell r="BZ307">
            <v>95</v>
          </cell>
          <cell r="CA307">
            <v>65</v>
          </cell>
          <cell r="DD307" t="str">
            <v/>
          </cell>
          <cell r="DE307" t="str">
            <v/>
          </cell>
          <cell r="DF307" t="str">
            <v/>
          </cell>
          <cell r="DG307" t="str">
            <v/>
          </cell>
          <cell r="DI307" t="str">
            <v/>
          </cell>
          <cell r="FX307">
            <v>95</v>
          </cell>
          <cell r="FY307">
            <v>65</v>
          </cell>
        </row>
        <row r="308">
          <cell r="E308" t="str">
            <v>57,1</v>
          </cell>
          <cell r="F308" t="str">
            <v>КП поставщика</v>
          </cell>
          <cell r="H308" t="str">
            <v>м</v>
          </cell>
          <cell r="I308">
            <v>6</v>
          </cell>
          <cell r="O308">
            <v>714.37</v>
          </cell>
          <cell r="X308">
            <v>0</v>
          </cell>
          <cell r="Y308">
            <v>0</v>
          </cell>
          <cell r="AC308">
            <v>14.92</v>
          </cell>
          <cell r="AD308">
            <v>0</v>
          </cell>
          <cell r="AE308">
            <v>0</v>
          </cell>
          <cell r="AF308">
            <v>0</v>
          </cell>
          <cell r="AL308">
            <v>14.92</v>
          </cell>
          <cell r="AM308">
            <v>0</v>
          </cell>
          <cell r="AO308">
            <v>0</v>
          </cell>
          <cell r="BC308">
            <v>7.98</v>
          </cell>
          <cell r="BI308">
            <v>2</v>
          </cell>
          <cell r="FX308">
            <v>95</v>
          </cell>
          <cell r="FY308">
            <v>65</v>
          </cell>
        </row>
        <row r="310">
          <cell r="G310" t="str">
            <v>Монтажные работы</v>
          </cell>
        </row>
        <row r="340">
          <cell r="G340" t="str">
            <v>Дополнительные работы</v>
          </cell>
        </row>
        <row r="344">
          <cell r="E344" t="str">
            <v>58</v>
          </cell>
          <cell r="F344" t="str">
            <v>46-03-010-1</v>
          </cell>
          <cell r="G344" t="str">
            <v>Пробивка в бетонных стенах и полах толщиной 100 мм отверстий площадью до 20 см2</v>
          </cell>
          <cell r="H344" t="str">
            <v>100 отверстий</v>
          </cell>
          <cell r="I344">
            <v>0.6</v>
          </cell>
          <cell r="Q344">
            <v>1358.56</v>
          </cell>
          <cell r="R344">
            <v>813.67</v>
          </cell>
          <cell r="S344">
            <v>2682.56</v>
          </cell>
          <cell r="U344">
            <v>9.1020000000000003</v>
          </cell>
          <cell r="X344">
            <v>3845.85</v>
          </cell>
          <cell r="Y344">
            <v>2447.36</v>
          </cell>
          <cell r="AD344">
            <v>215.85</v>
          </cell>
          <cell r="AE344">
            <v>43.76</v>
          </cell>
          <cell r="AF344">
            <v>144.27000000000001</v>
          </cell>
          <cell r="AL344">
            <v>0</v>
          </cell>
          <cell r="AM344">
            <v>215.85</v>
          </cell>
          <cell r="AN344">
            <v>43.76</v>
          </cell>
          <cell r="AO344">
            <v>144.27000000000001</v>
          </cell>
          <cell r="AQ344">
            <v>15.17</v>
          </cell>
          <cell r="AT344">
            <v>110</v>
          </cell>
          <cell r="AU344">
            <v>70</v>
          </cell>
          <cell r="BA344">
            <v>30.99</v>
          </cell>
          <cell r="BB344">
            <v>10.49</v>
          </cell>
          <cell r="BI344">
            <v>1</v>
          </cell>
          <cell r="BO344" t="str">
            <v>46-03-010-1</v>
          </cell>
          <cell r="BS344">
            <v>30.99</v>
          </cell>
          <cell r="BZ344">
            <v>110</v>
          </cell>
          <cell r="CA344">
            <v>70</v>
          </cell>
          <cell r="DE344" t="str">
            <v/>
          </cell>
          <cell r="DF344" t="str">
            <v/>
          </cell>
          <cell r="DG344" t="str">
            <v/>
          </cell>
          <cell r="DI344" t="str">
            <v/>
          </cell>
          <cell r="FX344">
            <v>110</v>
          </cell>
          <cell r="FY344">
            <v>70</v>
          </cell>
        </row>
        <row r="345">
          <cell r="E345" t="str">
            <v>59</v>
          </cell>
          <cell r="H345" t="str">
            <v>1 система</v>
          </cell>
          <cell r="I345">
            <v>1</v>
          </cell>
          <cell r="S345">
            <v>4710.7299999999996</v>
          </cell>
          <cell r="U345">
            <v>102.4</v>
          </cell>
          <cell r="X345">
            <v>3061.97</v>
          </cell>
          <cell r="Y345">
            <v>1884.29</v>
          </cell>
          <cell r="AE345">
            <v>0</v>
          </cell>
          <cell r="AF345">
            <v>152.00800000000001</v>
          </cell>
          <cell r="AL345">
            <v>0</v>
          </cell>
          <cell r="AM345">
            <v>0</v>
          </cell>
          <cell r="AO345">
            <v>190.01</v>
          </cell>
          <cell r="AQ345">
            <v>128</v>
          </cell>
          <cell r="AT345">
            <v>65</v>
          </cell>
          <cell r="AU345">
            <v>40</v>
          </cell>
          <cell r="BA345">
            <v>30.99</v>
          </cell>
          <cell r="BI345">
            <v>4</v>
          </cell>
          <cell r="BO345" t="str">
            <v/>
          </cell>
          <cell r="BZ345">
            <v>65</v>
          </cell>
          <cell r="CA345">
            <v>40</v>
          </cell>
          <cell r="DG345" t="str">
            <v>)*0,8</v>
          </cell>
          <cell r="DI345" t="str">
            <v>)*0,8</v>
          </cell>
          <cell r="FX345">
            <v>65</v>
          </cell>
          <cell r="FY345">
            <v>40</v>
          </cell>
        </row>
        <row r="347">
          <cell r="G347" t="str">
            <v>Дополнительные работы</v>
          </cell>
        </row>
        <row r="377">
          <cell r="G377" t="str">
            <v>Демонтажные работы</v>
          </cell>
        </row>
        <row r="381">
          <cell r="E381" t="str">
            <v>60</v>
          </cell>
          <cell r="H381" t="str">
            <v>1  ШТ.</v>
          </cell>
          <cell r="I381">
            <v>1</v>
          </cell>
          <cell r="Q381">
            <v>946.12</v>
          </cell>
          <cell r="R381">
            <v>346.96</v>
          </cell>
          <cell r="S381">
            <v>6627.27</v>
          </cell>
          <cell r="U381">
            <v>22.229999999999997</v>
          </cell>
          <cell r="X381">
            <v>6416.29</v>
          </cell>
          <cell r="Y381">
            <v>4533.25</v>
          </cell>
          <cell r="AD381">
            <v>111.17700000000001</v>
          </cell>
          <cell r="AE381">
            <v>11.196</v>
          </cell>
          <cell r="AF381">
            <v>213.852</v>
          </cell>
          <cell r="AL381">
            <v>43.44</v>
          </cell>
          <cell r="AM381">
            <v>370.59</v>
          </cell>
          <cell r="AN381">
            <v>37.32</v>
          </cell>
          <cell r="AO381">
            <v>712.84</v>
          </cell>
          <cell r="AQ381">
            <v>74.099999999999994</v>
          </cell>
          <cell r="AT381">
            <v>92</v>
          </cell>
          <cell r="AU381">
            <v>65</v>
          </cell>
          <cell r="BA381">
            <v>30.99</v>
          </cell>
          <cell r="BB381">
            <v>8.51</v>
          </cell>
          <cell r="BI381">
            <v>2</v>
          </cell>
          <cell r="BO381" t="str">
            <v>м10-04-077-15</v>
          </cell>
          <cell r="BS381">
            <v>30.99</v>
          </cell>
          <cell r="BZ381">
            <v>92</v>
          </cell>
          <cell r="CA381">
            <v>65</v>
          </cell>
          <cell r="DE381" t="str">
            <v>)*0,3</v>
          </cell>
          <cell r="DF381" t="str">
            <v>)*0,3</v>
          </cell>
          <cell r="DG381" t="str">
            <v>)*0,3</v>
          </cell>
          <cell r="DI381" t="str">
            <v>)*0,3</v>
          </cell>
          <cell r="FX381">
            <v>92</v>
          </cell>
          <cell r="FY381">
            <v>65</v>
          </cell>
        </row>
        <row r="383">
          <cell r="E383" t="str">
            <v>61</v>
          </cell>
          <cell r="H383" t="str">
            <v>1  ШТ.</v>
          </cell>
          <cell r="I383">
            <v>1</v>
          </cell>
          <cell r="Q383">
            <v>0.35</v>
          </cell>
          <cell r="S383">
            <v>1094.26</v>
          </cell>
          <cell r="U383">
            <v>3.51</v>
          </cell>
          <cell r="X383">
            <v>875.41</v>
          </cell>
          <cell r="Y383">
            <v>656.56</v>
          </cell>
          <cell r="AD383">
            <v>9.2999999999999999E-2</v>
          </cell>
          <cell r="AE383">
            <v>0</v>
          </cell>
          <cell r="AF383">
            <v>35.31</v>
          </cell>
          <cell r="AL383">
            <v>12.39</v>
          </cell>
          <cell r="AM383">
            <v>0.31</v>
          </cell>
          <cell r="AO383">
            <v>117.7</v>
          </cell>
          <cell r="AQ383">
            <v>11.7</v>
          </cell>
          <cell r="AT383">
            <v>80</v>
          </cell>
          <cell r="AU383">
            <v>60</v>
          </cell>
          <cell r="BA383">
            <v>30.99</v>
          </cell>
          <cell r="BB383">
            <v>3.74</v>
          </cell>
          <cell r="BI383">
            <v>2</v>
          </cell>
          <cell r="BO383" t="str">
            <v>м10-08-001-2</v>
          </cell>
          <cell r="BZ383">
            <v>80</v>
          </cell>
          <cell r="CA383">
            <v>60</v>
          </cell>
          <cell r="DE383" t="str">
            <v>)*0,3</v>
          </cell>
          <cell r="DG383" t="str">
            <v>)*0,3</v>
          </cell>
          <cell r="DI383" t="str">
            <v>)*0,3</v>
          </cell>
          <cell r="FX383">
            <v>80</v>
          </cell>
          <cell r="FY383">
            <v>60</v>
          </cell>
        </row>
        <row r="384">
          <cell r="E384" t="str">
            <v>62</v>
          </cell>
          <cell r="H384" t="str">
            <v>1 ящик</v>
          </cell>
          <cell r="I384">
            <v>2</v>
          </cell>
          <cell r="S384">
            <v>522.86</v>
          </cell>
          <cell r="U384">
            <v>1.8599999999999999</v>
          </cell>
          <cell r="X384">
            <v>418.29</v>
          </cell>
          <cell r="Y384">
            <v>313.72000000000003</v>
          </cell>
          <cell r="AE384">
            <v>0</v>
          </cell>
          <cell r="AF384">
            <v>8.4359999999999999</v>
          </cell>
          <cell r="AL384">
            <v>8.74</v>
          </cell>
          <cell r="AM384">
            <v>0</v>
          </cell>
          <cell r="AO384">
            <v>28.12</v>
          </cell>
          <cell r="AQ384">
            <v>3.1</v>
          </cell>
          <cell r="AT384">
            <v>80</v>
          </cell>
          <cell r="AU384">
            <v>60</v>
          </cell>
          <cell r="BA384">
            <v>30.99</v>
          </cell>
          <cell r="BI384">
            <v>2</v>
          </cell>
          <cell r="BO384" t="str">
            <v>м10-01-003-8</v>
          </cell>
          <cell r="BZ384">
            <v>80</v>
          </cell>
          <cell r="CA384">
            <v>60</v>
          </cell>
          <cell r="DG384" t="str">
            <v>)*0,3</v>
          </cell>
          <cell r="DI384" t="str">
            <v>)*0,3</v>
          </cell>
          <cell r="FX384">
            <v>80</v>
          </cell>
          <cell r="FY384">
            <v>60</v>
          </cell>
        </row>
        <row r="386">
          <cell r="E386" t="str">
            <v>63</v>
          </cell>
          <cell r="H386" t="str">
            <v>1  ШТ.</v>
          </cell>
          <cell r="I386">
            <v>1</v>
          </cell>
          <cell r="Q386">
            <v>88.24</v>
          </cell>
          <cell r="R386">
            <v>29.38</v>
          </cell>
          <cell r="S386">
            <v>218.57</v>
          </cell>
          <cell r="U386">
            <v>0.71099999999999997</v>
          </cell>
          <cell r="X386">
            <v>235.55</v>
          </cell>
          <cell r="Y386">
            <v>161.16999999999999</v>
          </cell>
          <cell r="AD386">
            <v>9.6539999999999999</v>
          </cell>
          <cell r="AE386">
            <v>0.94799999999999995</v>
          </cell>
          <cell r="AF386">
            <v>7.0529999999999999</v>
          </cell>
          <cell r="AL386">
            <v>3.38</v>
          </cell>
          <cell r="AM386">
            <v>32.18</v>
          </cell>
          <cell r="AN386">
            <v>3.16</v>
          </cell>
          <cell r="AO386">
            <v>23.51</v>
          </cell>
          <cell r="AQ386">
            <v>2.37</v>
          </cell>
          <cell r="AT386">
            <v>95</v>
          </cell>
          <cell r="AU386">
            <v>65</v>
          </cell>
          <cell r="BA386">
            <v>30.99</v>
          </cell>
          <cell r="BB386">
            <v>9.14</v>
          </cell>
          <cell r="BI386">
            <v>2</v>
          </cell>
          <cell r="BO386" t="str">
            <v>м08-03-573-4</v>
          </cell>
          <cell r="BS386">
            <v>30.99</v>
          </cell>
          <cell r="BZ386">
            <v>95</v>
          </cell>
          <cell r="CA386">
            <v>65</v>
          </cell>
          <cell r="DE386" t="str">
            <v>)*0,3</v>
          </cell>
          <cell r="DF386" t="str">
            <v>)*0,3</v>
          </cell>
          <cell r="DG386" t="str">
            <v>)*0,3</v>
          </cell>
          <cell r="DI386" t="str">
            <v>)*0,3</v>
          </cell>
          <cell r="FX386">
            <v>95</v>
          </cell>
          <cell r="FY386">
            <v>65</v>
          </cell>
        </row>
        <row r="387">
          <cell r="E387" t="str">
            <v>64</v>
          </cell>
          <cell r="H387" t="str">
            <v>1  ШТ.</v>
          </cell>
          <cell r="I387">
            <v>3</v>
          </cell>
          <cell r="S387">
            <v>309.87</v>
          </cell>
          <cell r="U387">
            <v>1.008</v>
          </cell>
          <cell r="X387">
            <v>294.38</v>
          </cell>
          <cell r="Y387">
            <v>201.42</v>
          </cell>
          <cell r="AE387">
            <v>0</v>
          </cell>
          <cell r="AF387">
            <v>3.3330000000000002</v>
          </cell>
          <cell r="AL387">
            <v>0.4</v>
          </cell>
          <cell r="AM387">
            <v>0</v>
          </cell>
          <cell r="AO387">
            <v>11.11</v>
          </cell>
          <cell r="AQ387">
            <v>1.1200000000000001</v>
          </cell>
          <cell r="AT387">
            <v>95</v>
          </cell>
          <cell r="AU387">
            <v>65</v>
          </cell>
          <cell r="BA387">
            <v>30.99</v>
          </cell>
          <cell r="BI387">
            <v>2</v>
          </cell>
          <cell r="BO387" t="str">
            <v>м08-03-575-1</v>
          </cell>
          <cell r="BZ387">
            <v>95</v>
          </cell>
          <cell r="CA387">
            <v>65</v>
          </cell>
          <cell r="DG387" t="str">
            <v>)*0,3</v>
          </cell>
          <cell r="DI387" t="str">
            <v>)*0,3</v>
          </cell>
          <cell r="FX387">
            <v>95</v>
          </cell>
          <cell r="FY387">
            <v>65</v>
          </cell>
        </row>
        <row r="388">
          <cell r="E388" t="str">
            <v>65</v>
          </cell>
          <cell r="H388" t="str">
            <v>1  ШТ.</v>
          </cell>
          <cell r="I388">
            <v>60</v>
          </cell>
          <cell r="Q388">
            <v>7.93</v>
          </cell>
          <cell r="S388">
            <v>4507.1899999999996</v>
          </cell>
          <cell r="U388">
            <v>15.120000000000001</v>
          </cell>
          <cell r="X388">
            <v>3605.75</v>
          </cell>
          <cell r="Y388">
            <v>2704.31</v>
          </cell>
          <cell r="AD388">
            <v>3.5999999999999997E-2</v>
          </cell>
          <cell r="AE388">
            <v>0</v>
          </cell>
          <cell r="AF388">
            <v>2.4239999999999999</v>
          </cell>
          <cell r="AL388">
            <v>1.28</v>
          </cell>
          <cell r="AM388">
            <v>0.12</v>
          </cell>
          <cell r="AO388">
            <v>8.08</v>
          </cell>
          <cell r="AQ388">
            <v>0.84</v>
          </cell>
          <cell r="AT388">
            <v>80</v>
          </cell>
          <cell r="AU388">
            <v>60</v>
          </cell>
          <cell r="BA388">
            <v>30.99</v>
          </cell>
          <cell r="BB388">
            <v>3.67</v>
          </cell>
          <cell r="BI388">
            <v>2</v>
          </cell>
          <cell r="BO388" t="str">
            <v>м10-08-002-1</v>
          </cell>
          <cell r="BZ388">
            <v>80</v>
          </cell>
          <cell r="CA388">
            <v>60</v>
          </cell>
          <cell r="DE388" t="str">
            <v>)*0,3</v>
          </cell>
          <cell r="DG388" t="str">
            <v>)*0,3</v>
          </cell>
          <cell r="DI388" t="str">
            <v>)*0,3</v>
          </cell>
          <cell r="FX388">
            <v>80</v>
          </cell>
          <cell r="FY388">
            <v>60</v>
          </cell>
        </row>
        <row r="389">
          <cell r="E389" t="str">
            <v>66</v>
          </cell>
          <cell r="H389" t="str">
            <v>1  ШТ.</v>
          </cell>
          <cell r="I389">
            <v>34</v>
          </cell>
          <cell r="Q389">
            <v>11.83</v>
          </cell>
          <cell r="S389">
            <v>5108.1400000000003</v>
          </cell>
          <cell r="U389">
            <v>17.135999999999999</v>
          </cell>
          <cell r="X389">
            <v>4086.51</v>
          </cell>
          <cell r="Y389">
            <v>3064.88</v>
          </cell>
          <cell r="AD389">
            <v>9.2999999999999999E-2</v>
          </cell>
          <cell r="AE389">
            <v>0</v>
          </cell>
          <cell r="AF389">
            <v>4.8479999999999999</v>
          </cell>
          <cell r="AL389">
            <v>2.74</v>
          </cell>
          <cell r="AM389">
            <v>0.31</v>
          </cell>
          <cell r="AO389">
            <v>16.16</v>
          </cell>
          <cell r="AQ389">
            <v>1.68</v>
          </cell>
          <cell r="AT389">
            <v>80</v>
          </cell>
          <cell r="AU389">
            <v>60</v>
          </cell>
          <cell r="BA389">
            <v>30.99</v>
          </cell>
          <cell r="BB389">
            <v>3.74</v>
          </cell>
          <cell r="BI389">
            <v>2</v>
          </cell>
          <cell r="BO389" t="str">
            <v>м10-08-002-2</v>
          </cell>
          <cell r="BZ389">
            <v>80</v>
          </cell>
          <cell r="CA389">
            <v>60</v>
          </cell>
          <cell r="DE389" t="str">
            <v>)*0,3</v>
          </cell>
          <cell r="DG389" t="str">
            <v>)*0,3</v>
          </cell>
          <cell r="DI389" t="str">
            <v>)*0,3</v>
          </cell>
          <cell r="FX389">
            <v>80</v>
          </cell>
          <cell r="FY389">
            <v>60</v>
          </cell>
        </row>
        <row r="390">
          <cell r="E390" t="str">
            <v>67</v>
          </cell>
          <cell r="H390" t="str">
            <v>1  ШТ.</v>
          </cell>
          <cell r="I390">
            <v>35</v>
          </cell>
          <cell r="S390">
            <v>5902.67</v>
          </cell>
          <cell r="U390">
            <v>21</v>
          </cell>
          <cell r="X390">
            <v>5430.46</v>
          </cell>
          <cell r="Y390">
            <v>3836.74</v>
          </cell>
          <cell r="AE390">
            <v>0</v>
          </cell>
          <cell r="AF390">
            <v>5.4420000000000002</v>
          </cell>
          <cell r="AL390">
            <v>12.71</v>
          </cell>
          <cell r="AM390">
            <v>0</v>
          </cell>
          <cell r="AO390">
            <v>18.14</v>
          </cell>
          <cell r="AQ390">
            <v>2</v>
          </cell>
          <cell r="AT390">
            <v>92</v>
          </cell>
          <cell r="AU390">
            <v>65</v>
          </cell>
          <cell r="BA390">
            <v>30.99</v>
          </cell>
          <cell r="BI390">
            <v>2</v>
          </cell>
          <cell r="BO390" t="str">
            <v>м10-04-101-7</v>
          </cell>
          <cell r="BZ390">
            <v>92</v>
          </cell>
          <cell r="CA390">
            <v>65</v>
          </cell>
          <cell r="DG390" t="str">
            <v>)*0,3</v>
          </cell>
          <cell r="DI390" t="str">
            <v>)*0,3</v>
          </cell>
          <cell r="FX390">
            <v>92</v>
          </cell>
          <cell r="FY390">
            <v>65</v>
          </cell>
        </row>
        <row r="392">
          <cell r="E392" t="str">
            <v>68</v>
          </cell>
          <cell r="H392" t="str">
            <v>100 м</v>
          </cell>
          <cell r="I392">
            <v>4</v>
          </cell>
          <cell r="Q392">
            <v>329.47</v>
          </cell>
          <cell r="R392">
            <v>5.21</v>
          </cell>
          <cell r="S392">
            <v>5761.16</v>
          </cell>
          <cell r="U392">
            <v>19.547999999999998</v>
          </cell>
          <cell r="X392">
            <v>5478.05</v>
          </cell>
          <cell r="Y392">
            <v>3748.14</v>
          </cell>
          <cell r="AD392">
            <v>9.36</v>
          </cell>
          <cell r="AE392">
            <v>4.2000000000000003E-2</v>
          </cell>
          <cell r="AF392">
            <v>46.475999999999999</v>
          </cell>
          <cell r="AL392">
            <v>51.33</v>
          </cell>
          <cell r="AM392">
            <v>31.2</v>
          </cell>
          <cell r="AN392">
            <v>0.14000000000000001</v>
          </cell>
          <cell r="AO392">
            <v>154.91999999999999</v>
          </cell>
          <cell r="AQ392">
            <v>16.29</v>
          </cell>
          <cell r="AT392">
            <v>95</v>
          </cell>
          <cell r="AU392">
            <v>65</v>
          </cell>
          <cell r="BA392">
            <v>30.99</v>
          </cell>
          <cell r="BB392">
            <v>8.8000000000000007</v>
          </cell>
          <cell r="BI392">
            <v>2</v>
          </cell>
          <cell r="BO392" t="str">
            <v>м08-02-390-1</v>
          </cell>
          <cell r="BS392">
            <v>30.99</v>
          </cell>
          <cell r="BZ392">
            <v>95</v>
          </cell>
          <cell r="CA392">
            <v>65</v>
          </cell>
          <cell r="DE392" t="str">
            <v>)*0,3</v>
          </cell>
          <cell r="DF392" t="str">
            <v>)*0,3</v>
          </cell>
          <cell r="DG392" t="str">
            <v>)*0,3</v>
          </cell>
          <cell r="DI392" t="str">
            <v>)*0,3</v>
          </cell>
          <cell r="FX392">
            <v>95</v>
          </cell>
          <cell r="FY392">
            <v>65</v>
          </cell>
        </row>
        <row r="393">
          <cell r="E393" t="str">
            <v>69</v>
          </cell>
          <cell r="F393" t="str">
            <v>67-2-11</v>
          </cell>
          <cell r="G393" t="str">
            <v>Демонтаж винипластовых труб, проложенных на скобах, диаметром до 25 мм</v>
          </cell>
          <cell r="H393" t="str">
            <v>100 м</v>
          </cell>
          <cell r="I393">
            <v>2</v>
          </cell>
          <cell r="S393">
            <v>2015.59</v>
          </cell>
          <cell r="U393">
            <v>38.08</v>
          </cell>
          <cell r="X393">
            <v>1713.25</v>
          </cell>
          <cell r="Y393">
            <v>1310.1300000000001</v>
          </cell>
          <cell r="AE393">
            <v>0</v>
          </cell>
          <cell r="AF393">
            <v>32.520000000000003</v>
          </cell>
          <cell r="AL393">
            <v>0</v>
          </cell>
          <cell r="AM393">
            <v>0</v>
          </cell>
          <cell r="AO393">
            <v>32.520000000000003</v>
          </cell>
          <cell r="AQ393">
            <v>19.04</v>
          </cell>
          <cell r="AT393">
            <v>85</v>
          </cell>
          <cell r="AU393">
            <v>65</v>
          </cell>
          <cell r="BA393">
            <v>30.99</v>
          </cell>
          <cell r="BI393">
            <v>2</v>
          </cell>
          <cell r="BO393" t="str">
            <v>м08-02-409-1</v>
          </cell>
          <cell r="BZ393">
            <v>85</v>
          </cell>
          <cell r="CA393">
            <v>65</v>
          </cell>
          <cell r="DG393" t="str">
            <v/>
          </cell>
          <cell r="DI393" t="str">
            <v/>
          </cell>
          <cell r="FX393">
            <v>85</v>
          </cell>
          <cell r="FY393">
            <v>65</v>
          </cell>
        </row>
        <row r="394">
          <cell r="E394" t="str">
            <v>70</v>
          </cell>
          <cell r="H394" t="str">
            <v>1  ШТ.</v>
          </cell>
          <cell r="I394">
            <v>50</v>
          </cell>
          <cell r="S394">
            <v>2268.4699999999998</v>
          </cell>
          <cell r="U394">
            <v>7.5</v>
          </cell>
          <cell r="X394">
            <v>1814.78</v>
          </cell>
          <cell r="Y394">
            <v>1361.08</v>
          </cell>
          <cell r="AE394">
            <v>0</v>
          </cell>
          <cell r="AF394">
            <v>1.464</v>
          </cell>
          <cell r="AL394">
            <v>0.41</v>
          </cell>
          <cell r="AM394">
            <v>0</v>
          </cell>
          <cell r="AO394">
            <v>4.88</v>
          </cell>
          <cell r="AQ394">
            <v>0.5</v>
          </cell>
          <cell r="AT394">
            <v>80</v>
          </cell>
          <cell r="AU394">
            <v>60</v>
          </cell>
          <cell r="BA394">
            <v>30.99</v>
          </cell>
          <cell r="BI394">
            <v>2</v>
          </cell>
          <cell r="BO394" t="str">
            <v>м10-08-019-1</v>
          </cell>
          <cell r="BZ394">
            <v>80</v>
          </cell>
          <cell r="CA394">
            <v>60</v>
          </cell>
          <cell r="DG394" t="str">
            <v>)*0,3</v>
          </cell>
          <cell r="DI394" t="str">
            <v>)*0,3</v>
          </cell>
          <cell r="FX394">
            <v>80</v>
          </cell>
          <cell r="FY394">
            <v>60</v>
          </cell>
        </row>
        <row r="396">
          <cell r="G396" t="str">
            <v>Демонтажные работы</v>
          </cell>
        </row>
        <row r="426">
          <cell r="G426" t="str">
            <v>Спальный корпус №5</v>
          </cell>
        </row>
        <row r="709">
          <cell r="G709" t="str">
            <v>Спальный корпус №6</v>
          </cell>
        </row>
        <row r="713">
          <cell r="G713" t="str">
            <v>Монтажные работы</v>
          </cell>
        </row>
        <row r="717">
          <cell r="E717" t="str">
            <v>109</v>
          </cell>
          <cell r="F717" t="str">
            <v>м10-08-001-8</v>
          </cell>
          <cell r="G717" t="str">
            <v>Прибор ОПС на 4 луча</v>
          </cell>
          <cell r="H717" t="str">
            <v>1  ШТ.</v>
          </cell>
          <cell r="I717">
            <v>1</v>
          </cell>
          <cell r="P717">
            <v>35.869999999999997</v>
          </cell>
          <cell r="Q717">
            <v>0.94</v>
          </cell>
          <cell r="S717">
            <v>780.95</v>
          </cell>
          <cell r="U717">
            <v>2.4</v>
          </cell>
          <cell r="X717">
            <v>624.76</v>
          </cell>
          <cell r="Y717">
            <v>468.57</v>
          </cell>
          <cell r="AC717">
            <v>4.21</v>
          </cell>
          <cell r="AD717">
            <v>0.25</v>
          </cell>
          <cell r="AE717">
            <v>0</v>
          </cell>
          <cell r="AF717">
            <v>25.2</v>
          </cell>
          <cell r="AL717">
            <v>4.21</v>
          </cell>
          <cell r="AM717">
            <v>0.25</v>
          </cell>
          <cell r="AO717">
            <v>25.2</v>
          </cell>
          <cell r="AQ717">
            <v>2.4</v>
          </cell>
          <cell r="AT717">
            <v>80</v>
          </cell>
          <cell r="AU717">
            <v>60</v>
          </cell>
          <cell r="BA717">
            <v>30.99</v>
          </cell>
          <cell r="BB717">
            <v>3.76</v>
          </cell>
          <cell r="BC717">
            <v>8.52</v>
          </cell>
          <cell r="BI717">
            <v>2</v>
          </cell>
          <cell r="BO717" t="str">
            <v>м10-08-001-8</v>
          </cell>
          <cell r="BZ717">
            <v>80</v>
          </cell>
          <cell r="CA717">
            <v>60</v>
          </cell>
          <cell r="DD717" t="str">
            <v/>
          </cell>
          <cell r="DE717" t="str">
            <v/>
          </cell>
          <cell r="DG717" t="str">
            <v/>
          </cell>
          <cell r="DI717" t="str">
            <v/>
          </cell>
          <cell r="FX717">
            <v>80</v>
          </cell>
          <cell r="FY717">
            <v>60</v>
          </cell>
        </row>
        <row r="718">
          <cell r="E718" t="str">
            <v>109,1</v>
          </cell>
          <cell r="F718" t="str">
            <v>509-4291</v>
          </cell>
          <cell r="G718" t="str">
            <v>Пульт контроля и управления охранно-пожарный, марка "С2000-М"</v>
          </cell>
          <cell r="H718" t="str">
            <v>шт.</v>
          </cell>
          <cell r="I718">
            <v>1</v>
          </cell>
          <cell r="O718">
            <v>5499.1</v>
          </cell>
          <cell r="X718">
            <v>0</v>
          </cell>
          <cell r="Y718">
            <v>0</v>
          </cell>
          <cell r="AC718">
            <v>639.42999999999995</v>
          </cell>
          <cell r="AD718">
            <v>0</v>
          </cell>
          <cell r="AE718">
            <v>0</v>
          </cell>
          <cell r="AF718">
            <v>0</v>
          </cell>
          <cell r="AL718">
            <v>639.42999999999995</v>
          </cell>
          <cell r="AM718">
            <v>0</v>
          </cell>
          <cell r="AO718">
            <v>0</v>
          </cell>
          <cell r="BC718">
            <v>8.6</v>
          </cell>
          <cell r="BI718">
            <v>2</v>
          </cell>
          <cell r="FX718">
            <v>0</v>
          </cell>
          <cell r="FY718">
            <v>0</v>
          </cell>
        </row>
        <row r="719">
          <cell r="E719" t="str">
            <v>110</v>
          </cell>
          <cell r="F719" t="str">
            <v>м10-08-001-7</v>
          </cell>
          <cell r="G719" t="str">
            <v>Приборы приемно-контрольные сигнальные, концентратор блок линейный</v>
          </cell>
          <cell r="H719" t="str">
            <v>10 лучей</v>
          </cell>
          <cell r="I719">
            <v>0.1</v>
          </cell>
          <cell r="P719">
            <v>4.83</v>
          </cell>
          <cell r="Q719">
            <v>0.12</v>
          </cell>
          <cell r="S719">
            <v>119.9</v>
          </cell>
          <cell r="U719">
            <v>0.39</v>
          </cell>
          <cell r="X719">
            <v>95.92</v>
          </cell>
          <cell r="Y719">
            <v>71.94</v>
          </cell>
          <cell r="AC719">
            <v>5.43</v>
          </cell>
          <cell r="AD719">
            <v>0.31</v>
          </cell>
          <cell r="AE719">
            <v>0</v>
          </cell>
          <cell r="AF719">
            <v>38.69</v>
          </cell>
          <cell r="AL719">
            <v>5.43</v>
          </cell>
          <cell r="AM719">
            <v>0.31</v>
          </cell>
          <cell r="AO719">
            <v>38.69</v>
          </cell>
          <cell r="AQ719">
            <v>3.9</v>
          </cell>
          <cell r="AT719">
            <v>80</v>
          </cell>
          <cell r="AU719">
            <v>60</v>
          </cell>
          <cell r="BA719">
            <v>30.99</v>
          </cell>
          <cell r="BB719">
            <v>3.74</v>
          </cell>
          <cell r="BC719">
            <v>8.9</v>
          </cell>
          <cell r="BI719">
            <v>2</v>
          </cell>
          <cell r="BO719" t="str">
            <v>м10-08-001-7</v>
          </cell>
          <cell r="BZ719">
            <v>80</v>
          </cell>
          <cell r="CA719">
            <v>60</v>
          </cell>
          <cell r="DD719" t="str">
            <v/>
          </cell>
          <cell r="DE719" t="str">
            <v/>
          </cell>
          <cell r="DG719" t="str">
            <v/>
          </cell>
          <cell r="DI719" t="str">
            <v/>
          </cell>
          <cell r="FX719">
            <v>80</v>
          </cell>
          <cell r="FY719">
            <v>60</v>
          </cell>
        </row>
        <row r="720">
          <cell r="E720" t="str">
            <v>110,1</v>
          </cell>
          <cell r="F720" t="str">
            <v>509-4299</v>
          </cell>
          <cell r="G720" t="str">
            <v>Преобразователь интерфейса, марка "С2000-ПИ"</v>
          </cell>
          <cell r="H720" t="str">
            <v>шт.</v>
          </cell>
          <cell r="I720">
            <v>1</v>
          </cell>
          <cell r="O720">
            <v>2446.8200000000002</v>
          </cell>
          <cell r="X720">
            <v>0</v>
          </cell>
          <cell r="Y720">
            <v>0</v>
          </cell>
          <cell r="AC720">
            <v>288.2</v>
          </cell>
          <cell r="AD720">
            <v>0</v>
          </cell>
          <cell r="AE720">
            <v>0</v>
          </cell>
          <cell r="AF720">
            <v>0</v>
          </cell>
          <cell r="AL720">
            <v>288.2</v>
          </cell>
          <cell r="AM720">
            <v>0</v>
          </cell>
          <cell r="AO720">
            <v>0</v>
          </cell>
          <cell r="BC720">
            <v>8.49</v>
          </cell>
          <cell r="BI720">
            <v>2</v>
          </cell>
          <cell r="FX720">
            <v>80</v>
          </cell>
          <cell r="FY720">
            <v>60</v>
          </cell>
        </row>
        <row r="721">
          <cell r="E721" t="str">
            <v>111</v>
          </cell>
          <cell r="F721" t="str">
            <v>м10-08-001-12</v>
          </cell>
          <cell r="G721" t="str">
            <v>Устройства промежуточные на количество лучей 5</v>
          </cell>
          <cell r="H721" t="str">
            <v>1  ШТ.</v>
          </cell>
          <cell r="I721">
            <v>1</v>
          </cell>
          <cell r="P721">
            <v>34.39</v>
          </cell>
          <cell r="Q721">
            <v>0.94</v>
          </cell>
          <cell r="S721">
            <v>769.79</v>
          </cell>
          <cell r="U721">
            <v>2.4</v>
          </cell>
          <cell r="X721">
            <v>615.83000000000004</v>
          </cell>
          <cell r="Y721">
            <v>461.87</v>
          </cell>
          <cell r="AC721">
            <v>4.08</v>
          </cell>
          <cell r="AD721">
            <v>0.25</v>
          </cell>
          <cell r="AE721">
            <v>0</v>
          </cell>
          <cell r="AF721">
            <v>24.84</v>
          </cell>
          <cell r="AL721">
            <v>4.08</v>
          </cell>
          <cell r="AM721">
            <v>0.25</v>
          </cell>
          <cell r="AO721">
            <v>24.84</v>
          </cell>
          <cell r="AQ721">
            <v>2.4</v>
          </cell>
          <cell r="AT721">
            <v>80</v>
          </cell>
          <cell r="AU721">
            <v>60</v>
          </cell>
          <cell r="BA721">
            <v>30.99</v>
          </cell>
          <cell r="BB721">
            <v>3.76</v>
          </cell>
          <cell r="BC721">
            <v>8.43</v>
          </cell>
          <cell r="BI721">
            <v>2</v>
          </cell>
          <cell r="BO721" t="str">
            <v>м10-08-001-12</v>
          </cell>
          <cell r="BZ721">
            <v>80</v>
          </cell>
          <cell r="CA721">
            <v>60</v>
          </cell>
          <cell r="DD721" t="str">
            <v/>
          </cell>
          <cell r="DE721" t="str">
            <v/>
          </cell>
          <cell r="DG721" t="str">
            <v/>
          </cell>
          <cell r="DI721" t="str">
            <v/>
          </cell>
          <cell r="FX721">
            <v>80</v>
          </cell>
          <cell r="FY721">
            <v>60</v>
          </cell>
        </row>
        <row r="722">
          <cell r="E722" t="str">
            <v>111,1</v>
          </cell>
          <cell r="F722" t="str">
            <v>509-4294</v>
          </cell>
          <cell r="G722" t="str">
            <v>Блок контроля и индикации, марка "С2000-БКИ"</v>
          </cell>
          <cell r="H722" t="str">
            <v>шт.</v>
          </cell>
          <cell r="I722">
            <v>1</v>
          </cell>
          <cell r="O722">
            <v>3678.86</v>
          </cell>
          <cell r="X722">
            <v>0</v>
          </cell>
          <cell r="Y722">
            <v>0</v>
          </cell>
          <cell r="AC722">
            <v>404.27</v>
          </cell>
          <cell r="AD722">
            <v>0</v>
          </cell>
          <cell r="AE722">
            <v>0</v>
          </cell>
          <cell r="AF722">
            <v>0</v>
          </cell>
          <cell r="AL722">
            <v>404.27</v>
          </cell>
          <cell r="AM722">
            <v>0</v>
          </cell>
          <cell r="AO722">
            <v>0</v>
          </cell>
          <cell r="BC722">
            <v>9.1</v>
          </cell>
          <cell r="BI722">
            <v>2</v>
          </cell>
          <cell r="FX722">
            <v>80</v>
          </cell>
          <cell r="FY722">
            <v>60</v>
          </cell>
        </row>
        <row r="723">
          <cell r="E723" t="str">
            <v>112</v>
          </cell>
          <cell r="F723" t="str">
            <v>м10-08-001-8</v>
          </cell>
          <cell r="G723" t="str">
            <v>Прибор ОПС на 4 луча</v>
          </cell>
          <cell r="H723" t="str">
            <v>1  ШТ.</v>
          </cell>
          <cell r="I723">
            <v>2</v>
          </cell>
          <cell r="P723">
            <v>71.739999999999995</v>
          </cell>
          <cell r="Q723">
            <v>1.88</v>
          </cell>
          <cell r="S723">
            <v>1561.9</v>
          </cell>
          <cell r="U723">
            <v>4.8</v>
          </cell>
          <cell r="X723">
            <v>1249.52</v>
          </cell>
          <cell r="Y723">
            <v>937.14</v>
          </cell>
          <cell r="AC723">
            <v>4.21</v>
          </cell>
          <cell r="AD723">
            <v>0.25</v>
          </cell>
          <cell r="AE723">
            <v>0</v>
          </cell>
          <cell r="AF723">
            <v>25.2</v>
          </cell>
          <cell r="AL723">
            <v>4.21</v>
          </cell>
          <cell r="AM723">
            <v>0.25</v>
          </cell>
          <cell r="AO723">
            <v>25.2</v>
          </cell>
          <cell r="AQ723">
            <v>2.4</v>
          </cell>
          <cell r="AT723">
            <v>80</v>
          </cell>
          <cell r="AU723">
            <v>60</v>
          </cell>
          <cell r="BA723">
            <v>30.99</v>
          </cell>
          <cell r="BB723">
            <v>3.76</v>
          </cell>
          <cell r="BC723">
            <v>8.52</v>
          </cell>
          <cell r="BI723">
            <v>2</v>
          </cell>
          <cell r="BO723" t="str">
            <v>м10-08-001-8</v>
          </cell>
          <cell r="BZ723">
            <v>80</v>
          </cell>
          <cell r="CA723">
            <v>60</v>
          </cell>
          <cell r="DD723" t="str">
            <v/>
          </cell>
          <cell r="DE723" t="str">
            <v/>
          </cell>
          <cell r="DG723" t="str">
            <v/>
          </cell>
          <cell r="DI723" t="str">
            <v/>
          </cell>
          <cell r="FX723">
            <v>80</v>
          </cell>
          <cell r="FY723">
            <v>60</v>
          </cell>
        </row>
        <row r="724">
          <cell r="E724" t="str">
            <v>112,1</v>
          </cell>
          <cell r="F724" t="str">
            <v>509-4296</v>
          </cell>
          <cell r="G724" t="str">
            <v>Контроллер двухпроводной линии связи, марка "С2000-КДЛ"</v>
          </cell>
          <cell r="H724" t="str">
            <v>шт.</v>
          </cell>
          <cell r="I724">
            <v>2</v>
          </cell>
          <cell r="O724">
            <v>3711.84</v>
          </cell>
          <cell r="X724">
            <v>0</v>
          </cell>
          <cell r="Y724">
            <v>0</v>
          </cell>
          <cell r="AC724">
            <v>178.97</v>
          </cell>
          <cell r="AD724">
            <v>0</v>
          </cell>
          <cell r="AE724">
            <v>0</v>
          </cell>
          <cell r="AF724">
            <v>0</v>
          </cell>
          <cell r="AL724">
            <v>178.97</v>
          </cell>
          <cell r="AM724">
            <v>0</v>
          </cell>
          <cell r="AO724">
            <v>0</v>
          </cell>
          <cell r="BC724">
            <v>10.37</v>
          </cell>
          <cell r="BI724">
            <v>2</v>
          </cell>
          <cell r="FX724">
            <v>80</v>
          </cell>
          <cell r="FY724">
            <v>60</v>
          </cell>
        </row>
        <row r="725">
          <cell r="E725" t="str">
            <v>113</v>
          </cell>
          <cell r="F725" t="str">
            <v>м10-08-001-12</v>
          </cell>
          <cell r="G725" t="str">
            <v>Устройства промежуточные на количество лучей 5</v>
          </cell>
          <cell r="H725" t="str">
            <v>1  ШТ.</v>
          </cell>
          <cell r="I725">
            <v>6</v>
          </cell>
          <cell r="P725">
            <v>206.37</v>
          </cell>
          <cell r="Q725">
            <v>5.64</v>
          </cell>
          <cell r="S725">
            <v>4618.75</v>
          </cell>
          <cell r="U725">
            <v>14.399999999999999</v>
          </cell>
          <cell r="X725">
            <v>3695</v>
          </cell>
          <cell r="Y725">
            <v>2771.25</v>
          </cell>
          <cell r="AC725">
            <v>4.08</v>
          </cell>
          <cell r="AD725">
            <v>0.25</v>
          </cell>
          <cell r="AE725">
            <v>0</v>
          </cell>
          <cell r="AF725">
            <v>24.84</v>
          </cell>
          <cell r="AL725">
            <v>4.08</v>
          </cell>
          <cell r="AM725">
            <v>0.25</v>
          </cell>
          <cell r="AO725">
            <v>24.84</v>
          </cell>
          <cell r="AQ725">
            <v>2.4</v>
          </cell>
          <cell r="AT725">
            <v>80</v>
          </cell>
          <cell r="AU725">
            <v>60</v>
          </cell>
          <cell r="BA725">
            <v>30.99</v>
          </cell>
          <cell r="BB725">
            <v>3.76</v>
          </cell>
          <cell r="BC725">
            <v>8.43</v>
          </cell>
          <cell r="BI725">
            <v>2</v>
          </cell>
          <cell r="BO725" t="str">
            <v>м10-08-001-12</v>
          </cell>
          <cell r="BZ725">
            <v>80</v>
          </cell>
          <cell r="CA725">
            <v>60</v>
          </cell>
          <cell r="DD725" t="str">
            <v/>
          </cell>
          <cell r="DE725" t="str">
            <v/>
          </cell>
          <cell r="DG725" t="str">
            <v/>
          </cell>
          <cell r="DI725" t="str">
            <v/>
          </cell>
          <cell r="FX725">
            <v>80</v>
          </cell>
          <cell r="FY725">
            <v>60</v>
          </cell>
        </row>
        <row r="726">
          <cell r="E726" t="str">
            <v>113,1</v>
          </cell>
          <cell r="F726" t="str">
            <v>509-7317</v>
          </cell>
          <cell r="G726" t="str">
            <v>Блок сигнально-пусковой (релейный блок), марка "С2000-СП2"</v>
          </cell>
          <cell r="H726" t="str">
            <v>шт.</v>
          </cell>
          <cell r="I726">
            <v>6</v>
          </cell>
          <cell r="O726">
            <v>5512.26</v>
          </cell>
          <cell r="X726">
            <v>0</v>
          </cell>
          <cell r="Y726">
            <v>0</v>
          </cell>
          <cell r="AC726">
            <v>99.32</v>
          </cell>
          <cell r="AD726">
            <v>0</v>
          </cell>
          <cell r="AE726">
            <v>0</v>
          </cell>
          <cell r="AF726">
            <v>0</v>
          </cell>
          <cell r="AL726">
            <v>99.32</v>
          </cell>
          <cell r="AM726">
            <v>0</v>
          </cell>
          <cell r="AO726">
            <v>0</v>
          </cell>
          <cell r="BC726">
            <v>9.25</v>
          </cell>
          <cell r="BI726">
            <v>2</v>
          </cell>
          <cell r="FX726">
            <v>80</v>
          </cell>
          <cell r="FY726">
            <v>60</v>
          </cell>
        </row>
        <row r="727">
          <cell r="E727" t="str">
            <v>114</v>
          </cell>
          <cell r="F727" t="str">
            <v>м10-08-019-01</v>
          </cell>
          <cell r="G727" t="str">
            <v>Коробка ответвительная на стене</v>
          </cell>
          <cell r="H727" t="str">
            <v>1  ШТ.</v>
          </cell>
          <cell r="I727">
            <v>4</v>
          </cell>
          <cell r="P727">
            <v>13.66</v>
          </cell>
          <cell r="S727">
            <v>604.91999999999996</v>
          </cell>
          <cell r="U727">
            <v>2.08</v>
          </cell>
          <cell r="X727">
            <v>483.94</v>
          </cell>
          <cell r="Y727">
            <v>362.95</v>
          </cell>
          <cell r="AC727">
            <v>0.41</v>
          </cell>
          <cell r="AE727">
            <v>0</v>
          </cell>
          <cell r="AF727">
            <v>4.88</v>
          </cell>
          <cell r="AL727">
            <v>0.41</v>
          </cell>
          <cell r="AM727">
            <v>0</v>
          </cell>
          <cell r="AO727">
            <v>4.88</v>
          </cell>
          <cell r="AQ727">
            <v>0.52</v>
          </cell>
          <cell r="AT727">
            <v>80</v>
          </cell>
          <cell r="AU727">
            <v>60</v>
          </cell>
          <cell r="BA727">
            <v>30.99</v>
          </cell>
          <cell r="BC727">
            <v>8.33</v>
          </cell>
          <cell r="BI727">
            <v>2</v>
          </cell>
          <cell r="BO727" t="str">
            <v>м11-03-001-1</v>
          </cell>
          <cell r="BZ727">
            <v>80</v>
          </cell>
          <cell r="CA727">
            <v>60</v>
          </cell>
          <cell r="DD727" t="str">
            <v/>
          </cell>
          <cell r="DG727" t="str">
            <v/>
          </cell>
          <cell r="DI727" t="str">
            <v/>
          </cell>
          <cell r="FX727">
            <v>80</v>
          </cell>
          <cell r="FY727">
            <v>60</v>
          </cell>
        </row>
        <row r="728">
          <cell r="E728" t="str">
            <v>114,1</v>
          </cell>
          <cell r="F728" t="str">
            <v>509-7292</v>
          </cell>
          <cell r="G728" t="str">
            <v>Расширитель адресный ("адресная метка"), марка "С2000-АР2"</v>
          </cell>
          <cell r="H728" t="str">
            <v>100 шт.</v>
          </cell>
          <cell r="I728">
            <v>0.04</v>
          </cell>
          <cell r="O728">
            <v>1639.97</v>
          </cell>
          <cell r="X728">
            <v>0</v>
          </cell>
          <cell r="Y728">
            <v>0</v>
          </cell>
          <cell r="AC728">
            <v>5563</v>
          </cell>
          <cell r="AD728">
            <v>0</v>
          </cell>
          <cell r="AE728">
            <v>0</v>
          </cell>
          <cell r="AF728">
            <v>0</v>
          </cell>
          <cell r="AL728">
            <v>5563</v>
          </cell>
          <cell r="AM728">
            <v>0</v>
          </cell>
          <cell r="AO728">
            <v>0</v>
          </cell>
          <cell r="BC728">
            <v>7.37</v>
          </cell>
          <cell r="BI728">
            <v>2</v>
          </cell>
          <cell r="FX728">
            <v>80</v>
          </cell>
          <cell r="FY728">
            <v>60</v>
          </cell>
        </row>
        <row r="729">
          <cell r="E729" t="str">
            <v>115</v>
          </cell>
          <cell r="F729" t="str">
            <v>м10-08-002-2</v>
          </cell>
          <cell r="G729" t="str">
            <v>Извещатель ПС автоматический дымовой, фотоэлектрический, радиоизотопный, световой в нормальном исполнении</v>
          </cell>
          <cell r="H729" t="str">
            <v>1  ШТ.</v>
          </cell>
          <cell r="I729">
            <v>73</v>
          </cell>
          <cell r="P729">
            <v>1494.15</v>
          </cell>
          <cell r="Q729">
            <v>84.64</v>
          </cell>
          <cell r="S729">
            <v>36558.28</v>
          </cell>
          <cell r="U729">
            <v>122.64</v>
          </cell>
          <cell r="X729">
            <v>29246.62</v>
          </cell>
          <cell r="Y729">
            <v>21934.97</v>
          </cell>
          <cell r="AC729">
            <v>2.74</v>
          </cell>
          <cell r="AD729">
            <v>0.31</v>
          </cell>
          <cell r="AE729">
            <v>0</v>
          </cell>
          <cell r="AF729">
            <v>16.16</v>
          </cell>
          <cell r="AL729">
            <v>2.74</v>
          </cell>
          <cell r="AM729">
            <v>0.31</v>
          </cell>
          <cell r="AO729">
            <v>16.16</v>
          </cell>
          <cell r="AQ729">
            <v>1.68</v>
          </cell>
          <cell r="AT729">
            <v>80</v>
          </cell>
          <cell r="AU729">
            <v>60</v>
          </cell>
          <cell r="BA729">
            <v>30.99</v>
          </cell>
          <cell r="BB729">
            <v>3.74</v>
          </cell>
          <cell r="BC729">
            <v>7.47</v>
          </cell>
          <cell r="BI729">
            <v>2</v>
          </cell>
          <cell r="BO729" t="str">
            <v>м10-08-002-2</v>
          </cell>
          <cell r="BZ729">
            <v>80</v>
          </cell>
          <cell r="CA729">
            <v>60</v>
          </cell>
          <cell r="DD729" t="str">
            <v/>
          </cell>
          <cell r="DE729" t="str">
            <v/>
          </cell>
          <cell r="DG729" t="str">
            <v/>
          </cell>
          <cell r="DI729" t="str">
            <v/>
          </cell>
          <cell r="FX729">
            <v>80</v>
          </cell>
          <cell r="FY729">
            <v>60</v>
          </cell>
        </row>
        <row r="730">
          <cell r="E730" t="str">
            <v>115,1</v>
          </cell>
          <cell r="F730" t="str">
            <v>509-3780</v>
          </cell>
          <cell r="G730" t="str">
            <v>Извещатель пожарный дымовой ДИП-34А</v>
          </cell>
          <cell r="H730" t="str">
            <v>10 шт.</v>
          </cell>
          <cell r="I730">
            <v>7.3</v>
          </cell>
          <cell r="O730">
            <v>50532.5</v>
          </cell>
          <cell r="X730">
            <v>0</v>
          </cell>
          <cell r="Y730">
            <v>0</v>
          </cell>
          <cell r="AC730">
            <v>3328.01</v>
          </cell>
          <cell r="AD730">
            <v>0</v>
          </cell>
          <cell r="AE730">
            <v>0</v>
          </cell>
          <cell r="AF730">
            <v>0</v>
          </cell>
          <cell r="AL730">
            <v>3328.01</v>
          </cell>
          <cell r="AM730">
            <v>0</v>
          </cell>
          <cell r="AO730">
            <v>0</v>
          </cell>
          <cell r="BC730">
            <v>2.08</v>
          </cell>
          <cell r="BI730">
            <v>2</v>
          </cell>
          <cell r="FX730">
            <v>80</v>
          </cell>
          <cell r="FY730">
            <v>60</v>
          </cell>
        </row>
        <row r="731">
          <cell r="E731" t="str">
            <v>116</v>
          </cell>
          <cell r="F731" t="str">
            <v>м10-08-002-1</v>
          </cell>
          <cell r="G731" t="str">
            <v>Извещатель ПС автоматический тепловой электро-контактный, магнитоконтактный в нормальном исполнении</v>
          </cell>
          <cell r="H731" t="str">
            <v>1  ШТ.</v>
          </cell>
          <cell r="I731">
            <v>10</v>
          </cell>
          <cell r="P731">
            <v>103.81</v>
          </cell>
          <cell r="Q731">
            <v>4.4000000000000004</v>
          </cell>
          <cell r="S731">
            <v>2503.9899999999998</v>
          </cell>
          <cell r="U731">
            <v>8.4</v>
          </cell>
          <cell r="X731">
            <v>2003.19</v>
          </cell>
          <cell r="Y731">
            <v>1502.39</v>
          </cell>
          <cell r="AC731">
            <v>1.28</v>
          </cell>
          <cell r="AD731">
            <v>0.12</v>
          </cell>
          <cell r="AE731">
            <v>0</v>
          </cell>
          <cell r="AF731">
            <v>8.08</v>
          </cell>
          <cell r="AL731">
            <v>1.28</v>
          </cell>
          <cell r="AM731">
            <v>0.12</v>
          </cell>
          <cell r="AO731">
            <v>8.08</v>
          </cell>
          <cell r="AQ731">
            <v>0.84</v>
          </cell>
          <cell r="AT731">
            <v>80</v>
          </cell>
          <cell r="AU731">
            <v>60</v>
          </cell>
          <cell r="BA731">
            <v>30.99</v>
          </cell>
          <cell r="BB731">
            <v>3.67</v>
          </cell>
          <cell r="BC731">
            <v>8.11</v>
          </cell>
          <cell r="BI731">
            <v>2</v>
          </cell>
          <cell r="BO731" t="str">
            <v>м10-08-002-1</v>
          </cell>
          <cell r="BZ731">
            <v>80</v>
          </cell>
          <cell r="CA731">
            <v>60</v>
          </cell>
          <cell r="DD731" t="str">
            <v/>
          </cell>
          <cell r="DE731" t="str">
            <v/>
          </cell>
          <cell r="DG731" t="str">
            <v/>
          </cell>
          <cell r="DI731" t="str">
            <v/>
          </cell>
          <cell r="FX731">
            <v>80</v>
          </cell>
          <cell r="FY731">
            <v>60</v>
          </cell>
        </row>
        <row r="733">
          <cell r="E733" t="str">
            <v>116,2</v>
          </cell>
          <cell r="F733" t="str">
            <v>509-7234</v>
          </cell>
          <cell r="G733" t="str">
            <v>Извещатель пожарный ручной ИПР 513-3А исп. 02</v>
          </cell>
          <cell r="H733" t="str">
            <v>10 шт.</v>
          </cell>
          <cell r="I733">
            <v>1</v>
          </cell>
          <cell r="O733">
            <v>4951.17</v>
          </cell>
          <cell r="X733">
            <v>0</v>
          </cell>
          <cell r="Y733">
            <v>0</v>
          </cell>
          <cell r="AC733">
            <v>2845.5</v>
          </cell>
          <cell r="AD733">
            <v>0</v>
          </cell>
          <cell r="AE733">
            <v>0</v>
          </cell>
          <cell r="AF733">
            <v>0</v>
          </cell>
          <cell r="AL733">
            <v>2845.5</v>
          </cell>
          <cell r="AM733">
            <v>0</v>
          </cell>
          <cell r="AO733">
            <v>0</v>
          </cell>
          <cell r="BC733">
            <v>1.74</v>
          </cell>
          <cell r="BI733">
            <v>2</v>
          </cell>
          <cell r="FX733">
            <v>80</v>
          </cell>
          <cell r="FY733">
            <v>60</v>
          </cell>
        </row>
        <row r="734">
          <cell r="E734" t="str">
            <v>117</v>
          </cell>
          <cell r="F734" t="str">
            <v>м11-03-001-01</v>
          </cell>
          <cell r="G734" t="str">
            <v>Приборы, устанавливаемые на металлоконструкциях, щитах и пультах, масса до 5 кг</v>
          </cell>
          <cell r="H734" t="str">
            <v>1  ШТ.</v>
          </cell>
          <cell r="I734">
            <v>1</v>
          </cell>
          <cell r="P734">
            <v>7.11</v>
          </cell>
          <cell r="S734">
            <v>159.91</v>
          </cell>
          <cell r="U734">
            <v>1.03</v>
          </cell>
          <cell r="X734">
            <v>127.93</v>
          </cell>
          <cell r="Y734">
            <v>95.95</v>
          </cell>
          <cell r="AC734">
            <v>0.89</v>
          </cell>
          <cell r="AE734">
            <v>0</v>
          </cell>
          <cell r="AF734">
            <v>5.16</v>
          </cell>
          <cell r="AL734">
            <v>0.89</v>
          </cell>
          <cell r="AM734">
            <v>0</v>
          </cell>
          <cell r="AO734">
            <v>5.16</v>
          </cell>
          <cell r="AQ734">
            <v>1.03</v>
          </cell>
          <cell r="AT734">
            <v>80</v>
          </cell>
          <cell r="AU734">
            <v>60</v>
          </cell>
          <cell r="BA734">
            <v>30.99</v>
          </cell>
          <cell r="BC734">
            <v>7.99</v>
          </cell>
          <cell r="BI734">
            <v>2</v>
          </cell>
          <cell r="BO734" t="str">
            <v>м11-03-001-2</v>
          </cell>
          <cell r="BZ734">
            <v>80</v>
          </cell>
          <cell r="CA734">
            <v>60</v>
          </cell>
          <cell r="DD734" t="str">
            <v/>
          </cell>
          <cell r="DG734" t="str">
            <v/>
          </cell>
          <cell r="DI734" t="str">
            <v/>
          </cell>
          <cell r="FX734">
            <v>80</v>
          </cell>
          <cell r="FY734">
            <v>60</v>
          </cell>
        </row>
        <row r="735">
          <cell r="E735" t="str">
            <v>117,1</v>
          </cell>
          <cell r="F735" t="str">
            <v>509-7343</v>
          </cell>
          <cell r="G735" t="str">
            <v>Прибор речевого оповещения "Рупор" исп. 01, один канал 12 Вт</v>
          </cell>
          <cell r="H735" t="str">
            <v>шт.</v>
          </cell>
          <cell r="I735">
            <v>1</v>
          </cell>
          <cell r="O735">
            <v>2472.86</v>
          </cell>
          <cell r="X735">
            <v>0</v>
          </cell>
          <cell r="Y735">
            <v>0</v>
          </cell>
          <cell r="AC735">
            <v>749.35</v>
          </cell>
          <cell r="AD735">
            <v>0</v>
          </cell>
          <cell r="AE735">
            <v>0</v>
          </cell>
          <cell r="AF735">
            <v>0</v>
          </cell>
          <cell r="AL735">
            <v>749.35</v>
          </cell>
          <cell r="AM735">
            <v>0</v>
          </cell>
          <cell r="AO735">
            <v>0</v>
          </cell>
          <cell r="BC735">
            <v>3.3</v>
          </cell>
          <cell r="BI735">
            <v>2</v>
          </cell>
          <cell r="FX735">
            <v>80</v>
          </cell>
          <cell r="FY735">
            <v>60</v>
          </cell>
        </row>
        <row r="736">
          <cell r="E736" t="str">
            <v>118</v>
          </cell>
          <cell r="F736" t="str">
            <v>м10-04-101-7</v>
          </cell>
          <cell r="G736" t="str">
            <v>Громкоговоритель или звуковая колонка в помещении</v>
          </cell>
          <cell r="H736" t="str">
            <v>1  ШТ.</v>
          </cell>
          <cell r="I736">
            <v>48</v>
          </cell>
          <cell r="P736">
            <v>4539</v>
          </cell>
          <cell r="S736">
            <v>26983.61</v>
          </cell>
          <cell r="U736">
            <v>96</v>
          </cell>
          <cell r="X736">
            <v>24824.92</v>
          </cell>
          <cell r="Y736">
            <v>17539.349999999999</v>
          </cell>
          <cell r="AC736">
            <v>12.71</v>
          </cell>
          <cell r="AE736">
            <v>0</v>
          </cell>
          <cell r="AF736">
            <v>18.14</v>
          </cell>
          <cell r="AL736">
            <v>12.71</v>
          </cell>
          <cell r="AM736">
            <v>0</v>
          </cell>
          <cell r="AO736">
            <v>18.14</v>
          </cell>
          <cell r="AQ736">
            <v>2</v>
          </cell>
          <cell r="AT736">
            <v>92</v>
          </cell>
          <cell r="AU736">
            <v>65</v>
          </cell>
          <cell r="BA736">
            <v>30.99</v>
          </cell>
          <cell r="BC736">
            <v>7.44</v>
          </cell>
          <cell r="BI736">
            <v>2</v>
          </cell>
          <cell r="BO736" t="str">
            <v>м10-04-101-7</v>
          </cell>
          <cell r="BZ736">
            <v>92</v>
          </cell>
          <cell r="CA736">
            <v>65</v>
          </cell>
          <cell r="DD736" t="str">
            <v/>
          </cell>
          <cell r="DG736" t="str">
            <v/>
          </cell>
          <cell r="DI736" t="str">
            <v/>
          </cell>
          <cell r="FX736">
            <v>92</v>
          </cell>
          <cell r="FY736">
            <v>65</v>
          </cell>
        </row>
        <row r="737">
          <cell r="E737" t="str">
            <v>118,1</v>
          </cell>
          <cell r="F737" t="str">
            <v>КП поставщика</v>
          </cell>
          <cell r="H737" t="str">
            <v>шт.</v>
          </cell>
          <cell r="I737">
            <v>28</v>
          </cell>
          <cell r="O737">
            <v>38219.410000000003</v>
          </cell>
          <cell r="X737">
            <v>0</v>
          </cell>
          <cell r="Y737">
            <v>0</v>
          </cell>
          <cell r="AC737">
            <v>171.05</v>
          </cell>
          <cell r="AD737">
            <v>0</v>
          </cell>
          <cell r="AE737">
            <v>0</v>
          </cell>
          <cell r="AF737">
            <v>0</v>
          </cell>
          <cell r="AL737">
            <v>171.05</v>
          </cell>
          <cell r="AM737">
            <v>0</v>
          </cell>
          <cell r="AO737">
            <v>0</v>
          </cell>
          <cell r="BC737">
            <v>7.98</v>
          </cell>
          <cell r="BI737">
            <v>2</v>
          </cell>
          <cell r="FX737">
            <v>92</v>
          </cell>
          <cell r="FY737">
            <v>65</v>
          </cell>
        </row>
        <row r="738">
          <cell r="E738" t="str">
            <v>118,2</v>
          </cell>
          <cell r="F738" t="str">
            <v>КП поставщика</v>
          </cell>
          <cell r="H738" t="str">
            <v>шт.</v>
          </cell>
          <cell r="I738">
            <v>18</v>
          </cell>
          <cell r="O738">
            <v>31724.33</v>
          </cell>
          <cell r="X738">
            <v>0</v>
          </cell>
          <cell r="Y738">
            <v>0</v>
          </cell>
          <cell r="AC738">
            <v>220.86</v>
          </cell>
          <cell r="AD738">
            <v>0</v>
          </cell>
          <cell r="AE738">
            <v>0</v>
          </cell>
          <cell r="AF738">
            <v>0</v>
          </cell>
          <cell r="AL738">
            <v>220.86</v>
          </cell>
          <cell r="AM738">
            <v>0</v>
          </cell>
          <cell r="AO738">
            <v>0</v>
          </cell>
          <cell r="BC738">
            <v>7.98</v>
          </cell>
          <cell r="BI738">
            <v>2</v>
          </cell>
          <cell r="FX738">
            <v>92</v>
          </cell>
          <cell r="FY738">
            <v>65</v>
          </cell>
        </row>
        <row r="739">
          <cell r="E739" t="str">
            <v>118,3</v>
          </cell>
          <cell r="F739" t="str">
            <v>КП поставщика</v>
          </cell>
          <cell r="H739" t="str">
            <v>шт.</v>
          </cell>
          <cell r="I739">
            <v>2</v>
          </cell>
          <cell r="O739">
            <v>7597.92</v>
          </cell>
          <cell r="X739">
            <v>0</v>
          </cell>
          <cell r="Y739">
            <v>0</v>
          </cell>
          <cell r="AC739">
            <v>476.06</v>
          </cell>
          <cell r="AD739">
            <v>0</v>
          </cell>
          <cell r="AE739">
            <v>0</v>
          </cell>
          <cell r="AF739">
            <v>0</v>
          </cell>
          <cell r="AL739">
            <v>476.06</v>
          </cell>
          <cell r="AM739">
            <v>0</v>
          </cell>
          <cell r="AO739">
            <v>0</v>
          </cell>
          <cell r="BC739">
            <v>7.98</v>
          </cell>
          <cell r="BI739">
            <v>2</v>
          </cell>
          <cell r="FX739">
            <v>92</v>
          </cell>
          <cell r="FY739">
            <v>65</v>
          </cell>
        </row>
        <row r="740">
          <cell r="E740" t="str">
            <v>119</v>
          </cell>
          <cell r="F740" t="str">
            <v>м10-08-002-2</v>
          </cell>
          <cell r="G740" t="str">
            <v>Извещатель ПС автоматический дымовой, фотоэлектрический, радиоизотопный, световой в нормальном исполнении</v>
          </cell>
          <cell r="H740" t="str">
            <v>1  ШТ.</v>
          </cell>
          <cell r="I740">
            <v>28</v>
          </cell>
          <cell r="P740">
            <v>573.1</v>
          </cell>
          <cell r="Q740">
            <v>32.46</v>
          </cell>
          <cell r="S740">
            <v>14022.36</v>
          </cell>
          <cell r="U740">
            <v>47.04</v>
          </cell>
          <cell r="X740">
            <v>11217.89</v>
          </cell>
          <cell r="Y740">
            <v>8413.42</v>
          </cell>
          <cell r="AC740">
            <v>2.74</v>
          </cell>
          <cell r="AD740">
            <v>0.31</v>
          </cell>
          <cell r="AE740">
            <v>0</v>
          </cell>
          <cell r="AF740">
            <v>16.16</v>
          </cell>
          <cell r="AL740">
            <v>2.74</v>
          </cell>
          <cell r="AM740">
            <v>0.31</v>
          </cell>
          <cell r="AO740">
            <v>16.16</v>
          </cell>
          <cell r="AQ740">
            <v>1.68</v>
          </cell>
          <cell r="AT740">
            <v>80</v>
          </cell>
          <cell r="AU740">
            <v>60</v>
          </cell>
          <cell r="BA740">
            <v>30.99</v>
          </cell>
          <cell r="BB740">
            <v>3.74</v>
          </cell>
          <cell r="BC740">
            <v>7.47</v>
          </cell>
          <cell r="BI740">
            <v>2</v>
          </cell>
          <cell r="BO740" t="str">
            <v>м10-08-002-2</v>
          </cell>
          <cell r="BZ740">
            <v>80</v>
          </cell>
          <cell r="CA740">
            <v>60</v>
          </cell>
          <cell r="DD740" t="str">
            <v/>
          </cell>
          <cell r="DE740" t="str">
            <v/>
          </cell>
          <cell r="DG740" t="str">
            <v/>
          </cell>
          <cell r="DI740" t="str">
            <v/>
          </cell>
          <cell r="FX740">
            <v>80</v>
          </cell>
          <cell r="FY740">
            <v>60</v>
          </cell>
        </row>
        <row r="741">
          <cell r="E741" t="str">
            <v>119,1</v>
          </cell>
          <cell r="F741" t="str">
            <v>509-6290</v>
          </cell>
          <cell r="G741" t="str">
            <v>Светильник аварийного освещения "ВЫХОД" под лампу КЛ с рассеивателем из поликарбоната, тип ЛБО 29-9-831 (БС-831)</v>
          </cell>
          <cell r="H741" t="str">
            <v>шт.</v>
          </cell>
          <cell r="I741">
            <v>28</v>
          </cell>
          <cell r="O741">
            <v>70238.8</v>
          </cell>
          <cell r="X741">
            <v>0</v>
          </cell>
          <cell r="Y741">
            <v>0</v>
          </cell>
          <cell r="AC741">
            <v>208.87</v>
          </cell>
          <cell r="AD741">
            <v>0</v>
          </cell>
          <cell r="AE741">
            <v>0</v>
          </cell>
          <cell r="AF741">
            <v>0</v>
          </cell>
          <cell r="AL741">
            <v>208.87</v>
          </cell>
          <cell r="AM741">
            <v>0</v>
          </cell>
          <cell r="AO741">
            <v>0</v>
          </cell>
          <cell r="BC741">
            <v>12.01</v>
          </cell>
          <cell r="BI741">
            <v>2</v>
          </cell>
          <cell r="FX741">
            <v>80</v>
          </cell>
          <cell r="FY741">
            <v>60</v>
          </cell>
        </row>
        <row r="742">
          <cell r="E742" t="str">
            <v>120</v>
          </cell>
          <cell r="F742" t="str">
            <v>м11-08-001-4</v>
          </cell>
          <cell r="G742" t="str">
            <v>Присоединение к приборам электрических проводок пайкой</v>
          </cell>
          <cell r="H742" t="str">
            <v>100 концов жил</v>
          </cell>
          <cell r="I742">
            <v>1.1200000000000001</v>
          </cell>
          <cell r="P742">
            <v>348.23</v>
          </cell>
          <cell r="S742">
            <v>3649.98</v>
          </cell>
          <cell r="U742">
            <v>11.536000000000001</v>
          </cell>
          <cell r="X742">
            <v>2919.98</v>
          </cell>
          <cell r="Y742">
            <v>2189.9899999999998</v>
          </cell>
          <cell r="AC742">
            <v>54.74</v>
          </cell>
          <cell r="AE742">
            <v>0</v>
          </cell>
          <cell r="AF742">
            <v>105.16</v>
          </cell>
          <cell r="AL742">
            <v>54.74</v>
          </cell>
          <cell r="AM742">
            <v>0</v>
          </cell>
          <cell r="AO742">
            <v>105.16</v>
          </cell>
          <cell r="AQ742">
            <v>10.3</v>
          </cell>
          <cell r="AT742">
            <v>80</v>
          </cell>
          <cell r="AU742">
            <v>60</v>
          </cell>
          <cell r="BA742">
            <v>30.99</v>
          </cell>
          <cell r="BC742">
            <v>5.68</v>
          </cell>
          <cell r="BI742">
            <v>2</v>
          </cell>
          <cell r="BO742" t="str">
            <v>м11-08-001-4</v>
          </cell>
          <cell r="BZ742">
            <v>80</v>
          </cell>
          <cell r="CA742">
            <v>60</v>
          </cell>
          <cell r="DD742" t="str">
            <v/>
          </cell>
          <cell r="DG742" t="str">
            <v/>
          </cell>
          <cell r="DI742" t="str">
            <v/>
          </cell>
          <cell r="FX742">
            <v>80</v>
          </cell>
          <cell r="FY742">
            <v>60</v>
          </cell>
        </row>
        <row r="743">
          <cell r="E743" t="str">
            <v>120,1</v>
          </cell>
          <cell r="F743" t="str">
            <v>КП поставщика</v>
          </cell>
          <cell r="H743" t="str">
            <v>шт.</v>
          </cell>
          <cell r="I743">
            <v>28</v>
          </cell>
          <cell r="O743">
            <v>1072.51</v>
          </cell>
          <cell r="X743">
            <v>0</v>
          </cell>
          <cell r="Y743">
            <v>0</v>
          </cell>
          <cell r="AC743">
            <v>4.8</v>
          </cell>
          <cell r="AD743">
            <v>0</v>
          </cell>
          <cell r="AE743">
            <v>0</v>
          </cell>
          <cell r="AF743">
            <v>0</v>
          </cell>
          <cell r="AL743">
            <v>4.8</v>
          </cell>
          <cell r="AM743">
            <v>0</v>
          </cell>
          <cell r="AO743">
            <v>0</v>
          </cell>
          <cell r="BC743">
            <v>7.98</v>
          </cell>
          <cell r="BI743">
            <v>2</v>
          </cell>
          <cell r="FX743">
            <v>80</v>
          </cell>
          <cell r="FY743">
            <v>60</v>
          </cell>
        </row>
        <row r="745">
          <cell r="E745" t="str">
            <v>121</v>
          </cell>
          <cell r="F745" t="str">
            <v>м08-03-573-4</v>
          </cell>
          <cell r="G745" t="str">
            <v>Шкаф (пульт) управления навесной, высота, ширина и глубина до 600х600х350 мм</v>
          </cell>
          <cell r="H745" t="str">
            <v>1  ШТ.</v>
          </cell>
          <cell r="I745">
            <v>2</v>
          </cell>
          <cell r="P745">
            <v>66.319999999999993</v>
          </cell>
          <cell r="Q745">
            <v>588.25</v>
          </cell>
          <cell r="R745">
            <v>195.86</v>
          </cell>
          <cell r="S745">
            <v>1457.15</v>
          </cell>
          <cell r="U745">
            <v>4.74</v>
          </cell>
          <cell r="X745">
            <v>1570.36</v>
          </cell>
          <cell r="Y745">
            <v>1074.46</v>
          </cell>
          <cell r="AC745">
            <v>3.38</v>
          </cell>
          <cell r="AD745">
            <v>32.18</v>
          </cell>
          <cell r="AE745">
            <v>3.16</v>
          </cell>
          <cell r="AF745">
            <v>23.51</v>
          </cell>
          <cell r="AL745">
            <v>3.38</v>
          </cell>
          <cell r="AM745">
            <v>32.18</v>
          </cell>
          <cell r="AN745">
            <v>3.16</v>
          </cell>
          <cell r="AO745">
            <v>23.51</v>
          </cell>
          <cell r="AQ745">
            <v>2.37</v>
          </cell>
          <cell r="AT745">
            <v>95</v>
          </cell>
          <cell r="AU745">
            <v>65</v>
          </cell>
          <cell r="BA745">
            <v>30.99</v>
          </cell>
          <cell r="BB745">
            <v>9.14</v>
          </cell>
          <cell r="BC745">
            <v>9.81</v>
          </cell>
          <cell r="BI745">
            <v>2</v>
          </cell>
          <cell r="BO745" t="str">
            <v>м08-03-573-4</v>
          </cell>
          <cell r="BS745">
            <v>30.99</v>
          </cell>
          <cell r="BZ745">
            <v>95</v>
          </cell>
          <cell r="CA745">
            <v>65</v>
          </cell>
          <cell r="DD745" t="str">
            <v/>
          </cell>
          <cell r="DE745" t="str">
            <v/>
          </cell>
          <cell r="DF745" t="str">
            <v/>
          </cell>
          <cell r="DG745" t="str">
            <v/>
          </cell>
          <cell r="DI745" t="str">
            <v/>
          </cell>
          <cell r="FX745">
            <v>95</v>
          </cell>
          <cell r="FY745">
            <v>65</v>
          </cell>
        </row>
        <row r="746">
          <cell r="E746" t="str">
            <v>121,1</v>
          </cell>
          <cell r="F746" t="str">
            <v>КП поставщика</v>
          </cell>
          <cell r="H746" t="str">
            <v>шт.</v>
          </cell>
          <cell r="I746">
            <v>2</v>
          </cell>
          <cell r="O746">
            <v>27678.31</v>
          </cell>
          <cell r="X746">
            <v>0</v>
          </cell>
          <cell r="Y746">
            <v>0</v>
          </cell>
          <cell r="AC746">
            <v>1734.23</v>
          </cell>
          <cell r="AD746">
            <v>0</v>
          </cell>
          <cell r="AE746">
            <v>0</v>
          </cell>
          <cell r="AF746">
            <v>0</v>
          </cell>
          <cell r="AL746">
            <v>1734.23</v>
          </cell>
          <cell r="AM746">
            <v>0</v>
          </cell>
          <cell r="AO746">
            <v>0</v>
          </cell>
          <cell r="BC746">
            <v>7.98</v>
          </cell>
          <cell r="BI746">
            <v>2</v>
          </cell>
          <cell r="FX746">
            <v>95</v>
          </cell>
          <cell r="FY746">
            <v>65</v>
          </cell>
        </row>
        <row r="747">
          <cell r="E747" t="str">
            <v>122</v>
          </cell>
          <cell r="F747" t="str">
            <v>м10-08-001-13</v>
          </cell>
          <cell r="G747" t="str">
            <v>Устройства промежуточные на количество лучей 1</v>
          </cell>
          <cell r="H747" t="str">
            <v>1  ШТ.</v>
          </cell>
          <cell r="I747">
            <v>4</v>
          </cell>
          <cell r="P747">
            <v>85.93</v>
          </cell>
          <cell r="Q747">
            <v>3.76</v>
          </cell>
          <cell r="S747">
            <v>1518.51</v>
          </cell>
          <cell r="U747">
            <v>4.8</v>
          </cell>
          <cell r="X747">
            <v>1214.81</v>
          </cell>
          <cell r="Y747">
            <v>911.11</v>
          </cell>
          <cell r="AC747">
            <v>3.29</v>
          </cell>
          <cell r="AD747">
            <v>0.25</v>
          </cell>
          <cell r="AE747">
            <v>0</v>
          </cell>
          <cell r="AF747">
            <v>12.25</v>
          </cell>
          <cell r="AL747">
            <v>3.29</v>
          </cell>
          <cell r="AM747">
            <v>0.25</v>
          </cell>
          <cell r="AO747">
            <v>12.25</v>
          </cell>
          <cell r="AQ747">
            <v>1.2</v>
          </cell>
          <cell r="AT747">
            <v>80</v>
          </cell>
          <cell r="AU747">
            <v>60</v>
          </cell>
          <cell r="BA747">
            <v>30.99</v>
          </cell>
          <cell r="BB747">
            <v>3.76</v>
          </cell>
          <cell r="BC747">
            <v>6.53</v>
          </cell>
          <cell r="BI747">
            <v>2</v>
          </cell>
          <cell r="BO747" t="str">
            <v>м10-08-001-13</v>
          </cell>
          <cell r="BZ747">
            <v>80</v>
          </cell>
          <cell r="CA747">
            <v>60</v>
          </cell>
          <cell r="DD747" t="str">
            <v/>
          </cell>
          <cell r="DE747" t="str">
            <v/>
          </cell>
          <cell r="DG747" t="str">
            <v/>
          </cell>
          <cell r="DI747" t="str">
            <v/>
          </cell>
          <cell r="FX747">
            <v>80</v>
          </cell>
          <cell r="FY747">
            <v>60</v>
          </cell>
        </row>
        <row r="748">
          <cell r="E748" t="str">
            <v>122,1</v>
          </cell>
          <cell r="F748" t="str">
            <v>КП поставщика</v>
          </cell>
          <cell r="H748" t="str">
            <v>шт.</v>
          </cell>
          <cell r="I748">
            <v>2</v>
          </cell>
          <cell r="O748">
            <v>4217.99</v>
          </cell>
          <cell r="X748">
            <v>0</v>
          </cell>
          <cell r="Y748">
            <v>0</v>
          </cell>
          <cell r="AC748">
            <v>267.3</v>
          </cell>
          <cell r="AD748">
            <v>0</v>
          </cell>
          <cell r="AE748">
            <v>0</v>
          </cell>
          <cell r="AF748">
            <v>0</v>
          </cell>
          <cell r="AL748">
            <v>267.3</v>
          </cell>
          <cell r="AM748">
            <v>0</v>
          </cell>
          <cell r="AO748">
            <v>0</v>
          </cell>
          <cell r="BC748">
            <v>7.89</v>
          </cell>
          <cell r="BI748">
            <v>2</v>
          </cell>
          <cell r="FX748">
            <v>80</v>
          </cell>
          <cell r="FY748">
            <v>60</v>
          </cell>
        </row>
        <row r="749">
          <cell r="E749" t="str">
            <v>122,2</v>
          </cell>
          <cell r="F749" t="str">
            <v>КП поставщика</v>
          </cell>
          <cell r="H749" t="str">
            <v>шт.</v>
          </cell>
          <cell r="I749">
            <v>2</v>
          </cell>
          <cell r="O749">
            <v>2994.57</v>
          </cell>
          <cell r="X749">
            <v>0</v>
          </cell>
          <cell r="Y749">
            <v>0</v>
          </cell>
          <cell r="AC749">
            <v>187.63</v>
          </cell>
          <cell r="AD749">
            <v>0</v>
          </cell>
          <cell r="AE749">
            <v>0</v>
          </cell>
          <cell r="AF749">
            <v>0</v>
          </cell>
          <cell r="AL749">
            <v>187.63</v>
          </cell>
          <cell r="AM749">
            <v>0</v>
          </cell>
          <cell r="AO749">
            <v>0</v>
          </cell>
          <cell r="BC749">
            <v>7.98</v>
          </cell>
          <cell r="BI749">
            <v>2</v>
          </cell>
          <cell r="FX749">
            <v>80</v>
          </cell>
          <cell r="FY749">
            <v>60</v>
          </cell>
        </row>
        <row r="751">
          <cell r="E751" t="str">
            <v>123</v>
          </cell>
          <cell r="F751" t="str">
            <v>м08-03-575-1</v>
          </cell>
          <cell r="G751" t="str">
            <v>Прибор или аппарат</v>
          </cell>
          <cell r="H751" t="str">
            <v>1  ШТ.</v>
          </cell>
          <cell r="I751">
            <v>4</v>
          </cell>
          <cell r="P751">
            <v>33.92</v>
          </cell>
          <cell r="S751">
            <v>1377.2</v>
          </cell>
          <cell r="U751">
            <v>4.4800000000000004</v>
          </cell>
          <cell r="X751">
            <v>1308.3399999999999</v>
          </cell>
          <cell r="Y751">
            <v>895.18</v>
          </cell>
          <cell r="AC751">
            <v>0.4</v>
          </cell>
          <cell r="AE751">
            <v>0</v>
          </cell>
          <cell r="AF751">
            <v>11.11</v>
          </cell>
          <cell r="AL751">
            <v>0.4</v>
          </cell>
          <cell r="AM751">
            <v>0</v>
          </cell>
          <cell r="AO751">
            <v>11.11</v>
          </cell>
          <cell r="AQ751">
            <v>1.1200000000000001</v>
          </cell>
          <cell r="AT751">
            <v>95</v>
          </cell>
          <cell r="AU751">
            <v>65</v>
          </cell>
          <cell r="BA751">
            <v>30.99</v>
          </cell>
          <cell r="BC751">
            <v>21.2</v>
          </cell>
          <cell r="BI751">
            <v>2</v>
          </cell>
          <cell r="BO751" t="str">
            <v>м08-03-575-1</v>
          </cell>
          <cell r="BZ751">
            <v>95</v>
          </cell>
          <cell r="CA751">
            <v>65</v>
          </cell>
          <cell r="DD751" t="str">
            <v/>
          </cell>
          <cell r="DG751" t="str">
            <v/>
          </cell>
          <cell r="DI751" t="str">
            <v/>
          </cell>
          <cell r="FX751">
            <v>95</v>
          </cell>
          <cell r="FY751">
            <v>65</v>
          </cell>
        </row>
        <row r="752">
          <cell r="E752" t="str">
            <v>123,1</v>
          </cell>
          <cell r="F752" t="str">
            <v>509-2235</v>
          </cell>
          <cell r="G752" t="str">
            <v>Выключатели автоматические «IEK» ВА47-29 2Р  до 10А, характеристика С. прим</v>
          </cell>
          <cell r="H752" t="str">
            <v>шт.</v>
          </cell>
          <cell r="I752">
            <v>4</v>
          </cell>
          <cell r="O752">
            <v>808.45</v>
          </cell>
          <cell r="X752">
            <v>0</v>
          </cell>
          <cell r="Y752">
            <v>0</v>
          </cell>
          <cell r="AC752">
            <v>21.32</v>
          </cell>
          <cell r="AD752">
            <v>0</v>
          </cell>
          <cell r="AE752">
            <v>0</v>
          </cell>
          <cell r="AF752">
            <v>0</v>
          </cell>
          <cell r="AL752">
            <v>21.32</v>
          </cell>
          <cell r="AM752">
            <v>0</v>
          </cell>
          <cell r="AO752">
            <v>0</v>
          </cell>
          <cell r="BC752">
            <v>9.48</v>
          </cell>
          <cell r="BI752">
            <v>2</v>
          </cell>
          <cell r="FX752">
            <v>95</v>
          </cell>
          <cell r="FY752">
            <v>65</v>
          </cell>
        </row>
        <row r="756">
          <cell r="E756" t="str">
            <v>124</v>
          </cell>
          <cell r="F756" t="str">
            <v>м08-03-573-4</v>
          </cell>
          <cell r="G756" t="str">
            <v>Шкаф (пульт) управления навесной, высота, ширина и глубина до 600х600х350 мм</v>
          </cell>
          <cell r="H756" t="str">
            <v>1  ШТ.</v>
          </cell>
          <cell r="I756">
            <v>5</v>
          </cell>
          <cell r="P756">
            <v>165.79</v>
          </cell>
          <cell r="Q756">
            <v>1470.63</v>
          </cell>
          <cell r="R756">
            <v>489.64</v>
          </cell>
          <cell r="S756">
            <v>3642.87</v>
          </cell>
          <cell r="U756">
            <v>11.850000000000001</v>
          </cell>
          <cell r="X756">
            <v>3925.88</v>
          </cell>
          <cell r="Y756">
            <v>2686.13</v>
          </cell>
          <cell r="AC756">
            <v>3.38</v>
          </cell>
          <cell r="AD756">
            <v>32.18</v>
          </cell>
          <cell r="AE756">
            <v>3.16</v>
          </cell>
          <cell r="AF756">
            <v>23.51</v>
          </cell>
          <cell r="AL756">
            <v>3.38</v>
          </cell>
          <cell r="AM756">
            <v>32.18</v>
          </cell>
          <cell r="AN756">
            <v>3.16</v>
          </cell>
          <cell r="AO756">
            <v>23.51</v>
          </cell>
          <cell r="AQ756">
            <v>2.37</v>
          </cell>
          <cell r="AT756">
            <v>95</v>
          </cell>
          <cell r="AU756">
            <v>65</v>
          </cell>
          <cell r="BA756">
            <v>30.99</v>
          </cell>
          <cell r="BB756">
            <v>9.14</v>
          </cell>
          <cell r="BC756">
            <v>9.81</v>
          </cell>
          <cell r="BI756">
            <v>2</v>
          </cell>
          <cell r="BO756" t="str">
            <v>м08-03-573-4</v>
          </cell>
          <cell r="BS756">
            <v>30.99</v>
          </cell>
          <cell r="BZ756">
            <v>95</v>
          </cell>
          <cell r="CA756">
            <v>65</v>
          </cell>
          <cell r="DD756" t="str">
            <v/>
          </cell>
          <cell r="DE756" t="str">
            <v/>
          </cell>
          <cell r="DF756" t="str">
            <v/>
          </cell>
          <cell r="DG756" t="str">
            <v/>
          </cell>
          <cell r="DI756" t="str">
            <v/>
          </cell>
          <cell r="FX756">
            <v>95</v>
          </cell>
          <cell r="FY756">
            <v>65</v>
          </cell>
        </row>
        <row r="757">
          <cell r="E757" t="str">
            <v>124,1</v>
          </cell>
          <cell r="F757" t="str">
            <v>509-5739</v>
          </cell>
          <cell r="G757" t="str">
            <v>Щиты распределительные навесные ЩРН-12, размер корпуса 220х300х125 мм</v>
          </cell>
          <cell r="H757" t="str">
            <v>шт.</v>
          </cell>
          <cell r="I757">
            <v>1</v>
          </cell>
          <cell r="O757">
            <v>576.26</v>
          </cell>
          <cell r="X757">
            <v>0</v>
          </cell>
          <cell r="Y757">
            <v>0</v>
          </cell>
          <cell r="AC757">
            <v>184.7</v>
          </cell>
          <cell r="AD757">
            <v>0</v>
          </cell>
          <cell r="AE757">
            <v>0</v>
          </cell>
          <cell r="AF757">
            <v>0</v>
          </cell>
          <cell r="AL757">
            <v>184.7</v>
          </cell>
          <cell r="AM757">
            <v>0</v>
          </cell>
          <cell r="AO757">
            <v>0</v>
          </cell>
          <cell r="BC757">
            <v>3.12</v>
          </cell>
          <cell r="BI757">
            <v>2</v>
          </cell>
          <cell r="FX757">
            <v>0</v>
          </cell>
          <cell r="FY757">
            <v>0</v>
          </cell>
        </row>
        <row r="758">
          <cell r="E758" t="str">
            <v>124,2</v>
          </cell>
          <cell r="F758" t="str">
            <v>509-6335</v>
          </cell>
          <cell r="G758" t="str">
            <v>Щиты с монтажной панелью ЩМП-2, размером 500х400х220 мм, степень защиты IP54</v>
          </cell>
          <cell r="H758" t="str">
            <v>шт.</v>
          </cell>
          <cell r="I758">
            <v>5</v>
          </cell>
          <cell r="O758">
            <v>19663.16</v>
          </cell>
          <cell r="X758">
            <v>0</v>
          </cell>
          <cell r="Y758">
            <v>0</v>
          </cell>
          <cell r="AC758">
            <v>589.6</v>
          </cell>
          <cell r="AD758">
            <v>0</v>
          </cell>
          <cell r="AE758">
            <v>0</v>
          </cell>
          <cell r="AF758">
            <v>0</v>
          </cell>
          <cell r="AL758">
            <v>589.6</v>
          </cell>
          <cell r="AM758">
            <v>0</v>
          </cell>
          <cell r="AO758">
            <v>0</v>
          </cell>
          <cell r="BC758">
            <v>6.67</v>
          </cell>
          <cell r="BI758">
            <v>2</v>
          </cell>
          <cell r="FX758">
            <v>0</v>
          </cell>
          <cell r="FY758">
            <v>0</v>
          </cell>
        </row>
        <row r="759">
          <cell r="E759" t="str">
            <v>124,3</v>
          </cell>
          <cell r="F759" t="str">
            <v>509-4860</v>
          </cell>
          <cell r="G759" t="str">
            <v>DIN-рейка оцинкованная 600 мм</v>
          </cell>
          <cell r="H759" t="str">
            <v>100 шт.</v>
          </cell>
          <cell r="I759">
            <v>0.08</v>
          </cell>
          <cell r="O759">
            <v>222.55</v>
          </cell>
          <cell r="X759">
            <v>0</v>
          </cell>
          <cell r="Y759">
            <v>0</v>
          </cell>
          <cell r="AC759">
            <v>330</v>
          </cell>
          <cell r="AD759">
            <v>0</v>
          </cell>
          <cell r="AE759">
            <v>0</v>
          </cell>
          <cell r="AF759">
            <v>0</v>
          </cell>
          <cell r="AL759">
            <v>330</v>
          </cell>
          <cell r="AM759">
            <v>0</v>
          </cell>
          <cell r="AO759">
            <v>0</v>
          </cell>
          <cell r="BC759">
            <v>8.43</v>
          </cell>
          <cell r="BI759">
            <v>2</v>
          </cell>
          <cell r="FX759">
            <v>0</v>
          </cell>
          <cell r="FY759">
            <v>0</v>
          </cell>
        </row>
        <row r="760">
          <cell r="E760" t="str">
            <v>125</v>
          </cell>
          <cell r="F760" t="str">
            <v>м08-02-390-1</v>
          </cell>
          <cell r="G760" t="str">
            <v>Короба пластмассовые шириной до 40 мм</v>
          </cell>
          <cell r="H760" t="str">
            <v>100 м</v>
          </cell>
          <cell r="I760">
            <v>12.5</v>
          </cell>
          <cell r="P760">
            <v>2861.65</v>
          </cell>
          <cell r="Q760">
            <v>3432</v>
          </cell>
          <cell r="R760">
            <v>54.23</v>
          </cell>
          <cell r="S760">
            <v>60012.14</v>
          </cell>
          <cell r="U760">
            <v>203.625</v>
          </cell>
          <cell r="X760">
            <v>57063.05</v>
          </cell>
          <cell r="Y760">
            <v>39043.14</v>
          </cell>
          <cell r="AC760">
            <v>51.33</v>
          </cell>
          <cell r="AD760">
            <v>31.2</v>
          </cell>
          <cell r="AE760">
            <v>0.14000000000000001</v>
          </cell>
          <cell r="AF760">
            <v>154.91999999999999</v>
          </cell>
          <cell r="AL760">
            <v>51.33</v>
          </cell>
          <cell r="AM760">
            <v>31.2</v>
          </cell>
          <cell r="AN760">
            <v>0.14000000000000001</v>
          </cell>
          <cell r="AO760">
            <v>154.91999999999999</v>
          </cell>
          <cell r="AQ760">
            <v>16.29</v>
          </cell>
          <cell r="AT760">
            <v>95</v>
          </cell>
          <cell r="AU760">
            <v>65</v>
          </cell>
          <cell r="BA760">
            <v>30.99</v>
          </cell>
          <cell r="BB760">
            <v>8.8000000000000007</v>
          </cell>
          <cell r="BC760">
            <v>4.46</v>
          </cell>
          <cell r="BI760">
            <v>2</v>
          </cell>
          <cell r="BO760" t="str">
            <v>м08-02-390-1</v>
          </cell>
          <cell r="BS760">
            <v>30.99</v>
          </cell>
          <cell r="BZ760">
            <v>95</v>
          </cell>
          <cell r="CA760">
            <v>65</v>
          </cell>
          <cell r="DD760" t="str">
            <v/>
          </cell>
          <cell r="DE760" t="str">
            <v/>
          </cell>
          <cell r="DF760" t="str">
            <v/>
          </cell>
          <cell r="DG760" t="str">
            <v/>
          </cell>
          <cell r="DI760" t="str">
            <v/>
          </cell>
          <cell r="FX760">
            <v>95</v>
          </cell>
          <cell r="FY760">
            <v>65</v>
          </cell>
        </row>
        <row r="761">
          <cell r="E761" t="str">
            <v>125,1</v>
          </cell>
          <cell r="F761" t="str">
            <v>509-1834</v>
          </cell>
          <cell r="G761" t="str">
            <v>Кабель-канал (короб) "Электропласт" 40x25 мм</v>
          </cell>
          <cell r="H761" t="str">
            <v>100 м</v>
          </cell>
          <cell r="I761">
            <v>7.5</v>
          </cell>
          <cell r="O761">
            <v>11592</v>
          </cell>
          <cell r="X761">
            <v>0</v>
          </cell>
          <cell r="Y761">
            <v>0</v>
          </cell>
          <cell r="AC761">
            <v>336</v>
          </cell>
          <cell r="AD761">
            <v>0</v>
          </cell>
          <cell r="AE761">
            <v>0</v>
          </cell>
          <cell r="AF761">
            <v>0</v>
          </cell>
          <cell r="AL761">
            <v>336</v>
          </cell>
          <cell r="AM761">
            <v>0</v>
          </cell>
          <cell r="AO761">
            <v>0</v>
          </cell>
          <cell r="BC761">
            <v>4.5999999999999996</v>
          </cell>
          <cell r="BI761">
            <v>2</v>
          </cell>
          <cell r="FX761">
            <v>95</v>
          </cell>
          <cell r="FY761">
            <v>65</v>
          </cell>
        </row>
        <row r="762">
          <cell r="E762" t="str">
            <v>125,2</v>
          </cell>
          <cell r="F762" t="str">
            <v>509-1830</v>
          </cell>
          <cell r="G762" t="str">
            <v>Кабель-канал (короб) "Электропласт" 20x10 мм</v>
          </cell>
          <cell r="H762" t="str">
            <v>100 м</v>
          </cell>
          <cell r="I762">
            <v>5</v>
          </cell>
          <cell r="O762">
            <v>3055.25</v>
          </cell>
          <cell r="X762">
            <v>0</v>
          </cell>
          <cell r="Y762">
            <v>0</v>
          </cell>
          <cell r="AC762">
            <v>121</v>
          </cell>
          <cell r="AD762">
            <v>0</v>
          </cell>
          <cell r="AE762">
            <v>0</v>
          </cell>
          <cell r="AF762">
            <v>0</v>
          </cell>
          <cell r="AL762">
            <v>121</v>
          </cell>
          <cell r="AM762">
            <v>0</v>
          </cell>
          <cell r="AO762">
            <v>0</v>
          </cell>
          <cell r="BC762">
            <v>5.05</v>
          </cell>
          <cell r="BI762">
            <v>2</v>
          </cell>
          <cell r="FX762">
            <v>95</v>
          </cell>
          <cell r="FY762">
            <v>65</v>
          </cell>
        </row>
        <row r="763">
          <cell r="E763" t="str">
            <v>126</v>
          </cell>
          <cell r="F763" t="str">
            <v>м08-02-390-3</v>
          </cell>
          <cell r="G763" t="str">
            <v>Короба пластмассовые шириной до 120 мм</v>
          </cell>
          <cell r="H763" t="str">
            <v>100 м</v>
          </cell>
          <cell r="I763">
            <v>0.5</v>
          </cell>
          <cell r="P763">
            <v>163.92</v>
          </cell>
          <cell r="Q763">
            <v>171.71</v>
          </cell>
          <cell r="R763">
            <v>2.17</v>
          </cell>
          <cell r="S763">
            <v>2995.8</v>
          </cell>
          <cell r="U763">
            <v>10.164999999999999</v>
          </cell>
          <cell r="X763">
            <v>2848.07</v>
          </cell>
          <cell r="Y763">
            <v>1948.68</v>
          </cell>
          <cell r="AC763">
            <v>92.87</v>
          </cell>
          <cell r="AD763">
            <v>39.07</v>
          </cell>
          <cell r="AE763">
            <v>0.14000000000000001</v>
          </cell>
          <cell r="AF763">
            <v>193.34</v>
          </cell>
          <cell r="AL763">
            <v>92.87</v>
          </cell>
          <cell r="AM763">
            <v>39.07</v>
          </cell>
          <cell r="AN763">
            <v>0.14000000000000001</v>
          </cell>
          <cell r="AO763">
            <v>193.34</v>
          </cell>
          <cell r="AQ763">
            <v>20.329999999999998</v>
          </cell>
          <cell r="AT763">
            <v>95</v>
          </cell>
          <cell r="AU763">
            <v>65</v>
          </cell>
          <cell r="BA763">
            <v>30.99</v>
          </cell>
          <cell r="BB763">
            <v>8.7899999999999991</v>
          </cell>
          <cell r="BC763">
            <v>3.53</v>
          </cell>
          <cell r="BI763">
            <v>2</v>
          </cell>
          <cell r="BO763" t="str">
            <v>м08-02-390-3</v>
          </cell>
          <cell r="BS763">
            <v>30.99</v>
          </cell>
          <cell r="BZ763">
            <v>95</v>
          </cell>
          <cell r="CA763">
            <v>65</v>
          </cell>
          <cell r="DD763" t="str">
            <v/>
          </cell>
          <cell r="DE763" t="str">
            <v/>
          </cell>
          <cell r="DF763" t="str">
            <v/>
          </cell>
          <cell r="DG763" t="str">
            <v/>
          </cell>
          <cell r="DI763" t="str">
            <v/>
          </cell>
          <cell r="FX763">
            <v>95</v>
          </cell>
          <cell r="FY763">
            <v>65</v>
          </cell>
        </row>
        <row r="764">
          <cell r="E764" t="str">
            <v>126,1</v>
          </cell>
          <cell r="F764" t="str">
            <v>509-1840</v>
          </cell>
          <cell r="G764" t="str">
            <v>Кабель-канал (короб) "Электропласт" 100x60 мм</v>
          </cell>
          <cell r="H764" t="str">
            <v>100 м</v>
          </cell>
          <cell r="I764">
            <v>0.5</v>
          </cell>
          <cell r="O764">
            <v>3250.05</v>
          </cell>
          <cell r="X764">
            <v>0</v>
          </cell>
          <cell r="Y764">
            <v>0</v>
          </cell>
          <cell r="AC764">
            <v>1383</v>
          </cell>
          <cell r="AD764">
            <v>0</v>
          </cell>
          <cell r="AE764">
            <v>0</v>
          </cell>
          <cell r="AF764">
            <v>0</v>
          </cell>
          <cell r="AL764">
            <v>1383</v>
          </cell>
          <cell r="AM764">
            <v>0</v>
          </cell>
          <cell r="AO764">
            <v>0</v>
          </cell>
          <cell r="BC764">
            <v>4.7</v>
          </cell>
          <cell r="BI764">
            <v>2</v>
          </cell>
          <cell r="FX764">
            <v>95</v>
          </cell>
          <cell r="FY764">
            <v>65</v>
          </cell>
        </row>
        <row r="765">
          <cell r="E765" t="str">
            <v>127</v>
          </cell>
          <cell r="F765" t="str">
            <v>м08-02-390-2</v>
          </cell>
          <cell r="G765" t="str">
            <v>Короба пластмассовые шириной до 63 мм</v>
          </cell>
          <cell r="H765" t="str">
            <v>100 м</v>
          </cell>
          <cell r="I765">
            <v>1</v>
          </cell>
          <cell r="P765">
            <v>259.72000000000003</v>
          </cell>
          <cell r="Q765">
            <v>309.94</v>
          </cell>
          <cell r="R765">
            <v>4.34</v>
          </cell>
          <cell r="S765">
            <v>5419.84</v>
          </cell>
          <cell r="U765">
            <v>18.39</v>
          </cell>
          <cell r="X765">
            <v>5152.97</v>
          </cell>
          <cell r="Y765">
            <v>3525.72</v>
          </cell>
          <cell r="AC765">
            <v>69.63</v>
          </cell>
          <cell r="AD765">
            <v>35.26</v>
          </cell>
          <cell r="AE765">
            <v>0.14000000000000001</v>
          </cell>
          <cell r="AF765">
            <v>174.89</v>
          </cell>
          <cell r="AL765">
            <v>69.63</v>
          </cell>
          <cell r="AM765">
            <v>35.26</v>
          </cell>
          <cell r="AN765">
            <v>0.14000000000000001</v>
          </cell>
          <cell r="AO765">
            <v>174.89</v>
          </cell>
          <cell r="AQ765">
            <v>18.39</v>
          </cell>
          <cell r="AT765">
            <v>95</v>
          </cell>
          <cell r="AU765">
            <v>65</v>
          </cell>
          <cell r="BA765">
            <v>30.99</v>
          </cell>
          <cell r="BB765">
            <v>8.7899999999999991</v>
          </cell>
          <cell r="BC765">
            <v>3.73</v>
          </cell>
          <cell r="BI765">
            <v>2</v>
          </cell>
          <cell r="BO765" t="str">
            <v>м08-02-390-2</v>
          </cell>
          <cell r="BS765">
            <v>30.99</v>
          </cell>
          <cell r="BZ765">
            <v>95</v>
          </cell>
          <cell r="CA765">
            <v>65</v>
          </cell>
          <cell r="DD765" t="str">
            <v/>
          </cell>
          <cell r="DE765" t="str">
            <v/>
          </cell>
          <cell r="DF765" t="str">
            <v/>
          </cell>
          <cell r="DG765" t="str">
            <v/>
          </cell>
          <cell r="DI765" t="str">
            <v/>
          </cell>
          <cell r="FX765">
            <v>95</v>
          </cell>
          <cell r="FY765">
            <v>65</v>
          </cell>
        </row>
        <row r="766">
          <cell r="E766" t="str">
            <v>127,1</v>
          </cell>
          <cell r="F766" t="str">
            <v>509-1836</v>
          </cell>
          <cell r="G766" t="str">
            <v>Кабель-канал (короб) "Электропласт" 60x40 мм</v>
          </cell>
          <cell r="H766" t="str">
            <v>100 м</v>
          </cell>
          <cell r="I766">
            <v>1</v>
          </cell>
          <cell r="O766">
            <v>3197.04</v>
          </cell>
          <cell r="X766">
            <v>0</v>
          </cell>
          <cell r="Y766">
            <v>0</v>
          </cell>
          <cell r="AC766">
            <v>692</v>
          </cell>
          <cell r="AD766">
            <v>0</v>
          </cell>
          <cell r="AE766">
            <v>0</v>
          </cell>
          <cell r="AF766">
            <v>0</v>
          </cell>
          <cell r="AL766">
            <v>692</v>
          </cell>
          <cell r="AM766">
            <v>0</v>
          </cell>
          <cell r="AO766">
            <v>0</v>
          </cell>
          <cell r="BC766">
            <v>4.62</v>
          </cell>
          <cell r="BI766">
            <v>2</v>
          </cell>
          <cell r="FX766">
            <v>95</v>
          </cell>
          <cell r="FY766">
            <v>65</v>
          </cell>
        </row>
        <row r="772">
          <cell r="E772" t="str">
            <v>128</v>
          </cell>
          <cell r="F772" t="str">
            <v>м08-02-399-1</v>
          </cell>
          <cell r="G772" t="str">
            <v>Провод в коробах, сечением до 6 мм2</v>
          </cell>
          <cell r="H772" t="str">
            <v>100 м</v>
          </cell>
          <cell r="I772">
            <v>14</v>
          </cell>
          <cell r="P772">
            <v>894.8</v>
          </cell>
          <cell r="Q772">
            <v>274.44</v>
          </cell>
          <cell r="R772">
            <v>60.74</v>
          </cell>
          <cell r="S772">
            <v>11501.63</v>
          </cell>
          <cell r="U772">
            <v>39.479999999999997</v>
          </cell>
          <cell r="X772">
            <v>10984.25</v>
          </cell>
          <cell r="Y772">
            <v>7515.54</v>
          </cell>
          <cell r="AC772">
            <v>12.86</v>
          </cell>
          <cell r="AD772">
            <v>2.2200000000000002</v>
          </cell>
          <cell r="AE772">
            <v>0.14000000000000001</v>
          </cell>
          <cell r="AF772">
            <v>26.51</v>
          </cell>
          <cell r="AL772">
            <v>12.86</v>
          </cell>
          <cell r="AM772">
            <v>2.2200000000000002</v>
          </cell>
          <cell r="AN772">
            <v>0.14000000000000001</v>
          </cell>
          <cell r="AO772">
            <v>26.51</v>
          </cell>
          <cell r="AQ772">
            <v>2.82</v>
          </cell>
          <cell r="AT772">
            <v>95</v>
          </cell>
          <cell r="AU772">
            <v>65</v>
          </cell>
          <cell r="BA772">
            <v>30.99</v>
          </cell>
          <cell r="BB772">
            <v>8.83</v>
          </cell>
          <cell r="BC772">
            <v>4.97</v>
          </cell>
          <cell r="BI772">
            <v>2</v>
          </cell>
          <cell r="BO772" t="str">
            <v>м08-02-399-1</v>
          </cell>
          <cell r="BS772">
            <v>30.99</v>
          </cell>
          <cell r="BZ772">
            <v>95</v>
          </cell>
          <cell r="CA772">
            <v>65</v>
          </cell>
          <cell r="DD772" t="str">
            <v/>
          </cell>
          <cell r="DE772" t="str">
            <v/>
          </cell>
          <cell r="DF772" t="str">
            <v/>
          </cell>
          <cell r="DG772" t="str">
            <v/>
          </cell>
          <cell r="DI772" t="str">
            <v/>
          </cell>
          <cell r="FX772">
            <v>95</v>
          </cell>
          <cell r="FY772">
            <v>65</v>
          </cell>
        </row>
        <row r="773">
          <cell r="E773" t="str">
            <v>128,1</v>
          </cell>
          <cell r="F773" t="str">
            <v>КП поставщика</v>
          </cell>
          <cell r="H773" t="str">
            <v>м</v>
          </cell>
          <cell r="I773">
            <v>800</v>
          </cell>
          <cell r="O773">
            <v>17683.68</v>
          </cell>
          <cell r="X773">
            <v>0</v>
          </cell>
          <cell r="Y773">
            <v>0</v>
          </cell>
          <cell r="AC773">
            <v>2.77</v>
          </cell>
          <cell r="AD773">
            <v>0</v>
          </cell>
          <cell r="AE773">
            <v>0</v>
          </cell>
          <cell r="AF773">
            <v>0</v>
          </cell>
          <cell r="AL773">
            <v>2.77</v>
          </cell>
          <cell r="AM773">
            <v>0</v>
          </cell>
          <cell r="AO773">
            <v>0</v>
          </cell>
          <cell r="BC773">
            <v>7.98</v>
          </cell>
          <cell r="BI773">
            <v>2</v>
          </cell>
          <cell r="FX773">
            <v>95</v>
          </cell>
          <cell r="FY773">
            <v>65</v>
          </cell>
        </row>
        <row r="774">
          <cell r="E774" t="str">
            <v>128,2</v>
          </cell>
          <cell r="F774" t="str">
            <v>КП поставщика</v>
          </cell>
          <cell r="H774" t="str">
            <v>м</v>
          </cell>
          <cell r="I774">
            <v>550</v>
          </cell>
          <cell r="O774">
            <v>19882.169999999998</v>
          </cell>
          <cell r="X774">
            <v>0</v>
          </cell>
          <cell r="Y774">
            <v>0</v>
          </cell>
          <cell r="AC774">
            <v>4.53</v>
          </cell>
          <cell r="AD774">
            <v>0</v>
          </cell>
          <cell r="AE774">
            <v>0</v>
          </cell>
          <cell r="AF774">
            <v>0</v>
          </cell>
          <cell r="AL774">
            <v>4.53</v>
          </cell>
          <cell r="AM774">
            <v>0</v>
          </cell>
          <cell r="AO774">
            <v>0</v>
          </cell>
          <cell r="BC774">
            <v>7.98</v>
          </cell>
          <cell r="BI774">
            <v>2</v>
          </cell>
          <cell r="FX774">
            <v>95</v>
          </cell>
          <cell r="FY774">
            <v>65</v>
          </cell>
        </row>
        <row r="775">
          <cell r="E775" t="str">
            <v>128,3</v>
          </cell>
          <cell r="F775" t="str">
            <v>КП поставщика</v>
          </cell>
          <cell r="H775" t="str">
            <v>м</v>
          </cell>
          <cell r="I775">
            <v>10</v>
          </cell>
          <cell r="O775">
            <v>395.01</v>
          </cell>
          <cell r="X775">
            <v>0</v>
          </cell>
          <cell r="Y775">
            <v>0</v>
          </cell>
          <cell r="AC775">
            <v>4.95</v>
          </cell>
          <cell r="AD775">
            <v>0</v>
          </cell>
          <cell r="AE775">
            <v>0</v>
          </cell>
          <cell r="AF775">
            <v>0</v>
          </cell>
          <cell r="AL775">
            <v>4.95</v>
          </cell>
          <cell r="AM775">
            <v>0</v>
          </cell>
          <cell r="AO775">
            <v>0</v>
          </cell>
          <cell r="BC775">
            <v>7.98</v>
          </cell>
          <cell r="BI775">
            <v>2</v>
          </cell>
          <cell r="FX775">
            <v>95</v>
          </cell>
          <cell r="FY775">
            <v>65</v>
          </cell>
        </row>
        <row r="776">
          <cell r="E776" t="str">
            <v>128,4</v>
          </cell>
          <cell r="F776" t="str">
            <v>КП поставщика</v>
          </cell>
          <cell r="H776" t="str">
            <v>м</v>
          </cell>
          <cell r="I776">
            <v>10</v>
          </cell>
          <cell r="O776">
            <v>396.61</v>
          </cell>
          <cell r="X776">
            <v>0</v>
          </cell>
          <cell r="Y776">
            <v>0</v>
          </cell>
          <cell r="AC776">
            <v>4.97</v>
          </cell>
          <cell r="AD776">
            <v>0</v>
          </cell>
          <cell r="AE776">
            <v>0</v>
          </cell>
          <cell r="AF776">
            <v>0</v>
          </cell>
          <cell r="AL776">
            <v>4.97</v>
          </cell>
          <cell r="AM776">
            <v>0</v>
          </cell>
          <cell r="AO776">
            <v>0</v>
          </cell>
          <cell r="BC776">
            <v>7.98</v>
          </cell>
          <cell r="BI776">
            <v>2</v>
          </cell>
          <cell r="FX776">
            <v>95</v>
          </cell>
          <cell r="FY776">
            <v>65</v>
          </cell>
        </row>
        <row r="777">
          <cell r="E777" t="str">
            <v>128,5</v>
          </cell>
          <cell r="F777" t="str">
            <v>КП поставщика</v>
          </cell>
          <cell r="H777" t="str">
            <v>м</v>
          </cell>
          <cell r="I777">
            <v>30</v>
          </cell>
          <cell r="O777">
            <v>3571.85</v>
          </cell>
          <cell r="X777">
            <v>0</v>
          </cell>
          <cell r="Y777">
            <v>0</v>
          </cell>
          <cell r="AC777">
            <v>14.92</v>
          </cell>
          <cell r="AD777">
            <v>0</v>
          </cell>
          <cell r="AE777">
            <v>0</v>
          </cell>
          <cell r="AF777">
            <v>0</v>
          </cell>
          <cell r="AL777">
            <v>14.92</v>
          </cell>
          <cell r="AM777">
            <v>0</v>
          </cell>
          <cell r="AO777">
            <v>0</v>
          </cell>
          <cell r="BC777">
            <v>7.98</v>
          </cell>
          <cell r="BI777">
            <v>2</v>
          </cell>
          <cell r="FX777">
            <v>95</v>
          </cell>
          <cell r="FY777">
            <v>65</v>
          </cell>
        </row>
        <row r="778">
          <cell r="E778" t="str">
            <v>129</v>
          </cell>
          <cell r="F778" t="str">
            <v>м08-02-413-1</v>
          </cell>
          <cell r="G778" t="str">
            <v>Провод, количество проводов в резинобитумной трубке до 2, сечение провода до 6 мм2</v>
          </cell>
          <cell r="H778" t="str">
            <v>100 М ТРУБОК</v>
          </cell>
          <cell r="I778">
            <v>2.5</v>
          </cell>
          <cell r="P778">
            <v>844.91</v>
          </cell>
          <cell r="Q778">
            <v>882.45</v>
          </cell>
          <cell r="R778">
            <v>188.26</v>
          </cell>
          <cell r="S778">
            <v>11768.45</v>
          </cell>
          <cell r="U778">
            <v>40.4</v>
          </cell>
          <cell r="X778">
            <v>11358.87</v>
          </cell>
          <cell r="Y778">
            <v>7771.86</v>
          </cell>
          <cell r="AC778">
            <v>64.62</v>
          </cell>
          <cell r="AD778">
            <v>39.93</v>
          </cell>
          <cell r="AE778">
            <v>2.4300000000000002</v>
          </cell>
          <cell r="AF778">
            <v>151.9</v>
          </cell>
          <cell r="AL778">
            <v>64.62</v>
          </cell>
          <cell r="AM778">
            <v>39.93</v>
          </cell>
          <cell r="AN778">
            <v>2.4300000000000002</v>
          </cell>
          <cell r="AO778">
            <v>151.9</v>
          </cell>
          <cell r="AQ778">
            <v>16.16</v>
          </cell>
          <cell r="AT778">
            <v>95</v>
          </cell>
          <cell r="AU778">
            <v>65</v>
          </cell>
          <cell r="BA778">
            <v>30.99</v>
          </cell>
          <cell r="BB778">
            <v>8.84</v>
          </cell>
          <cell r="BC778">
            <v>5.23</v>
          </cell>
          <cell r="BI778">
            <v>2</v>
          </cell>
          <cell r="BO778" t="str">
            <v/>
          </cell>
          <cell r="BS778">
            <v>30.99</v>
          </cell>
          <cell r="BZ778">
            <v>95</v>
          </cell>
          <cell r="CA778">
            <v>65</v>
          </cell>
          <cell r="DD778" t="str">
            <v/>
          </cell>
          <cell r="DE778" t="str">
            <v/>
          </cell>
          <cell r="DF778" t="str">
            <v/>
          </cell>
          <cell r="DG778" t="str">
            <v/>
          </cell>
          <cell r="DI778" t="str">
            <v/>
          </cell>
          <cell r="FX778">
            <v>95</v>
          </cell>
          <cell r="FY778">
            <v>65</v>
          </cell>
        </row>
        <row r="779">
          <cell r="E779" t="str">
            <v>129,1</v>
          </cell>
          <cell r="F779" t="str">
            <v>103-2406</v>
          </cell>
          <cell r="G779" t="str">
            <v>Трубы гибкие гофрированные легкие из самозатухающего ПВХ (IP55) серии FL, диаметром 16 мм</v>
          </cell>
          <cell r="H779" t="str">
            <v>10 м</v>
          </cell>
          <cell r="I779">
            <v>20</v>
          </cell>
          <cell r="O779">
            <v>1099.33</v>
          </cell>
          <cell r="X779">
            <v>0</v>
          </cell>
          <cell r="Y779">
            <v>0</v>
          </cell>
          <cell r="AC779">
            <v>15.66</v>
          </cell>
          <cell r="AD779">
            <v>0</v>
          </cell>
          <cell r="AE779">
            <v>0</v>
          </cell>
          <cell r="AF779">
            <v>0</v>
          </cell>
          <cell r="AL779">
            <v>15.66</v>
          </cell>
          <cell r="AM779">
            <v>0</v>
          </cell>
          <cell r="AO779">
            <v>0</v>
          </cell>
          <cell r="BC779">
            <v>3.51</v>
          </cell>
          <cell r="BI779">
            <v>2</v>
          </cell>
          <cell r="FX779">
            <v>95</v>
          </cell>
          <cell r="FY779">
            <v>65</v>
          </cell>
        </row>
        <row r="780">
          <cell r="E780" t="str">
            <v>129,2</v>
          </cell>
          <cell r="F780" t="str">
            <v>103-1177</v>
          </cell>
          <cell r="G780" t="str">
            <v>Клипса для крепежа гофротрубы, диаметром 16 мм</v>
          </cell>
          <cell r="H780" t="str">
            <v>10 шт.</v>
          </cell>
          <cell r="I780">
            <v>40</v>
          </cell>
          <cell r="O780">
            <v>1219.8</v>
          </cell>
          <cell r="X780">
            <v>0</v>
          </cell>
          <cell r="Y780">
            <v>0</v>
          </cell>
          <cell r="AC780">
            <v>1.9</v>
          </cell>
          <cell r="AD780">
            <v>0</v>
          </cell>
          <cell r="AE780">
            <v>0</v>
          </cell>
          <cell r="AF780">
            <v>0</v>
          </cell>
          <cell r="AL780">
            <v>1.9</v>
          </cell>
          <cell r="AM780">
            <v>0</v>
          </cell>
          <cell r="AO780">
            <v>0</v>
          </cell>
          <cell r="BC780">
            <v>16.05</v>
          </cell>
          <cell r="BI780">
            <v>2</v>
          </cell>
          <cell r="FX780">
            <v>95</v>
          </cell>
          <cell r="FY780">
            <v>65</v>
          </cell>
        </row>
        <row r="781">
          <cell r="E781" t="str">
            <v>129,3</v>
          </cell>
          <cell r="F781" t="str">
            <v>103-2407</v>
          </cell>
          <cell r="G781" t="str">
            <v>Трубы гибкие гофрированные легкие из самозатухающего ПВХ (IP55) серии FL, диаметром 20 мм</v>
          </cell>
          <cell r="H781" t="str">
            <v>10 м</v>
          </cell>
          <cell r="I781">
            <v>5</v>
          </cell>
          <cell r="O781">
            <v>370.08</v>
          </cell>
          <cell r="X781">
            <v>0</v>
          </cell>
          <cell r="Y781">
            <v>0</v>
          </cell>
          <cell r="AC781">
            <v>20.56</v>
          </cell>
          <cell r="AD781">
            <v>0</v>
          </cell>
          <cell r="AE781">
            <v>0</v>
          </cell>
          <cell r="AF781">
            <v>0</v>
          </cell>
          <cell r="AL781">
            <v>20.56</v>
          </cell>
          <cell r="AM781">
            <v>0</v>
          </cell>
          <cell r="AO781">
            <v>0</v>
          </cell>
          <cell r="BC781">
            <v>3.6</v>
          </cell>
          <cell r="BI781">
            <v>2</v>
          </cell>
          <cell r="FX781">
            <v>95</v>
          </cell>
          <cell r="FY781">
            <v>65</v>
          </cell>
        </row>
        <row r="782">
          <cell r="E782" t="str">
            <v>129,4</v>
          </cell>
          <cell r="F782" t="str">
            <v>103-1178</v>
          </cell>
          <cell r="G782" t="str">
            <v>Клипса для крепежа гофротрубы, диаметром 32 мм</v>
          </cell>
          <cell r="H782" t="str">
            <v>10 шт.</v>
          </cell>
          <cell r="I782">
            <v>10</v>
          </cell>
          <cell r="O782">
            <v>725.4</v>
          </cell>
          <cell r="X782">
            <v>0</v>
          </cell>
          <cell r="Y782">
            <v>0</v>
          </cell>
          <cell r="AC782">
            <v>4.5</v>
          </cell>
          <cell r="AD782">
            <v>0</v>
          </cell>
          <cell r="AE782">
            <v>0</v>
          </cell>
          <cell r="AF782">
            <v>0</v>
          </cell>
          <cell r="AL782">
            <v>4.5</v>
          </cell>
          <cell r="AM782">
            <v>0</v>
          </cell>
          <cell r="AO782">
            <v>0</v>
          </cell>
          <cell r="BC782">
            <v>16.12</v>
          </cell>
          <cell r="BI782">
            <v>2</v>
          </cell>
          <cell r="FX782">
            <v>95</v>
          </cell>
          <cell r="FY782">
            <v>65</v>
          </cell>
        </row>
        <row r="783">
          <cell r="E783" t="str">
            <v>129,5</v>
          </cell>
          <cell r="F783" t="str">
            <v>КП поставщика</v>
          </cell>
          <cell r="H783" t="str">
            <v>м</v>
          </cell>
          <cell r="I783">
            <v>50</v>
          </cell>
          <cell r="O783">
            <v>5953.08</v>
          </cell>
          <cell r="X783">
            <v>0</v>
          </cell>
          <cell r="Y783">
            <v>0</v>
          </cell>
          <cell r="AC783">
            <v>14.92</v>
          </cell>
          <cell r="AD783">
            <v>0</v>
          </cell>
          <cell r="AE783">
            <v>0</v>
          </cell>
          <cell r="AF783">
            <v>0</v>
          </cell>
          <cell r="AL783">
            <v>14.92</v>
          </cell>
          <cell r="AM783">
            <v>0</v>
          </cell>
          <cell r="AO783">
            <v>0</v>
          </cell>
          <cell r="BC783">
            <v>7.98</v>
          </cell>
          <cell r="BI783">
            <v>2</v>
          </cell>
          <cell r="FX783">
            <v>95</v>
          </cell>
          <cell r="FY783">
            <v>65</v>
          </cell>
        </row>
        <row r="784">
          <cell r="E784" t="str">
            <v>129,6</v>
          </cell>
          <cell r="F784" t="str">
            <v>КП поставщика</v>
          </cell>
          <cell r="H784" t="str">
            <v>м</v>
          </cell>
          <cell r="I784">
            <v>200</v>
          </cell>
          <cell r="O784">
            <v>7229.88</v>
          </cell>
          <cell r="X784">
            <v>0</v>
          </cell>
          <cell r="Y784">
            <v>0</v>
          </cell>
          <cell r="AC784">
            <v>4.53</v>
          </cell>
          <cell r="AD784">
            <v>0</v>
          </cell>
          <cell r="AE784">
            <v>0</v>
          </cell>
          <cell r="AF784">
            <v>0</v>
          </cell>
          <cell r="AL784">
            <v>4.53</v>
          </cell>
          <cell r="AM784">
            <v>0</v>
          </cell>
          <cell r="AO784">
            <v>0</v>
          </cell>
          <cell r="BC784">
            <v>7.98</v>
          </cell>
          <cell r="BI784">
            <v>2</v>
          </cell>
          <cell r="FX784">
            <v>95</v>
          </cell>
          <cell r="FY784">
            <v>65</v>
          </cell>
        </row>
        <row r="785">
          <cell r="E785" t="str">
            <v>130</v>
          </cell>
          <cell r="F785" t="str">
            <v>м08-02-407-2</v>
          </cell>
          <cell r="G785" t="str">
            <v>Труба стальная по установленным конструкциям, по стенам с креплением скобами, диаметр до 40 мм</v>
          </cell>
          <cell r="H785" t="str">
            <v>100 м</v>
          </cell>
          <cell r="I785">
            <v>0.06</v>
          </cell>
          <cell r="P785">
            <v>109.28</v>
          </cell>
          <cell r="Q785">
            <v>106.28</v>
          </cell>
          <cell r="R785">
            <v>16.07</v>
          </cell>
          <cell r="S785">
            <v>580.28</v>
          </cell>
          <cell r="U785">
            <v>1.992</v>
          </cell>
          <cell r="X785">
            <v>566.53</v>
          </cell>
          <cell r="Y785">
            <v>387.63</v>
          </cell>
          <cell r="AC785">
            <v>236.53</v>
          </cell>
          <cell r="AD785">
            <v>197.7</v>
          </cell>
          <cell r="AE785">
            <v>8.64</v>
          </cell>
          <cell r="AF785">
            <v>312.08</v>
          </cell>
          <cell r="AL785">
            <v>236.53</v>
          </cell>
          <cell r="AM785">
            <v>197.7</v>
          </cell>
          <cell r="AN785">
            <v>8.64</v>
          </cell>
          <cell r="AO785">
            <v>312.08</v>
          </cell>
          <cell r="AQ785">
            <v>33.200000000000003</v>
          </cell>
          <cell r="AT785">
            <v>95</v>
          </cell>
          <cell r="AU785">
            <v>65</v>
          </cell>
          <cell r="BA785">
            <v>30.99</v>
          </cell>
          <cell r="BB785">
            <v>8.9600000000000009</v>
          </cell>
          <cell r="BC785">
            <v>7.7</v>
          </cell>
          <cell r="BI785">
            <v>2</v>
          </cell>
          <cell r="BO785" t="str">
            <v>м08-02-407-2</v>
          </cell>
          <cell r="BS785">
            <v>30.99</v>
          </cell>
          <cell r="BZ785">
            <v>95</v>
          </cell>
          <cell r="CA785">
            <v>65</v>
          </cell>
          <cell r="DD785" t="str">
            <v/>
          </cell>
          <cell r="DE785" t="str">
            <v/>
          </cell>
          <cell r="DF785" t="str">
            <v/>
          </cell>
          <cell r="DG785" t="str">
            <v/>
          </cell>
          <cell r="DI785" t="str">
            <v/>
          </cell>
          <cell r="FX785">
            <v>95</v>
          </cell>
          <cell r="FY785">
            <v>65</v>
          </cell>
        </row>
        <row r="786">
          <cell r="E786" t="str">
            <v>130,1</v>
          </cell>
          <cell r="F786" t="str">
            <v>103-2108</v>
          </cell>
          <cell r="G786" t="str">
            <v>Трубы стальные бесшовные, холоднодеформированные из стали марок 10, 20, 30, 45 (ГОСТ 8734-75, 8733-74), наружным диаметром 32 мм, толщина стенки 3,0 мм</v>
          </cell>
          <cell r="H786" t="str">
            <v>м</v>
          </cell>
          <cell r="I786">
            <v>6</v>
          </cell>
          <cell r="O786">
            <v>1536.63</v>
          </cell>
          <cell r="X786">
            <v>0</v>
          </cell>
          <cell r="Y786">
            <v>0</v>
          </cell>
          <cell r="AC786">
            <v>39.28</v>
          </cell>
          <cell r="AD786">
            <v>0</v>
          </cell>
          <cell r="AE786">
            <v>0</v>
          </cell>
          <cell r="AF786">
            <v>0</v>
          </cell>
          <cell r="AL786">
            <v>39.28</v>
          </cell>
          <cell r="AM786">
            <v>0</v>
          </cell>
          <cell r="AO786">
            <v>0</v>
          </cell>
          <cell r="BC786">
            <v>6.52</v>
          </cell>
          <cell r="BI786">
            <v>2</v>
          </cell>
          <cell r="FX786">
            <v>95</v>
          </cell>
          <cell r="FY786">
            <v>65</v>
          </cell>
        </row>
        <row r="787">
          <cell r="E787" t="str">
            <v>131</v>
          </cell>
          <cell r="F787" t="str">
            <v>м08-02-412-3</v>
          </cell>
          <cell r="G787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H787" t="str">
            <v>100 м</v>
          </cell>
          <cell r="I787">
            <v>0.06</v>
          </cell>
          <cell r="P787">
            <v>8.8800000000000008</v>
          </cell>
          <cell r="Q787">
            <v>3.53</v>
          </cell>
          <cell r="R787">
            <v>0.76</v>
          </cell>
          <cell r="S787">
            <v>109.95</v>
          </cell>
          <cell r="U787">
            <v>0.37740000000000001</v>
          </cell>
          <cell r="X787">
            <v>105.17</v>
          </cell>
          <cell r="Y787">
            <v>71.959999999999994</v>
          </cell>
          <cell r="AC787">
            <v>22.92</v>
          </cell>
          <cell r="AD787">
            <v>6.65</v>
          </cell>
          <cell r="AE787">
            <v>0.41</v>
          </cell>
          <cell r="AF787">
            <v>59.13</v>
          </cell>
          <cell r="AL787">
            <v>22.92</v>
          </cell>
          <cell r="AM787">
            <v>6.65</v>
          </cell>
          <cell r="AN787">
            <v>0.41</v>
          </cell>
          <cell r="AO787">
            <v>59.13</v>
          </cell>
          <cell r="AQ787">
            <v>6.29</v>
          </cell>
          <cell r="AT787">
            <v>95</v>
          </cell>
          <cell r="AU787">
            <v>65</v>
          </cell>
          <cell r="BA787">
            <v>30.99</v>
          </cell>
          <cell r="BB787">
            <v>8.85</v>
          </cell>
          <cell r="BC787">
            <v>6.46</v>
          </cell>
          <cell r="BI787">
            <v>2</v>
          </cell>
          <cell r="BO787" t="str">
            <v>м08-02-412-3</v>
          </cell>
          <cell r="BS787">
            <v>30.99</v>
          </cell>
          <cell r="BZ787">
            <v>95</v>
          </cell>
          <cell r="CA787">
            <v>65</v>
          </cell>
          <cell r="DD787" t="str">
            <v/>
          </cell>
          <cell r="DE787" t="str">
            <v/>
          </cell>
          <cell r="DF787" t="str">
            <v/>
          </cell>
          <cell r="DG787" t="str">
            <v/>
          </cell>
          <cell r="DI787" t="str">
            <v/>
          </cell>
          <cell r="FX787">
            <v>95</v>
          </cell>
          <cell r="FY787">
            <v>65</v>
          </cell>
        </row>
        <row r="788">
          <cell r="E788" t="str">
            <v>131,1</v>
          </cell>
          <cell r="F788" t="str">
            <v>КП поставщика</v>
          </cell>
          <cell r="H788" t="str">
            <v>м</v>
          </cell>
          <cell r="I788">
            <v>6</v>
          </cell>
          <cell r="O788">
            <v>714.37</v>
          </cell>
          <cell r="X788">
            <v>0</v>
          </cell>
          <cell r="Y788">
            <v>0</v>
          </cell>
          <cell r="AC788">
            <v>14.92</v>
          </cell>
          <cell r="AD788">
            <v>0</v>
          </cell>
          <cell r="AE788">
            <v>0</v>
          </cell>
          <cell r="AF788">
            <v>0</v>
          </cell>
          <cell r="AL788">
            <v>14.92</v>
          </cell>
          <cell r="AM788">
            <v>0</v>
          </cell>
          <cell r="AO788">
            <v>0</v>
          </cell>
          <cell r="BC788">
            <v>7.98</v>
          </cell>
          <cell r="BI788">
            <v>2</v>
          </cell>
          <cell r="FX788">
            <v>95</v>
          </cell>
          <cell r="FY788">
            <v>65</v>
          </cell>
        </row>
        <row r="790">
          <cell r="G790" t="str">
            <v>Монтажные работы</v>
          </cell>
        </row>
        <row r="820">
          <cell r="G820" t="str">
            <v>Дополнительные работы</v>
          </cell>
        </row>
        <row r="824">
          <cell r="E824" t="str">
            <v>132</v>
          </cell>
          <cell r="F824" t="str">
            <v>46-03-010-1</v>
          </cell>
          <cell r="G824" t="str">
            <v>Пробивка в бетонных стенах и полах толщиной 100 мм отверстий площадью до 20 см2</v>
          </cell>
          <cell r="H824" t="str">
            <v>100 отверстий</v>
          </cell>
          <cell r="I824">
            <v>0.6</v>
          </cell>
          <cell r="Q824">
            <v>1358.56</v>
          </cell>
          <cell r="R824">
            <v>813.67</v>
          </cell>
          <cell r="S824">
            <v>2682.56</v>
          </cell>
          <cell r="U824">
            <v>9.1020000000000003</v>
          </cell>
          <cell r="X824">
            <v>3845.85</v>
          </cell>
          <cell r="Y824">
            <v>2447.36</v>
          </cell>
          <cell r="AD824">
            <v>215.85</v>
          </cell>
          <cell r="AE824">
            <v>43.76</v>
          </cell>
          <cell r="AF824">
            <v>144.27000000000001</v>
          </cell>
          <cell r="AL824">
            <v>0</v>
          </cell>
          <cell r="AM824">
            <v>215.85</v>
          </cell>
          <cell r="AN824">
            <v>43.76</v>
          </cell>
          <cell r="AO824">
            <v>144.27000000000001</v>
          </cell>
          <cell r="AQ824">
            <v>15.17</v>
          </cell>
          <cell r="AT824">
            <v>110</v>
          </cell>
          <cell r="AU824">
            <v>70</v>
          </cell>
          <cell r="BA824">
            <v>30.99</v>
          </cell>
          <cell r="BB824">
            <v>10.49</v>
          </cell>
          <cell r="BI824">
            <v>1</v>
          </cell>
          <cell r="BO824" t="str">
            <v>46-03-010-1</v>
          </cell>
          <cell r="BS824">
            <v>30.99</v>
          </cell>
          <cell r="BZ824">
            <v>110</v>
          </cell>
          <cell r="CA824">
            <v>70</v>
          </cell>
          <cell r="DE824" t="str">
            <v/>
          </cell>
          <cell r="DF824" t="str">
            <v/>
          </cell>
          <cell r="DG824" t="str">
            <v/>
          </cell>
          <cell r="DI824" t="str">
            <v/>
          </cell>
          <cell r="FX824">
            <v>110</v>
          </cell>
          <cell r="FY824">
            <v>70</v>
          </cell>
        </row>
        <row r="825">
          <cell r="E825" t="str">
            <v>133</v>
          </cell>
          <cell r="H825" t="str">
            <v>1 система</v>
          </cell>
          <cell r="I825">
            <v>1</v>
          </cell>
          <cell r="S825">
            <v>4710.7299999999996</v>
          </cell>
          <cell r="U825">
            <v>102.4</v>
          </cell>
          <cell r="X825">
            <v>3061.97</v>
          </cell>
          <cell r="Y825">
            <v>1884.29</v>
          </cell>
          <cell r="AE825">
            <v>0</v>
          </cell>
          <cell r="AF825">
            <v>152.00800000000001</v>
          </cell>
          <cell r="AL825">
            <v>0</v>
          </cell>
          <cell r="AM825">
            <v>0</v>
          </cell>
          <cell r="AO825">
            <v>190.01</v>
          </cell>
          <cell r="AQ825">
            <v>128</v>
          </cell>
          <cell r="AT825">
            <v>65</v>
          </cell>
          <cell r="AU825">
            <v>40</v>
          </cell>
          <cell r="BA825">
            <v>30.99</v>
          </cell>
          <cell r="BI825">
            <v>4</v>
          </cell>
          <cell r="BO825" t="str">
            <v/>
          </cell>
          <cell r="BZ825">
            <v>65</v>
          </cell>
          <cell r="CA825">
            <v>40</v>
          </cell>
          <cell r="DG825" t="str">
            <v>)*0,8</v>
          </cell>
          <cell r="DI825" t="str">
            <v>)*0,8</v>
          </cell>
          <cell r="FX825">
            <v>65</v>
          </cell>
          <cell r="FY825">
            <v>40</v>
          </cell>
        </row>
        <row r="829">
          <cell r="G829" t="str">
            <v>Дополнительные работы</v>
          </cell>
        </row>
        <row r="859">
          <cell r="G859" t="str">
            <v>Демонтажные работы</v>
          </cell>
        </row>
        <row r="863">
          <cell r="E863" t="str">
            <v>134</v>
          </cell>
          <cell r="H863" t="str">
            <v>1  ШТ.</v>
          </cell>
          <cell r="I863">
            <v>1</v>
          </cell>
          <cell r="Q863">
            <v>946.12</v>
          </cell>
          <cell r="R863">
            <v>346.96</v>
          </cell>
          <cell r="S863">
            <v>6627.27</v>
          </cell>
          <cell r="U863">
            <v>22.229999999999997</v>
          </cell>
          <cell r="X863">
            <v>6416.29</v>
          </cell>
          <cell r="Y863">
            <v>4533.25</v>
          </cell>
          <cell r="AD863">
            <v>111.17700000000001</v>
          </cell>
          <cell r="AE863">
            <v>11.196</v>
          </cell>
          <cell r="AF863">
            <v>213.852</v>
          </cell>
          <cell r="AL863">
            <v>43.44</v>
          </cell>
          <cell r="AM863">
            <v>370.59</v>
          </cell>
          <cell r="AN863">
            <v>37.32</v>
          </cell>
          <cell r="AO863">
            <v>712.84</v>
          </cell>
          <cell r="AQ863">
            <v>74.099999999999994</v>
          </cell>
          <cell r="AT863">
            <v>92</v>
          </cell>
          <cell r="AU863">
            <v>65</v>
          </cell>
          <cell r="BA863">
            <v>30.99</v>
          </cell>
          <cell r="BB863">
            <v>8.51</v>
          </cell>
          <cell r="BI863">
            <v>2</v>
          </cell>
          <cell r="BO863" t="str">
            <v>м10-04-077-15</v>
          </cell>
          <cell r="BS863">
            <v>30.99</v>
          </cell>
          <cell r="BZ863">
            <v>92</v>
          </cell>
          <cell r="CA863">
            <v>65</v>
          </cell>
          <cell r="DE863" t="str">
            <v>)*0,3</v>
          </cell>
          <cell r="DF863" t="str">
            <v>)*0,3</v>
          </cell>
          <cell r="DG863" t="str">
            <v>)*0,3</v>
          </cell>
          <cell r="DI863" t="str">
            <v>)*0,3</v>
          </cell>
          <cell r="FX863">
            <v>92</v>
          </cell>
          <cell r="FY863">
            <v>65</v>
          </cell>
        </row>
        <row r="865">
          <cell r="E865" t="str">
            <v>135</v>
          </cell>
          <cell r="H865" t="str">
            <v>1  ШТ.</v>
          </cell>
          <cell r="I865">
            <v>2</v>
          </cell>
          <cell r="Q865">
            <v>0.7</v>
          </cell>
          <cell r="S865">
            <v>2188.5100000000002</v>
          </cell>
          <cell r="U865">
            <v>7.02</v>
          </cell>
          <cell r="X865">
            <v>1750.81</v>
          </cell>
          <cell r="Y865">
            <v>1313.11</v>
          </cell>
          <cell r="AD865">
            <v>9.2999999999999999E-2</v>
          </cell>
          <cell r="AE865">
            <v>0</v>
          </cell>
          <cell r="AF865">
            <v>35.31</v>
          </cell>
          <cell r="AL865">
            <v>12.39</v>
          </cell>
          <cell r="AM865">
            <v>0.31</v>
          </cell>
          <cell r="AO865">
            <v>117.7</v>
          </cell>
          <cell r="AQ865">
            <v>11.7</v>
          </cell>
          <cell r="AT865">
            <v>80</v>
          </cell>
          <cell r="AU865">
            <v>60</v>
          </cell>
          <cell r="BA865">
            <v>30.99</v>
          </cell>
          <cell r="BB865">
            <v>3.74</v>
          </cell>
          <cell r="BI865">
            <v>2</v>
          </cell>
          <cell r="BO865" t="str">
            <v>м10-08-001-2</v>
          </cell>
          <cell r="BZ865">
            <v>80</v>
          </cell>
          <cell r="CA865">
            <v>60</v>
          </cell>
          <cell r="DE865" t="str">
            <v>)*0,3</v>
          </cell>
          <cell r="DG865" t="str">
            <v>)*0,3</v>
          </cell>
          <cell r="DI865" t="str">
            <v>)*0,3</v>
          </cell>
          <cell r="FX865">
            <v>80</v>
          </cell>
          <cell r="FY865">
            <v>60</v>
          </cell>
        </row>
        <row r="866">
          <cell r="E866" t="str">
            <v>136</v>
          </cell>
          <cell r="H866" t="str">
            <v>1 ящик</v>
          </cell>
          <cell r="I866">
            <v>2</v>
          </cell>
          <cell r="S866">
            <v>522.86</v>
          </cell>
          <cell r="U866">
            <v>1.8599999999999999</v>
          </cell>
          <cell r="X866">
            <v>418.29</v>
          </cell>
          <cell r="Y866">
            <v>313.72000000000003</v>
          </cell>
          <cell r="AE866">
            <v>0</v>
          </cell>
          <cell r="AF866">
            <v>8.4359999999999999</v>
          </cell>
          <cell r="AL866">
            <v>8.74</v>
          </cell>
          <cell r="AM866">
            <v>0</v>
          </cell>
          <cell r="AO866">
            <v>28.12</v>
          </cell>
          <cell r="AQ866">
            <v>3.1</v>
          </cell>
          <cell r="AT866">
            <v>80</v>
          </cell>
          <cell r="AU866">
            <v>60</v>
          </cell>
          <cell r="BA866">
            <v>30.99</v>
          </cell>
          <cell r="BI866">
            <v>2</v>
          </cell>
          <cell r="BO866" t="str">
            <v>м10-01-003-8</v>
          </cell>
          <cell r="BZ866">
            <v>80</v>
          </cell>
          <cell r="CA866">
            <v>60</v>
          </cell>
          <cell r="DG866" t="str">
            <v>)*0,3</v>
          </cell>
          <cell r="DI866" t="str">
            <v>)*0,3</v>
          </cell>
          <cell r="FX866">
            <v>80</v>
          </cell>
          <cell r="FY866">
            <v>60</v>
          </cell>
        </row>
        <row r="867">
          <cell r="E867" t="str">
            <v>137</v>
          </cell>
          <cell r="H867" t="str">
            <v>1  ШТ.</v>
          </cell>
          <cell r="I867">
            <v>2</v>
          </cell>
          <cell r="S867">
            <v>368.53</v>
          </cell>
          <cell r="U867">
            <v>1.236</v>
          </cell>
          <cell r="X867">
            <v>350.1</v>
          </cell>
          <cell r="Y867">
            <v>239.54</v>
          </cell>
          <cell r="AE867">
            <v>0</v>
          </cell>
          <cell r="AF867">
            <v>5.9459999999999997</v>
          </cell>
          <cell r="AL867">
            <v>16.88</v>
          </cell>
          <cell r="AM867">
            <v>0</v>
          </cell>
          <cell r="AO867">
            <v>19.82</v>
          </cell>
          <cell r="AQ867">
            <v>2.06</v>
          </cell>
          <cell r="AT867">
            <v>95</v>
          </cell>
          <cell r="AU867">
            <v>65</v>
          </cell>
          <cell r="BA867">
            <v>30.99</v>
          </cell>
          <cell r="BI867">
            <v>2</v>
          </cell>
          <cell r="BO867" t="str">
            <v>м08-01-121-1</v>
          </cell>
          <cell r="BZ867">
            <v>95</v>
          </cell>
          <cell r="CA867">
            <v>65</v>
          </cell>
          <cell r="DG867" t="str">
            <v>)*0,3</v>
          </cell>
          <cell r="DI867" t="str">
            <v>)*0,3</v>
          </cell>
          <cell r="FX867">
            <v>95</v>
          </cell>
          <cell r="FY867">
            <v>65</v>
          </cell>
        </row>
        <row r="868">
          <cell r="E868" t="str">
            <v>138</v>
          </cell>
          <cell r="H868" t="str">
            <v>1  ШТ.</v>
          </cell>
          <cell r="I868">
            <v>1</v>
          </cell>
          <cell r="Q868">
            <v>88.24</v>
          </cell>
          <cell r="R868">
            <v>29.38</v>
          </cell>
          <cell r="S868">
            <v>218.57</v>
          </cell>
          <cell r="U868">
            <v>0.71099999999999997</v>
          </cell>
          <cell r="X868">
            <v>235.55</v>
          </cell>
          <cell r="Y868">
            <v>161.16999999999999</v>
          </cell>
          <cell r="AD868">
            <v>9.6539999999999999</v>
          </cell>
          <cell r="AE868">
            <v>0.94799999999999995</v>
          </cell>
          <cell r="AF868">
            <v>7.0529999999999999</v>
          </cell>
          <cell r="AL868">
            <v>3.38</v>
          </cell>
          <cell r="AM868">
            <v>32.18</v>
          </cell>
          <cell r="AN868">
            <v>3.16</v>
          </cell>
          <cell r="AO868">
            <v>23.51</v>
          </cell>
          <cell r="AQ868">
            <v>2.37</v>
          </cell>
          <cell r="AT868">
            <v>95</v>
          </cell>
          <cell r="AU868">
            <v>65</v>
          </cell>
          <cell r="BA868">
            <v>30.99</v>
          </cell>
          <cell r="BB868">
            <v>9.14</v>
          </cell>
          <cell r="BI868">
            <v>2</v>
          </cell>
          <cell r="BO868" t="str">
            <v>м08-03-573-4</v>
          </cell>
          <cell r="BS868">
            <v>30.99</v>
          </cell>
          <cell r="BZ868">
            <v>95</v>
          </cell>
          <cell r="CA868">
            <v>65</v>
          </cell>
          <cell r="DE868" t="str">
            <v>)*0,3</v>
          </cell>
          <cell r="DF868" t="str">
            <v>)*0,3</v>
          </cell>
          <cell r="DG868" t="str">
            <v>)*0,3</v>
          </cell>
          <cell r="DI868" t="str">
            <v>)*0,3</v>
          </cell>
          <cell r="FX868">
            <v>95</v>
          </cell>
          <cell r="FY868">
            <v>65</v>
          </cell>
        </row>
        <row r="870">
          <cell r="E870" t="str">
            <v>139</v>
          </cell>
          <cell r="H870" t="str">
            <v>1  ШТ.</v>
          </cell>
          <cell r="I870">
            <v>60</v>
          </cell>
          <cell r="Q870">
            <v>7.93</v>
          </cell>
          <cell r="S870">
            <v>4507.1899999999996</v>
          </cell>
          <cell r="U870">
            <v>15.120000000000001</v>
          </cell>
          <cell r="X870">
            <v>3605.75</v>
          </cell>
          <cell r="Y870">
            <v>2704.31</v>
          </cell>
          <cell r="AD870">
            <v>3.5999999999999997E-2</v>
          </cell>
          <cell r="AE870">
            <v>0</v>
          </cell>
          <cell r="AF870">
            <v>2.4239999999999999</v>
          </cell>
          <cell r="AL870">
            <v>1.28</v>
          </cell>
          <cell r="AM870">
            <v>0.12</v>
          </cell>
          <cell r="AO870">
            <v>8.08</v>
          </cell>
          <cell r="AQ870">
            <v>0.84</v>
          </cell>
          <cell r="AT870">
            <v>80</v>
          </cell>
          <cell r="AU870">
            <v>60</v>
          </cell>
          <cell r="BA870">
            <v>30.99</v>
          </cell>
          <cell r="BB870">
            <v>3.67</v>
          </cell>
          <cell r="BI870">
            <v>2</v>
          </cell>
          <cell r="BO870" t="str">
            <v>м10-08-002-1</v>
          </cell>
          <cell r="BZ870">
            <v>80</v>
          </cell>
          <cell r="CA870">
            <v>60</v>
          </cell>
          <cell r="DE870" t="str">
            <v>)*0,3</v>
          </cell>
          <cell r="DG870" t="str">
            <v>)*0,3</v>
          </cell>
          <cell r="DI870" t="str">
            <v>)*0,3</v>
          </cell>
          <cell r="FX870">
            <v>80</v>
          </cell>
          <cell r="FY870">
            <v>60</v>
          </cell>
        </row>
        <row r="871">
          <cell r="E871" t="str">
            <v>140</v>
          </cell>
          <cell r="H871" t="str">
            <v>1  ШТ.</v>
          </cell>
          <cell r="I871">
            <v>34</v>
          </cell>
          <cell r="Q871">
            <v>11.83</v>
          </cell>
          <cell r="S871">
            <v>5108.1400000000003</v>
          </cell>
          <cell r="U871">
            <v>17.135999999999999</v>
          </cell>
          <cell r="X871">
            <v>4086.51</v>
          </cell>
          <cell r="Y871">
            <v>3064.88</v>
          </cell>
          <cell r="AD871">
            <v>9.2999999999999999E-2</v>
          </cell>
          <cell r="AE871">
            <v>0</v>
          </cell>
          <cell r="AF871">
            <v>4.8479999999999999</v>
          </cell>
          <cell r="AL871">
            <v>2.74</v>
          </cell>
          <cell r="AM871">
            <v>0.31</v>
          </cell>
          <cell r="AO871">
            <v>16.16</v>
          </cell>
          <cell r="AQ871">
            <v>1.68</v>
          </cell>
          <cell r="AT871">
            <v>80</v>
          </cell>
          <cell r="AU871">
            <v>60</v>
          </cell>
          <cell r="BA871">
            <v>30.99</v>
          </cell>
          <cell r="BB871">
            <v>3.74</v>
          </cell>
          <cell r="BI871">
            <v>2</v>
          </cell>
          <cell r="BO871" t="str">
            <v>м10-08-002-2</v>
          </cell>
          <cell r="BZ871">
            <v>80</v>
          </cell>
          <cell r="CA871">
            <v>60</v>
          </cell>
          <cell r="DE871" t="str">
            <v>)*0,3</v>
          </cell>
          <cell r="DG871" t="str">
            <v>)*0,3</v>
          </cell>
          <cell r="DI871" t="str">
            <v>)*0,3</v>
          </cell>
          <cell r="FX871">
            <v>80</v>
          </cell>
          <cell r="FY871">
            <v>60</v>
          </cell>
        </row>
        <row r="872">
          <cell r="E872" t="str">
            <v>141</v>
          </cell>
          <cell r="H872" t="str">
            <v>1  ШТ.</v>
          </cell>
          <cell r="I872">
            <v>35</v>
          </cell>
          <cell r="S872">
            <v>5902.67</v>
          </cell>
          <cell r="U872">
            <v>21</v>
          </cell>
          <cell r="X872">
            <v>5430.46</v>
          </cell>
          <cell r="Y872">
            <v>3836.74</v>
          </cell>
          <cell r="AE872">
            <v>0</v>
          </cell>
          <cell r="AF872">
            <v>5.4420000000000002</v>
          </cell>
          <cell r="AL872">
            <v>12.71</v>
          </cell>
          <cell r="AM872">
            <v>0</v>
          </cell>
          <cell r="AO872">
            <v>18.14</v>
          </cell>
          <cell r="AQ872">
            <v>2</v>
          </cell>
          <cell r="AT872">
            <v>92</v>
          </cell>
          <cell r="AU872">
            <v>65</v>
          </cell>
          <cell r="BA872">
            <v>30.99</v>
          </cell>
          <cell r="BI872">
            <v>2</v>
          </cell>
          <cell r="BO872" t="str">
            <v>м10-04-101-7</v>
          </cell>
          <cell r="BZ872">
            <v>92</v>
          </cell>
          <cell r="CA872">
            <v>65</v>
          </cell>
          <cell r="DG872" t="str">
            <v>)*0,3</v>
          </cell>
          <cell r="DI872" t="str">
            <v>)*0,3</v>
          </cell>
          <cell r="FX872">
            <v>92</v>
          </cell>
          <cell r="FY872">
            <v>65</v>
          </cell>
        </row>
        <row r="873">
          <cell r="E873" t="str">
            <v>142</v>
          </cell>
          <cell r="F873" t="str">
            <v>67-3-1</v>
          </cell>
          <cell r="G873" t="str">
            <v>Демонтаж кабеля</v>
          </cell>
          <cell r="H873" t="str">
            <v>100 м</v>
          </cell>
          <cell r="I873">
            <v>5</v>
          </cell>
          <cell r="Q873">
            <v>21.61</v>
          </cell>
          <cell r="R873">
            <v>21.69</v>
          </cell>
          <cell r="S873">
            <v>11650.69</v>
          </cell>
          <cell r="U873">
            <v>48.2</v>
          </cell>
          <cell r="X873">
            <v>9921.52</v>
          </cell>
          <cell r="Y873">
            <v>7587.05</v>
          </cell>
          <cell r="AD873">
            <v>0.31</v>
          </cell>
          <cell r="AE873">
            <v>0.14000000000000001</v>
          </cell>
          <cell r="AF873">
            <v>75.19</v>
          </cell>
          <cell r="AL873">
            <v>0</v>
          </cell>
          <cell r="AM873">
            <v>0.31</v>
          </cell>
          <cell r="AN873">
            <v>0.14000000000000001</v>
          </cell>
          <cell r="AO873">
            <v>75.19</v>
          </cell>
          <cell r="AQ873">
            <v>9.64</v>
          </cell>
          <cell r="AT873">
            <v>85</v>
          </cell>
          <cell r="AU873">
            <v>65</v>
          </cell>
          <cell r="BA873">
            <v>30.99</v>
          </cell>
          <cell r="BB873">
            <v>13.94</v>
          </cell>
          <cell r="BI873">
            <v>1</v>
          </cell>
          <cell r="BO873" t="str">
            <v>67-3-1</v>
          </cell>
          <cell r="BS873">
            <v>30.99</v>
          </cell>
          <cell r="BZ873">
            <v>85</v>
          </cell>
          <cell r="CA873">
            <v>65</v>
          </cell>
          <cell r="DE873" t="str">
            <v/>
          </cell>
          <cell r="DF873" t="str">
            <v/>
          </cell>
          <cell r="DG873" t="str">
            <v/>
          </cell>
          <cell r="DI873" t="str">
            <v/>
          </cell>
          <cell r="FX873">
            <v>85</v>
          </cell>
          <cell r="FY873">
            <v>65</v>
          </cell>
        </row>
        <row r="874">
          <cell r="E874" t="str">
            <v>143</v>
          </cell>
          <cell r="H874" t="str">
            <v>100 м</v>
          </cell>
          <cell r="I874">
            <v>4</v>
          </cell>
          <cell r="Q874">
            <v>329.47</v>
          </cell>
          <cell r="R874">
            <v>5.21</v>
          </cell>
          <cell r="S874">
            <v>5761.16</v>
          </cell>
          <cell r="U874">
            <v>19.547999999999998</v>
          </cell>
          <cell r="X874">
            <v>5478.05</v>
          </cell>
          <cell r="Y874">
            <v>3748.14</v>
          </cell>
          <cell r="AD874">
            <v>9.36</v>
          </cell>
          <cell r="AE874">
            <v>4.2000000000000003E-2</v>
          </cell>
          <cell r="AF874">
            <v>46.475999999999999</v>
          </cell>
          <cell r="AL874">
            <v>51.33</v>
          </cell>
          <cell r="AM874">
            <v>31.2</v>
          </cell>
          <cell r="AN874">
            <v>0.14000000000000001</v>
          </cell>
          <cell r="AO874">
            <v>154.91999999999999</v>
          </cell>
          <cell r="AQ874">
            <v>16.29</v>
          </cell>
          <cell r="AT874">
            <v>95</v>
          </cell>
          <cell r="AU874">
            <v>65</v>
          </cell>
          <cell r="BA874">
            <v>30.99</v>
          </cell>
          <cell r="BB874">
            <v>8.8000000000000007</v>
          </cell>
          <cell r="BI874">
            <v>2</v>
          </cell>
          <cell r="BO874" t="str">
            <v>м08-02-390-1</v>
          </cell>
          <cell r="BS874">
            <v>30.99</v>
          </cell>
          <cell r="BZ874">
            <v>95</v>
          </cell>
          <cell r="CA874">
            <v>65</v>
          </cell>
          <cell r="DE874" t="str">
            <v>)*0,3</v>
          </cell>
          <cell r="DF874" t="str">
            <v>)*0,3</v>
          </cell>
          <cell r="DG874" t="str">
            <v>)*0,3</v>
          </cell>
          <cell r="DI874" t="str">
            <v>)*0,3</v>
          </cell>
          <cell r="FX874">
            <v>95</v>
          </cell>
          <cell r="FY874">
            <v>65</v>
          </cell>
        </row>
        <row r="875">
          <cell r="E875" t="str">
            <v>144</v>
          </cell>
          <cell r="F875" t="str">
            <v>67-2-11</v>
          </cell>
          <cell r="G875" t="str">
            <v>Демонтаж винипластовых труб, проложенных на скобах, диаметром до 25 мм</v>
          </cell>
          <cell r="H875" t="str">
            <v>100 м</v>
          </cell>
          <cell r="I875">
            <v>2</v>
          </cell>
          <cell r="S875">
            <v>2015.59</v>
          </cell>
          <cell r="U875">
            <v>38.08</v>
          </cell>
          <cell r="X875">
            <v>1713.25</v>
          </cell>
          <cell r="Y875">
            <v>1310.1300000000001</v>
          </cell>
          <cell r="AE875">
            <v>0</v>
          </cell>
          <cell r="AF875">
            <v>32.520000000000003</v>
          </cell>
          <cell r="AL875">
            <v>0</v>
          </cell>
          <cell r="AM875">
            <v>0</v>
          </cell>
          <cell r="AO875">
            <v>32.520000000000003</v>
          </cell>
          <cell r="AQ875">
            <v>19.04</v>
          </cell>
          <cell r="AT875">
            <v>85</v>
          </cell>
          <cell r="AU875">
            <v>65</v>
          </cell>
          <cell r="BA875">
            <v>30.99</v>
          </cell>
          <cell r="BI875">
            <v>2</v>
          </cell>
          <cell r="BO875" t="str">
            <v>м08-02-409-1</v>
          </cell>
          <cell r="BZ875">
            <v>85</v>
          </cell>
          <cell r="CA875">
            <v>65</v>
          </cell>
          <cell r="DG875" t="str">
            <v/>
          </cell>
          <cell r="DI875" t="str">
            <v/>
          </cell>
          <cell r="FX875">
            <v>85</v>
          </cell>
          <cell r="FY875">
            <v>65</v>
          </cell>
        </row>
        <row r="876">
          <cell r="E876" t="str">
            <v>145</v>
          </cell>
          <cell r="H876" t="str">
            <v>1  ШТ.</v>
          </cell>
          <cell r="I876">
            <v>50</v>
          </cell>
          <cell r="S876">
            <v>2268.4699999999998</v>
          </cell>
          <cell r="U876">
            <v>7.5</v>
          </cell>
          <cell r="X876">
            <v>1814.78</v>
          </cell>
          <cell r="Y876">
            <v>1361.08</v>
          </cell>
          <cell r="AE876">
            <v>0</v>
          </cell>
          <cell r="AF876">
            <v>1.464</v>
          </cell>
          <cell r="AL876">
            <v>0.41</v>
          </cell>
          <cell r="AM876">
            <v>0</v>
          </cell>
          <cell r="AO876">
            <v>4.88</v>
          </cell>
          <cell r="AQ876">
            <v>0.5</v>
          </cell>
          <cell r="AT876">
            <v>80</v>
          </cell>
          <cell r="AU876">
            <v>60</v>
          </cell>
          <cell r="BA876">
            <v>30.99</v>
          </cell>
          <cell r="BI876">
            <v>2</v>
          </cell>
          <cell r="BO876" t="str">
            <v>м10-08-019-1</v>
          </cell>
          <cell r="BZ876">
            <v>80</v>
          </cell>
          <cell r="CA876">
            <v>60</v>
          </cell>
          <cell r="DG876" t="str">
            <v>)*0,3</v>
          </cell>
          <cell r="DI876" t="str">
            <v>)*0,3</v>
          </cell>
          <cell r="FX876">
            <v>80</v>
          </cell>
          <cell r="FY876">
            <v>60</v>
          </cell>
        </row>
        <row r="878">
          <cell r="G878" t="str">
            <v>Демонтажные работы</v>
          </cell>
        </row>
        <row r="908">
          <cell r="G908" t="str">
            <v>Спальный корпус №6</v>
          </cell>
        </row>
        <row r="1607">
          <cell r="G1607" t="str">
            <v>Слесарная мастерская</v>
          </cell>
        </row>
        <row r="1611">
          <cell r="G1611" t="str">
            <v>Монтажные работы</v>
          </cell>
        </row>
        <row r="1615">
          <cell r="E1615" t="str">
            <v>262</v>
          </cell>
          <cell r="F1615" t="str">
            <v>м10-08-001-8</v>
          </cell>
          <cell r="G1615" t="str">
            <v>Прибор ОПС на 4 луча</v>
          </cell>
          <cell r="H1615" t="str">
            <v>1  ШТ.</v>
          </cell>
          <cell r="I1615">
            <v>1</v>
          </cell>
          <cell r="P1615">
            <v>35.869999999999997</v>
          </cell>
          <cell r="Q1615">
            <v>0.94</v>
          </cell>
          <cell r="S1615">
            <v>780.95</v>
          </cell>
          <cell r="U1615">
            <v>2.4</v>
          </cell>
          <cell r="X1615">
            <v>624.76</v>
          </cell>
          <cell r="Y1615">
            <v>468.57</v>
          </cell>
          <cell r="AC1615">
            <v>4.21</v>
          </cell>
          <cell r="AD1615">
            <v>0.25</v>
          </cell>
          <cell r="AE1615">
            <v>0</v>
          </cell>
          <cell r="AF1615">
            <v>25.2</v>
          </cell>
          <cell r="AL1615">
            <v>4.21</v>
          </cell>
          <cell r="AM1615">
            <v>0.25</v>
          </cell>
          <cell r="AO1615">
            <v>25.2</v>
          </cell>
          <cell r="AQ1615">
            <v>2.4</v>
          </cell>
          <cell r="AT1615">
            <v>80</v>
          </cell>
          <cell r="AU1615">
            <v>60</v>
          </cell>
          <cell r="BA1615">
            <v>30.99</v>
          </cell>
          <cell r="BB1615">
            <v>3.76</v>
          </cell>
          <cell r="BC1615">
            <v>8.52</v>
          </cell>
          <cell r="BI1615">
            <v>2</v>
          </cell>
          <cell r="BO1615" t="str">
            <v>м10-08-001-8</v>
          </cell>
          <cell r="BZ1615">
            <v>80</v>
          </cell>
          <cell r="CA1615">
            <v>60</v>
          </cell>
          <cell r="DD1615" t="str">
            <v/>
          </cell>
          <cell r="DE1615" t="str">
            <v/>
          </cell>
          <cell r="DG1615" t="str">
            <v/>
          </cell>
          <cell r="DI1615" t="str">
            <v/>
          </cell>
          <cell r="FX1615">
            <v>80</v>
          </cell>
          <cell r="FY1615">
            <v>60</v>
          </cell>
        </row>
        <row r="1616">
          <cell r="E1616" t="str">
            <v>262,1</v>
          </cell>
          <cell r="F1616" t="str">
            <v>509-4291</v>
          </cell>
          <cell r="G1616" t="str">
            <v>Пульт контроля и управления охранно-пожарный, марка "С2000-М"</v>
          </cell>
          <cell r="H1616" t="str">
            <v>шт.</v>
          </cell>
          <cell r="I1616">
            <v>1</v>
          </cell>
          <cell r="O1616">
            <v>5499.1</v>
          </cell>
          <cell r="X1616">
            <v>0</v>
          </cell>
          <cell r="Y1616">
            <v>0</v>
          </cell>
          <cell r="AC1616">
            <v>639.42999999999995</v>
          </cell>
          <cell r="AD1616">
            <v>0</v>
          </cell>
          <cell r="AE1616">
            <v>0</v>
          </cell>
          <cell r="AF1616">
            <v>0</v>
          </cell>
          <cell r="AL1616">
            <v>639.42999999999995</v>
          </cell>
          <cell r="AM1616">
            <v>0</v>
          </cell>
          <cell r="AO1616">
            <v>0</v>
          </cell>
          <cell r="BC1616">
            <v>8.6</v>
          </cell>
          <cell r="BI1616">
            <v>2</v>
          </cell>
          <cell r="FX1616">
            <v>0</v>
          </cell>
          <cell r="FY1616">
            <v>0</v>
          </cell>
        </row>
        <row r="1617">
          <cell r="E1617" t="str">
            <v>263</v>
          </cell>
          <cell r="F1617" t="str">
            <v>м10-08-001-7</v>
          </cell>
          <cell r="G1617" t="str">
            <v>Приборы приемно-контрольные сигнальные, концентратор блок линейный</v>
          </cell>
          <cell r="H1617" t="str">
            <v>10 лучей</v>
          </cell>
          <cell r="I1617">
            <v>0.1</v>
          </cell>
          <cell r="P1617">
            <v>4.83</v>
          </cell>
          <cell r="Q1617">
            <v>0.12</v>
          </cell>
          <cell r="S1617">
            <v>119.9</v>
          </cell>
          <cell r="U1617">
            <v>0.39</v>
          </cell>
          <cell r="X1617">
            <v>95.92</v>
          </cell>
          <cell r="Y1617">
            <v>71.94</v>
          </cell>
          <cell r="AC1617">
            <v>5.43</v>
          </cell>
          <cell r="AD1617">
            <v>0.31</v>
          </cell>
          <cell r="AE1617">
            <v>0</v>
          </cell>
          <cell r="AF1617">
            <v>38.69</v>
          </cell>
          <cell r="AL1617">
            <v>5.43</v>
          </cell>
          <cell r="AM1617">
            <v>0.31</v>
          </cell>
          <cell r="AO1617">
            <v>38.69</v>
          </cell>
          <cell r="AQ1617">
            <v>3.9</v>
          </cell>
          <cell r="AT1617">
            <v>80</v>
          </cell>
          <cell r="AU1617">
            <v>60</v>
          </cell>
          <cell r="BA1617">
            <v>30.99</v>
          </cell>
          <cell r="BB1617">
            <v>3.74</v>
          </cell>
          <cell r="BC1617">
            <v>8.9</v>
          </cell>
          <cell r="BI1617">
            <v>2</v>
          </cell>
          <cell r="BO1617" t="str">
            <v>м10-08-001-7</v>
          </cell>
          <cell r="BZ1617">
            <v>80</v>
          </cell>
          <cell r="CA1617">
            <v>60</v>
          </cell>
          <cell r="DD1617" t="str">
            <v/>
          </cell>
          <cell r="DE1617" t="str">
            <v/>
          </cell>
          <cell r="DG1617" t="str">
            <v/>
          </cell>
          <cell r="DI1617" t="str">
            <v/>
          </cell>
          <cell r="FX1617">
            <v>80</v>
          </cell>
          <cell r="FY1617">
            <v>60</v>
          </cell>
        </row>
        <row r="1618">
          <cell r="E1618" t="str">
            <v>263,1</v>
          </cell>
          <cell r="F1618" t="str">
            <v>509-4299</v>
          </cell>
          <cell r="G1618" t="str">
            <v>Преобразователь интерфейса, марка "С2000-ПИ"</v>
          </cell>
          <cell r="H1618" t="str">
            <v>шт.</v>
          </cell>
          <cell r="I1618">
            <v>1</v>
          </cell>
          <cell r="O1618">
            <v>2446.8200000000002</v>
          </cell>
          <cell r="X1618">
            <v>0</v>
          </cell>
          <cell r="Y1618">
            <v>0</v>
          </cell>
          <cell r="AC1618">
            <v>288.2</v>
          </cell>
          <cell r="AD1618">
            <v>0</v>
          </cell>
          <cell r="AE1618">
            <v>0</v>
          </cell>
          <cell r="AF1618">
            <v>0</v>
          </cell>
          <cell r="AL1618">
            <v>288.2</v>
          </cell>
          <cell r="AM1618">
            <v>0</v>
          </cell>
          <cell r="AO1618">
            <v>0</v>
          </cell>
          <cell r="BC1618">
            <v>8.49</v>
          </cell>
          <cell r="BI1618">
            <v>2</v>
          </cell>
          <cell r="FX1618">
            <v>80</v>
          </cell>
          <cell r="FY1618">
            <v>60</v>
          </cell>
        </row>
        <row r="1619">
          <cell r="E1619" t="str">
            <v>264</v>
          </cell>
          <cell r="F1619" t="str">
            <v>м10-08-001-12</v>
          </cell>
          <cell r="G1619" t="str">
            <v>Устройства промежуточные на количество лучей 5</v>
          </cell>
          <cell r="H1619" t="str">
            <v>1  ШТ.</v>
          </cell>
          <cell r="I1619">
            <v>1</v>
          </cell>
          <cell r="P1619">
            <v>34.39</v>
          </cell>
          <cell r="Q1619">
            <v>0.94</v>
          </cell>
          <cell r="S1619">
            <v>769.79</v>
          </cell>
          <cell r="U1619">
            <v>2.4</v>
          </cell>
          <cell r="X1619">
            <v>615.83000000000004</v>
          </cell>
          <cell r="Y1619">
            <v>461.87</v>
          </cell>
          <cell r="AC1619">
            <v>4.08</v>
          </cell>
          <cell r="AD1619">
            <v>0.25</v>
          </cell>
          <cell r="AE1619">
            <v>0</v>
          </cell>
          <cell r="AF1619">
            <v>24.84</v>
          </cell>
          <cell r="AL1619">
            <v>4.08</v>
          </cell>
          <cell r="AM1619">
            <v>0.25</v>
          </cell>
          <cell r="AO1619">
            <v>24.84</v>
          </cell>
          <cell r="AQ1619">
            <v>2.4</v>
          </cell>
          <cell r="AT1619">
            <v>80</v>
          </cell>
          <cell r="AU1619">
            <v>60</v>
          </cell>
          <cell r="BA1619">
            <v>30.99</v>
          </cell>
          <cell r="BB1619">
            <v>3.76</v>
          </cell>
          <cell r="BC1619">
            <v>8.43</v>
          </cell>
          <cell r="BI1619">
            <v>2</v>
          </cell>
          <cell r="BO1619" t="str">
            <v>м10-08-001-12</v>
          </cell>
          <cell r="BZ1619">
            <v>80</v>
          </cell>
          <cell r="CA1619">
            <v>60</v>
          </cell>
          <cell r="DD1619" t="str">
            <v/>
          </cell>
          <cell r="DE1619" t="str">
            <v/>
          </cell>
          <cell r="DG1619" t="str">
            <v/>
          </cell>
          <cell r="DI1619" t="str">
            <v/>
          </cell>
          <cell r="FX1619">
            <v>80</v>
          </cell>
          <cell r="FY1619">
            <v>60</v>
          </cell>
        </row>
        <row r="1620">
          <cell r="E1620" t="str">
            <v>264,1</v>
          </cell>
          <cell r="F1620" t="str">
            <v>509-4294</v>
          </cell>
          <cell r="G1620" t="str">
            <v>Блок контроля и индикации, марка "С2000-БКИ"</v>
          </cell>
          <cell r="H1620" t="str">
            <v>шт.</v>
          </cell>
          <cell r="I1620">
            <v>1</v>
          </cell>
          <cell r="O1620">
            <v>3678.86</v>
          </cell>
          <cell r="X1620">
            <v>0</v>
          </cell>
          <cell r="Y1620">
            <v>0</v>
          </cell>
          <cell r="AC1620">
            <v>404.27</v>
          </cell>
          <cell r="AD1620">
            <v>0</v>
          </cell>
          <cell r="AE1620">
            <v>0</v>
          </cell>
          <cell r="AF1620">
            <v>0</v>
          </cell>
          <cell r="AL1620">
            <v>404.27</v>
          </cell>
          <cell r="AM1620">
            <v>0</v>
          </cell>
          <cell r="AO1620">
            <v>0</v>
          </cell>
          <cell r="BC1620">
            <v>9.1</v>
          </cell>
          <cell r="BI1620">
            <v>2</v>
          </cell>
          <cell r="FX1620">
            <v>80</v>
          </cell>
          <cell r="FY1620">
            <v>60</v>
          </cell>
        </row>
        <row r="1621">
          <cell r="E1621" t="str">
            <v>265</v>
          </cell>
          <cell r="F1621" t="str">
            <v>м10-08-001-8</v>
          </cell>
          <cell r="G1621" t="str">
            <v>Прибор ОПС на 4 луча</v>
          </cell>
          <cell r="H1621" t="str">
            <v>1  ШТ.</v>
          </cell>
          <cell r="I1621">
            <v>1</v>
          </cell>
          <cell r="P1621">
            <v>35.869999999999997</v>
          </cell>
          <cell r="Q1621">
            <v>0.94</v>
          </cell>
          <cell r="S1621">
            <v>780.95</v>
          </cell>
          <cell r="U1621">
            <v>2.4</v>
          </cell>
          <cell r="X1621">
            <v>624.76</v>
          </cell>
          <cell r="Y1621">
            <v>468.57</v>
          </cell>
          <cell r="AC1621">
            <v>4.21</v>
          </cell>
          <cell r="AD1621">
            <v>0.25</v>
          </cell>
          <cell r="AE1621">
            <v>0</v>
          </cell>
          <cell r="AF1621">
            <v>25.2</v>
          </cell>
          <cell r="AL1621">
            <v>4.21</v>
          </cell>
          <cell r="AM1621">
            <v>0.25</v>
          </cell>
          <cell r="AO1621">
            <v>25.2</v>
          </cell>
          <cell r="AQ1621">
            <v>2.4</v>
          </cell>
          <cell r="AT1621">
            <v>80</v>
          </cell>
          <cell r="AU1621">
            <v>60</v>
          </cell>
          <cell r="BA1621">
            <v>30.99</v>
          </cell>
          <cell r="BB1621">
            <v>3.76</v>
          </cell>
          <cell r="BC1621">
            <v>8.52</v>
          </cell>
          <cell r="BI1621">
            <v>2</v>
          </cell>
          <cell r="BO1621" t="str">
            <v>м10-08-001-8</v>
          </cell>
          <cell r="BZ1621">
            <v>80</v>
          </cell>
          <cell r="CA1621">
            <v>60</v>
          </cell>
          <cell r="DD1621" t="str">
            <v/>
          </cell>
          <cell r="DE1621" t="str">
            <v/>
          </cell>
          <cell r="DG1621" t="str">
            <v/>
          </cell>
          <cell r="DI1621" t="str">
            <v/>
          </cell>
          <cell r="FX1621">
            <v>80</v>
          </cell>
          <cell r="FY1621">
            <v>60</v>
          </cell>
        </row>
        <row r="1622">
          <cell r="E1622" t="str">
            <v>265,1</v>
          </cell>
          <cell r="F1622" t="str">
            <v>509-4296</v>
          </cell>
          <cell r="G1622" t="str">
            <v>Контроллер двухпроводной линии связи, марка "С2000-КДЛ"</v>
          </cell>
          <cell r="H1622" t="str">
            <v>шт.</v>
          </cell>
          <cell r="I1622">
            <v>1</v>
          </cell>
          <cell r="O1622">
            <v>1855.92</v>
          </cell>
          <cell r="X1622">
            <v>0</v>
          </cell>
          <cell r="Y1622">
            <v>0</v>
          </cell>
          <cell r="AC1622">
            <v>178.97</v>
          </cell>
          <cell r="AD1622">
            <v>0</v>
          </cell>
          <cell r="AE1622">
            <v>0</v>
          </cell>
          <cell r="AF1622">
            <v>0</v>
          </cell>
          <cell r="AL1622">
            <v>178.97</v>
          </cell>
          <cell r="AM1622">
            <v>0</v>
          </cell>
          <cell r="AO1622">
            <v>0</v>
          </cell>
          <cell r="BC1622">
            <v>10.37</v>
          </cell>
          <cell r="BI1622">
            <v>2</v>
          </cell>
          <cell r="FX1622">
            <v>80</v>
          </cell>
          <cell r="FY1622">
            <v>60</v>
          </cell>
        </row>
        <row r="1623">
          <cell r="E1623" t="str">
            <v>266</v>
          </cell>
          <cell r="F1623" t="str">
            <v>м10-08-001-12</v>
          </cell>
          <cell r="G1623" t="str">
            <v>Устройства промежуточные на количество лучей 5</v>
          </cell>
          <cell r="H1623" t="str">
            <v>1  ШТ.</v>
          </cell>
          <cell r="I1623">
            <v>3</v>
          </cell>
          <cell r="P1623">
            <v>103.18</v>
          </cell>
          <cell r="Q1623">
            <v>2.82</v>
          </cell>
          <cell r="S1623">
            <v>2309.37</v>
          </cell>
          <cell r="U1623">
            <v>7.1999999999999993</v>
          </cell>
          <cell r="X1623">
            <v>1847.5</v>
          </cell>
          <cell r="Y1623">
            <v>1385.62</v>
          </cell>
          <cell r="AC1623">
            <v>4.08</v>
          </cell>
          <cell r="AD1623">
            <v>0.25</v>
          </cell>
          <cell r="AE1623">
            <v>0</v>
          </cell>
          <cell r="AF1623">
            <v>24.84</v>
          </cell>
          <cell r="AL1623">
            <v>4.08</v>
          </cell>
          <cell r="AM1623">
            <v>0.25</v>
          </cell>
          <cell r="AO1623">
            <v>24.84</v>
          </cell>
          <cell r="AQ1623">
            <v>2.4</v>
          </cell>
          <cell r="AT1623">
            <v>80</v>
          </cell>
          <cell r="AU1623">
            <v>60</v>
          </cell>
          <cell r="BA1623">
            <v>30.99</v>
          </cell>
          <cell r="BB1623">
            <v>3.76</v>
          </cell>
          <cell r="BC1623">
            <v>8.43</v>
          </cell>
          <cell r="BI1623">
            <v>2</v>
          </cell>
          <cell r="BO1623" t="str">
            <v>м10-08-001-12</v>
          </cell>
          <cell r="BZ1623">
            <v>80</v>
          </cell>
          <cell r="CA1623">
            <v>60</v>
          </cell>
          <cell r="DD1623" t="str">
            <v/>
          </cell>
          <cell r="DE1623" t="str">
            <v/>
          </cell>
          <cell r="DG1623" t="str">
            <v/>
          </cell>
          <cell r="DI1623" t="str">
            <v/>
          </cell>
          <cell r="FX1623">
            <v>80</v>
          </cell>
          <cell r="FY1623">
            <v>60</v>
          </cell>
        </row>
        <row r="1624">
          <cell r="E1624" t="str">
            <v>266,1</v>
          </cell>
          <cell r="F1624" t="str">
            <v>509-7317</v>
          </cell>
          <cell r="G1624" t="str">
            <v>Блок сигнально-пусковой (релейный блок), марка "С2000-СП2"</v>
          </cell>
          <cell r="H1624" t="str">
            <v>шт.</v>
          </cell>
          <cell r="I1624">
            <v>3</v>
          </cell>
          <cell r="O1624">
            <v>2756.13</v>
          </cell>
          <cell r="X1624">
            <v>0</v>
          </cell>
          <cell r="Y1624">
            <v>0</v>
          </cell>
          <cell r="AC1624">
            <v>99.32</v>
          </cell>
          <cell r="AD1624">
            <v>0</v>
          </cell>
          <cell r="AE1624">
            <v>0</v>
          </cell>
          <cell r="AF1624">
            <v>0</v>
          </cell>
          <cell r="AL1624">
            <v>99.32</v>
          </cell>
          <cell r="AM1624">
            <v>0</v>
          </cell>
          <cell r="AO1624">
            <v>0</v>
          </cell>
          <cell r="BC1624">
            <v>9.25</v>
          </cell>
          <cell r="BI1624">
            <v>2</v>
          </cell>
          <cell r="FX1624">
            <v>80</v>
          </cell>
          <cell r="FY1624">
            <v>60</v>
          </cell>
        </row>
        <row r="1625">
          <cell r="E1625" t="str">
            <v>267</v>
          </cell>
          <cell r="F1625" t="str">
            <v>м10-08-019-01</v>
          </cell>
          <cell r="G1625" t="str">
            <v>Коробка ответвительная на стене</v>
          </cell>
          <cell r="H1625" t="str">
            <v>1  ШТ.</v>
          </cell>
          <cell r="I1625">
            <v>1</v>
          </cell>
          <cell r="P1625">
            <v>3.42</v>
          </cell>
          <cell r="S1625">
            <v>151.22999999999999</v>
          </cell>
          <cell r="U1625">
            <v>0.52</v>
          </cell>
          <cell r="X1625">
            <v>120.98</v>
          </cell>
          <cell r="Y1625">
            <v>90.74</v>
          </cell>
          <cell r="AC1625">
            <v>0.41</v>
          </cell>
          <cell r="AE1625">
            <v>0</v>
          </cell>
          <cell r="AF1625">
            <v>4.88</v>
          </cell>
          <cell r="AL1625">
            <v>0.41</v>
          </cell>
          <cell r="AM1625">
            <v>0</v>
          </cell>
          <cell r="AO1625">
            <v>4.88</v>
          </cell>
          <cell r="AQ1625">
            <v>0.52</v>
          </cell>
          <cell r="AT1625">
            <v>80</v>
          </cell>
          <cell r="AU1625">
            <v>60</v>
          </cell>
          <cell r="BA1625">
            <v>30.99</v>
          </cell>
          <cell r="BC1625">
            <v>8.33</v>
          </cell>
          <cell r="BI1625">
            <v>2</v>
          </cell>
          <cell r="BO1625" t="str">
            <v>м11-03-001-1</v>
          </cell>
          <cell r="BZ1625">
            <v>80</v>
          </cell>
          <cell r="CA1625">
            <v>60</v>
          </cell>
          <cell r="DD1625" t="str">
            <v/>
          </cell>
          <cell r="DG1625" t="str">
            <v/>
          </cell>
          <cell r="DI1625" t="str">
            <v/>
          </cell>
          <cell r="FX1625">
            <v>80</v>
          </cell>
          <cell r="FY1625">
            <v>60</v>
          </cell>
        </row>
        <row r="1626">
          <cell r="E1626" t="str">
            <v>267,1</v>
          </cell>
          <cell r="F1626" t="str">
            <v>509-7292</v>
          </cell>
          <cell r="G1626" t="str">
            <v>Расширитель адресный ("адресная метка"), марка "С2000-АР2"</v>
          </cell>
          <cell r="H1626" t="str">
            <v>100 шт.</v>
          </cell>
          <cell r="I1626">
            <v>0.01</v>
          </cell>
          <cell r="O1626">
            <v>409.99</v>
          </cell>
          <cell r="X1626">
            <v>0</v>
          </cell>
          <cell r="Y1626">
            <v>0</v>
          </cell>
          <cell r="AC1626">
            <v>5563</v>
          </cell>
          <cell r="AD1626">
            <v>0</v>
          </cell>
          <cell r="AE1626">
            <v>0</v>
          </cell>
          <cell r="AF1626">
            <v>0</v>
          </cell>
          <cell r="AL1626">
            <v>5563</v>
          </cell>
          <cell r="AM1626">
            <v>0</v>
          </cell>
          <cell r="AO1626">
            <v>0</v>
          </cell>
          <cell r="BC1626">
            <v>7.37</v>
          </cell>
          <cell r="BI1626">
            <v>2</v>
          </cell>
          <cell r="FX1626">
            <v>80</v>
          </cell>
          <cell r="FY1626">
            <v>60</v>
          </cell>
        </row>
        <row r="1627">
          <cell r="E1627" t="str">
            <v>268</v>
          </cell>
          <cell r="F1627" t="str">
            <v>м10-08-002-2</v>
          </cell>
          <cell r="G1627" t="str">
            <v>Извещатель ПС автоматический дымовой, фотоэлектрический, радиоизотопный, световой в нормальном исполнении</v>
          </cell>
          <cell r="H1627" t="str">
            <v>1  ШТ.</v>
          </cell>
          <cell r="I1627">
            <v>6</v>
          </cell>
          <cell r="P1627">
            <v>122.81</v>
          </cell>
          <cell r="Q1627">
            <v>6.96</v>
          </cell>
          <cell r="S1627">
            <v>3004.79</v>
          </cell>
          <cell r="U1627">
            <v>10.08</v>
          </cell>
          <cell r="X1627">
            <v>2403.83</v>
          </cell>
          <cell r="Y1627">
            <v>1802.87</v>
          </cell>
          <cell r="AC1627">
            <v>2.74</v>
          </cell>
          <cell r="AD1627">
            <v>0.31</v>
          </cell>
          <cell r="AE1627">
            <v>0</v>
          </cell>
          <cell r="AF1627">
            <v>16.16</v>
          </cell>
          <cell r="AL1627">
            <v>2.74</v>
          </cell>
          <cell r="AM1627">
            <v>0.31</v>
          </cell>
          <cell r="AO1627">
            <v>16.16</v>
          </cell>
          <cell r="AQ1627">
            <v>1.68</v>
          </cell>
          <cell r="AT1627">
            <v>80</v>
          </cell>
          <cell r="AU1627">
            <v>60</v>
          </cell>
          <cell r="BA1627">
            <v>30.99</v>
          </cell>
          <cell r="BB1627">
            <v>3.74</v>
          </cell>
          <cell r="BC1627">
            <v>7.47</v>
          </cell>
          <cell r="BI1627">
            <v>2</v>
          </cell>
          <cell r="BO1627" t="str">
            <v>м10-08-002-2</v>
          </cell>
          <cell r="BZ1627">
            <v>80</v>
          </cell>
          <cell r="CA1627">
            <v>60</v>
          </cell>
          <cell r="DD1627" t="str">
            <v/>
          </cell>
          <cell r="DE1627" t="str">
            <v/>
          </cell>
          <cell r="DG1627" t="str">
            <v/>
          </cell>
          <cell r="DI1627" t="str">
            <v/>
          </cell>
          <cell r="FX1627">
            <v>80</v>
          </cell>
          <cell r="FY1627">
            <v>60</v>
          </cell>
        </row>
        <row r="1628">
          <cell r="E1628" t="str">
            <v>268,1</v>
          </cell>
          <cell r="F1628" t="str">
            <v>509-3780</v>
          </cell>
          <cell r="G1628" t="str">
            <v>Извещатель пожарный дымовой ДИП-34А</v>
          </cell>
          <cell r="H1628" t="str">
            <v>10 шт.</v>
          </cell>
          <cell r="I1628">
            <v>0.6</v>
          </cell>
          <cell r="O1628">
            <v>4153.3599999999997</v>
          </cell>
          <cell r="X1628">
            <v>0</v>
          </cell>
          <cell r="Y1628">
            <v>0</v>
          </cell>
          <cell r="AC1628">
            <v>3328.01</v>
          </cell>
          <cell r="AD1628">
            <v>0</v>
          </cell>
          <cell r="AE1628">
            <v>0</v>
          </cell>
          <cell r="AF1628">
            <v>0</v>
          </cell>
          <cell r="AL1628">
            <v>3328.01</v>
          </cell>
          <cell r="AM1628">
            <v>0</v>
          </cell>
          <cell r="AO1628">
            <v>0</v>
          </cell>
          <cell r="BC1628">
            <v>2.08</v>
          </cell>
          <cell r="BI1628">
            <v>2</v>
          </cell>
          <cell r="FX1628">
            <v>80</v>
          </cell>
          <cell r="FY1628">
            <v>60</v>
          </cell>
        </row>
        <row r="1629">
          <cell r="E1629" t="str">
            <v>269</v>
          </cell>
          <cell r="F1629" t="str">
            <v>м10-08-002-6</v>
          </cell>
          <cell r="G1629" t="str">
            <v>Конструкция для установки извещателя</v>
          </cell>
          <cell r="H1629" t="str">
            <v>1  ШТ.</v>
          </cell>
          <cell r="I1629">
            <v>6</v>
          </cell>
          <cell r="P1629">
            <v>51.9</v>
          </cell>
          <cell r="Q1629">
            <v>42.14</v>
          </cell>
          <cell r="S1629">
            <v>626.62</v>
          </cell>
          <cell r="U1629">
            <v>2.0999999999999996</v>
          </cell>
          <cell r="X1629">
            <v>501.3</v>
          </cell>
          <cell r="Y1629">
            <v>375.97</v>
          </cell>
          <cell r="AC1629">
            <v>1.22</v>
          </cell>
          <cell r="AD1629">
            <v>0.97</v>
          </cell>
          <cell r="AE1629">
            <v>0</v>
          </cell>
          <cell r="AF1629">
            <v>3.37</v>
          </cell>
          <cell r="AL1629">
            <v>1.22</v>
          </cell>
          <cell r="AM1629">
            <v>0.97</v>
          </cell>
          <cell r="AO1629">
            <v>3.37</v>
          </cell>
          <cell r="AQ1629">
            <v>0.35</v>
          </cell>
          <cell r="AT1629">
            <v>80</v>
          </cell>
          <cell r="AU1629">
            <v>60</v>
          </cell>
          <cell r="BA1629">
            <v>30.99</v>
          </cell>
          <cell r="BB1629">
            <v>7.24</v>
          </cell>
          <cell r="BC1629">
            <v>7.09</v>
          </cell>
          <cell r="BI1629">
            <v>2</v>
          </cell>
          <cell r="BO1629" t="str">
            <v>м10-08-002-6</v>
          </cell>
          <cell r="BZ1629">
            <v>80</v>
          </cell>
          <cell r="CA1629">
            <v>60</v>
          </cell>
          <cell r="DD1629" t="str">
            <v/>
          </cell>
          <cell r="DE1629" t="str">
            <v/>
          </cell>
          <cell r="DG1629" t="str">
            <v/>
          </cell>
          <cell r="DI1629" t="str">
            <v/>
          </cell>
          <cell r="FX1629">
            <v>80</v>
          </cell>
          <cell r="FY1629">
            <v>60</v>
          </cell>
        </row>
        <row r="1630">
          <cell r="E1630" t="str">
            <v>269,1</v>
          </cell>
          <cell r="F1630" t="str">
            <v>509-7381</v>
          </cell>
          <cell r="G1630" t="str">
            <v>Устройство монтажное для крепления в подвесной потолок извещателей ДИП-34А, ИП-212-31/1, ИП-212-39, ИП-212-43, ИП-212-44, ИП-212-49 АМ, ИП-212-5СВ, ИП-212-53, ИП-212-69/3</v>
          </cell>
          <cell r="H1630" t="str">
            <v>100 шт.</v>
          </cell>
          <cell r="I1630">
            <v>0.06</v>
          </cell>
          <cell r="O1630">
            <v>222.4</v>
          </cell>
          <cell r="X1630">
            <v>0</v>
          </cell>
          <cell r="Y1630">
            <v>0</v>
          </cell>
          <cell r="AC1630">
            <v>489</v>
          </cell>
          <cell r="AD1630">
            <v>0</v>
          </cell>
          <cell r="AE1630">
            <v>0</v>
          </cell>
          <cell r="AF1630">
            <v>0</v>
          </cell>
          <cell r="AL1630">
            <v>489</v>
          </cell>
          <cell r="AM1630">
            <v>0</v>
          </cell>
          <cell r="AO1630">
            <v>0</v>
          </cell>
          <cell r="BC1630">
            <v>7.58</v>
          </cell>
          <cell r="BI1630">
            <v>2</v>
          </cell>
          <cell r="FX1630">
            <v>80</v>
          </cell>
          <cell r="FY1630">
            <v>60</v>
          </cell>
        </row>
        <row r="1631">
          <cell r="E1631" t="str">
            <v>270</v>
          </cell>
          <cell r="F1631" t="str">
            <v>м10-08-002-1</v>
          </cell>
          <cell r="G1631" t="str">
            <v>Извещатель ПС автоматический тепловой электро-контактный, магнитоконтактный в нормальном исполнении</v>
          </cell>
          <cell r="H1631" t="str">
            <v>1  ШТ.</v>
          </cell>
          <cell r="I1631">
            <v>24</v>
          </cell>
          <cell r="P1631">
            <v>249.14</v>
          </cell>
          <cell r="Q1631">
            <v>10.57</v>
          </cell>
          <cell r="S1631">
            <v>6009.58</v>
          </cell>
          <cell r="U1631">
            <v>20.16</v>
          </cell>
          <cell r="X1631">
            <v>4807.66</v>
          </cell>
          <cell r="Y1631">
            <v>3605.75</v>
          </cell>
          <cell r="AC1631">
            <v>1.28</v>
          </cell>
          <cell r="AD1631">
            <v>0.12</v>
          </cell>
          <cell r="AE1631">
            <v>0</v>
          </cell>
          <cell r="AF1631">
            <v>8.08</v>
          </cell>
          <cell r="AL1631">
            <v>1.28</v>
          </cell>
          <cell r="AM1631">
            <v>0.12</v>
          </cell>
          <cell r="AO1631">
            <v>8.08</v>
          </cell>
          <cell r="AQ1631">
            <v>0.84</v>
          </cell>
          <cell r="AT1631">
            <v>80</v>
          </cell>
          <cell r="AU1631">
            <v>60</v>
          </cell>
          <cell r="BA1631">
            <v>30.99</v>
          </cell>
          <cell r="BB1631">
            <v>3.67</v>
          </cell>
          <cell r="BC1631">
            <v>8.11</v>
          </cell>
          <cell r="BI1631">
            <v>2</v>
          </cell>
          <cell r="BO1631" t="str">
            <v>м10-08-002-1</v>
          </cell>
          <cell r="BZ1631">
            <v>80</v>
          </cell>
          <cell r="CA1631">
            <v>60</v>
          </cell>
          <cell r="DD1631" t="str">
            <v/>
          </cell>
          <cell r="DE1631" t="str">
            <v/>
          </cell>
          <cell r="DG1631" t="str">
            <v/>
          </cell>
          <cell r="DI1631" t="str">
            <v/>
          </cell>
          <cell r="FX1631">
            <v>80</v>
          </cell>
          <cell r="FY1631">
            <v>60</v>
          </cell>
        </row>
        <row r="1633">
          <cell r="E1633" t="str">
            <v>270,2</v>
          </cell>
          <cell r="F1633" t="str">
            <v>509-7234</v>
          </cell>
          <cell r="G1633" t="str">
            <v>Извещатель пожарный ручной ИПР 513-3А исп. 02</v>
          </cell>
          <cell r="H1633" t="str">
            <v>10 шт.</v>
          </cell>
          <cell r="I1633">
            <v>1.2</v>
          </cell>
          <cell r="O1633">
            <v>5941.4</v>
          </cell>
          <cell r="X1633">
            <v>0</v>
          </cell>
          <cell r="Y1633">
            <v>0</v>
          </cell>
          <cell r="AC1633">
            <v>2845.5</v>
          </cell>
          <cell r="AD1633">
            <v>0</v>
          </cell>
          <cell r="AE1633">
            <v>0</v>
          </cell>
          <cell r="AF1633">
            <v>0</v>
          </cell>
          <cell r="AL1633">
            <v>2845.5</v>
          </cell>
          <cell r="AM1633">
            <v>0</v>
          </cell>
          <cell r="AO1633">
            <v>0</v>
          </cell>
          <cell r="BC1633">
            <v>1.74</v>
          </cell>
          <cell r="BI1633">
            <v>2</v>
          </cell>
          <cell r="FX1633">
            <v>80</v>
          </cell>
          <cell r="FY1633">
            <v>60</v>
          </cell>
        </row>
        <row r="1634">
          <cell r="E1634" t="str">
            <v>270,3</v>
          </cell>
          <cell r="F1634" t="str">
            <v>КП поставщика</v>
          </cell>
          <cell r="H1634" t="str">
            <v>шт.</v>
          </cell>
          <cell r="I1634">
            <v>12</v>
          </cell>
          <cell r="O1634">
            <v>204280.02</v>
          </cell>
          <cell r="X1634">
            <v>0</v>
          </cell>
          <cell r="Y1634">
            <v>0</v>
          </cell>
          <cell r="AC1634">
            <v>2133.25</v>
          </cell>
          <cell r="AD1634">
            <v>0</v>
          </cell>
          <cell r="AE1634">
            <v>0</v>
          </cell>
          <cell r="AF1634">
            <v>0</v>
          </cell>
          <cell r="AL1634">
            <v>2133.25</v>
          </cell>
          <cell r="AM1634">
            <v>0</v>
          </cell>
          <cell r="AO1634">
            <v>0</v>
          </cell>
          <cell r="BC1634">
            <v>7.98</v>
          </cell>
          <cell r="BI1634">
            <v>2</v>
          </cell>
          <cell r="FX1634">
            <v>80</v>
          </cell>
          <cell r="FY1634">
            <v>60</v>
          </cell>
        </row>
        <row r="1640">
          <cell r="E1640" t="str">
            <v>273</v>
          </cell>
          <cell r="F1640" t="str">
            <v>м10-08-002-2</v>
          </cell>
          <cell r="G1640" t="str">
            <v>Извещатель ПС автоматический дымовой, фотоэлектрический, радиоизотопный, световой в нормальном исполнении</v>
          </cell>
          <cell r="H1640" t="str">
            <v>1  ШТ.</v>
          </cell>
          <cell r="I1640">
            <v>12</v>
          </cell>
          <cell r="P1640">
            <v>245.61</v>
          </cell>
          <cell r="Q1640">
            <v>13.91</v>
          </cell>
          <cell r="S1640">
            <v>6009.58</v>
          </cell>
          <cell r="U1640">
            <v>20.16</v>
          </cell>
          <cell r="X1640">
            <v>4807.66</v>
          </cell>
          <cell r="Y1640">
            <v>3605.75</v>
          </cell>
          <cell r="AC1640">
            <v>2.74</v>
          </cell>
          <cell r="AD1640">
            <v>0.31</v>
          </cell>
          <cell r="AE1640">
            <v>0</v>
          </cell>
          <cell r="AF1640">
            <v>16.16</v>
          </cell>
          <cell r="AL1640">
            <v>2.74</v>
          </cell>
          <cell r="AM1640">
            <v>0.31</v>
          </cell>
          <cell r="AO1640">
            <v>16.16</v>
          </cell>
          <cell r="AQ1640">
            <v>1.68</v>
          </cell>
          <cell r="AT1640">
            <v>80</v>
          </cell>
          <cell r="AU1640">
            <v>60</v>
          </cell>
          <cell r="BA1640">
            <v>30.99</v>
          </cell>
          <cell r="BB1640">
            <v>3.74</v>
          </cell>
          <cell r="BC1640">
            <v>7.47</v>
          </cell>
          <cell r="BI1640">
            <v>2</v>
          </cell>
          <cell r="BO1640" t="str">
            <v>м10-08-002-2</v>
          </cell>
          <cell r="BZ1640">
            <v>80</v>
          </cell>
          <cell r="CA1640">
            <v>60</v>
          </cell>
          <cell r="DD1640" t="str">
            <v/>
          </cell>
          <cell r="DE1640" t="str">
            <v/>
          </cell>
          <cell r="DG1640" t="str">
            <v/>
          </cell>
          <cell r="DI1640" t="str">
            <v/>
          </cell>
          <cell r="FX1640">
            <v>80</v>
          </cell>
          <cell r="FY1640">
            <v>60</v>
          </cell>
        </row>
        <row r="1641">
          <cell r="E1641" t="str">
            <v>273,1</v>
          </cell>
          <cell r="F1641" t="str">
            <v>509-1930</v>
          </cell>
          <cell r="G1641" t="str">
            <v>Оповещатель комбинированный светозвуковой МАЯК 12КП</v>
          </cell>
          <cell r="H1641" t="str">
            <v>10 шт.</v>
          </cell>
          <cell r="I1641">
            <v>0.6</v>
          </cell>
          <cell r="O1641">
            <v>1627.87</v>
          </cell>
          <cell r="X1641">
            <v>0</v>
          </cell>
          <cell r="Y1641">
            <v>0</v>
          </cell>
          <cell r="AC1641">
            <v>462.2</v>
          </cell>
          <cell r="AD1641">
            <v>0</v>
          </cell>
          <cell r="AE1641">
            <v>0</v>
          </cell>
          <cell r="AF1641">
            <v>0</v>
          </cell>
          <cell r="AL1641">
            <v>462.2</v>
          </cell>
          <cell r="AM1641">
            <v>0</v>
          </cell>
          <cell r="AO1641">
            <v>0</v>
          </cell>
          <cell r="BC1641">
            <v>5.87</v>
          </cell>
          <cell r="BI1641">
            <v>2</v>
          </cell>
          <cell r="FX1641">
            <v>0</v>
          </cell>
          <cell r="FY1641">
            <v>0</v>
          </cell>
        </row>
        <row r="1642">
          <cell r="E1642" t="str">
            <v>273,2</v>
          </cell>
          <cell r="F1642" t="str">
            <v>509-6290</v>
          </cell>
          <cell r="G1642" t="str">
            <v>Светильник аварийного освещения "ВЫХОД" под лампу КЛ с рассеивателем из поликарбоната, тип ЛБО 29-9-831 (БС-831)</v>
          </cell>
          <cell r="H1642" t="str">
            <v>шт.</v>
          </cell>
          <cell r="I1642">
            <v>6</v>
          </cell>
          <cell r="O1642">
            <v>15051.17</v>
          </cell>
          <cell r="X1642">
            <v>0</v>
          </cell>
          <cell r="Y1642">
            <v>0</v>
          </cell>
          <cell r="AC1642">
            <v>208.87</v>
          </cell>
          <cell r="AD1642">
            <v>0</v>
          </cell>
          <cell r="AE1642">
            <v>0</v>
          </cell>
          <cell r="AF1642">
            <v>0</v>
          </cell>
          <cell r="AL1642">
            <v>208.87</v>
          </cell>
          <cell r="AM1642">
            <v>0</v>
          </cell>
          <cell r="AO1642">
            <v>0</v>
          </cell>
          <cell r="BC1642">
            <v>12.01</v>
          </cell>
          <cell r="BI1642">
            <v>2</v>
          </cell>
          <cell r="FX1642">
            <v>80</v>
          </cell>
          <cell r="FY1642">
            <v>60</v>
          </cell>
        </row>
        <row r="1643">
          <cell r="E1643" t="str">
            <v>274</v>
          </cell>
          <cell r="F1643" t="str">
            <v>м11-08-001-4</v>
          </cell>
          <cell r="G1643" t="str">
            <v>Присоединение к приборам электрических проводок пайкой</v>
          </cell>
          <cell r="H1643" t="str">
            <v>100 концов жил</v>
          </cell>
          <cell r="I1643">
            <v>0.6</v>
          </cell>
          <cell r="P1643">
            <v>186.55</v>
          </cell>
          <cell r="S1643">
            <v>1955.35</v>
          </cell>
          <cell r="U1643">
            <v>6.1800000000000006</v>
          </cell>
          <cell r="X1643">
            <v>1564.28</v>
          </cell>
          <cell r="Y1643">
            <v>1173.21</v>
          </cell>
          <cell r="AC1643">
            <v>54.74</v>
          </cell>
          <cell r="AE1643">
            <v>0</v>
          </cell>
          <cell r="AF1643">
            <v>105.16</v>
          </cell>
          <cell r="AL1643">
            <v>54.74</v>
          </cell>
          <cell r="AM1643">
            <v>0</v>
          </cell>
          <cell r="AO1643">
            <v>105.16</v>
          </cell>
          <cell r="AQ1643">
            <v>10.3</v>
          </cell>
          <cell r="AT1643">
            <v>80</v>
          </cell>
          <cell r="AU1643">
            <v>60</v>
          </cell>
          <cell r="BA1643">
            <v>30.99</v>
          </cell>
          <cell r="BC1643">
            <v>5.68</v>
          </cell>
          <cell r="BI1643">
            <v>2</v>
          </cell>
          <cell r="BO1643" t="str">
            <v>м11-08-001-4</v>
          </cell>
          <cell r="BZ1643">
            <v>80</v>
          </cell>
          <cell r="CA1643">
            <v>60</v>
          </cell>
          <cell r="DD1643" t="str">
            <v/>
          </cell>
          <cell r="DG1643" t="str">
            <v/>
          </cell>
          <cell r="DI1643" t="str">
            <v/>
          </cell>
          <cell r="FX1643">
            <v>80</v>
          </cell>
          <cell r="FY1643">
            <v>60</v>
          </cell>
        </row>
        <row r="1644">
          <cell r="E1644" t="str">
            <v>274,1</v>
          </cell>
          <cell r="F1644" t="str">
            <v>КП поставщика</v>
          </cell>
          <cell r="H1644" t="str">
            <v>шт.</v>
          </cell>
          <cell r="I1644">
            <v>15</v>
          </cell>
          <cell r="O1644">
            <v>574.55999999999995</v>
          </cell>
          <cell r="X1644">
            <v>0</v>
          </cell>
          <cell r="Y1644">
            <v>0</v>
          </cell>
          <cell r="AC1644">
            <v>4.8</v>
          </cell>
          <cell r="AD1644">
            <v>0</v>
          </cell>
          <cell r="AE1644">
            <v>0</v>
          </cell>
          <cell r="AF1644">
            <v>0</v>
          </cell>
          <cell r="AL1644">
            <v>4.8</v>
          </cell>
          <cell r="AM1644">
            <v>0</v>
          </cell>
          <cell r="AO1644">
            <v>0</v>
          </cell>
          <cell r="BC1644">
            <v>7.98</v>
          </cell>
          <cell r="BI1644">
            <v>2</v>
          </cell>
          <cell r="FX1644">
            <v>80</v>
          </cell>
          <cell r="FY1644">
            <v>60</v>
          </cell>
        </row>
        <row r="1646">
          <cell r="E1646" t="str">
            <v>275</v>
          </cell>
          <cell r="F1646" t="str">
            <v>м08-03-573-4</v>
          </cell>
          <cell r="G1646" t="str">
            <v>Шкаф (пульт) управления навесной, высота, ширина и глубина до 600х600х350 мм</v>
          </cell>
          <cell r="H1646" t="str">
            <v>1  ШТ.</v>
          </cell>
          <cell r="I1646">
            <v>1</v>
          </cell>
          <cell r="P1646">
            <v>33.159999999999997</v>
          </cell>
          <cell r="Q1646">
            <v>294.13</v>
          </cell>
          <cell r="R1646">
            <v>97.93</v>
          </cell>
          <cell r="S1646">
            <v>728.57</v>
          </cell>
          <cell r="U1646">
            <v>2.37</v>
          </cell>
          <cell r="X1646">
            <v>785.18</v>
          </cell>
          <cell r="Y1646">
            <v>537.23</v>
          </cell>
          <cell r="AC1646">
            <v>3.38</v>
          </cell>
          <cell r="AD1646">
            <v>32.18</v>
          </cell>
          <cell r="AE1646">
            <v>3.16</v>
          </cell>
          <cell r="AF1646">
            <v>23.51</v>
          </cell>
          <cell r="AL1646">
            <v>3.38</v>
          </cell>
          <cell r="AM1646">
            <v>32.18</v>
          </cell>
          <cell r="AN1646">
            <v>3.16</v>
          </cell>
          <cell r="AO1646">
            <v>23.51</v>
          </cell>
          <cell r="AQ1646">
            <v>2.37</v>
          </cell>
          <cell r="AT1646">
            <v>95</v>
          </cell>
          <cell r="AU1646">
            <v>65</v>
          </cell>
          <cell r="BA1646">
            <v>30.99</v>
          </cell>
          <cell r="BB1646">
            <v>9.14</v>
          </cell>
          <cell r="BC1646">
            <v>9.81</v>
          </cell>
          <cell r="BI1646">
            <v>2</v>
          </cell>
          <cell r="BO1646" t="str">
            <v>м08-03-573-4</v>
          </cell>
          <cell r="BS1646">
            <v>30.99</v>
          </cell>
          <cell r="BZ1646">
            <v>95</v>
          </cell>
          <cell r="CA1646">
            <v>65</v>
          </cell>
          <cell r="DD1646" t="str">
            <v/>
          </cell>
          <cell r="DE1646" t="str">
            <v/>
          </cell>
          <cell r="DF1646" t="str">
            <v/>
          </cell>
          <cell r="DG1646" t="str">
            <v/>
          </cell>
          <cell r="DI1646" t="str">
            <v/>
          </cell>
          <cell r="FX1646">
            <v>95</v>
          </cell>
          <cell r="FY1646">
            <v>65</v>
          </cell>
        </row>
        <row r="1647">
          <cell r="E1647" t="str">
            <v>275,1</v>
          </cell>
          <cell r="F1647" t="str">
            <v>КП поставщика</v>
          </cell>
          <cell r="H1647" t="str">
            <v>шт.</v>
          </cell>
          <cell r="I1647">
            <v>1</v>
          </cell>
          <cell r="O1647">
            <v>13839.16</v>
          </cell>
          <cell r="X1647">
            <v>0</v>
          </cell>
          <cell r="Y1647">
            <v>0</v>
          </cell>
          <cell r="AC1647">
            <v>1734.23</v>
          </cell>
          <cell r="AD1647">
            <v>0</v>
          </cell>
          <cell r="AE1647">
            <v>0</v>
          </cell>
          <cell r="AF1647">
            <v>0</v>
          </cell>
          <cell r="AL1647">
            <v>1734.23</v>
          </cell>
          <cell r="AM1647">
            <v>0</v>
          </cell>
          <cell r="AO1647">
            <v>0</v>
          </cell>
          <cell r="BC1647">
            <v>7.98</v>
          </cell>
          <cell r="BI1647">
            <v>2</v>
          </cell>
          <cell r="FX1647">
            <v>95</v>
          </cell>
          <cell r="FY1647">
            <v>65</v>
          </cell>
        </row>
        <row r="1648">
          <cell r="E1648" t="str">
            <v>276</v>
          </cell>
          <cell r="F1648" t="str">
            <v>м10-08-001-13</v>
          </cell>
          <cell r="G1648" t="str">
            <v>Устройства промежуточные на количество лучей 1</v>
          </cell>
          <cell r="H1648" t="str">
            <v>1  ШТ.</v>
          </cell>
          <cell r="I1648">
            <v>2</v>
          </cell>
          <cell r="P1648">
            <v>42.97</v>
          </cell>
          <cell r="Q1648">
            <v>1.88</v>
          </cell>
          <cell r="S1648">
            <v>759.26</v>
          </cell>
          <cell r="U1648">
            <v>2.4</v>
          </cell>
          <cell r="X1648">
            <v>607.41</v>
          </cell>
          <cell r="Y1648">
            <v>455.56</v>
          </cell>
          <cell r="AC1648">
            <v>3.29</v>
          </cell>
          <cell r="AD1648">
            <v>0.25</v>
          </cell>
          <cell r="AE1648">
            <v>0</v>
          </cell>
          <cell r="AF1648">
            <v>12.25</v>
          </cell>
          <cell r="AL1648">
            <v>3.29</v>
          </cell>
          <cell r="AM1648">
            <v>0.25</v>
          </cell>
          <cell r="AO1648">
            <v>12.25</v>
          </cell>
          <cell r="AQ1648">
            <v>1.2</v>
          </cell>
          <cell r="AT1648">
            <v>80</v>
          </cell>
          <cell r="AU1648">
            <v>60</v>
          </cell>
          <cell r="BA1648">
            <v>30.99</v>
          </cell>
          <cell r="BB1648">
            <v>3.76</v>
          </cell>
          <cell r="BC1648">
            <v>6.53</v>
          </cell>
          <cell r="BI1648">
            <v>2</v>
          </cell>
          <cell r="BO1648" t="str">
            <v>м10-08-001-13</v>
          </cell>
          <cell r="BZ1648">
            <v>80</v>
          </cell>
          <cell r="CA1648">
            <v>60</v>
          </cell>
          <cell r="DD1648" t="str">
            <v/>
          </cell>
          <cell r="DE1648" t="str">
            <v/>
          </cell>
          <cell r="DG1648" t="str">
            <v/>
          </cell>
          <cell r="DI1648" t="str">
            <v/>
          </cell>
          <cell r="FX1648">
            <v>80</v>
          </cell>
          <cell r="FY1648">
            <v>60</v>
          </cell>
        </row>
        <row r="1649">
          <cell r="E1649" t="str">
            <v>276,1</v>
          </cell>
          <cell r="F1649" t="str">
            <v>КП поставщика</v>
          </cell>
          <cell r="H1649" t="str">
            <v>шт.</v>
          </cell>
          <cell r="I1649">
            <v>2</v>
          </cell>
          <cell r="O1649">
            <v>4217.99</v>
          </cell>
          <cell r="X1649">
            <v>0</v>
          </cell>
          <cell r="Y1649">
            <v>0</v>
          </cell>
          <cell r="AC1649">
            <v>267.3</v>
          </cell>
          <cell r="AD1649">
            <v>0</v>
          </cell>
          <cell r="AE1649">
            <v>0</v>
          </cell>
          <cell r="AF1649">
            <v>0</v>
          </cell>
          <cell r="AL1649">
            <v>267.3</v>
          </cell>
          <cell r="AM1649">
            <v>0</v>
          </cell>
          <cell r="AO1649">
            <v>0</v>
          </cell>
          <cell r="BC1649">
            <v>7.89</v>
          </cell>
          <cell r="BI1649">
            <v>2</v>
          </cell>
          <cell r="FX1649">
            <v>80</v>
          </cell>
          <cell r="FY1649">
            <v>60</v>
          </cell>
        </row>
        <row r="1652">
          <cell r="E1652" t="str">
            <v>277</v>
          </cell>
          <cell r="F1652" t="str">
            <v>м08-03-575-1</v>
          </cell>
          <cell r="G1652" t="str">
            <v>Прибор или аппарат</v>
          </cell>
          <cell r="H1652" t="str">
            <v>1  ШТ.</v>
          </cell>
          <cell r="I1652">
            <v>3</v>
          </cell>
          <cell r="P1652">
            <v>25.44</v>
          </cell>
          <cell r="S1652">
            <v>1032.9000000000001</v>
          </cell>
          <cell r="U1652">
            <v>3.3600000000000003</v>
          </cell>
          <cell r="X1652">
            <v>981.26</v>
          </cell>
          <cell r="Y1652">
            <v>671.39</v>
          </cell>
          <cell r="AC1652">
            <v>0.4</v>
          </cell>
          <cell r="AE1652">
            <v>0</v>
          </cell>
          <cell r="AF1652">
            <v>11.11</v>
          </cell>
          <cell r="AL1652">
            <v>0.4</v>
          </cell>
          <cell r="AM1652">
            <v>0</v>
          </cell>
          <cell r="AO1652">
            <v>11.11</v>
          </cell>
          <cell r="AQ1652">
            <v>1.1200000000000001</v>
          </cell>
          <cell r="AT1652">
            <v>95</v>
          </cell>
          <cell r="AU1652">
            <v>65</v>
          </cell>
          <cell r="BA1652">
            <v>30.99</v>
          </cell>
          <cell r="BC1652">
            <v>21.2</v>
          </cell>
          <cell r="BI1652">
            <v>2</v>
          </cell>
          <cell r="BO1652" t="str">
            <v>м08-03-575-1</v>
          </cell>
          <cell r="BZ1652">
            <v>95</v>
          </cell>
          <cell r="CA1652">
            <v>65</v>
          </cell>
          <cell r="DD1652" t="str">
            <v/>
          </cell>
          <cell r="DG1652" t="str">
            <v/>
          </cell>
          <cell r="DI1652" t="str">
            <v/>
          </cell>
          <cell r="FX1652">
            <v>95</v>
          </cell>
          <cell r="FY1652">
            <v>65</v>
          </cell>
        </row>
        <row r="1653">
          <cell r="E1653" t="str">
            <v>277,1</v>
          </cell>
          <cell r="F1653" t="str">
            <v>509-2235</v>
          </cell>
          <cell r="G1653" t="str">
            <v>Выключатели автоматические «IEK» ВА47-29 2Р  до 10А, характеристика С. прим</v>
          </cell>
          <cell r="H1653" t="str">
            <v>шт.</v>
          </cell>
          <cell r="I1653">
            <v>2</v>
          </cell>
          <cell r="O1653">
            <v>404.23</v>
          </cell>
          <cell r="X1653">
            <v>0</v>
          </cell>
          <cell r="Y1653">
            <v>0</v>
          </cell>
          <cell r="AC1653">
            <v>21.32</v>
          </cell>
          <cell r="AD1653">
            <v>0</v>
          </cell>
          <cell r="AE1653">
            <v>0</v>
          </cell>
          <cell r="AF1653">
            <v>0</v>
          </cell>
          <cell r="AL1653">
            <v>21.32</v>
          </cell>
          <cell r="AM1653">
            <v>0</v>
          </cell>
          <cell r="AO1653">
            <v>0</v>
          </cell>
          <cell r="BC1653">
            <v>9.48</v>
          </cell>
          <cell r="BI1653">
            <v>2</v>
          </cell>
          <cell r="FX1653">
            <v>95</v>
          </cell>
          <cell r="FY1653">
            <v>65</v>
          </cell>
        </row>
        <row r="1654">
          <cell r="E1654" t="str">
            <v>277,2</v>
          </cell>
          <cell r="F1654" t="str">
            <v>509-2236</v>
          </cell>
          <cell r="G1654" t="str">
            <v>Выключатели автоматические «IEK» ВА47-29 2Р 16А, характеристика С</v>
          </cell>
          <cell r="H1654" t="str">
            <v>шт.</v>
          </cell>
          <cell r="I1654">
            <v>1</v>
          </cell>
          <cell r="O1654">
            <v>201.9</v>
          </cell>
          <cell r="X1654">
            <v>0</v>
          </cell>
          <cell r="Y1654">
            <v>0</v>
          </cell>
          <cell r="AC1654">
            <v>21.32</v>
          </cell>
          <cell r="AD1654">
            <v>0</v>
          </cell>
          <cell r="AE1654">
            <v>0</v>
          </cell>
          <cell r="AF1654">
            <v>0</v>
          </cell>
          <cell r="AL1654">
            <v>21.32</v>
          </cell>
          <cell r="AM1654">
            <v>0</v>
          </cell>
          <cell r="AO1654">
            <v>0</v>
          </cell>
          <cell r="BC1654">
            <v>9.4700000000000006</v>
          </cell>
          <cell r="BI1654">
            <v>2</v>
          </cell>
          <cell r="FX1654">
            <v>95</v>
          </cell>
          <cell r="FY1654">
            <v>65</v>
          </cell>
        </row>
        <row r="1657">
          <cell r="E1657" t="str">
            <v>278</v>
          </cell>
          <cell r="F1657" t="str">
            <v>м08-03-573-4</v>
          </cell>
          <cell r="G1657" t="str">
            <v>Шкаф (пульт) управления навесной, высота, ширина и глубина до 600х600х350 мм</v>
          </cell>
          <cell r="H1657" t="str">
            <v>1  ШТ.</v>
          </cell>
          <cell r="I1657">
            <v>1</v>
          </cell>
          <cell r="P1657">
            <v>33.159999999999997</v>
          </cell>
          <cell r="Q1657">
            <v>294.13</v>
          </cell>
          <cell r="R1657">
            <v>97.93</v>
          </cell>
          <cell r="S1657">
            <v>728.57</v>
          </cell>
          <cell r="U1657">
            <v>2.37</v>
          </cell>
          <cell r="X1657">
            <v>785.18</v>
          </cell>
          <cell r="Y1657">
            <v>537.23</v>
          </cell>
          <cell r="AC1657">
            <v>3.38</v>
          </cell>
          <cell r="AD1657">
            <v>32.18</v>
          </cell>
          <cell r="AE1657">
            <v>3.16</v>
          </cell>
          <cell r="AF1657">
            <v>23.51</v>
          </cell>
          <cell r="AL1657">
            <v>3.38</v>
          </cell>
          <cell r="AM1657">
            <v>32.18</v>
          </cell>
          <cell r="AN1657">
            <v>3.16</v>
          </cell>
          <cell r="AO1657">
            <v>23.51</v>
          </cell>
          <cell r="AQ1657">
            <v>2.37</v>
          </cell>
          <cell r="AT1657">
            <v>95</v>
          </cell>
          <cell r="AU1657">
            <v>65</v>
          </cell>
          <cell r="BA1657">
            <v>30.99</v>
          </cell>
          <cell r="BB1657">
            <v>9.14</v>
          </cell>
          <cell r="BC1657">
            <v>9.81</v>
          </cell>
          <cell r="BI1657">
            <v>2</v>
          </cell>
          <cell r="BO1657" t="str">
            <v>м08-03-573-4</v>
          </cell>
          <cell r="BS1657">
            <v>30.99</v>
          </cell>
          <cell r="BZ1657">
            <v>95</v>
          </cell>
          <cell r="CA1657">
            <v>65</v>
          </cell>
          <cell r="DD1657" t="str">
            <v/>
          </cell>
          <cell r="DE1657" t="str">
            <v/>
          </cell>
          <cell r="DF1657" t="str">
            <v/>
          </cell>
          <cell r="DG1657" t="str">
            <v/>
          </cell>
          <cell r="DI1657" t="str">
            <v/>
          </cell>
          <cell r="FX1657">
            <v>95</v>
          </cell>
          <cell r="FY1657">
            <v>65</v>
          </cell>
        </row>
        <row r="1658">
          <cell r="E1658" t="str">
            <v>278,1</v>
          </cell>
          <cell r="F1658" t="str">
            <v>509-5739</v>
          </cell>
          <cell r="G1658" t="str">
            <v>Щиты распределительные навесные ЩРН-12, размер корпуса 220х300х125 мм</v>
          </cell>
          <cell r="H1658" t="str">
            <v>шт.</v>
          </cell>
          <cell r="I1658">
            <v>1</v>
          </cell>
          <cell r="O1658">
            <v>576.26</v>
          </cell>
          <cell r="X1658">
            <v>0</v>
          </cell>
          <cell r="Y1658">
            <v>0</v>
          </cell>
          <cell r="AC1658">
            <v>184.7</v>
          </cell>
          <cell r="AD1658">
            <v>0</v>
          </cell>
          <cell r="AE1658">
            <v>0</v>
          </cell>
          <cell r="AF1658">
            <v>0</v>
          </cell>
          <cell r="AL1658">
            <v>184.7</v>
          </cell>
          <cell r="AM1658">
            <v>0</v>
          </cell>
          <cell r="AO1658">
            <v>0</v>
          </cell>
          <cell r="BC1658">
            <v>3.12</v>
          </cell>
          <cell r="BI1658">
            <v>2</v>
          </cell>
          <cell r="FX1658">
            <v>0</v>
          </cell>
          <cell r="FY1658">
            <v>0</v>
          </cell>
        </row>
        <row r="1666">
          <cell r="E1666" t="str">
            <v>281</v>
          </cell>
          <cell r="F1666" t="str">
            <v>м08-02-390-2</v>
          </cell>
          <cell r="G1666" t="str">
            <v>Короба пластмассовые шириной до 63 мм</v>
          </cell>
          <cell r="H1666" t="str">
            <v>100 м</v>
          </cell>
          <cell r="I1666">
            <v>0.04</v>
          </cell>
          <cell r="P1666">
            <v>10.39</v>
          </cell>
          <cell r="Q1666">
            <v>12.4</v>
          </cell>
          <cell r="R1666">
            <v>0.17</v>
          </cell>
          <cell r="S1666">
            <v>216.79</v>
          </cell>
          <cell r="U1666">
            <v>0.73560000000000003</v>
          </cell>
          <cell r="X1666">
            <v>206.11</v>
          </cell>
          <cell r="Y1666">
            <v>141.02000000000001</v>
          </cell>
          <cell r="AC1666">
            <v>69.63</v>
          </cell>
          <cell r="AD1666">
            <v>35.26</v>
          </cell>
          <cell r="AE1666">
            <v>0.14000000000000001</v>
          </cell>
          <cell r="AF1666">
            <v>174.89</v>
          </cell>
          <cell r="AL1666">
            <v>69.63</v>
          </cell>
          <cell r="AM1666">
            <v>35.26</v>
          </cell>
          <cell r="AN1666">
            <v>0.14000000000000001</v>
          </cell>
          <cell r="AO1666">
            <v>174.89</v>
          </cell>
          <cell r="AQ1666">
            <v>18.39</v>
          </cell>
          <cell r="AT1666">
            <v>95</v>
          </cell>
          <cell r="AU1666">
            <v>65</v>
          </cell>
          <cell r="BA1666">
            <v>30.99</v>
          </cell>
          <cell r="BB1666">
            <v>8.7899999999999991</v>
          </cell>
          <cell r="BC1666">
            <v>3.73</v>
          </cell>
          <cell r="BI1666">
            <v>2</v>
          </cell>
          <cell r="BO1666" t="str">
            <v>м08-02-390-2</v>
          </cell>
          <cell r="BS1666">
            <v>30.99</v>
          </cell>
          <cell r="BZ1666">
            <v>95</v>
          </cell>
          <cell r="CA1666">
            <v>65</v>
          </cell>
          <cell r="DD1666" t="str">
            <v/>
          </cell>
          <cell r="DE1666" t="str">
            <v/>
          </cell>
          <cell r="DF1666" t="str">
            <v/>
          </cell>
          <cell r="DG1666" t="str">
            <v/>
          </cell>
          <cell r="DI1666" t="str">
            <v/>
          </cell>
          <cell r="FX1666">
            <v>95</v>
          </cell>
          <cell r="FY1666">
            <v>65</v>
          </cell>
        </row>
        <row r="1667">
          <cell r="E1667" t="str">
            <v>281,1</v>
          </cell>
          <cell r="F1667" t="str">
            <v>509-1836</v>
          </cell>
          <cell r="G1667" t="str">
            <v>Кабель-канал (короб) "Электропласт" 60x40 мм</v>
          </cell>
          <cell r="H1667" t="str">
            <v>100 м</v>
          </cell>
          <cell r="I1667">
            <v>0.04</v>
          </cell>
          <cell r="O1667">
            <v>127.88</v>
          </cell>
          <cell r="X1667">
            <v>0</v>
          </cell>
          <cell r="Y1667">
            <v>0</v>
          </cell>
          <cell r="AC1667">
            <v>692</v>
          </cell>
          <cell r="AD1667">
            <v>0</v>
          </cell>
          <cell r="AE1667">
            <v>0</v>
          </cell>
          <cell r="AF1667">
            <v>0</v>
          </cell>
          <cell r="AL1667">
            <v>692</v>
          </cell>
          <cell r="AM1667">
            <v>0</v>
          </cell>
          <cell r="AO1667">
            <v>0</v>
          </cell>
          <cell r="BC1667">
            <v>4.62</v>
          </cell>
          <cell r="BI1667">
            <v>2</v>
          </cell>
          <cell r="FX1667">
            <v>95</v>
          </cell>
          <cell r="FY1667">
            <v>65</v>
          </cell>
        </row>
        <row r="1673">
          <cell r="E1673" t="str">
            <v>282</v>
          </cell>
          <cell r="F1673" t="str">
            <v>м08-02-413-1</v>
          </cell>
          <cell r="G1673" t="str">
            <v>Провод, количество проводов в резинобитумной трубке до 2, сечение провода до 6 мм2</v>
          </cell>
          <cell r="H1673" t="str">
            <v>100 М ТРУБОК</v>
          </cell>
          <cell r="I1673">
            <v>4.2</v>
          </cell>
          <cell r="P1673">
            <v>1419.44</v>
          </cell>
          <cell r="Q1673">
            <v>1482.52</v>
          </cell>
          <cell r="R1673">
            <v>316.27999999999997</v>
          </cell>
          <cell r="S1673">
            <v>19771</v>
          </cell>
          <cell r="U1673">
            <v>67.872</v>
          </cell>
          <cell r="X1673">
            <v>19082.919999999998</v>
          </cell>
          <cell r="Y1673">
            <v>13056.73</v>
          </cell>
          <cell r="AC1673">
            <v>64.62</v>
          </cell>
          <cell r="AD1673">
            <v>39.93</v>
          </cell>
          <cell r="AE1673">
            <v>2.4300000000000002</v>
          </cell>
          <cell r="AF1673">
            <v>151.9</v>
          </cell>
          <cell r="AL1673">
            <v>64.62</v>
          </cell>
          <cell r="AM1673">
            <v>39.93</v>
          </cell>
          <cell r="AN1673">
            <v>2.4300000000000002</v>
          </cell>
          <cell r="AO1673">
            <v>151.9</v>
          </cell>
          <cell r="AQ1673">
            <v>16.16</v>
          </cell>
          <cell r="AT1673">
            <v>95</v>
          </cell>
          <cell r="AU1673">
            <v>65</v>
          </cell>
          <cell r="BA1673">
            <v>30.99</v>
          </cell>
          <cell r="BB1673">
            <v>8.84</v>
          </cell>
          <cell r="BC1673">
            <v>5.23</v>
          </cell>
          <cell r="BI1673">
            <v>2</v>
          </cell>
          <cell r="BO1673" t="str">
            <v/>
          </cell>
          <cell r="BS1673">
            <v>30.99</v>
          </cell>
          <cell r="BZ1673">
            <v>95</v>
          </cell>
          <cell r="CA1673">
            <v>65</v>
          </cell>
          <cell r="DD1673" t="str">
            <v/>
          </cell>
          <cell r="DE1673" t="str">
            <v/>
          </cell>
          <cell r="DF1673" t="str">
            <v/>
          </cell>
          <cell r="DG1673" t="str">
            <v/>
          </cell>
          <cell r="DI1673" t="str">
            <v/>
          </cell>
          <cell r="FX1673">
            <v>95</v>
          </cell>
          <cell r="FY1673">
            <v>65</v>
          </cell>
        </row>
        <row r="1674">
          <cell r="E1674" t="str">
            <v>282,1</v>
          </cell>
          <cell r="F1674" t="str">
            <v>103-2406</v>
          </cell>
          <cell r="G1674" t="str">
            <v>Трубы гибкие гофрированные легкие из самозатухающего ПВХ (IP55) серии FL, диаметром 16 мм</v>
          </cell>
          <cell r="H1674" t="str">
            <v>10 м</v>
          </cell>
          <cell r="I1674">
            <v>40</v>
          </cell>
          <cell r="O1674">
            <v>2198.66</v>
          </cell>
          <cell r="X1674">
            <v>0</v>
          </cell>
          <cell r="Y1674">
            <v>0</v>
          </cell>
          <cell r="AC1674">
            <v>15.66</v>
          </cell>
          <cell r="AD1674">
            <v>0</v>
          </cell>
          <cell r="AE1674">
            <v>0</v>
          </cell>
          <cell r="AF1674">
            <v>0</v>
          </cell>
          <cell r="AL1674">
            <v>15.66</v>
          </cell>
          <cell r="AM1674">
            <v>0</v>
          </cell>
          <cell r="AO1674">
            <v>0</v>
          </cell>
          <cell r="BC1674">
            <v>3.51</v>
          </cell>
          <cell r="BI1674">
            <v>2</v>
          </cell>
          <cell r="FX1674">
            <v>95</v>
          </cell>
          <cell r="FY1674">
            <v>65</v>
          </cell>
        </row>
        <row r="1675">
          <cell r="E1675" t="str">
            <v>282,2</v>
          </cell>
          <cell r="F1675" t="str">
            <v>103-1177</v>
          </cell>
          <cell r="G1675" t="str">
            <v>Клипса для крепежа гофротрубы, диаметром 16 мм</v>
          </cell>
          <cell r="H1675" t="str">
            <v>10 шт.</v>
          </cell>
          <cell r="I1675">
            <v>80</v>
          </cell>
          <cell r="O1675">
            <v>2439.6</v>
          </cell>
          <cell r="X1675">
            <v>0</v>
          </cell>
          <cell r="Y1675">
            <v>0</v>
          </cell>
          <cell r="AC1675">
            <v>1.9</v>
          </cell>
          <cell r="AD1675">
            <v>0</v>
          </cell>
          <cell r="AE1675">
            <v>0</v>
          </cell>
          <cell r="AF1675">
            <v>0</v>
          </cell>
          <cell r="AL1675">
            <v>1.9</v>
          </cell>
          <cell r="AM1675">
            <v>0</v>
          </cell>
          <cell r="AO1675">
            <v>0</v>
          </cell>
          <cell r="BC1675">
            <v>16.05</v>
          </cell>
          <cell r="BI1675">
            <v>2</v>
          </cell>
          <cell r="FX1675">
            <v>95</v>
          </cell>
          <cell r="FY1675">
            <v>65</v>
          </cell>
        </row>
        <row r="1676">
          <cell r="E1676" t="str">
            <v>282,3</v>
          </cell>
          <cell r="F1676" t="str">
            <v>103-2407</v>
          </cell>
          <cell r="G1676" t="str">
            <v>Трубы гибкие гофрированные легкие из самозатухающего ПВХ (IP55) серии FL, диаметром 20 мм</v>
          </cell>
          <cell r="H1676" t="str">
            <v>10 м</v>
          </cell>
          <cell r="I1676">
            <v>2</v>
          </cell>
          <cell r="O1676">
            <v>148.03</v>
          </cell>
          <cell r="X1676">
            <v>0</v>
          </cell>
          <cell r="Y1676">
            <v>0</v>
          </cell>
          <cell r="AC1676">
            <v>20.56</v>
          </cell>
          <cell r="AD1676">
            <v>0</v>
          </cell>
          <cell r="AE1676">
            <v>0</v>
          </cell>
          <cell r="AF1676">
            <v>0</v>
          </cell>
          <cell r="AL1676">
            <v>20.56</v>
          </cell>
          <cell r="AM1676">
            <v>0</v>
          </cell>
          <cell r="AO1676">
            <v>0</v>
          </cell>
          <cell r="BC1676">
            <v>3.6</v>
          </cell>
          <cell r="BI1676">
            <v>2</v>
          </cell>
          <cell r="FX1676">
            <v>95</v>
          </cell>
          <cell r="FY1676">
            <v>65</v>
          </cell>
        </row>
        <row r="1677">
          <cell r="E1677" t="str">
            <v>282,4</v>
          </cell>
          <cell r="F1677" t="str">
            <v>103-1178</v>
          </cell>
          <cell r="G1677" t="str">
            <v>Клипса для крепежа гофротрубы, диаметром 32 мм</v>
          </cell>
          <cell r="H1677" t="str">
            <v>10 шт.</v>
          </cell>
          <cell r="I1677">
            <v>4</v>
          </cell>
          <cell r="O1677">
            <v>290.16000000000003</v>
          </cell>
          <cell r="X1677">
            <v>0</v>
          </cell>
          <cell r="Y1677">
            <v>0</v>
          </cell>
          <cell r="AC1677">
            <v>4.5</v>
          </cell>
          <cell r="AD1677">
            <v>0</v>
          </cell>
          <cell r="AE1677">
            <v>0</v>
          </cell>
          <cell r="AF1677">
            <v>0</v>
          </cell>
          <cell r="AL1677">
            <v>4.5</v>
          </cell>
          <cell r="AM1677">
            <v>0</v>
          </cell>
          <cell r="AO1677">
            <v>0</v>
          </cell>
          <cell r="BC1677">
            <v>16.12</v>
          </cell>
          <cell r="BI1677">
            <v>2</v>
          </cell>
          <cell r="FX1677">
            <v>95</v>
          </cell>
          <cell r="FY1677">
            <v>65</v>
          </cell>
        </row>
        <row r="1678">
          <cell r="E1678" t="str">
            <v>282,5</v>
          </cell>
          <cell r="F1678" t="str">
            <v>КП поставщика</v>
          </cell>
          <cell r="H1678" t="str">
            <v>м</v>
          </cell>
          <cell r="I1678">
            <v>400</v>
          </cell>
          <cell r="O1678">
            <v>8841.84</v>
          </cell>
          <cell r="X1678">
            <v>0</v>
          </cell>
          <cell r="Y1678">
            <v>0</v>
          </cell>
          <cell r="AC1678">
            <v>2.77</v>
          </cell>
          <cell r="AD1678">
            <v>0</v>
          </cell>
          <cell r="AE1678">
            <v>0</v>
          </cell>
          <cell r="AF1678">
            <v>0</v>
          </cell>
          <cell r="AL1678">
            <v>2.77</v>
          </cell>
          <cell r="AM1678">
            <v>0</v>
          </cell>
          <cell r="AO1678">
            <v>0</v>
          </cell>
          <cell r="BC1678">
            <v>7.98</v>
          </cell>
          <cell r="BI1678">
            <v>2</v>
          </cell>
          <cell r="FX1678">
            <v>95</v>
          </cell>
          <cell r="FY1678">
            <v>65</v>
          </cell>
        </row>
        <row r="1679">
          <cell r="E1679" t="str">
            <v>282,6</v>
          </cell>
          <cell r="F1679" t="str">
            <v>КП поставщика</v>
          </cell>
          <cell r="H1679" t="str">
            <v>м</v>
          </cell>
          <cell r="I1679">
            <v>20</v>
          </cell>
          <cell r="O1679">
            <v>722.99</v>
          </cell>
          <cell r="X1679">
            <v>0</v>
          </cell>
          <cell r="Y1679">
            <v>0</v>
          </cell>
          <cell r="AC1679">
            <v>4.53</v>
          </cell>
          <cell r="AD1679">
            <v>0</v>
          </cell>
          <cell r="AE1679">
            <v>0</v>
          </cell>
          <cell r="AF1679">
            <v>0</v>
          </cell>
          <cell r="AL1679">
            <v>4.53</v>
          </cell>
          <cell r="AM1679">
            <v>0</v>
          </cell>
          <cell r="AO1679">
            <v>0</v>
          </cell>
          <cell r="BC1679">
            <v>7.98</v>
          </cell>
          <cell r="BI1679">
            <v>2</v>
          </cell>
          <cell r="FX1679">
            <v>95</v>
          </cell>
          <cell r="FY1679">
            <v>65</v>
          </cell>
        </row>
        <row r="1682">
          <cell r="E1682" t="str">
            <v>283</v>
          </cell>
          <cell r="F1682" t="str">
            <v>м08-02-399-1</v>
          </cell>
          <cell r="G1682" t="str">
            <v>Провод в коробах, сечением до 6 мм2</v>
          </cell>
          <cell r="H1682" t="str">
            <v>100 м</v>
          </cell>
          <cell r="I1682">
            <v>1.1499999999999999</v>
          </cell>
          <cell r="P1682">
            <v>73.5</v>
          </cell>
          <cell r="Q1682">
            <v>22.54</v>
          </cell>
          <cell r="R1682">
            <v>4.99</v>
          </cell>
          <cell r="S1682">
            <v>944.78</v>
          </cell>
          <cell r="U1682">
            <v>3.2429999999999994</v>
          </cell>
          <cell r="X1682">
            <v>902.28</v>
          </cell>
          <cell r="Y1682">
            <v>617.35</v>
          </cell>
          <cell r="AC1682">
            <v>12.86</v>
          </cell>
          <cell r="AD1682">
            <v>2.2200000000000002</v>
          </cell>
          <cell r="AE1682">
            <v>0.14000000000000001</v>
          </cell>
          <cell r="AF1682">
            <v>26.51</v>
          </cell>
          <cell r="AL1682">
            <v>12.86</v>
          </cell>
          <cell r="AM1682">
            <v>2.2200000000000002</v>
          </cell>
          <cell r="AN1682">
            <v>0.14000000000000001</v>
          </cell>
          <cell r="AO1682">
            <v>26.51</v>
          </cell>
          <cell r="AQ1682">
            <v>2.82</v>
          </cell>
          <cell r="AT1682">
            <v>95</v>
          </cell>
          <cell r="AU1682">
            <v>65</v>
          </cell>
          <cell r="BA1682">
            <v>30.99</v>
          </cell>
          <cell r="BB1682">
            <v>8.83</v>
          </cell>
          <cell r="BC1682">
            <v>4.97</v>
          </cell>
          <cell r="BI1682">
            <v>2</v>
          </cell>
          <cell r="BO1682" t="str">
            <v>м08-02-399-1</v>
          </cell>
          <cell r="BS1682">
            <v>30.99</v>
          </cell>
          <cell r="BZ1682">
            <v>95</v>
          </cell>
          <cell r="CA1682">
            <v>65</v>
          </cell>
          <cell r="DD1682" t="str">
            <v/>
          </cell>
          <cell r="DE1682" t="str">
            <v/>
          </cell>
          <cell r="DF1682" t="str">
            <v/>
          </cell>
          <cell r="DG1682" t="str">
            <v/>
          </cell>
          <cell r="DI1682" t="str">
            <v/>
          </cell>
          <cell r="FX1682">
            <v>95</v>
          </cell>
          <cell r="FY1682">
            <v>65</v>
          </cell>
        </row>
        <row r="1684">
          <cell r="E1684" t="str">
            <v>283,2</v>
          </cell>
          <cell r="F1684" t="str">
            <v>КП поставщика</v>
          </cell>
          <cell r="H1684" t="str">
            <v>м</v>
          </cell>
          <cell r="I1684">
            <v>80</v>
          </cell>
          <cell r="O1684">
            <v>2891.95</v>
          </cell>
          <cell r="X1684">
            <v>0</v>
          </cell>
          <cell r="Y1684">
            <v>0</v>
          </cell>
          <cell r="AC1684">
            <v>4.53</v>
          </cell>
          <cell r="AD1684">
            <v>0</v>
          </cell>
          <cell r="AE1684">
            <v>0</v>
          </cell>
          <cell r="AF1684">
            <v>0</v>
          </cell>
          <cell r="AL1684">
            <v>4.53</v>
          </cell>
          <cell r="AM1684">
            <v>0</v>
          </cell>
          <cell r="AO1684">
            <v>0</v>
          </cell>
          <cell r="BC1684">
            <v>7.98</v>
          </cell>
          <cell r="BI1684">
            <v>2</v>
          </cell>
          <cell r="FX1684">
            <v>95</v>
          </cell>
          <cell r="FY1684">
            <v>65</v>
          </cell>
        </row>
        <row r="1685">
          <cell r="E1685" t="str">
            <v>283,3</v>
          </cell>
          <cell r="F1685" t="str">
            <v>КП поставщика</v>
          </cell>
          <cell r="H1685" t="str">
            <v>м</v>
          </cell>
          <cell r="I1685">
            <v>20</v>
          </cell>
          <cell r="O1685">
            <v>790.02</v>
          </cell>
          <cell r="X1685">
            <v>0</v>
          </cell>
          <cell r="Y1685">
            <v>0</v>
          </cell>
          <cell r="AC1685">
            <v>4.95</v>
          </cell>
          <cell r="AD1685">
            <v>0</v>
          </cell>
          <cell r="AE1685">
            <v>0</v>
          </cell>
          <cell r="AF1685">
            <v>0</v>
          </cell>
          <cell r="AL1685">
            <v>4.95</v>
          </cell>
          <cell r="AM1685">
            <v>0</v>
          </cell>
          <cell r="AO1685">
            <v>0</v>
          </cell>
          <cell r="BC1685">
            <v>7.98</v>
          </cell>
          <cell r="BI1685">
            <v>2</v>
          </cell>
          <cell r="FX1685">
            <v>95</v>
          </cell>
          <cell r="FY1685">
            <v>65</v>
          </cell>
        </row>
        <row r="1687">
          <cell r="E1687" t="str">
            <v>283,5</v>
          </cell>
          <cell r="F1687" t="str">
            <v>КП поставщика</v>
          </cell>
          <cell r="H1687" t="str">
            <v>м</v>
          </cell>
          <cell r="I1687">
            <v>15</v>
          </cell>
          <cell r="O1687">
            <v>1249.67</v>
          </cell>
          <cell r="X1687">
            <v>0</v>
          </cell>
          <cell r="Y1687">
            <v>0</v>
          </cell>
          <cell r="AC1687">
            <v>10.44</v>
          </cell>
          <cell r="AD1687">
            <v>0</v>
          </cell>
          <cell r="AE1687">
            <v>0</v>
          </cell>
          <cell r="AF1687">
            <v>0</v>
          </cell>
          <cell r="AL1687">
            <v>10.44</v>
          </cell>
          <cell r="AM1687">
            <v>0</v>
          </cell>
          <cell r="AO1687">
            <v>0</v>
          </cell>
          <cell r="BC1687">
            <v>7.98</v>
          </cell>
          <cell r="BI1687">
            <v>2</v>
          </cell>
          <cell r="FX1687">
            <v>95</v>
          </cell>
          <cell r="FY1687">
            <v>65</v>
          </cell>
        </row>
        <row r="1688">
          <cell r="E1688" t="str">
            <v>284</v>
          </cell>
          <cell r="F1688" t="str">
            <v>м08-02-407-2</v>
          </cell>
          <cell r="G1688" t="str">
            <v>Труба стальная по установленным конструкциям, по стенам с креплением скобами, диаметр до 40 мм</v>
          </cell>
          <cell r="H1688" t="str">
            <v>100 м</v>
          </cell>
          <cell r="I1688">
            <v>0.15</v>
          </cell>
          <cell r="P1688">
            <v>273.19</v>
          </cell>
          <cell r="Q1688">
            <v>265.70999999999998</v>
          </cell>
          <cell r="R1688">
            <v>40.159999999999997</v>
          </cell>
          <cell r="S1688">
            <v>1450.7</v>
          </cell>
          <cell r="U1688">
            <v>4.9800000000000004</v>
          </cell>
          <cell r="X1688">
            <v>1416.32</v>
          </cell>
          <cell r="Y1688">
            <v>969.06</v>
          </cell>
          <cell r="AC1688">
            <v>236.53</v>
          </cell>
          <cell r="AD1688">
            <v>197.7</v>
          </cell>
          <cell r="AE1688">
            <v>8.64</v>
          </cell>
          <cell r="AF1688">
            <v>312.08</v>
          </cell>
          <cell r="AL1688">
            <v>236.53</v>
          </cell>
          <cell r="AM1688">
            <v>197.7</v>
          </cell>
          <cell r="AN1688">
            <v>8.64</v>
          </cell>
          <cell r="AO1688">
            <v>312.08</v>
          </cell>
          <cell r="AQ1688">
            <v>33.200000000000003</v>
          </cell>
          <cell r="AT1688">
            <v>95</v>
          </cell>
          <cell r="AU1688">
            <v>65</v>
          </cell>
          <cell r="BA1688">
            <v>30.99</v>
          </cell>
          <cell r="BB1688">
            <v>8.9600000000000009</v>
          </cell>
          <cell r="BC1688">
            <v>7.7</v>
          </cell>
          <cell r="BI1688">
            <v>2</v>
          </cell>
          <cell r="BO1688" t="str">
            <v>м08-02-407-2</v>
          </cell>
          <cell r="BS1688">
            <v>30.99</v>
          </cell>
          <cell r="BZ1688">
            <v>95</v>
          </cell>
          <cell r="CA1688">
            <v>65</v>
          </cell>
          <cell r="DD1688" t="str">
            <v/>
          </cell>
          <cell r="DE1688" t="str">
            <v/>
          </cell>
          <cell r="DF1688" t="str">
            <v/>
          </cell>
          <cell r="DG1688" t="str">
            <v/>
          </cell>
          <cell r="DI1688" t="str">
            <v/>
          </cell>
          <cell r="FX1688">
            <v>95</v>
          </cell>
          <cell r="FY1688">
            <v>65</v>
          </cell>
        </row>
        <row r="1689">
          <cell r="E1689" t="str">
            <v>284,1</v>
          </cell>
          <cell r="F1689" t="str">
            <v>103-2108</v>
          </cell>
          <cell r="G1689" t="str">
            <v>Трубы стальные бесшовные, холоднодеформированные из стали марок 10, 20, 30, 45 (ГОСТ 8734-75, 8733-74), наружным диаметром 32 мм, толщина стенки 3,0 мм</v>
          </cell>
          <cell r="H1689" t="str">
            <v>м</v>
          </cell>
          <cell r="I1689">
            <v>15</v>
          </cell>
          <cell r="O1689">
            <v>3841.58</v>
          </cell>
          <cell r="X1689">
            <v>0</v>
          </cell>
          <cell r="Y1689">
            <v>0</v>
          </cell>
          <cell r="AC1689">
            <v>39.28</v>
          </cell>
          <cell r="AD1689">
            <v>0</v>
          </cell>
          <cell r="AE1689">
            <v>0</v>
          </cell>
          <cell r="AF1689">
            <v>0</v>
          </cell>
          <cell r="AL1689">
            <v>39.28</v>
          </cell>
          <cell r="AM1689">
            <v>0</v>
          </cell>
          <cell r="AO1689">
            <v>0</v>
          </cell>
          <cell r="BC1689">
            <v>6.52</v>
          </cell>
          <cell r="BI1689">
            <v>2</v>
          </cell>
          <cell r="FX1689">
            <v>95</v>
          </cell>
          <cell r="FY1689">
            <v>65</v>
          </cell>
        </row>
        <row r="1690">
          <cell r="E1690" t="str">
            <v>285</v>
          </cell>
          <cell r="F1690" t="str">
            <v>м08-02-412-3</v>
          </cell>
          <cell r="G1690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H1690" t="str">
            <v>100 м</v>
          </cell>
          <cell r="I1690">
            <v>0.15</v>
          </cell>
          <cell r="P1690">
            <v>22.21</v>
          </cell>
          <cell r="Q1690">
            <v>8.83</v>
          </cell>
          <cell r="R1690">
            <v>1.91</v>
          </cell>
          <cell r="S1690">
            <v>274.87</v>
          </cell>
          <cell r="U1690">
            <v>0.94350000000000001</v>
          </cell>
          <cell r="X1690">
            <v>262.94</v>
          </cell>
          <cell r="Y1690">
            <v>179.91</v>
          </cell>
          <cell r="AC1690">
            <v>22.92</v>
          </cell>
          <cell r="AD1690">
            <v>6.65</v>
          </cell>
          <cell r="AE1690">
            <v>0.41</v>
          </cell>
          <cell r="AF1690">
            <v>59.13</v>
          </cell>
          <cell r="AL1690">
            <v>22.92</v>
          </cell>
          <cell r="AM1690">
            <v>6.65</v>
          </cell>
          <cell r="AN1690">
            <v>0.41</v>
          </cell>
          <cell r="AO1690">
            <v>59.13</v>
          </cell>
          <cell r="AQ1690">
            <v>6.29</v>
          </cell>
          <cell r="AT1690">
            <v>95</v>
          </cell>
          <cell r="AU1690">
            <v>65</v>
          </cell>
          <cell r="BA1690">
            <v>30.99</v>
          </cell>
          <cell r="BB1690">
            <v>8.85</v>
          </cell>
          <cell r="BC1690">
            <v>6.46</v>
          </cell>
          <cell r="BI1690">
            <v>2</v>
          </cell>
          <cell r="BO1690" t="str">
            <v>м08-02-412-3</v>
          </cell>
          <cell r="BS1690">
            <v>30.99</v>
          </cell>
          <cell r="BZ1690">
            <v>95</v>
          </cell>
          <cell r="CA1690">
            <v>65</v>
          </cell>
          <cell r="DD1690" t="str">
            <v/>
          </cell>
          <cell r="DE1690" t="str">
            <v/>
          </cell>
          <cell r="DF1690" t="str">
            <v/>
          </cell>
          <cell r="DG1690" t="str">
            <v/>
          </cell>
          <cell r="DI1690" t="str">
            <v/>
          </cell>
          <cell r="FX1690">
            <v>95</v>
          </cell>
          <cell r="FY1690">
            <v>65</v>
          </cell>
        </row>
        <row r="1691">
          <cell r="E1691" t="str">
            <v>285,1</v>
          </cell>
          <cell r="F1691" t="str">
            <v>КП поставщика</v>
          </cell>
          <cell r="H1691" t="str">
            <v>м</v>
          </cell>
          <cell r="I1691">
            <v>15</v>
          </cell>
          <cell r="O1691">
            <v>1249.67</v>
          </cell>
          <cell r="X1691">
            <v>0</v>
          </cell>
          <cell r="Y1691">
            <v>0</v>
          </cell>
          <cell r="AC1691">
            <v>10.44</v>
          </cell>
          <cell r="AD1691">
            <v>0</v>
          </cell>
          <cell r="AE1691">
            <v>0</v>
          </cell>
          <cell r="AF1691">
            <v>0</v>
          </cell>
          <cell r="AL1691">
            <v>10.44</v>
          </cell>
          <cell r="AM1691">
            <v>0</v>
          </cell>
          <cell r="AO1691">
            <v>0</v>
          </cell>
          <cell r="BC1691">
            <v>7.98</v>
          </cell>
          <cell r="BI1691">
            <v>2</v>
          </cell>
          <cell r="FX1691">
            <v>95</v>
          </cell>
          <cell r="FY1691">
            <v>65</v>
          </cell>
        </row>
        <row r="1693">
          <cell r="G1693" t="str">
            <v>Монтажные работы</v>
          </cell>
        </row>
        <row r="1723">
          <cell r="G1723" t="str">
            <v>Дополнительные работы</v>
          </cell>
        </row>
        <row r="1727">
          <cell r="E1727" t="str">
            <v>286</v>
          </cell>
          <cell r="F1727" t="str">
            <v>46-03-010-1</v>
          </cell>
          <cell r="G1727" t="str">
            <v>Пробивка в бетонных стенах и полах толщиной 100 мм отверстий площадью до 20 см2</v>
          </cell>
          <cell r="H1727" t="str">
            <v>100 отверстий</v>
          </cell>
          <cell r="I1727">
            <v>0.1</v>
          </cell>
          <cell r="Q1727">
            <v>226.43</v>
          </cell>
          <cell r="R1727">
            <v>135.61000000000001</v>
          </cell>
          <cell r="S1727">
            <v>447.09</v>
          </cell>
          <cell r="U1727">
            <v>1.5170000000000001</v>
          </cell>
          <cell r="X1727">
            <v>640.97</v>
          </cell>
          <cell r="Y1727">
            <v>407.89</v>
          </cell>
          <cell r="AD1727">
            <v>215.85</v>
          </cell>
          <cell r="AE1727">
            <v>43.76</v>
          </cell>
          <cell r="AF1727">
            <v>144.27000000000001</v>
          </cell>
          <cell r="AL1727">
            <v>0</v>
          </cell>
          <cell r="AM1727">
            <v>215.85</v>
          </cell>
          <cell r="AN1727">
            <v>43.76</v>
          </cell>
          <cell r="AO1727">
            <v>144.27000000000001</v>
          </cell>
          <cell r="AQ1727">
            <v>15.17</v>
          </cell>
          <cell r="AT1727">
            <v>110</v>
          </cell>
          <cell r="AU1727">
            <v>70</v>
          </cell>
          <cell r="BA1727">
            <v>30.99</v>
          </cell>
          <cell r="BB1727">
            <v>10.49</v>
          </cell>
          <cell r="BI1727">
            <v>1</v>
          </cell>
          <cell r="BO1727" t="str">
            <v>46-03-010-1</v>
          </cell>
          <cell r="BS1727">
            <v>30.99</v>
          </cell>
          <cell r="BZ1727">
            <v>110</v>
          </cell>
          <cell r="CA1727">
            <v>70</v>
          </cell>
          <cell r="DE1727" t="str">
            <v/>
          </cell>
          <cell r="DF1727" t="str">
            <v/>
          </cell>
          <cell r="DG1727" t="str">
            <v/>
          </cell>
          <cell r="DI1727" t="str">
            <v/>
          </cell>
          <cell r="FX1727">
            <v>110</v>
          </cell>
          <cell r="FY1727">
            <v>70</v>
          </cell>
        </row>
        <row r="1728">
          <cell r="E1728" t="str">
            <v>287</v>
          </cell>
          <cell r="H1728" t="str">
            <v>1 система</v>
          </cell>
          <cell r="I1728">
            <v>1</v>
          </cell>
          <cell r="S1728">
            <v>4710.7299999999996</v>
          </cell>
          <cell r="U1728">
            <v>102.4</v>
          </cell>
          <cell r="X1728">
            <v>3061.97</v>
          </cell>
          <cell r="Y1728">
            <v>1884.29</v>
          </cell>
          <cell r="AE1728">
            <v>0</v>
          </cell>
          <cell r="AF1728">
            <v>152.00800000000001</v>
          </cell>
          <cell r="AL1728">
            <v>0</v>
          </cell>
          <cell r="AM1728">
            <v>0</v>
          </cell>
          <cell r="AO1728">
            <v>190.01</v>
          </cell>
          <cell r="AQ1728">
            <v>128</v>
          </cell>
          <cell r="AT1728">
            <v>65</v>
          </cell>
          <cell r="AU1728">
            <v>40</v>
          </cell>
          <cell r="BA1728">
            <v>30.99</v>
          </cell>
          <cell r="BI1728">
            <v>4</v>
          </cell>
          <cell r="BO1728" t="str">
            <v/>
          </cell>
          <cell r="BZ1728">
            <v>65</v>
          </cell>
          <cell r="CA1728">
            <v>40</v>
          </cell>
          <cell r="DG1728" t="str">
            <v>)*0,8</v>
          </cell>
          <cell r="DI1728" t="str">
            <v>)*0,8</v>
          </cell>
          <cell r="FX1728">
            <v>65</v>
          </cell>
          <cell r="FY1728">
            <v>40</v>
          </cell>
        </row>
        <row r="1732">
          <cell r="G1732" t="str">
            <v>Дополнительные работы</v>
          </cell>
        </row>
        <row r="1762">
          <cell r="G1762" t="str">
            <v>Демонтажные работы</v>
          </cell>
        </row>
        <row r="1766">
          <cell r="E1766" t="str">
            <v>288</v>
          </cell>
          <cell r="H1766" t="str">
            <v>1  ШТ.</v>
          </cell>
          <cell r="I1766">
            <v>1</v>
          </cell>
          <cell r="Q1766">
            <v>946.12</v>
          </cell>
          <cell r="R1766">
            <v>346.96</v>
          </cell>
          <cell r="S1766">
            <v>6627.27</v>
          </cell>
          <cell r="U1766">
            <v>22.229999999999997</v>
          </cell>
          <cell r="X1766">
            <v>6416.29</v>
          </cell>
          <cell r="Y1766">
            <v>4533.25</v>
          </cell>
          <cell r="AD1766">
            <v>111.17700000000001</v>
          </cell>
          <cell r="AE1766">
            <v>11.196</v>
          </cell>
          <cell r="AF1766">
            <v>213.852</v>
          </cell>
          <cell r="AL1766">
            <v>43.44</v>
          </cell>
          <cell r="AM1766">
            <v>370.59</v>
          </cell>
          <cell r="AN1766">
            <v>37.32</v>
          </cell>
          <cell r="AO1766">
            <v>712.84</v>
          </cell>
          <cell r="AQ1766">
            <v>74.099999999999994</v>
          </cell>
          <cell r="AT1766">
            <v>92</v>
          </cell>
          <cell r="AU1766">
            <v>65</v>
          </cell>
          <cell r="BA1766">
            <v>30.99</v>
          </cell>
          <cell r="BB1766">
            <v>8.51</v>
          </cell>
          <cell r="BI1766">
            <v>2</v>
          </cell>
          <cell r="BO1766" t="str">
            <v>м10-04-077-15</v>
          </cell>
          <cell r="BS1766">
            <v>30.99</v>
          </cell>
          <cell r="BZ1766">
            <v>92</v>
          </cell>
          <cell r="CA1766">
            <v>65</v>
          </cell>
          <cell r="DE1766" t="str">
            <v>)*0,3</v>
          </cell>
          <cell r="DF1766" t="str">
            <v>)*0,3</v>
          </cell>
          <cell r="DG1766" t="str">
            <v>)*0,3</v>
          </cell>
          <cell r="DI1766" t="str">
            <v>)*0,3</v>
          </cell>
          <cell r="FX1766">
            <v>92</v>
          </cell>
          <cell r="FY1766">
            <v>65</v>
          </cell>
        </row>
        <row r="1768">
          <cell r="E1768" t="str">
            <v>289</v>
          </cell>
          <cell r="H1768" t="str">
            <v>1  ШТ.</v>
          </cell>
          <cell r="I1768">
            <v>1</v>
          </cell>
          <cell r="Q1768">
            <v>0.35</v>
          </cell>
          <cell r="S1768">
            <v>1094.26</v>
          </cell>
          <cell r="U1768">
            <v>3.51</v>
          </cell>
          <cell r="X1768">
            <v>875.41</v>
          </cell>
          <cell r="Y1768">
            <v>656.56</v>
          </cell>
          <cell r="AD1768">
            <v>9.2999999999999999E-2</v>
          </cell>
          <cell r="AE1768">
            <v>0</v>
          </cell>
          <cell r="AF1768">
            <v>35.31</v>
          </cell>
          <cell r="AL1768">
            <v>12.39</v>
          </cell>
          <cell r="AM1768">
            <v>0.31</v>
          </cell>
          <cell r="AO1768">
            <v>117.7</v>
          </cell>
          <cell r="AQ1768">
            <v>11.7</v>
          </cell>
          <cell r="AT1768">
            <v>80</v>
          </cell>
          <cell r="AU1768">
            <v>60</v>
          </cell>
          <cell r="BA1768">
            <v>30.99</v>
          </cell>
          <cell r="BB1768">
            <v>3.74</v>
          </cell>
          <cell r="BI1768">
            <v>2</v>
          </cell>
          <cell r="BO1768" t="str">
            <v>м10-08-001-2</v>
          </cell>
          <cell r="BZ1768">
            <v>80</v>
          </cell>
          <cell r="CA1768">
            <v>60</v>
          </cell>
          <cell r="DE1768" t="str">
            <v>)*0,3</v>
          </cell>
          <cell r="DG1768" t="str">
            <v>)*0,3</v>
          </cell>
          <cell r="DI1768" t="str">
            <v>)*0,3</v>
          </cell>
          <cell r="FX1768">
            <v>80</v>
          </cell>
          <cell r="FY1768">
            <v>60</v>
          </cell>
        </row>
        <row r="1769">
          <cell r="E1769" t="str">
            <v>290</v>
          </cell>
          <cell r="H1769" t="str">
            <v>1 ящик</v>
          </cell>
          <cell r="I1769">
            <v>1</v>
          </cell>
          <cell r="S1769">
            <v>261.43</v>
          </cell>
          <cell r="U1769">
            <v>0.92999999999999994</v>
          </cell>
          <cell r="X1769">
            <v>209.14</v>
          </cell>
          <cell r="Y1769">
            <v>156.86000000000001</v>
          </cell>
          <cell r="AE1769">
            <v>0</v>
          </cell>
          <cell r="AF1769">
            <v>8.4359999999999999</v>
          </cell>
          <cell r="AL1769">
            <v>8.74</v>
          </cell>
          <cell r="AM1769">
            <v>0</v>
          </cell>
          <cell r="AO1769">
            <v>28.12</v>
          </cell>
          <cell r="AQ1769">
            <v>3.1</v>
          </cell>
          <cell r="AT1769">
            <v>80</v>
          </cell>
          <cell r="AU1769">
            <v>60</v>
          </cell>
          <cell r="BA1769">
            <v>30.99</v>
          </cell>
          <cell r="BI1769">
            <v>2</v>
          </cell>
          <cell r="BO1769" t="str">
            <v>м10-01-003-8</v>
          </cell>
          <cell r="BZ1769">
            <v>80</v>
          </cell>
          <cell r="CA1769">
            <v>60</v>
          </cell>
          <cell r="DG1769" t="str">
            <v>)*0,3</v>
          </cell>
          <cell r="DI1769" t="str">
            <v>)*0,3</v>
          </cell>
          <cell r="FX1769">
            <v>80</v>
          </cell>
          <cell r="FY1769">
            <v>60</v>
          </cell>
        </row>
        <row r="1771">
          <cell r="E1771" t="str">
            <v>291</v>
          </cell>
          <cell r="H1771" t="str">
            <v>1  ШТ.</v>
          </cell>
          <cell r="I1771">
            <v>1</v>
          </cell>
          <cell r="Q1771">
            <v>88.24</v>
          </cell>
          <cell r="R1771">
            <v>29.38</v>
          </cell>
          <cell r="S1771">
            <v>218.57</v>
          </cell>
          <cell r="U1771">
            <v>0.71099999999999997</v>
          </cell>
          <cell r="X1771">
            <v>235.55</v>
          </cell>
          <cell r="Y1771">
            <v>161.16999999999999</v>
          </cell>
          <cell r="AD1771">
            <v>9.6539999999999999</v>
          </cell>
          <cell r="AE1771">
            <v>0.94799999999999995</v>
          </cell>
          <cell r="AF1771">
            <v>7.0529999999999999</v>
          </cell>
          <cell r="AL1771">
            <v>3.38</v>
          </cell>
          <cell r="AM1771">
            <v>32.18</v>
          </cell>
          <cell r="AN1771">
            <v>3.16</v>
          </cell>
          <cell r="AO1771">
            <v>23.51</v>
          </cell>
          <cell r="AQ1771">
            <v>2.37</v>
          </cell>
          <cell r="AT1771">
            <v>95</v>
          </cell>
          <cell r="AU1771">
            <v>65</v>
          </cell>
          <cell r="BA1771">
            <v>30.99</v>
          </cell>
          <cell r="BB1771">
            <v>9.14</v>
          </cell>
          <cell r="BI1771">
            <v>2</v>
          </cell>
          <cell r="BO1771" t="str">
            <v>м08-03-573-4</v>
          </cell>
          <cell r="BS1771">
            <v>30.99</v>
          </cell>
          <cell r="BZ1771">
            <v>95</v>
          </cell>
          <cell r="CA1771">
            <v>65</v>
          </cell>
          <cell r="DE1771" t="str">
            <v>)*0,3</v>
          </cell>
          <cell r="DF1771" t="str">
            <v>)*0,3</v>
          </cell>
          <cell r="DG1771" t="str">
            <v>)*0,3</v>
          </cell>
          <cell r="DI1771" t="str">
            <v>)*0,3</v>
          </cell>
          <cell r="FX1771">
            <v>95</v>
          </cell>
          <cell r="FY1771">
            <v>65</v>
          </cell>
        </row>
        <row r="1772">
          <cell r="E1772" t="str">
            <v>292</v>
          </cell>
          <cell r="H1772" t="str">
            <v>1  ШТ.</v>
          </cell>
          <cell r="I1772">
            <v>1</v>
          </cell>
          <cell r="S1772">
            <v>103.29</v>
          </cell>
          <cell r="U1772">
            <v>0.33600000000000002</v>
          </cell>
          <cell r="X1772">
            <v>98.13</v>
          </cell>
          <cell r="Y1772">
            <v>67.14</v>
          </cell>
          <cell r="AE1772">
            <v>0</v>
          </cell>
          <cell r="AF1772">
            <v>3.3330000000000002</v>
          </cell>
          <cell r="AL1772">
            <v>0.4</v>
          </cell>
          <cell r="AM1772">
            <v>0</v>
          </cell>
          <cell r="AO1772">
            <v>11.11</v>
          </cell>
          <cell r="AQ1772">
            <v>1.1200000000000001</v>
          </cell>
          <cell r="AT1772">
            <v>95</v>
          </cell>
          <cell r="AU1772">
            <v>65</v>
          </cell>
          <cell r="BA1772">
            <v>30.99</v>
          </cell>
          <cell r="BI1772">
            <v>2</v>
          </cell>
          <cell r="BO1772" t="str">
            <v>м08-03-575-1</v>
          </cell>
          <cell r="BZ1772">
            <v>95</v>
          </cell>
          <cell r="CA1772">
            <v>65</v>
          </cell>
          <cell r="DG1772" t="str">
            <v>)*0,3</v>
          </cell>
          <cell r="DI1772" t="str">
            <v>)*0,3</v>
          </cell>
          <cell r="FX1772">
            <v>95</v>
          </cell>
          <cell r="FY1772">
            <v>65</v>
          </cell>
        </row>
        <row r="1773">
          <cell r="E1773" t="str">
            <v>293</v>
          </cell>
          <cell r="H1773" t="str">
            <v>1  ШТ.</v>
          </cell>
          <cell r="I1773">
            <v>2</v>
          </cell>
          <cell r="Q1773">
            <v>0.26</v>
          </cell>
          <cell r="S1773">
            <v>150.24</v>
          </cell>
          <cell r="U1773">
            <v>0.504</v>
          </cell>
          <cell r="X1773">
            <v>120.19</v>
          </cell>
          <cell r="Y1773">
            <v>90.14</v>
          </cell>
          <cell r="AD1773">
            <v>3.5999999999999997E-2</v>
          </cell>
          <cell r="AE1773">
            <v>0</v>
          </cell>
          <cell r="AF1773">
            <v>2.4239999999999999</v>
          </cell>
          <cell r="AL1773">
            <v>1.28</v>
          </cell>
          <cell r="AM1773">
            <v>0.12</v>
          </cell>
          <cell r="AO1773">
            <v>8.08</v>
          </cell>
          <cell r="AQ1773">
            <v>0.84</v>
          </cell>
          <cell r="AT1773">
            <v>80</v>
          </cell>
          <cell r="AU1773">
            <v>60</v>
          </cell>
          <cell r="BA1773">
            <v>30.99</v>
          </cell>
          <cell r="BB1773">
            <v>3.67</v>
          </cell>
          <cell r="BI1773">
            <v>2</v>
          </cell>
          <cell r="BO1773" t="str">
            <v>м10-08-002-1</v>
          </cell>
          <cell r="BZ1773">
            <v>80</v>
          </cell>
          <cell r="CA1773">
            <v>60</v>
          </cell>
          <cell r="DE1773" t="str">
            <v>)*0,3</v>
          </cell>
          <cell r="DG1773" t="str">
            <v>)*0,3</v>
          </cell>
          <cell r="DI1773" t="str">
            <v>)*0,3</v>
          </cell>
          <cell r="FX1773">
            <v>80</v>
          </cell>
          <cell r="FY1773">
            <v>60</v>
          </cell>
        </row>
        <row r="1774">
          <cell r="E1774" t="str">
            <v>294</v>
          </cell>
          <cell r="H1774" t="str">
            <v>1  ШТ.</v>
          </cell>
          <cell r="I1774">
            <v>30</v>
          </cell>
          <cell r="Q1774">
            <v>10.43</v>
          </cell>
          <cell r="S1774">
            <v>4507.1899999999996</v>
          </cell>
          <cell r="U1774">
            <v>15.120000000000001</v>
          </cell>
          <cell r="X1774">
            <v>3605.75</v>
          </cell>
          <cell r="Y1774">
            <v>2704.31</v>
          </cell>
          <cell r="AD1774">
            <v>9.2999999999999999E-2</v>
          </cell>
          <cell r="AE1774">
            <v>0</v>
          </cell>
          <cell r="AF1774">
            <v>4.8479999999999999</v>
          </cell>
          <cell r="AL1774">
            <v>2.74</v>
          </cell>
          <cell r="AM1774">
            <v>0.31</v>
          </cell>
          <cell r="AO1774">
            <v>16.16</v>
          </cell>
          <cell r="AQ1774">
            <v>1.68</v>
          </cell>
          <cell r="AT1774">
            <v>80</v>
          </cell>
          <cell r="AU1774">
            <v>60</v>
          </cell>
          <cell r="BA1774">
            <v>30.99</v>
          </cell>
          <cell r="BB1774">
            <v>3.74</v>
          </cell>
          <cell r="BI1774">
            <v>2</v>
          </cell>
          <cell r="BO1774" t="str">
            <v>м10-08-002-2</v>
          </cell>
          <cell r="BZ1774">
            <v>80</v>
          </cell>
          <cell r="CA1774">
            <v>60</v>
          </cell>
          <cell r="DE1774" t="str">
            <v>)*0,3</v>
          </cell>
          <cell r="DG1774" t="str">
            <v>)*0,3</v>
          </cell>
          <cell r="DI1774" t="str">
            <v>)*0,3</v>
          </cell>
          <cell r="FX1774">
            <v>80</v>
          </cell>
          <cell r="FY1774">
            <v>60</v>
          </cell>
        </row>
        <row r="1775">
          <cell r="E1775" t="str">
            <v>295</v>
          </cell>
          <cell r="H1775" t="str">
            <v>1  ШТ.</v>
          </cell>
          <cell r="I1775">
            <v>4</v>
          </cell>
          <cell r="S1775">
            <v>674.59</v>
          </cell>
          <cell r="U1775">
            <v>2.4</v>
          </cell>
          <cell r="X1775">
            <v>620.62</v>
          </cell>
          <cell r="Y1775">
            <v>438.48</v>
          </cell>
          <cell r="AE1775">
            <v>0</v>
          </cell>
          <cell r="AF1775">
            <v>5.4420000000000002</v>
          </cell>
          <cell r="AL1775">
            <v>12.71</v>
          </cell>
          <cell r="AM1775">
            <v>0</v>
          </cell>
          <cell r="AO1775">
            <v>18.14</v>
          </cell>
          <cell r="AQ1775">
            <v>2</v>
          </cell>
          <cell r="AT1775">
            <v>92</v>
          </cell>
          <cell r="AU1775">
            <v>65</v>
          </cell>
          <cell r="BA1775">
            <v>30.99</v>
          </cell>
          <cell r="BI1775">
            <v>2</v>
          </cell>
          <cell r="BO1775" t="str">
            <v>м10-04-101-7</v>
          </cell>
          <cell r="BZ1775">
            <v>92</v>
          </cell>
          <cell r="CA1775">
            <v>65</v>
          </cell>
          <cell r="DG1775" t="str">
            <v>)*0,3</v>
          </cell>
          <cell r="DI1775" t="str">
            <v>)*0,3</v>
          </cell>
          <cell r="FX1775">
            <v>92</v>
          </cell>
          <cell r="FY1775">
            <v>65</v>
          </cell>
        </row>
        <row r="1777">
          <cell r="E1777" t="str">
            <v>296</v>
          </cell>
          <cell r="H1777" t="str">
            <v>100 м</v>
          </cell>
          <cell r="I1777">
            <v>2</v>
          </cell>
          <cell r="Q1777">
            <v>164.74</v>
          </cell>
          <cell r="R1777">
            <v>2.6</v>
          </cell>
          <cell r="S1777">
            <v>2880.58</v>
          </cell>
          <cell r="U1777">
            <v>9.7739999999999991</v>
          </cell>
          <cell r="X1777">
            <v>2739.02</v>
          </cell>
          <cell r="Y1777">
            <v>1874.07</v>
          </cell>
          <cell r="AD1777">
            <v>9.36</v>
          </cell>
          <cell r="AE1777">
            <v>4.2000000000000003E-2</v>
          </cell>
          <cell r="AF1777">
            <v>46.475999999999999</v>
          </cell>
          <cell r="AL1777">
            <v>51.33</v>
          </cell>
          <cell r="AM1777">
            <v>31.2</v>
          </cell>
          <cell r="AN1777">
            <v>0.14000000000000001</v>
          </cell>
          <cell r="AO1777">
            <v>154.91999999999999</v>
          </cell>
          <cell r="AQ1777">
            <v>16.29</v>
          </cell>
          <cell r="AT1777">
            <v>95</v>
          </cell>
          <cell r="AU1777">
            <v>65</v>
          </cell>
          <cell r="BA1777">
            <v>30.99</v>
          </cell>
          <cell r="BB1777">
            <v>8.8000000000000007</v>
          </cell>
          <cell r="BI1777">
            <v>2</v>
          </cell>
          <cell r="BO1777" t="str">
            <v>м08-02-390-1</v>
          </cell>
          <cell r="BS1777">
            <v>30.99</v>
          </cell>
          <cell r="BZ1777">
            <v>95</v>
          </cell>
          <cell r="CA1777">
            <v>65</v>
          </cell>
          <cell r="DE1777" t="str">
            <v>)*0,3</v>
          </cell>
          <cell r="DF1777" t="str">
            <v>)*0,3</v>
          </cell>
          <cell r="DG1777" t="str">
            <v>)*0,3</v>
          </cell>
          <cell r="DI1777" t="str">
            <v>)*0,3</v>
          </cell>
          <cell r="FX1777">
            <v>95</v>
          </cell>
          <cell r="FY1777">
            <v>65</v>
          </cell>
        </row>
        <row r="1778">
          <cell r="E1778" t="str">
            <v>297</v>
          </cell>
          <cell r="F1778" t="str">
            <v>67-2-11</v>
          </cell>
          <cell r="G1778" t="str">
            <v>Демонтаж винипластовых труб, проложенных на скобах, диаметром до 25 мм</v>
          </cell>
          <cell r="H1778" t="str">
            <v>100 м</v>
          </cell>
          <cell r="I1778">
            <v>2.5</v>
          </cell>
          <cell r="S1778">
            <v>2519.4899999999998</v>
          </cell>
          <cell r="U1778">
            <v>47.599999999999994</v>
          </cell>
          <cell r="X1778">
            <v>2141.5700000000002</v>
          </cell>
          <cell r="Y1778">
            <v>1637.67</v>
          </cell>
          <cell r="AE1778">
            <v>0</v>
          </cell>
          <cell r="AF1778">
            <v>32.520000000000003</v>
          </cell>
          <cell r="AL1778">
            <v>0</v>
          </cell>
          <cell r="AM1778">
            <v>0</v>
          </cell>
          <cell r="AO1778">
            <v>32.520000000000003</v>
          </cell>
          <cell r="AQ1778">
            <v>19.04</v>
          </cell>
          <cell r="AT1778">
            <v>85</v>
          </cell>
          <cell r="AU1778">
            <v>65</v>
          </cell>
          <cell r="BA1778">
            <v>30.99</v>
          </cell>
          <cell r="BI1778">
            <v>2</v>
          </cell>
          <cell r="BO1778" t="str">
            <v>м08-02-409-1</v>
          </cell>
          <cell r="BZ1778">
            <v>85</v>
          </cell>
          <cell r="CA1778">
            <v>65</v>
          </cell>
          <cell r="DG1778" t="str">
            <v/>
          </cell>
          <cell r="DI1778" t="str">
            <v/>
          </cell>
          <cell r="FX1778">
            <v>85</v>
          </cell>
          <cell r="FY1778">
            <v>65</v>
          </cell>
        </row>
        <row r="1779">
          <cell r="E1779" t="str">
            <v>298</v>
          </cell>
          <cell r="H1779" t="str">
            <v>1  ШТ.</v>
          </cell>
          <cell r="I1779">
            <v>15</v>
          </cell>
          <cell r="S1779">
            <v>680.54</v>
          </cell>
          <cell r="U1779">
            <v>2.25</v>
          </cell>
          <cell r="X1779">
            <v>544.42999999999995</v>
          </cell>
          <cell r="Y1779">
            <v>408.32</v>
          </cell>
          <cell r="AE1779">
            <v>0</v>
          </cell>
          <cell r="AF1779">
            <v>1.464</v>
          </cell>
          <cell r="AL1779">
            <v>0.41</v>
          </cell>
          <cell r="AM1779">
            <v>0</v>
          </cell>
          <cell r="AO1779">
            <v>4.88</v>
          </cell>
          <cell r="AQ1779">
            <v>0.5</v>
          </cell>
          <cell r="AT1779">
            <v>80</v>
          </cell>
          <cell r="AU1779">
            <v>60</v>
          </cell>
          <cell r="BA1779">
            <v>30.99</v>
          </cell>
          <cell r="BI1779">
            <v>2</v>
          </cell>
          <cell r="BO1779" t="str">
            <v>м10-08-019-1</v>
          </cell>
          <cell r="BZ1779">
            <v>80</v>
          </cell>
          <cell r="CA1779">
            <v>60</v>
          </cell>
          <cell r="DG1779" t="str">
            <v>)*0,3</v>
          </cell>
          <cell r="DI1779" t="str">
            <v>)*0,3</v>
          </cell>
          <cell r="FX1779">
            <v>80</v>
          </cell>
          <cell r="FY1779">
            <v>60</v>
          </cell>
        </row>
        <row r="1781">
          <cell r="G1781" t="str">
            <v>Демонтажные работы</v>
          </cell>
        </row>
        <row r="1811">
          <cell r="G1811" t="str">
            <v>Слесарная мастерская</v>
          </cell>
        </row>
        <row r="2067">
          <cell r="G2067" t="str">
            <v>Здание гаража №2</v>
          </cell>
        </row>
        <row r="2071">
          <cell r="G2071" t="str">
            <v>Монтажные работы</v>
          </cell>
        </row>
        <row r="2075">
          <cell r="E2075" t="str">
            <v>338</v>
          </cell>
          <cell r="F2075" t="str">
            <v>м10-08-001-8</v>
          </cell>
          <cell r="G2075" t="str">
            <v>Прибор ОПС на 4 луча</v>
          </cell>
          <cell r="H2075" t="str">
            <v>1  ШТ.</v>
          </cell>
          <cell r="I2075">
            <v>1</v>
          </cell>
          <cell r="P2075">
            <v>35.869999999999997</v>
          </cell>
          <cell r="Q2075">
            <v>0.94</v>
          </cell>
          <cell r="S2075">
            <v>780.95</v>
          </cell>
          <cell r="U2075">
            <v>2.4</v>
          </cell>
          <cell r="X2075">
            <v>624.76</v>
          </cell>
          <cell r="Y2075">
            <v>468.57</v>
          </cell>
          <cell r="AC2075">
            <v>4.21</v>
          </cell>
          <cell r="AD2075">
            <v>0.25</v>
          </cell>
          <cell r="AE2075">
            <v>0</v>
          </cell>
          <cell r="AF2075">
            <v>25.2</v>
          </cell>
          <cell r="AL2075">
            <v>4.21</v>
          </cell>
          <cell r="AM2075">
            <v>0.25</v>
          </cell>
          <cell r="AO2075">
            <v>25.2</v>
          </cell>
          <cell r="AQ2075">
            <v>2.4</v>
          </cell>
          <cell r="AT2075">
            <v>80</v>
          </cell>
          <cell r="AU2075">
            <v>60</v>
          </cell>
          <cell r="BA2075">
            <v>30.99</v>
          </cell>
          <cell r="BB2075">
            <v>3.76</v>
          </cell>
          <cell r="BC2075">
            <v>8.52</v>
          </cell>
          <cell r="BI2075">
            <v>2</v>
          </cell>
          <cell r="BO2075" t="str">
            <v>м10-08-001-8</v>
          </cell>
          <cell r="BZ2075">
            <v>80</v>
          </cell>
          <cell r="CA2075">
            <v>60</v>
          </cell>
          <cell r="DD2075" t="str">
            <v/>
          </cell>
          <cell r="DE2075" t="str">
            <v/>
          </cell>
          <cell r="DG2075" t="str">
            <v/>
          </cell>
          <cell r="DI2075" t="str">
            <v/>
          </cell>
          <cell r="FX2075">
            <v>80</v>
          </cell>
          <cell r="FY2075">
            <v>60</v>
          </cell>
        </row>
        <row r="2076">
          <cell r="E2076" t="str">
            <v>338,1</v>
          </cell>
          <cell r="F2076" t="str">
            <v>509-4291</v>
          </cell>
          <cell r="G2076" t="str">
            <v>Пульт контроля и управления охранно-пожарный, марка "С2000-М"</v>
          </cell>
          <cell r="H2076" t="str">
            <v>шт.</v>
          </cell>
          <cell r="I2076">
            <v>1</v>
          </cell>
          <cell r="O2076">
            <v>5499.1</v>
          </cell>
          <cell r="X2076">
            <v>0</v>
          </cell>
          <cell r="Y2076">
            <v>0</v>
          </cell>
          <cell r="AC2076">
            <v>639.42999999999995</v>
          </cell>
          <cell r="AD2076">
            <v>0</v>
          </cell>
          <cell r="AE2076">
            <v>0</v>
          </cell>
          <cell r="AF2076">
            <v>0</v>
          </cell>
          <cell r="AL2076">
            <v>639.42999999999995</v>
          </cell>
          <cell r="AM2076">
            <v>0</v>
          </cell>
          <cell r="AO2076">
            <v>0</v>
          </cell>
          <cell r="BC2076">
            <v>8.6</v>
          </cell>
          <cell r="BI2076">
            <v>2</v>
          </cell>
          <cell r="FX2076">
            <v>0</v>
          </cell>
          <cell r="FY2076">
            <v>0</v>
          </cell>
        </row>
        <row r="2077">
          <cell r="E2077" t="str">
            <v>339</v>
          </cell>
          <cell r="F2077" t="str">
            <v>м10-08-001-7</v>
          </cell>
          <cell r="G2077" t="str">
            <v>Приборы приемно-контрольные сигнальные, концентратор блок линейный</v>
          </cell>
          <cell r="H2077" t="str">
            <v>10 лучей</v>
          </cell>
          <cell r="I2077">
            <v>0.1</v>
          </cell>
          <cell r="P2077">
            <v>4.83</v>
          </cell>
          <cell r="Q2077">
            <v>0.12</v>
          </cell>
          <cell r="S2077">
            <v>119.9</v>
          </cell>
          <cell r="U2077">
            <v>0.39</v>
          </cell>
          <cell r="X2077">
            <v>95.92</v>
          </cell>
          <cell r="Y2077">
            <v>71.94</v>
          </cell>
          <cell r="AC2077">
            <v>5.43</v>
          </cell>
          <cell r="AD2077">
            <v>0.31</v>
          </cell>
          <cell r="AE2077">
            <v>0</v>
          </cell>
          <cell r="AF2077">
            <v>38.69</v>
          </cell>
          <cell r="AL2077">
            <v>5.43</v>
          </cell>
          <cell r="AM2077">
            <v>0.31</v>
          </cell>
          <cell r="AO2077">
            <v>38.69</v>
          </cell>
          <cell r="AQ2077">
            <v>3.9</v>
          </cell>
          <cell r="AT2077">
            <v>80</v>
          </cell>
          <cell r="AU2077">
            <v>60</v>
          </cell>
          <cell r="BA2077">
            <v>30.99</v>
          </cell>
          <cell r="BB2077">
            <v>3.74</v>
          </cell>
          <cell r="BC2077">
            <v>8.9</v>
          </cell>
          <cell r="BI2077">
            <v>2</v>
          </cell>
          <cell r="BO2077" t="str">
            <v>м10-08-001-7</v>
          </cell>
          <cell r="BZ2077">
            <v>80</v>
          </cell>
          <cell r="CA2077">
            <v>60</v>
          </cell>
          <cell r="DD2077" t="str">
            <v/>
          </cell>
          <cell r="DE2077" t="str">
            <v/>
          </cell>
          <cell r="DG2077" t="str">
            <v/>
          </cell>
          <cell r="DI2077" t="str">
            <v/>
          </cell>
          <cell r="FX2077">
            <v>80</v>
          </cell>
          <cell r="FY2077">
            <v>60</v>
          </cell>
        </row>
        <row r="2078">
          <cell r="E2078" t="str">
            <v>339,1</v>
          </cell>
          <cell r="F2078" t="str">
            <v>509-4299</v>
          </cell>
          <cell r="G2078" t="str">
            <v>Преобразователь интерфейса, марка "С2000-ПИ"</v>
          </cell>
          <cell r="H2078" t="str">
            <v>шт.</v>
          </cell>
          <cell r="I2078">
            <v>1</v>
          </cell>
          <cell r="O2078">
            <v>2446.8200000000002</v>
          </cell>
          <cell r="X2078">
            <v>0</v>
          </cell>
          <cell r="Y2078">
            <v>0</v>
          </cell>
          <cell r="AC2078">
            <v>288.2</v>
          </cell>
          <cell r="AD2078">
            <v>0</v>
          </cell>
          <cell r="AE2078">
            <v>0</v>
          </cell>
          <cell r="AF2078">
            <v>0</v>
          </cell>
          <cell r="AL2078">
            <v>288.2</v>
          </cell>
          <cell r="AM2078">
            <v>0</v>
          </cell>
          <cell r="AO2078">
            <v>0</v>
          </cell>
          <cell r="BC2078">
            <v>8.49</v>
          </cell>
          <cell r="BI2078">
            <v>2</v>
          </cell>
          <cell r="FX2078">
            <v>80</v>
          </cell>
          <cell r="FY2078">
            <v>60</v>
          </cell>
        </row>
        <row r="2079">
          <cell r="E2079" t="str">
            <v>340</v>
          </cell>
          <cell r="F2079" t="str">
            <v>м10-08-001-12</v>
          </cell>
          <cell r="G2079" t="str">
            <v>Устройства промежуточные на количество лучей 5</v>
          </cell>
          <cell r="H2079" t="str">
            <v>1  ШТ.</v>
          </cell>
          <cell r="I2079">
            <v>1</v>
          </cell>
          <cell r="P2079">
            <v>34.39</v>
          </cell>
          <cell r="Q2079">
            <v>0.94</v>
          </cell>
          <cell r="S2079">
            <v>769.79</v>
          </cell>
          <cell r="U2079">
            <v>2.4</v>
          </cell>
          <cell r="X2079">
            <v>615.83000000000004</v>
          </cell>
          <cell r="Y2079">
            <v>461.87</v>
          </cell>
          <cell r="AC2079">
            <v>4.08</v>
          </cell>
          <cell r="AD2079">
            <v>0.25</v>
          </cell>
          <cell r="AE2079">
            <v>0</v>
          </cell>
          <cell r="AF2079">
            <v>24.84</v>
          </cell>
          <cell r="AL2079">
            <v>4.08</v>
          </cell>
          <cell r="AM2079">
            <v>0.25</v>
          </cell>
          <cell r="AO2079">
            <v>24.84</v>
          </cell>
          <cell r="AQ2079">
            <v>2.4</v>
          </cell>
          <cell r="AT2079">
            <v>80</v>
          </cell>
          <cell r="AU2079">
            <v>60</v>
          </cell>
          <cell r="BA2079">
            <v>30.99</v>
          </cell>
          <cell r="BB2079">
            <v>3.76</v>
          </cell>
          <cell r="BC2079">
            <v>8.43</v>
          </cell>
          <cell r="BI2079">
            <v>2</v>
          </cell>
          <cell r="BO2079" t="str">
            <v>м10-08-001-12</v>
          </cell>
          <cell r="BZ2079">
            <v>80</v>
          </cell>
          <cell r="CA2079">
            <v>60</v>
          </cell>
          <cell r="DD2079" t="str">
            <v/>
          </cell>
          <cell r="DE2079" t="str">
            <v/>
          </cell>
          <cell r="DG2079" t="str">
            <v/>
          </cell>
          <cell r="DI2079" t="str">
            <v/>
          </cell>
          <cell r="FX2079">
            <v>80</v>
          </cell>
          <cell r="FY2079">
            <v>60</v>
          </cell>
        </row>
        <row r="2080">
          <cell r="E2080" t="str">
            <v>340,1</v>
          </cell>
          <cell r="F2080" t="str">
            <v>509-4294</v>
          </cell>
          <cell r="G2080" t="str">
            <v>Блок контроля и индикации, марка "С2000-БКИ"</v>
          </cell>
          <cell r="H2080" t="str">
            <v>шт.</v>
          </cell>
          <cell r="I2080">
            <v>1</v>
          </cell>
          <cell r="O2080">
            <v>3678.86</v>
          </cell>
          <cell r="X2080">
            <v>0</v>
          </cell>
          <cell r="Y2080">
            <v>0</v>
          </cell>
          <cell r="AC2080">
            <v>404.27</v>
          </cell>
          <cell r="AD2080">
            <v>0</v>
          </cell>
          <cell r="AE2080">
            <v>0</v>
          </cell>
          <cell r="AF2080">
            <v>0</v>
          </cell>
          <cell r="AL2080">
            <v>404.27</v>
          </cell>
          <cell r="AM2080">
            <v>0</v>
          </cell>
          <cell r="AO2080">
            <v>0</v>
          </cell>
          <cell r="BC2080">
            <v>9.1</v>
          </cell>
          <cell r="BI2080">
            <v>2</v>
          </cell>
          <cell r="FX2080">
            <v>80</v>
          </cell>
          <cell r="FY2080">
            <v>60</v>
          </cell>
        </row>
        <row r="2081">
          <cell r="E2081" t="str">
            <v>341</v>
          </cell>
          <cell r="F2081" t="str">
            <v>м10-08-001-8</v>
          </cell>
          <cell r="G2081" t="str">
            <v>Прибор ОПС на 4 луча</v>
          </cell>
          <cell r="H2081" t="str">
            <v>1  ШТ.</v>
          </cell>
          <cell r="I2081">
            <v>1</v>
          </cell>
          <cell r="P2081">
            <v>35.869999999999997</v>
          </cell>
          <cell r="Q2081">
            <v>0.94</v>
          </cell>
          <cell r="S2081">
            <v>780.95</v>
          </cell>
          <cell r="U2081">
            <v>2.4</v>
          </cell>
          <cell r="X2081">
            <v>624.76</v>
          </cell>
          <cell r="Y2081">
            <v>468.57</v>
          </cell>
          <cell r="AC2081">
            <v>4.21</v>
          </cell>
          <cell r="AD2081">
            <v>0.25</v>
          </cell>
          <cell r="AE2081">
            <v>0</v>
          </cell>
          <cell r="AF2081">
            <v>25.2</v>
          </cell>
          <cell r="AL2081">
            <v>4.21</v>
          </cell>
          <cell r="AM2081">
            <v>0.25</v>
          </cell>
          <cell r="AO2081">
            <v>25.2</v>
          </cell>
          <cell r="AQ2081">
            <v>2.4</v>
          </cell>
          <cell r="AT2081">
            <v>80</v>
          </cell>
          <cell r="AU2081">
            <v>60</v>
          </cell>
          <cell r="BA2081">
            <v>30.99</v>
          </cell>
          <cell r="BB2081">
            <v>3.76</v>
          </cell>
          <cell r="BC2081">
            <v>8.52</v>
          </cell>
          <cell r="BI2081">
            <v>2</v>
          </cell>
          <cell r="BO2081" t="str">
            <v>м10-08-001-8</v>
          </cell>
          <cell r="BZ2081">
            <v>80</v>
          </cell>
          <cell r="CA2081">
            <v>60</v>
          </cell>
          <cell r="DD2081" t="str">
            <v/>
          </cell>
          <cell r="DE2081" t="str">
            <v/>
          </cell>
          <cell r="DG2081" t="str">
            <v/>
          </cell>
          <cell r="DI2081" t="str">
            <v/>
          </cell>
          <cell r="FX2081">
            <v>80</v>
          </cell>
          <cell r="FY2081">
            <v>60</v>
          </cell>
        </row>
        <row r="2082">
          <cell r="E2082" t="str">
            <v>341,1</v>
          </cell>
          <cell r="F2082" t="str">
            <v>509-4296</v>
          </cell>
          <cell r="G2082" t="str">
            <v>Контроллер двухпроводной линии связи, марка "С2000-КДЛ"</v>
          </cell>
          <cell r="H2082" t="str">
            <v>шт.</v>
          </cell>
          <cell r="I2082">
            <v>1</v>
          </cell>
          <cell r="O2082">
            <v>1855.92</v>
          </cell>
          <cell r="X2082">
            <v>0</v>
          </cell>
          <cell r="Y2082">
            <v>0</v>
          </cell>
          <cell r="AC2082">
            <v>178.97</v>
          </cell>
          <cell r="AD2082">
            <v>0</v>
          </cell>
          <cell r="AE2082">
            <v>0</v>
          </cell>
          <cell r="AF2082">
            <v>0</v>
          </cell>
          <cell r="AL2082">
            <v>178.97</v>
          </cell>
          <cell r="AM2082">
            <v>0</v>
          </cell>
          <cell r="AO2082">
            <v>0</v>
          </cell>
          <cell r="BC2082">
            <v>10.37</v>
          </cell>
          <cell r="BI2082">
            <v>2</v>
          </cell>
          <cell r="FX2082">
            <v>80</v>
          </cell>
          <cell r="FY2082">
            <v>60</v>
          </cell>
        </row>
        <row r="2083">
          <cell r="E2083" t="str">
            <v>342</v>
          </cell>
          <cell r="F2083" t="str">
            <v>м10-08-001-12</v>
          </cell>
          <cell r="G2083" t="str">
            <v>Устройства промежуточные на количество лучей 5</v>
          </cell>
          <cell r="H2083" t="str">
            <v>1  ШТ.</v>
          </cell>
          <cell r="I2083">
            <v>3</v>
          </cell>
          <cell r="P2083">
            <v>103.18</v>
          </cell>
          <cell r="Q2083">
            <v>2.82</v>
          </cell>
          <cell r="S2083">
            <v>2309.37</v>
          </cell>
          <cell r="U2083">
            <v>7.1999999999999993</v>
          </cell>
          <cell r="X2083">
            <v>1847.5</v>
          </cell>
          <cell r="Y2083">
            <v>1385.62</v>
          </cell>
          <cell r="AC2083">
            <v>4.08</v>
          </cell>
          <cell r="AD2083">
            <v>0.25</v>
          </cell>
          <cell r="AE2083">
            <v>0</v>
          </cell>
          <cell r="AF2083">
            <v>24.84</v>
          </cell>
          <cell r="AL2083">
            <v>4.08</v>
          </cell>
          <cell r="AM2083">
            <v>0.25</v>
          </cell>
          <cell r="AO2083">
            <v>24.84</v>
          </cell>
          <cell r="AQ2083">
            <v>2.4</v>
          </cell>
          <cell r="AT2083">
            <v>80</v>
          </cell>
          <cell r="AU2083">
            <v>60</v>
          </cell>
          <cell r="BA2083">
            <v>30.99</v>
          </cell>
          <cell r="BB2083">
            <v>3.76</v>
          </cell>
          <cell r="BC2083">
            <v>8.43</v>
          </cell>
          <cell r="BI2083">
            <v>2</v>
          </cell>
          <cell r="BO2083" t="str">
            <v>м10-08-001-12</v>
          </cell>
          <cell r="BZ2083">
            <v>80</v>
          </cell>
          <cell r="CA2083">
            <v>60</v>
          </cell>
          <cell r="DD2083" t="str">
            <v/>
          </cell>
          <cell r="DE2083" t="str">
            <v/>
          </cell>
          <cell r="DG2083" t="str">
            <v/>
          </cell>
          <cell r="DI2083" t="str">
            <v/>
          </cell>
          <cell r="FX2083">
            <v>80</v>
          </cell>
          <cell r="FY2083">
            <v>60</v>
          </cell>
        </row>
        <row r="2084">
          <cell r="E2084" t="str">
            <v>342,1</v>
          </cell>
          <cell r="F2084" t="str">
            <v>509-7317</v>
          </cell>
          <cell r="G2084" t="str">
            <v>Блок сигнально-пусковой (релейный блок), марка "С2000-СП2"</v>
          </cell>
          <cell r="H2084" t="str">
            <v>шт.</v>
          </cell>
          <cell r="I2084">
            <v>3</v>
          </cell>
          <cell r="O2084">
            <v>2756.13</v>
          </cell>
          <cell r="X2084">
            <v>0</v>
          </cell>
          <cell r="Y2084">
            <v>0</v>
          </cell>
          <cell r="AC2084">
            <v>99.32</v>
          </cell>
          <cell r="AD2084">
            <v>0</v>
          </cell>
          <cell r="AE2084">
            <v>0</v>
          </cell>
          <cell r="AF2084">
            <v>0</v>
          </cell>
          <cell r="AL2084">
            <v>99.32</v>
          </cell>
          <cell r="AM2084">
            <v>0</v>
          </cell>
          <cell r="AO2084">
            <v>0</v>
          </cell>
          <cell r="BC2084">
            <v>9.25</v>
          </cell>
          <cell r="BI2084">
            <v>2</v>
          </cell>
          <cell r="FX2084">
            <v>80</v>
          </cell>
          <cell r="FY2084">
            <v>60</v>
          </cell>
        </row>
        <row r="2085">
          <cell r="E2085" t="str">
            <v>343</v>
          </cell>
          <cell r="F2085" t="str">
            <v>м10-08-019-01</v>
          </cell>
          <cell r="G2085" t="str">
            <v>Коробка ответвительная на стене</v>
          </cell>
          <cell r="H2085" t="str">
            <v>1  ШТ.</v>
          </cell>
          <cell r="I2085">
            <v>1</v>
          </cell>
          <cell r="P2085">
            <v>3.42</v>
          </cell>
          <cell r="S2085">
            <v>151.22999999999999</v>
          </cell>
          <cell r="U2085">
            <v>0.52</v>
          </cell>
          <cell r="X2085">
            <v>120.98</v>
          </cell>
          <cell r="Y2085">
            <v>90.74</v>
          </cell>
          <cell r="AC2085">
            <v>0.41</v>
          </cell>
          <cell r="AE2085">
            <v>0</v>
          </cell>
          <cell r="AF2085">
            <v>4.88</v>
          </cell>
          <cell r="AL2085">
            <v>0.41</v>
          </cell>
          <cell r="AM2085">
            <v>0</v>
          </cell>
          <cell r="AO2085">
            <v>4.88</v>
          </cell>
          <cell r="AQ2085">
            <v>0.52</v>
          </cell>
          <cell r="AT2085">
            <v>80</v>
          </cell>
          <cell r="AU2085">
            <v>60</v>
          </cell>
          <cell r="BA2085">
            <v>30.99</v>
          </cell>
          <cell r="BC2085">
            <v>8.33</v>
          </cell>
          <cell r="BI2085">
            <v>2</v>
          </cell>
          <cell r="BO2085" t="str">
            <v>м11-03-001-1</v>
          </cell>
          <cell r="BZ2085">
            <v>80</v>
          </cell>
          <cell r="CA2085">
            <v>60</v>
          </cell>
          <cell r="DD2085" t="str">
            <v/>
          </cell>
          <cell r="DG2085" t="str">
            <v/>
          </cell>
          <cell r="DI2085" t="str">
            <v/>
          </cell>
          <cell r="FX2085">
            <v>80</v>
          </cell>
          <cell r="FY2085">
            <v>60</v>
          </cell>
        </row>
        <row r="2086">
          <cell r="E2086" t="str">
            <v>343,1</v>
          </cell>
          <cell r="F2086" t="str">
            <v>509-7292</v>
          </cell>
          <cell r="G2086" t="str">
            <v>Расширитель адресный ("адресная метка"), марка "С2000-АР2"</v>
          </cell>
          <cell r="H2086" t="str">
            <v>100 шт.</v>
          </cell>
          <cell r="I2086">
            <v>0.01</v>
          </cell>
          <cell r="O2086">
            <v>409.99</v>
          </cell>
          <cell r="X2086">
            <v>0</v>
          </cell>
          <cell r="Y2086">
            <v>0</v>
          </cell>
          <cell r="AC2086">
            <v>5563</v>
          </cell>
          <cell r="AD2086">
            <v>0</v>
          </cell>
          <cell r="AE2086">
            <v>0</v>
          </cell>
          <cell r="AF2086">
            <v>0</v>
          </cell>
          <cell r="AL2086">
            <v>5563</v>
          </cell>
          <cell r="AM2086">
            <v>0</v>
          </cell>
          <cell r="AO2086">
            <v>0</v>
          </cell>
          <cell r="BC2086">
            <v>7.37</v>
          </cell>
          <cell r="BI2086">
            <v>2</v>
          </cell>
          <cell r="FX2086">
            <v>80</v>
          </cell>
          <cell r="FY2086">
            <v>60</v>
          </cell>
        </row>
        <row r="2092">
          <cell r="E2092" t="str">
            <v>346</v>
          </cell>
          <cell r="F2092" t="str">
            <v>м10-08-002-1</v>
          </cell>
          <cell r="G2092" t="str">
            <v>Извещатель ПС автоматический тепловой электро-контактный, магнитоконтактный в нормальном исполнении</v>
          </cell>
          <cell r="H2092" t="str">
            <v>1  ШТ.</v>
          </cell>
          <cell r="I2092">
            <v>26</v>
          </cell>
          <cell r="P2092">
            <v>269.89999999999998</v>
          </cell>
          <cell r="Q2092">
            <v>11.45</v>
          </cell>
          <cell r="S2092">
            <v>6510.38</v>
          </cell>
          <cell r="U2092">
            <v>21.84</v>
          </cell>
          <cell r="X2092">
            <v>5208.3</v>
          </cell>
          <cell r="Y2092">
            <v>3906.23</v>
          </cell>
          <cell r="AC2092">
            <v>1.28</v>
          </cell>
          <cell r="AD2092">
            <v>0.12</v>
          </cell>
          <cell r="AE2092">
            <v>0</v>
          </cell>
          <cell r="AF2092">
            <v>8.08</v>
          </cell>
          <cell r="AL2092">
            <v>1.28</v>
          </cell>
          <cell r="AM2092">
            <v>0.12</v>
          </cell>
          <cell r="AO2092">
            <v>8.08</v>
          </cell>
          <cell r="AQ2092">
            <v>0.84</v>
          </cell>
          <cell r="AT2092">
            <v>80</v>
          </cell>
          <cell r="AU2092">
            <v>60</v>
          </cell>
          <cell r="BA2092">
            <v>30.99</v>
          </cell>
          <cell r="BB2092">
            <v>3.67</v>
          </cell>
          <cell r="BC2092">
            <v>8.11</v>
          </cell>
          <cell r="BI2092">
            <v>2</v>
          </cell>
          <cell r="BO2092" t="str">
            <v>м10-08-002-1</v>
          </cell>
          <cell r="BZ2092">
            <v>80</v>
          </cell>
          <cell r="CA2092">
            <v>60</v>
          </cell>
          <cell r="DD2092" t="str">
            <v/>
          </cell>
          <cell r="DE2092" t="str">
            <v/>
          </cell>
          <cell r="DG2092" t="str">
            <v/>
          </cell>
          <cell r="DI2092" t="str">
            <v/>
          </cell>
          <cell r="FX2092">
            <v>80</v>
          </cell>
          <cell r="FY2092">
            <v>60</v>
          </cell>
        </row>
        <row r="2093">
          <cell r="E2093" t="str">
            <v>346,1</v>
          </cell>
          <cell r="F2093" t="str">
            <v>509-7315</v>
          </cell>
          <cell r="G2093" t="str">
            <v>Извещатель пожарный тепловой максимально-дифференциальный адресно-аналоговый, марка "С2000-ИП"</v>
          </cell>
          <cell r="H2093" t="str">
            <v>шт.</v>
          </cell>
          <cell r="I2093">
            <v>16</v>
          </cell>
          <cell r="O2093">
            <v>10210.75</v>
          </cell>
          <cell r="X2093">
            <v>0</v>
          </cell>
          <cell r="Y2093">
            <v>0</v>
          </cell>
          <cell r="AC2093">
            <v>139.94999999999999</v>
          </cell>
          <cell r="AD2093">
            <v>0</v>
          </cell>
          <cell r="AE2093">
            <v>0</v>
          </cell>
          <cell r="AF2093">
            <v>0</v>
          </cell>
          <cell r="AL2093">
            <v>139.94999999999999</v>
          </cell>
          <cell r="AM2093">
            <v>0</v>
          </cell>
          <cell r="AO2093">
            <v>0</v>
          </cell>
          <cell r="BC2093">
            <v>4.5599999999999996</v>
          </cell>
          <cell r="BI2093">
            <v>2</v>
          </cell>
          <cell r="FX2093">
            <v>80</v>
          </cell>
          <cell r="FY2093">
            <v>60</v>
          </cell>
        </row>
        <row r="2094">
          <cell r="E2094" t="str">
            <v>346,2</v>
          </cell>
          <cell r="F2094" t="str">
            <v>509-7234</v>
          </cell>
          <cell r="G2094" t="str">
            <v>Извещатель пожарный ручной ИПР 513-3А исп. 02</v>
          </cell>
          <cell r="H2094" t="str">
            <v>10 шт.</v>
          </cell>
          <cell r="I2094">
            <v>0.2</v>
          </cell>
          <cell r="O2094">
            <v>990.23</v>
          </cell>
          <cell r="X2094">
            <v>0</v>
          </cell>
          <cell r="Y2094">
            <v>0</v>
          </cell>
          <cell r="AC2094">
            <v>2845.5</v>
          </cell>
          <cell r="AD2094">
            <v>0</v>
          </cell>
          <cell r="AE2094">
            <v>0</v>
          </cell>
          <cell r="AF2094">
            <v>0</v>
          </cell>
          <cell r="AL2094">
            <v>2845.5</v>
          </cell>
          <cell r="AM2094">
            <v>0</v>
          </cell>
          <cell r="AO2094">
            <v>0</v>
          </cell>
          <cell r="BC2094">
            <v>1.74</v>
          </cell>
          <cell r="BI2094">
            <v>2</v>
          </cell>
          <cell r="FX2094">
            <v>80</v>
          </cell>
          <cell r="FY2094">
            <v>60</v>
          </cell>
        </row>
        <row r="2095">
          <cell r="E2095" t="str">
            <v>346,3</v>
          </cell>
          <cell r="F2095" t="str">
            <v>КП поставщика</v>
          </cell>
          <cell r="H2095" t="str">
            <v>шт.</v>
          </cell>
          <cell r="I2095">
            <v>8</v>
          </cell>
          <cell r="O2095">
            <v>136186.68</v>
          </cell>
          <cell r="X2095">
            <v>0</v>
          </cell>
          <cell r="Y2095">
            <v>0</v>
          </cell>
          <cell r="AC2095">
            <v>2133.25</v>
          </cell>
          <cell r="AD2095">
            <v>0</v>
          </cell>
          <cell r="AE2095">
            <v>0</v>
          </cell>
          <cell r="AF2095">
            <v>0</v>
          </cell>
          <cell r="AL2095">
            <v>2133.25</v>
          </cell>
          <cell r="AM2095">
            <v>0</v>
          </cell>
          <cell r="AO2095">
            <v>0</v>
          </cell>
          <cell r="BC2095">
            <v>7.98</v>
          </cell>
          <cell r="BI2095">
            <v>2</v>
          </cell>
          <cell r="FX2095">
            <v>80</v>
          </cell>
          <cell r="FY2095">
            <v>60</v>
          </cell>
        </row>
        <row r="2101">
          <cell r="E2101" t="str">
            <v>349</v>
          </cell>
          <cell r="F2101" t="str">
            <v>м10-08-002-2</v>
          </cell>
          <cell r="G2101" t="str">
            <v>Извещатель ПС автоматический дымовой, фотоэлектрический, радиоизотопный, световой в нормальном исполнении</v>
          </cell>
          <cell r="H2101" t="str">
            <v>1  ШТ.</v>
          </cell>
          <cell r="I2101">
            <v>15</v>
          </cell>
          <cell r="P2101">
            <v>307.02</v>
          </cell>
          <cell r="Q2101">
            <v>17.39</v>
          </cell>
          <cell r="S2101">
            <v>7511.98</v>
          </cell>
          <cell r="U2101">
            <v>25.2</v>
          </cell>
          <cell r="X2101">
            <v>6009.58</v>
          </cell>
          <cell r="Y2101">
            <v>4507.1899999999996</v>
          </cell>
          <cell r="AC2101">
            <v>2.74</v>
          </cell>
          <cell r="AD2101">
            <v>0.31</v>
          </cell>
          <cell r="AE2101">
            <v>0</v>
          </cell>
          <cell r="AF2101">
            <v>16.16</v>
          </cell>
          <cell r="AL2101">
            <v>2.74</v>
          </cell>
          <cell r="AM2101">
            <v>0.31</v>
          </cell>
          <cell r="AO2101">
            <v>16.16</v>
          </cell>
          <cell r="AQ2101">
            <v>1.68</v>
          </cell>
          <cell r="AT2101">
            <v>80</v>
          </cell>
          <cell r="AU2101">
            <v>60</v>
          </cell>
          <cell r="BA2101">
            <v>30.99</v>
          </cell>
          <cell r="BB2101">
            <v>3.74</v>
          </cell>
          <cell r="BC2101">
            <v>7.47</v>
          </cell>
          <cell r="BI2101">
            <v>2</v>
          </cell>
          <cell r="BO2101" t="str">
            <v>м10-08-002-2</v>
          </cell>
          <cell r="BZ2101">
            <v>80</v>
          </cell>
          <cell r="CA2101">
            <v>60</v>
          </cell>
          <cell r="DD2101" t="str">
            <v/>
          </cell>
          <cell r="DE2101" t="str">
            <v/>
          </cell>
          <cell r="DG2101" t="str">
            <v/>
          </cell>
          <cell r="DI2101" t="str">
            <v/>
          </cell>
          <cell r="FX2101">
            <v>80</v>
          </cell>
          <cell r="FY2101">
            <v>60</v>
          </cell>
        </row>
        <row r="2102">
          <cell r="E2102" t="str">
            <v>349,1</v>
          </cell>
          <cell r="F2102" t="str">
            <v>509-1930</v>
          </cell>
          <cell r="G2102" t="str">
            <v>Оповещатель комбинированный светозвуковой МАЯК 12КП</v>
          </cell>
          <cell r="H2102" t="str">
            <v>10 шт.</v>
          </cell>
          <cell r="I2102">
            <v>0.7</v>
          </cell>
          <cell r="O2102">
            <v>1899.18</v>
          </cell>
          <cell r="X2102">
            <v>0</v>
          </cell>
          <cell r="Y2102">
            <v>0</v>
          </cell>
          <cell r="AC2102">
            <v>462.2</v>
          </cell>
          <cell r="AD2102">
            <v>0</v>
          </cell>
          <cell r="AE2102">
            <v>0</v>
          </cell>
          <cell r="AF2102">
            <v>0</v>
          </cell>
          <cell r="AL2102">
            <v>462.2</v>
          </cell>
          <cell r="AM2102">
            <v>0</v>
          </cell>
          <cell r="AO2102">
            <v>0</v>
          </cell>
          <cell r="BC2102">
            <v>5.87</v>
          </cell>
          <cell r="BI2102">
            <v>2</v>
          </cell>
          <cell r="FX2102">
            <v>0</v>
          </cell>
          <cell r="FY2102">
            <v>0</v>
          </cell>
        </row>
        <row r="2103">
          <cell r="E2103" t="str">
            <v>349,2</v>
          </cell>
          <cell r="F2103" t="str">
            <v>509-6290</v>
          </cell>
          <cell r="G2103" t="str">
            <v>Светильник аварийного освещения "ВЫХОД" под лампу КЛ с рассеивателем из поликарбоната, тип ЛБО 29-9-831 (БС-831)</v>
          </cell>
          <cell r="H2103" t="str">
            <v>шт.</v>
          </cell>
          <cell r="I2103">
            <v>8</v>
          </cell>
          <cell r="O2103">
            <v>20068.23</v>
          </cell>
          <cell r="X2103">
            <v>0</v>
          </cell>
          <cell r="Y2103">
            <v>0</v>
          </cell>
          <cell r="AC2103">
            <v>208.87</v>
          </cell>
          <cell r="AD2103">
            <v>0</v>
          </cell>
          <cell r="AE2103">
            <v>0</v>
          </cell>
          <cell r="AF2103">
            <v>0</v>
          </cell>
          <cell r="AL2103">
            <v>208.87</v>
          </cell>
          <cell r="AM2103">
            <v>0</v>
          </cell>
          <cell r="AO2103">
            <v>0</v>
          </cell>
          <cell r="BC2103">
            <v>12.01</v>
          </cell>
          <cell r="BI2103">
            <v>2</v>
          </cell>
          <cell r="FX2103">
            <v>80</v>
          </cell>
          <cell r="FY2103">
            <v>60</v>
          </cell>
        </row>
        <row r="2104">
          <cell r="E2104" t="str">
            <v>350</v>
          </cell>
          <cell r="F2104" t="str">
            <v>м11-08-001-4</v>
          </cell>
          <cell r="G2104" t="str">
            <v>Присоединение к приборам электрических проводок пайкой</v>
          </cell>
          <cell r="H2104" t="str">
            <v>100 концов жил</v>
          </cell>
          <cell r="I2104">
            <v>0.8</v>
          </cell>
          <cell r="P2104">
            <v>248.74</v>
          </cell>
          <cell r="S2104">
            <v>2607.13</v>
          </cell>
          <cell r="U2104">
            <v>8.24</v>
          </cell>
          <cell r="X2104">
            <v>2085.6999999999998</v>
          </cell>
          <cell r="Y2104">
            <v>1564.28</v>
          </cell>
          <cell r="AC2104">
            <v>54.74</v>
          </cell>
          <cell r="AE2104">
            <v>0</v>
          </cell>
          <cell r="AF2104">
            <v>105.16</v>
          </cell>
          <cell r="AL2104">
            <v>54.74</v>
          </cell>
          <cell r="AM2104">
            <v>0</v>
          </cell>
          <cell r="AO2104">
            <v>105.16</v>
          </cell>
          <cell r="AQ2104">
            <v>10.3</v>
          </cell>
          <cell r="AT2104">
            <v>80</v>
          </cell>
          <cell r="AU2104">
            <v>60</v>
          </cell>
          <cell r="BA2104">
            <v>30.99</v>
          </cell>
          <cell r="BC2104">
            <v>5.68</v>
          </cell>
          <cell r="BI2104">
            <v>2</v>
          </cell>
          <cell r="BO2104" t="str">
            <v>м11-08-001-4</v>
          </cell>
          <cell r="BZ2104">
            <v>80</v>
          </cell>
          <cell r="CA2104">
            <v>60</v>
          </cell>
          <cell r="DD2104" t="str">
            <v/>
          </cell>
          <cell r="DG2104" t="str">
            <v/>
          </cell>
          <cell r="DI2104" t="str">
            <v/>
          </cell>
          <cell r="FX2104">
            <v>80</v>
          </cell>
          <cell r="FY2104">
            <v>60</v>
          </cell>
        </row>
        <row r="2105">
          <cell r="E2105" t="str">
            <v>350,1</v>
          </cell>
          <cell r="F2105" t="str">
            <v>КП поставщика</v>
          </cell>
          <cell r="H2105" t="str">
            <v>шт.</v>
          </cell>
          <cell r="I2105">
            <v>20</v>
          </cell>
          <cell r="O2105">
            <v>766.08</v>
          </cell>
          <cell r="X2105">
            <v>0</v>
          </cell>
          <cell r="Y2105">
            <v>0</v>
          </cell>
          <cell r="AC2105">
            <v>4.8</v>
          </cell>
          <cell r="AD2105">
            <v>0</v>
          </cell>
          <cell r="AE2105">
            <v>0</v>
          </cell>
          <cell r="AF2105">
            <v>0</v>
          </cell>
          <cell r="AL2105">
            <v>4.8</v>
          </cell>
          <cell r="AM2105">
            <v>0</v>
          </cell>
          <cell r="AO2105">
            <v>0</v>
          </cell>
          <cell r="BC2105">
            <v>7.98</v>
          </cell>
          <cell r="BI2105">
            <v>2</v>
          </cell>
          <cell r="FX2105">
            <v>80</v>
          </cell>
          <cell r="FY2105">
            <v>60</v>
          </cell>
        </row>
        <row r="2107">
          <cell r="E2107" t="str">
            <v>351</v>
          </cell>
          <cell r="F2107" t="str">
            <v>м08-03-573-4</v>
          </cell>
          <cell r="G2107" t="str">
            <v>Шкаф (пульт) управления навесной, высота, ширина и глубина до 600х600х350 мм</v>
          </cell>
          <cell r="H2107" t="str">
            <v>1  ШТ.</v>
          </cell>
          <cell r="I2107">
            <v>1</v>
          </cell>
          <cell r="P2107">
            <v>33.159999999999997</v>
          </cell>
          <cell r="Q2107">
            <v>294.13</v>
          </cell>
          <cell r="R2107">
            <v>97.93</v>
          </cell>
          <cell r="S2107">
            <v>728.57</v>
          </cell>
          <cell r="U2107">
            <v>2.37</v>
          </cell>
          <cell r="X2107">
            <v>785.18</v>
          </cell>
          <cell r="Y2107">
            <v>537.23</v>
          </cell>
          <cell r="AC2107">
            <v>3.38</v>
          </cell>
          <cell r="AD2107">
            <v>32.18</v>
          </cell>
          <cell r="AE2107">
            <v>3.16</v>
          </cell>
          <cell r="AF2107">
            <v>23.51</v>
          </cell>
          <cell r="AL2107">
            <v>3.38</v>
          </cell>
          <cell r="AM2107">
            <v>32.18</v>
          </cell>
          <cell r="AN2107">
            <v>3.16</v>
          </cell>
          <cell r="AO2107">
            <v>23.51</v>
          </cell>
          <cell r="AQ2107">
            <v>2.37</v>
          </cell>
          <cell r="AT2107">
            <v>95</v>
          </cell>
          <cell r="AU2107">
            <v>65</v>
          </cell>
          <cell r="BA2107">
            <v>30.99</v>
          </cell>
          <cell r="BB2107">
            <v>9.14</v>
          </cell>
          <cell r="BC2107">
            <v>9.81</v>
          </cell>
          <cell r="BI2107">
            <v>2</v>
          </cell>
          <cell r="BO2107" t="str">
            <v>м08-03-573-4</v>
          </cell>
          <cell r="BS2107">
            <v>30.99</v>
          </cell>
          <cell r="BZ2107">
            <v>95</v>
          </cell>
          <cell r="CA2107">
            <v>65</v>
          </cell>
          <cell r="DD2107" t="str">
            <v/>
          </cell>
          <cell r="DE2107" t="str">
            <v/>
          </cell>
          <cell r="DF2107" t="str">
            <v/>
          </cell>
          <cell r="DG2107" t="str">
            <v/>
          </cell>
          <cell r="DI2107" t="str">
            <v/>
          </cell>
          <cell r="FX2107">
            <v>95</v>
          </cell>
          <cell r="FY2107">
            <v>65</v>
          </cell>
        </row>
        <row r="2108">
          <cell r="E2108" t="str">
            <v>351,1</v>
          </cell>
          <cell r="F2108" t="str">
            <v>КП поставщика</v>
          </cell>
          <cell r="H2108" t="str">
            <v>шт.</v>
          </cell>
          <cell r="I2108">
            <v>1</v>
          </cell>
          <cell r="O2108">
            <v>13839.16</v>
          </cell>
          <cell r="X2108">
            <v>0</v>
          </cell>
          <cell r="Y2108">
            <v>0</v>
          </cell>
          <cell r="AC2108">
            <v>1734.23</v>
          </cell>
          <cell r="AD2108">
            <v>0</v>
          </cell>
          <cell r="AE2108">
            <v>0</v>
          </cell>
          <cell r="AF2108">
            <v>0</v>
          </cell>
          <cell r="AL2108">
            <v>1734.23</v>
          </cell>
          <cell r="AM2108">
            <v>0</v>
          </cell>
          <cell r="AO2108">
            <v>0</v>
          </cell>
          <cell r="BC2108">
            <v>7.98</v>
          </cell>
          <cell r="BI2108">
            <v>2</v>
          </cell>
          <cell r="FX2108">
            <v>95</v>
          </cell>
          <cell r="FY2108">
            <v>65</v>
          </cell>
        </row>
        <row r="2109">
          <cell r="E2109" t="str">
            <v>352</v>
          </cell>
          <cell r="F2109" t="str">
            <v>м10-08-001-13</v>
          </cell>
          <cell r="G2109" t="str">
            <v>Устройства промежуточные на количество лучей 1</v>
          </cell>
          <cell r="H2109" t="str">
            <v>1  ШТ.</v>
          </cell>
          <cell r="I2109">
            <v>2</v>
          </cell>
          <cell r="P2109">
            <v>42.97</v>
          </cell>
          <cell r="Q2109">
            <v>1.88</v>
          </cell>
          <cell r="S2109">
            <v>759.26</v>
          </cell>
          <cell r="U2109">
            <v>2.4</v>
          </cell>
          <cell r="X2109">
            <v>607.41</v>
          </cell>
          <cell r="Y2109">
            <v>455.56</v>
          </cell>
          <cell r="AC2109">
            <v>3.29</v>
          </cell>
          <cell r="AD2109">
            <v>0.25</v>
          </cell>
          <cell r="AE2109">
            <v>0</v>
          </cell>
          <cell r="AF2109">
            <v>12.25</v>
          </cell>
          <cell r="AL2109">
            <v>3.29</v>
          </cell>
          <cell r="AM2109">
            <v>0.25</v>
          </cell>
          <cell r="AO2109">
            <v>12.25</v>
          </cell>
          <cell r="AQ2109">
            <v>1.2</v>
          </cell>
          <cell r="AT2109">
            <v>80</v>
          </cell>
          <cell r="AU2109">
            <v>60</v>
          </cell>
          <cell r="BA2109">
            <v>30.99</v>
          </cell>
          <cell r="BB2109">
            <v>3.76</v>
          </cell>
          <cell r="BC2109">
            <v>6.53</v>
          </cell>
          <cell r="BI2109">
            <v>2</v>
          </cell>
          <cell r="BO2109" t="str">
            <v>м10-08-001-13</v>
          </cell>
          <cell r="BZ2109">
            <v>80</v>
          </cell>
          <cell r="CA2109">
            <v>60</v>
          </cell>
          <cell r="DD2109" t="str">
            <v/>
          </cell>
          <cell r="DE2109" t="str">
            <v/>
          </cell>
          <cell r="DG2109" t="str">
            <v/>
          </cell>
          <cell r="DI2109" t="str">
            <v/>
          </cell>
          <cell r="FX2109">
            <v>80</v>
          </cell>
          <cell r="FY2109">
            <v>60</v>
          </cell>
        </row>
        <row r="2110">
          <cell r="E2110" t="str">
            <v>352,1</v>
          </cell>
          <cell r="F2110" t="str">
            <v>КП поставщика</v>
          </cell>
          <cell r="H2110" t="str">
            <v>шт.</v>
          </cell>
          <cell r="I2110">
            <v>2</v>
          </cell>
          <cell r="O2110">
            <v>4217.99</v>
          </cell>
          <cell r="X2110">
            <v>0</v>
          </cell>
          <cell r="Y2110">
            <v>0</v>
          </cell>
          <cell r="AC2110">
            <v>267.3</v>
          </cell>
          <cell r="AD2110">
            <v>0</v>
          </cell>
          <cell r="AE2110">
            <v>0</v>
          </cell>
          <cell r="AF2110">
            <v>0</v>
          </cell>
          <cell r="AL2110">
            <v>267.3</v>
          </cell>
          <cell r="AM2110">
            <v>0</v>
          </cell>
          <cell r="AO2110">
            <v>0</v>
          </cell>
          <cell r="BC2110">
            <v>7.89</v>
          </cell>
          <cell r="BI2110">
            <v>2</v>
          </cell>
          <cell r="FX2110">
            <v>80</v>
          </cell>
          <cell r="FY2110">
            <v>60</v>
          </cell>
        </row>
        <row r="2113">
          <cell r="E2113" t="str">
            <v>353</v>
          </cell>
          <cell r="F2113" t="str">
            <v>м08-03-575-1</v>
          </cell>
          <cell r="G2113" t="str">
            <v>Прибор или аппарат</v>
          </cell>
          <cell r="H2113" t="str">
            <v>1  ШТ.</v>
          </cell>
          <cell r="I2113">
            <v>6</v>
          </cell>
          <cell r="P2113">
            <v>50.88</v>
          </cell>
          <cell r="S2113">
            <v>2065.79</v>
          </cell>
          <cell r="U2113">
            <v>6.7200000000000006</v>
          </cell>
          <cell r="X2113">
            <v>1962.5</v>
          </cell>
          <cell r="Y2113">
            <v>1342.76</v>
          </cell>
          <cell r="AC2113">
            <v>0.4</v>
          </cell>
          <cell r="AE2113">
            <v>0</v>
          </cell>
          <cell r="AF2113">
            <v>11.11</v>
          </cell>
          <cell r="AL2113">
            <v>0.4</v>
          </cell>
          <cell r="AM2113">
            <v>0</v>
          </cell>
          <cell r="AO2113">
            <v>11.11</v>
          </cell>
          <cell r="AQ2113">
            <v>1.1200000000000001</v>
          </cell>
          <cell r="AT2113">
            <v>95</v>
          </cell>
          <cell r="AU2113">
            <v>65</v>
          </cell>
          <cell r="BA2113">
            <v>30.99</v>
          </cell>
          <cell r="BC2113">
            <v>21.2</v>
          </cell>
          <cell r="BI2113">
            <v>2</v>
          </cell>
          <cell r="BO2113" t="str">
            <v>м08-03-575-1</v>
          </cell>
          <cell r="BZ2113">
            <v>95</v>
          </cell>
          <cell r="CA2113">
            <v>65</v>
          </cell>
          <cell r="DD2113" t="str">
            <v/>
          </cell>
          <cell r="DG2113" t="str">
            <v/>
          </cell>
          <cell r="DI2113" t="str">
            <v/>
          </cell>
          <cell r="FX2113">
            <v>95</v>
          </cell>
          <cell r="FY2113">
            <v>65</v>
          </cell>
        </row>
        <row r="2114">
          <cell r="E2114" t="str">
            <v>353,1</v>
          </cell>
          <cell r="F2114" t="str">
            <v>509-2235</v>
          </cell>
          <cell r="G2114" t="str">
            <v>Выключатели автоматические «IEK» ВА47-29 2Р  до 10А, характеристика С. прим</v>
          </cell>
          <cell r="H2114" t="str">
            <v>шт.</v>
          </cell>
          <cell r="I2114">
            <v>4</v>
          </cell>
          <cell r="O2114">
            <v>808.45</v>
          </cell>
          <cell r="X2114">
            <v>0</v>
          </cell>
          <cell r="Y2114">
            <v>0</v>
          </cell>
          <cell r="AC2114">
            <v>21.32</v>
          </cell>
          <cell r="AD2114">
            <v>0</v>
          </cell>
          <cell r="AE2114">
            <v>0</v>
          </cell>
          <cell r="AF2114">
            <v>0</v>
          </cell>
          <cell r="AL2114">
            <v>21.32</v>
          </cell>
          <cell r="AM2114">
            <v>0</v>
          </cell>
          <cell r="AO2114">
            <v>0</v>
          </cell>
          <cell r="BC2114">
            <v>9.48</v>
          </cell>
          <cell r="BI2114">
            <v>2</v>
          </cell>
          <cell r="FX2114">
            <v>95</v>
          </cell>
          <cell r="FY2114">
            <v>65</v>
          </cell>
        </row>
        <row r="2115">
          <cell r="E2115" t="str">
            <v>353,2</v>
          </cell>
          <cell r="F2115" t="str">
            <v>509-2236</v>
          </cell>
          <cell r="G2115" t="str">
            <v>Выключатели автоматические «IEK» ВА47-29 2Р 16А, характеристика С</v>
          </cell>
          <cell r="H2115" t="str">
            <v>шт.</v>
          </cell>
          <cell r="I2115">
            <v>1</v>
          </cell>
          <cell r="O2115">
            <v>201.9</v>
          </cell>
          <cell r="X2115">
            <v>0</v>
          </cell>
          <cell r="Y2115">
            <v>0</v>
          </cell>
          <cell r="AC2115">
            <v>21.32</v>
          </cell>
          <cell r="AD2115">
            <v>0</v>
          </cell>
          <cell r="AE2115">
            <v>0</v>
          </cell>
          <cell r="AF2115">
            <v>0</v>
          </cell>
          <cell r="AL2115">
            <v>21.32</v>
          </cell>
          <cell r="AM2115">
            <v>0</v>
          </cell>
          <cell r="AO2115">
            <v>0</v>
          </cell>
          <cell r="BC2115">
            <v>9.4700000000000006</v>
          </cell>
          <cell r="BI2115">
            <v>2</v>
          </cell>
          <cell r="FX2115">
            <v>95</v>
          </cell>
          <cell r="FY2115">
            <v>65</v>
          </cell>
        </row>
        <row r="2116">
          <cell r="E2116" t="str">
            <v>353,3</v>
          </cell>
          <cell r="F2116" t="str">
            <v>509-2237</v>
          </cell>
          <cell r="G2116" t="str">
            <v>Выключатели автоматические «IEK» ВА47-29 2Р 25А, характеристика С</v>
          </cell>
          <cell r="H2116" t="str">
            <v>шт.</v>
          </cell>
          <cell r="I2116">
            <v>1</v>
          </cell>
          <cell r="O2116">
            <v>201.9</v>
          </cell>
          <cell r="X2116">
            <v>0</v>
          </cell>
          <cell r="Y2116">
            <v>0</v>
          </cell>
          <cell r="AC2116">
            <v>20.149999999999999</v>
          </cell>
          <cell r="AD2116">
            <v>0</v>
          </cell>
          <cell r="AE2116">
            <v>0</v>
          </cell>
          <cell r="AF2116">
            <v>0</v>
          </cell>
          <cell r="AL2116">
            <v>20.149999999999999</v>
          </cell>
          <cell r="AM2116">
            <v>0</v>
          </cell>
          <cell r="AO2116">
            <v>0</v>
          </cell>
          <cell r="BC2116">
            <v>10.02</v>
          </cell>
          <cell r="BI2116">
            <v>2</v>
          </cell>
          <cell r="FX2116">
            <v>95</v>
          </cell>
          <cell r="FY2116">
            <v>65</v>
          </cell>
        </row>
        <row r="2118">
          <cell r="E2118" t="str">
            <v>354</v>
          </cell>
          <cell r="F2118" t="str">
            <v>м08-03-573-4</v>
          </cell>
          <cell r="G2118" t="str">
            <v>Шкаф (пульт) управления навесной, высота, ширина и глубина до 600х600х350 мм</v>
          </cell>
          <cell r="H2118" t="str">
            <v>1  ШТ.</v>
          </cell>
          <cell r="I2118">
            <v>1</v>
          </cell>
          <cell r="P2118">
            <v>33.159999999999997</v>
          </cell>
          <cell r="Q2118">
            <v>294.13</v>
          </cell>
          <cell r="R2118">
            <v>97.93</v>
          </cell>
          <cell r="S2118">
            <v>728.57</v>
          </cell>
          <cell r="U2118">
            <v>2.37</v>
          </cell>
          <cell r="X2118">
            <v>785.18</v>
          </cell>
          <cell r="Y2118">
            <v>537.23</v>
          </cell>
          <cell r="AC2118">
            <v>3.38</v>
          </cell>
          <cell r="AD2118">
            <v>32.18</v>
          </cell>
          <cell r="AE2118">
            <v>3.16</v>
          </cell>
          <cell r="AF2118">
            <v>23.51</v>
          </cell>
          <cell r="AL2118">
            <v>3.38</v>
          </cell>
          <cell r="AM2118">
            <v>32.18</v>
          </cell>
          <cell r="AN2118">
            <v>3.16</v>
          </cell>
          <cell r="AO2118">
            <v>23.51</v>
          </cell>
          <cell r="AQ2118">
            <v>2.37</v>
          </cell>
          <cell r="AT2118">
            <v>95</v>
          </cell>
          <cell r="AU2118">
            <v>65</v>
          </cell>
          <cell r="BA2118">
            <v>30.99</v>
          </cell>
          <cell r="BB2118">
            <v>9.14</v>
          </cell>
          <cell r="BC2118">
            <v>9.81</v>
          </cell>
          <cell r="BI2118">
            <v>2</v>
          </cell>
          <cell r="BO2118" t="str">
            <v>м08-03-573-4</v>
          </cell>
          <cell r="BS2118">
            <v>30.99</v>
          </cell>
          <cell r="BZ2118">
            <v>95</v>
          </cell>
          <cell r="CA2118">
            <v>65</v>
          </cell>
          <cell r="DD2118" t="str">
            <v/>
          </cell>
          <cell r="DE2118" t="str">
            <v/>
          </cell>
          <cell r="DF2118" t="str">
            <v/>
          </cell>
          <cell r="DG2118" t="str">
            <v/>
          </cell>
          <cell r="DI2118" t="str">
            <v/>
          </cell>
          <cell r="FX2118">
            <v>95</v>
          </cell>
          <cell r="FY2118">
            <v>65</v>
          </cell>
        </row>
        <row r="2119">
          <cell r="E2119" t="str">
            <v>354,1</v>
          </cell>
          <cell r="F2119" t="str">
            <v>509-5739</v>
          </cell>
          <cell r="G2119" t="str">
            <v>Щиты распределительные навесные ЩРН-12, размер корпуса 220х300х125 мм</v>
          </cell>
          <cell r="H2119" t="str">
            <v>шт.</v>
          </cell>
          <cell r="I2119">
            <v>1</v>
          </cell>
          <cell r="O2119">
            <v>576.26</v>
          </cell>
          <cell r="X2119">
            <v>0</v>
          </cell>
          <cell r="Y2119">
            <v>0</v>
          </cell>
          <cell r="AC2119">
            <v>184.7</v>
          </cell>
          <cell r="AD2119">
            <v>0</v>
          </cell>
          <cell r="AE2119">
            <v>0</v>
          </cell>
          <cell r="AF2119">
            <v>0</v>
          </cell>
          <cell r="AL2119">
            <v>184.7</v>
          </cell>
          <cell r="AM2119">
            <v>0</v>
          </cell>
          <cell r="AO2119">
            <v>0</v>
          </cell>
          <cell r="BC2119">
            <v>3.12</v>
          </cell>
          <cell r="BI2119">
            <v>2</v>
          </cell>
          <cell r="FX2119">
            <v>0</v>
          </cell>
          <cell r="FY2119">
            <v>0</v>
          </cell>
        </row>
        <row r="2127">
          <cell r="E2127" t="str">
            <v>355</v>
          </cell>
          <cell r="F2127" t="str">
            <v>м08-02-390-2</v>
          </cell>
          <cell r="G2127" t="str">
            <v>Короба пластмассовые шириной до 63 мм</v>
          </cell>
          <cell r="H2127" t="str">
            <v>100 м</v>
          </cell>
          <cell r="I2127">
            <v>0.1</v>
          </cell>
          <cell r="P2127">
            <v>25.97</v>
          </cell>
          <cell r="Q2127">
            <v>30.99</v>
          </cell>
          <cell r="R2127">
            <v>0.43</v>
          </cell>
          <cell r="S2127">
            <v>541.98</v>
          </cell>
          <cell r="U2127">
            <v>1.8390000000000002</v>
          </cell>
          <cell r="X2127">
            <v>515.29</v>
          </cell>
          <cell r="Y2127">
            <v>352.57</v>
          </cell>
          <cell r="AC2127">
            <v>69.63</v>
          </cell>
          <cell r="AD2127">
            <v>35.26</v>
          </cell>
          <cell r="AE2127">
            <v>0.14000000000000001</v>
          </cell>
          <cell r="AF2127">
            <v>174.89</v>
          </cell>
          <cell r="AL2127">
            <v>69.63</v>
          </cell>
          <cell r="AM2127">
            <v>35.26</v>
          </cell>
          <cell r="AN2127">
            <v>0.14000000000000001</v>
          </cell>
          <cell r="AO2127">
            <v>174.89</v>
          </cell>
          <cell r="AQ2127">
            <v>18.39</v>
          </cell>
          <cell r="AT2127">
            <v>95</v>
          </cell>
          <cell r="AU2127">
            <v>65</v>
          </cell>
          <cell r="BA2127">
            <v>30.99</v>
          </cell>
          <cell r="BB2127">
            <v>8.7899999999999991</v>
          </cell>
          <cell r="BC2127">
            <v>3.73</v>
          </cell>
          <cell r="BI2127">
            <v>2</v>
          </cell>
          <cell r="BO2127" t="str">
            <v>м08-02-390-2</v>
          </cell>
          <cell r="BS2127">
            <v>30.99</v>
          </cell>
          <cell r="BZ2127">
            <v>95</v>
          </cell>
          <cell r="CA2127">
            <v>65</v>
          </cell>
          <cell r="DD2127" t="str">
            <v/>
          </cell>
          <cell r="DE2127" t="str">
            <v/>
          </cell>
          <cell r="DF2127" t="str">
            <v/>
          </cell>
          <cell r="DG2127" t="str">
            <v/>
          </cell>
          <cell r="DI2127" t="str">
            <v/>
          </cell>
          <cell r="FX2127">
            <v>95</v>
          </cell>
          <cell r="FY2127">
            <v>65</v>
          </cell>
        </row>
        <row r="2128">
          <cell r="E2128" t="str">
            <v>355,1</v>
          </cell>
          <cell r="F2128" t="str">
            <v>509-1836</v>
          </cell>
          <cell r="G2128" t="str">
            <v>Кабель-канал (короб) "Электропласт" 60x40 мм</v>
          </cell>
          <cell r="H2128" t="str">
            <v>100 м</v>
          </cell>
          <cell r="I2128">
            <v>0.1</v>
          </cell>
          <cell r="O2128">
            <v>319.7</v>
          </cell>
          <cell r="X2128">
            <v>0</v>
          </cell>
          <cell r="Y2128">
            <v>0</v>
          </cell>
          <cell r="AC2128">
            <v>692</v>
          </cell>
          <cell r="AD2128">
            <v>0</v>
          </cell>
          <cell r="AE2128">
            <v>0</v>
          </cell>
          <cell r="AF2128">
            <v>0</v>
          </cell>
          <cell r="AL2128">
            <v>692</v>
          </cell>
          <cell r="AM2128">
            <v>0</v>
          </cell>
          <cell r="AO2128">
            <v>0</v>
          </cell>
          <cell r="BC2128">
            <v>4.62</v>
          </cell>
          <cell r="BI2128">
            <v>2</v>
          </cell>
          <cell r="FX2128">
            <v>95</v>
          </cell>
          <cell r="FY2128">
            <v>65</v>
          </cell>
        </row>
        <row r="2134">
          <cell r="E2134" t="str">
            <v>356</v>
          </cell>
          <cell r="F2134" t="str">
            <v>м08-02-413-1</v>
          </cell>
          <cell r="G2134" t="str">
            <v>Провод, количество проводов в резинобитумной трубке до 2, сечение провода до 6 мм2</v>
          </cell>
          <cell r="H2134" t="str">
            <v>100 М ТРУБОК</v>
          </cell>
          <cell r="I2134">
            <v>3.8</v>
          </cell>
          <cell r="P2134">
            <v>1284.26</v>
          </cell>
          <cell r="Q2134">
            <v>1341.33</v>
          </cell>
          <cell r="R2134">
            <v>286.16000000000003</v>
          </cell>
          <cell r="S2134">
            <v>17888.05</v>
          </cell>
          <cell r="U2134">
            <v>61.407999999999994</v>
          </cell>
          <cell r="X2134">
            <v>17265.5</v>
          </cell>
          <cell r="Y2134">
            <v>11813.24</v>
          </cell>
          <cell r="AC2134">
            <v>64.62</v>
          </cell>
          <cell r="AD2134">
            <v>39.93</v>
          </cell>
          <cell r="AE2134">
            <v>2.4300000000000002</v>
          </cell>
          <cell r="AF2134">
            <v>151.9</v>
          </cell>
          <cell r="AL2134">
            <v>64.62</v>
          </cell>
          <cell r="AM2134">
            <v>39.93</v>
          </cell>
          <cell r="AN2134">
            <v>2.4300000000000002</v>
          </cell>
          <cell r="AO2134">
            <v>151.9</v>
          </cell>
          <cell r="AQ2134">
            <v>16.16</v>
          </cell>
          <cell r="AT2134">
            <v>95</v>
          </cell>
          <cell r="AU2134">
            <v>65</v>
          </cell>
          <cell r="BA2134">
            <v>30.99</v>
          </cell>
          <cell r="BB2134">
            <v>8.84</v>
          </cell>
          <cell r="BC2134">
            <v>5.23</v>
          </cell>
          <cell r="BI2134">
            <v>2</v>
          </cell>
          <cell r="BO2134" t="str">
            <v/>
          </cell>
          <cell r="BS2134">
            <v>30.99</v>
          </cell>
          <cell r="BZ2134">
            <v>95</v>
          </cell>
          <cell r="CA2134">
            <v>65</v>
          </cell>
          <cell r="DD2134" t="str">
            <v/>
          </cell>
          <cell r="DE2134" t="str">
            <v/>
          </cell>
          <cell r="DF2134" t="str">
            <v/>
          </cell>
          <cell r="DG2134" t="str">
            <v/>
          </cell>
          <cell r="DI2134" t="str">
            <v/>
          </cell>
          <cell r="FX2134">
            <v>95</v>
          </cell>
          <cell r="FY2134">
            <v>65</v>
          </cell>
        </row>
        <row r="2135">
          <cell r="E2135" t="str">
            <v>356,1</v>
          </cell>
          <cell r="F2135" t="str">
            <v>103-2406</v>
          </cell>
          <cell r="G2135" t="str">
            <v>Трубы гибкие гофрированные легкие из самозатухающего ПВХ (IP55) серии FL, диаметром 16 мм</v>
          </cell>
          <cell r="H2135" t="str">
            <v>10 м</v>
          </cell>
          <cell r="I2135">
            <v>35</v>
          </cell>
          <cell r="O2135">
            <v>1923.83</v>
          </cell>
          <cell r="X2135">
            <v>0</v>
          </cell>
          <cell r="Y2135">
            <v>0</v>
          </cell>
          <cell r="AC2135">
            <v>15.66</v>
          </cell>
          <cell r="AD2135">
            <v>0</v>
          </cell>
          <cell r="AE2135">
            <v>0</v>
          </cell>
          <cell r="AF2135">
            <v>0</v>
          </cell>
          <cell r="AL2135">
            <v>15.66</v>
          </cell>
          <cell r="AM2135">
            <v>0</v>
          </cell>
          <cell r="AO2135">
            <v>0</v>
          </cell>
          <cell r="BC2135">
            <v>3.51</v>
          </cell>
          <cell r="BI2135">
            <v>2</v>
          </cell>
          <cell r="FX2135">
            <v>95</v>
          </cell>
          <cell r="FY2135">
            <v>65</v>
          </cell>
        </row>
        <row r="2136">
          <cell r="E2136" t="str">
            <v>356,2</v>
          </cell>
          <cell r="F2136" t="str">
            <v>103-1177</v>
          </cell>
          <cell r="G2136" t="str">
            <v>Клипса для крепежа гофротрубы, диаметром 16 мм</v>
          </cell>
          <cell r="H2136" t="str">
            <v>10 шт.</v>
          </cell>
          <cell r="I2136">
            <v>70</v>
          </cell>
          <cell r="O2136">
            <v>2134.65</v>
          </cell>
          <cell r="X2136">
            <v>0</v>
          </cell>
          <cell r="Y2136">
            <v>0</v>
          </cell>
          <cell r="AC2136">
            <v>1.9</v>
          </cell>
          <cell r="AD2136">
            <v>0</v>
          </cell>
          <cell r="AE2136">
            <v>0</v>
          </cell>
          <cell r="AF2136">
            <v>0</v>
          </cell>
          <cell r="AL2136">
            <v>1.9</v>
          </cell>
          <cell r="AM2136">
            <v>0</v>
          </cell>
          <cell r="AO2136">
            <v>0</v>
          </cell>
          <cell r="BC2136">
            <v>16.05</v>
          </cell>
          <cell r="BI2136">
            <v>2</v>
          </cell>
          <cell r="FX2136">
            <v>95</v>
          </cell>
          <cell r="FY2136">
            <v>65</v>
          </cell>
        </row>
        <row r="2137">
          <cell r="E2137" t="str">
            <v>356,3</v>
          </cell>
          <cell r="F2137" t="str">
            <v>103-2407</v>
          </cell>
          <cell r="G2137" t="str">
            <v>Трубы гибкие гофрированные легкие из самозатухающего ПВХ (IP55) серии FL, диаметром 20 мм</v>
          </cell>
          <cell r="H2137" t="str">
            <v>10 м</v>
          </cell>
          <cell r="I2137">
            <v>3</v>
          </cell>
          <cell r="O2137">
            <v>222.05</v>
          </cell>
          <cell r="X2137">
            <v>0</v>
          </cell>
          <cell r="Y2137">
            <v>0</v>
          </cell>
          <cell r="AC2137">
            <v>20.56</v>
          </cell>
          <cell r="AD2137">
            <v>0</v>
          </cell>
          <cell r="AE2137">
            <v>0</v>
          </cell>
          <cell r="AF2137">
            <v>0</v>
          </cell>
          <cell r="AL2137">
            <v>20.56</v>
          </cell>
          <cell r="AM2137">
            <v>0</v>
          </cell>
          <cell r="AO2137">
            <v>0</v>
          </cell>
          <cell r="BC2137">
            <v>3.6</v>
          </cell>
          <cell r="BI2137">
            <v>2</v>
          </cell>
          <cell r="FX2137">
            <v>95</v>
          </cell>
          <cell r="FY2137">
            <v>65</v>
          </cell>
        </row>
        <row r="2138">
          <cell r="E2138" t="str">
            <v>356,4</v>
          </cell>
          <cell r="F2138" t="str">
            <v>103-1178</v>
          </cell>
          <cell r="G2138" t="str">
            <v>Клипса для крепежа гофротрубы, диаметром 32 мм</v>
          </cell>
          <cell r="H2138" t="str">
            <v>10 шт.</v>
          </cell>
          <cell r="I2138">
            <v>6</v>
          </cell>
          <cell r="O2138">
            <v>435.24</v>
          </cell>
          <cell r="X2138">
            <v>0</v>
          </cell>
          <cell r="Y2138">
            <v>0</v>
          </cell>
          <cell r="AC2138">
            <v>4.5</v>
          </cell>
          <cell r="AD2138">
            <v>0</v>
          </cell>
          <cell r="AE2138">
            <v>0</v>
          </cell>
          <cell r="AF2138">
            <v>0</v>
          </cell>
          <cell r="AL2138">
            <v>4.5</v>
          </cell>
          <cell r="AM2138">
            <v>0</v>
          </cell>
          <cell r="AO2138">
            <v>0</v>
          </cell>
          <cell r="BC2138">
            <v>16.12</v>
          </cell>
          <cell r="BI2138">
            <v>2</v>
          </cell>
          <cell r="FX2138">
            <v>95</v>
          </cell>
          <cell r="FY2138">
            <v>65</v>
          </cell>
        </row>
        <row r="2139">
          <cell r="E2139" t="str">
            <v>356,5</v>
          </cell>
          <cell r="F2139" t="str">
            <v>КП поставщика</v>
          </cell>
          <cell r="H2139" t="str">
            <v>м</v>
          </cell>
          <cell r="I2139">
            <v>200</v>
          </cell>
          <cell r="O2139">
            <v>4420.92</v>
          </cell>
          <cell r="X2139">
            <v>0</v>
          </cell>
          <cell r="Y2139">
            <v>0</v>
          </cell>
          <cell r="AC2139">
            <v>2.77</v>
          </cell>
          <cell r="AD2139">
            <v>0</v>
          </cell>
          <cell r="AE2139">
            <v>0</v>
          </cell>
          <cell r="AF2139">
            <v>0</v>
          </cell>
          <cell r="AL2139">
            <v>2.77</v>
          </cell>
          <cell r="AM2139">
            <v>0</v>
          </cell>
          <cell r="AO2139">
            <v>0</v>
          </cell>
          <cell r="BC2139">
            <v>7.98</v>
          </cell>
          <cell r="BI2139">
            <v>2</v>
          </cell>
          <cell r="FX2139">
            <v>95</v>
          </cell>
          <cell r="FY2139">
            <v>65</v>
          </cell>
        </row>
        <row r="2140">
          <cell r="E2140" t="str">
            <v>356,6</v>
          </cell>
          <cell r="F2140" t="str">
            <v>КП поставщика</v>
          </cell>
          <cell r="H2140" t="str">
            <v>м</v>
          </cell>
          <cell r="I2140">
            <v>150</v>
          </cell>
          <cell r="O2140">
            <v>5422.41</v>
          </cell>
          <cell r="X2140">
            <v>0</v>
          </cell>
          <cell r="Y2140">
            <v>0</v>
          </cell>
          <cell r="AC2140">
            <v>4.53</v>
          </cell>
          <cell r="AD2140">
            <v>0</v>
          </cell>
          <cell r="AE2140">
            <v>0</v>
          </cell>
          <cell r="AF2140">
            <v>0</v>
          </cell>
          <cell r="AL2140">
            <v>4.53</v>
          </cell>
          <cell r="AM2140">
            <v>0</v>
          </cell>
          <cell r="AO2140">
            <v>0</v>
          </cell>
          <cell r="BC2140">
            <v>7.98</v>
          </cell>
          <cell r="BI2140">
            <v>2</v>
          </cell>
          <cell r="FX2140">
            <v>95</v>
          </cell>
          <cell r="FY2140">
            <v>65</v>
          </cell>
        </row>
        <row r="2141">
          <cell r="E2141" t="str">
            <v>356,7</v>
          </cell>
          <cell r="F2141" t="str">
            <v>КП поставщика</v>
          </cell>
          <cell r="H2141" t="str">
            <v>м</v>
          </cell>
          <cell r="I2141">
            <v>20</v>
          </cell>
          <cell r="O2141">
            <v>790.02</v>
          </cell>
          <cell r="X2141">
            <v>0</v>
          </cell>
          <cell r="Y2141">
            <v>0</v>
          </cell>
          <cell r="AC2141">
            <v>4.95</v>
          </cell>
          <cell r="AD2141">
            <v>0</v>
          </cell>
          <cell r="AE2141">
            <v>0</v>
          </cell>
          <cell r="AF2141">
            <v>0</v>
          </cell>
          <cell r="AL2141">
            <v>4.95</v>
          </cell>
          <cell r="AM2141">
            <v>0</v>
          </cell>
          <cell r="AO2141">
            <v>0</v>
          </cell>
          <cell r="BC2141">
            <v>7.98</v>
          </cell>
          <cell r="BI2141">
            <v>2</v>
          </cell>
          <cell r="FX2141">
            <v>95</v>
          </cell>
          <cell r="FY2141">
            <v>65</v>
          </cell>
        </row>
        <row r="2142">
          <cell r="E2142" t="str">
            <v>356,8</v>
          </cell>
          <cell r="F2142" t="str">
            <v>КП поставщика</v>
          </cell>
          <cell r="H2142" t="str">
            <v>м</v>
          </cell>
          <cell r="I2142">
            <v>10</v>
          </cell>
          <cell r="O2142">
            <v>1190.6199999999999</v>
          </cell>
          <cell r="X2142">
            <v>0</v>
          </cell>
          <cell r="Y2142">
            <v>0</v>
          </cell>
          <cell r="AC2142">
            <v>14.92</v>
          </cell>
          <cell r="AD2142">
            <v>0</v>
          </cell>
          <cell r="AE2142">
            <v>0</v>
          </cell>
          <cell r="AF2142">
            <v>0</v>
          </cell>
          <cell r="AL2142">
            <v>14.92</v>
          </cell>
          <cell r="AM2142">
            <v>0</v>
          </cell>
          <cell r="AO2142">
            <v>0</v>
          </cell>
          <cell r="BC2142">
            <v>7.98</v>
          </cell>
          <cell r="BI2142">
            <v>2</v>
          </cell>
          <cell r="FX2142">
            <v>95</v>
          </cell>
          <cell r="FY2142">
            <v>65</v>
          </cell>
        </row>
        <row r="2143">
          <cell r="E2143" t="str">
            <v>357</v>
          </cell>
          <cell r="F2143" t="str">
            <v>м08-02-399-1</v>
          </cell>
          <cell r="G2143" t="str">
            <v>Провод в коробах, сечением до 6 мм2</v>
          </cell>
          <cell r="H2143" t="str">
            <v>100 м</v>
          </cell>
          <cell r="I2143">
            <v>0.3</v>
          </cell>
          <cell r="P2143">
            <v>19.170000000000002</v>
          </cell>
          <cell r="Q2143">
            <v>5.88</v>
          </cell>
          <cell r="R2143">
            <v>1.3</v>
          </cell>
          <cell r="S2143">
            <v>246.46</v>
          </cell>
          <cell r="U2143">
            <v>0.84599999999999997</v>
          </cell>
          <cell r="X2143">
            <v>235.37</v>
          </cell>
          <cell r="Y2143">
            <v>161.04</v>
          </cell>
          <cell r="AC2143">
            <v>12.86</v>
          </cell>
          <cell r="AD2143">
            <v>2.2200000000000002</v>
          </cell>
          <cell r="AE2143">
            <v>0.14000000000000001</v>
          </cell>
          <cell r="AF2143">
            <v>26.51</v>
          </cell>
          <cell r="AL2143">
            <v>12.86</v>
          </cell>
          <cell r="AM2143">
            <v>2.2200000000000002</v>
          </cell>
          <cell r="AN2143">
            <v>0.14000000000000001</v>
          </cell>
          <cell r="AO2143">
            <v>26.51</v>
          </cell>
          <cell r="AQ2143">
            <v>2.82</v>
          </cell>
          <cell r="AT2143">
            <v>95</v>
          </cell>
          <cell r="AU2143">
            <v>65</v>
          </cell>
          <cell r="BA2143">
            <v>30.99</v>
          </cell>
          <cell r="BB2143">
            <v>8.83</v>
          </cell>
          <cell r="BC2143">
            <v>4.97</v>
          </cell>
          <cell r="BI2143">
            <v>2</v>
          </cell>
          <cell r="BO2143" t="str">
            <v>м08-02-399-1</v>
          </cell>
          <cell r="BS2143">
            <v>30.99</v>
          </cell>
          <cell r="BZ2143">
            <v>95</v>
          </cell>
          <cell r="CA2143">
            <v>65</v>
          </cell>
          <cell r="DD2143" t="str">
            <v/>
          </cell>
          <cell r="DE2143" t="str">
            <v/>
          </cell>
          <cell r="DF2143" t="str">
            <v/>
          </cell>
          <cell r="DG2143" t="str">
            <v/>
          </cell>
          <cell r="DI2143" t="str">
            <v/>
          </cell>
          <cell r="FX2143">
            <v>95</v>
          </cell>
          <cell r="FY2143">
            <v>65</v>
          </cell>
        </row>
        <row r="2147">
          <cell r="E2147" t="str">
            <v>357,4</v>
          </cell>
          <cell r="F2147" t="str">
            <v>КП поставщика</v>
          </cell>
          <cell r="H2147" t="str">
            <v>м</v>
          </cell>
          <cell r="I2147">
            <v>30</v>
          </cell>
          <cell r="O2147">
            <v>3571.85</v>
          </cell>
          <cell r="X2147">
            <v>0</v>
          </cell>
          <cell r="Y2147">
            <v>0</v>
          </cell>
          <cell r="AC2147">
            <v>14.92</v>
          </cell>
          <cell r="AD2147">
            <v>0</v>
          </cell>
          <cell r="AE2147">
            <v>0</v>
          </cell>
          <cell r="AF2147">
            <v>0</v>
          </cell>
          <cell r="AL2147">
            <v>14.92</v>
          </cell>
          <cell r="AM2147">
            <v>0</v>
          </cell>
          <cell r="AO2147">
            <v>0</v>
          </cell>
          <cell r="BC2147">
            <v>7.98</v>
          </cell>
          <cell r="BI2147">
            <v>2</v>
          </cell>
          <cell r="FX2147">
            <v>95</v>
          </cell>
          <cell r="FY2147">
            <v>65</v>
          </cell>
        </row>
        <row r="2156">
          <cell r="G2156" t="str">
            <v>Монтажные работы</v>
          </cell>
        </row>
        <row r="2186">
          <cell r="G2186" t="str">
            <v>Дополнительные работы</v>
          </cell>
        </row>
        <row r="2190">
          <cell r="E2190" t="str">
            <v>358</v>
          </cell>
          <cell r="F2190" t="str">
            <v>46-03-010-1</v>
          </cell>
          <cell r="G2190" t="str">
            <v>Пробивка в бетонных стенах и полах толщиной 100 мм отверстий площадью до 20 см2</v>
          </cell>
          <cell r="H2190" t="str">
            <v>100 отверстий</v>
          </cell>
          <cell r="I2190">
            <v>0.2</v>
          </cell>
          <cell r="Q2190">
            <v>452.85</v>
          </cell>
          <cell r="R2190">
            <v>271.22000000000003</v>
          </cell>
          <cell r="S2190">
            <v>894.19</v>
          </cell>
          <cell r="U2190">
            <v>3.0340000000000003</v>
          </cell>
          <cell r="X2190">
            <v>1281.95</v>
          </cell>
          <cell r="Y2190">
            <v>815.79</v>
          </cell>
          <cell r="AD2190">
            <v>215.85</v>
          </cell>
          <cell r="AE2190">
            <v>43.76</v>
          </cell>
          <cell r="AF2190">
            <v>144.27000000000001</v>
          </cell>
          <cell r="AL2190">
            <v>0</v>
          </cell>
          <cell r="AM2190">
            <v>215.85</v>
          </cell>
          <cell r="AN2190">
            <v>43.76</v>
          </cell>
          <cell r="AO2190">
            <v>144.27000000000001</v>
          </cell>
          <cell r="AQ2190">
            <v>15.17</v>
          </cell>
          <cell r="AT2190">
            <v>110</v>
          </cell>
          <cell r="AU2190">
            <v>70</v>
          </cell>
          <cell r="BA2190">
            <v>30.99</v>
          </cell>
          <cell r="BB2190">
            <v>10.49</v>
          </cell>
          <cell r="BI2190">
            <v>1</v>
          </cell>
          <cell r="BO2190" t="str">
            <v>46-03-010-1</v>
          </cell>
          <cell r="BS2190">
            <v>30.99</v>
          </cell>
          <cell r="BZ2190">
            <v>110</v>
          </cell>
          <cell r="CA2190">
            <v>70</v>
          </cell>
          <cell r="DE2190" t="str">
            <v/>
          </cell>
          <cell r="DF2190" t="str">
            <v/>
          </cell>
          <cell r="DG2190" t="str">
            <v/>
          </cell>
          <cell r="DI2190" t="str">
            <v/>
          </cell>
          <cell r="FX2190">
            <v>110</v>
          </cell>
          <cell r="FY2190">
            <v>70</v>
          </cell>
        </row>
        <row r="2191">
          <cell r="E2191" t="str">
            <v>359</v>
          </cell>
          <cell r="H2191" t="str">
            <v>1 система</v>
          </cell>
          <cell r="I2191">
            <v>1</v>
          </cell>
          <cell r="S2191">
            <v>4710.7299999999996</v>
          </cell>
          <cell r="U2191">
            <v>102.4</v>
          </cell>
          <cell r="X2191">
            <v>3061.97</v>
          </cell>
          <cell r="Y2191">
            <v>1884.29</v>
          </cell>
          <cell r="AE2191">
            <v>0</v>
          </cell>
          <cell r="AF2191">
            <v>152.00800000000001</v>
          </cell>
          <cell r="AL2191">
            <v>0</v>
          </cell>
          <cell r="AM2191">
            <v>0</v>
          </cell>
          <cell r="AO2191">
            <v>190.01</v>
          </cell>
          <cell r="AQ2191">
            <v>128</v>
          </cell>
          <cell r="AT2191">
            <v>65</v>
          </cell>
          <cell r="AU2191">
            <v>40</v>
          </cell>
          <cell r="BA2191">
            <v>30.99</v>
          </cell>
          <cell r="BI2191">
            <v>4</v>
          </cell>
          <cell r="BO2191" t="str">
            <v/>
          </cell>
          <cell r="BZ2191">
            <v>65</v>
          </cell>
          <cell r="CA2191">
            <v>40</v>
          </cell>
          <cell r="DG2191" t="str">
            <v>)*0,8</v>
          </cell>
          <cell r="DI2191" t="str">
            <v>)*0,8</v>
          </cell>
          <cell r="FX2191">
            <v>65</v>
          </cell>
          <cell r="FY2191">
            <v>40</v>
          </cell>
        </row>
        <row r="2194">
          <cell r="G2194" t="str">
            <v>Дополнительные работы</v>
          </cell>
        </row>
        <row r="2224">
          <cell r="G2224" t="str">
            <v>Демонтажные работы</v>
          </cell>
        </row>
        <row r="2228">
          <cell r="E2228" t="str">
            <v>360</v>
          </cell>
          <cell r="H2228" t="str">
            <v>1  ШТ.</v>
          </cell>
          <cell r="I2228">
            <v>1</v>
          </cell>
          <cell r="Q2228">
            <v>946.12</v>
          </cell>
          <cell r="R2228">
            <v>346.96</v>
          </cell>
          <cell r="S2228">
            <v>6627.27</v>
          </cell>
          <cell r="U2228">
            <v>22.229999999999997</v>
          </cell>
          <cell r="X2228">
            <v>6416.29</v>
          </cell>
          <cell r="Y2228">
            <v>4533.25</v>
          </cell>
          <cell r="AD2228">
            <v>111.17700000000001</v>
          </cell>
          <cell r="AE2228">
            <v>11.196</v>
          </cell>
          <cell r="AF2228">
            <v>213.852</v>
          </cell>
          <cell r="AL2228">
            <v>43.44</v>
          </cell>
          <cell r="AM2228">
            <v>370.59</v>
          </cell>
          <cell r="AN2228">
            <v>37.32</v>
          </cell>
          <cell r="AO2228">
            <v>712.84</v>
          </cell>
          <cell r="AQ2228">
            <v>74.099999999999994</v>
          </cell>
          <cell r="AT2228">
            <v>92</v>
          </cell>
          <cell r="AU2228">
            <v>65</v>
          </cell>
          <cell r="BA2228">
            <v>30.99</v>
          </cell>
          <cell r="BB2228">
            <v>8.51</v>
          </cell>
          <cell r="BI2228">
            <v>2</v>
          </cell>
          <cell r="BO2228" t="str">
            <v>м10-04-077-15</v>
          </cell>
          <cell r="BS2228">
            <v>30.99</v>
          </cell>
          <cell r="BZ2228">
            <v>92</v>
          </cell>
          <cell r="CA2228">
            <v>65</v>
          </cell>
          <cell r="DE2228" t="str">
            <v>)*0,3</v>
          </cell>
          <cell r="DF2228" t="str">
            <v>)*0,3</v>
          </cell>
          <cell r="DG2228" t="str">
            <v>)*0,3</v>
          </cell>
          <cell r="DI2228" t="str">
            <v>)*0,3</v>
          </cell>
          <cell r="FX2228">
            <v>92</v>
          </cell>
          <cell r="FY2228">
            <v>65</v>
          </cell>
        </row>
        <row r="2230">
          <cell r="E2230" t="str">
            <v>361</v>
          </cell>
          <cell r="H2230" t="str">
            <v>1  ШТ.</v>
          </cell>
          <cell r="I2230">
            <v>1</v>
          </cell>
          <cell r="Q2230">
            <v>0.35</v>
          </cell>
          <cell r="S2230">
            <v>1094.26</v>
          </cell>
          <cell r="U2230">
            <v>3.51</v>
          </cell>
          <cell r="X2230">
            <v>875.41</v>
          </cell>
          <cell r="Y2230">
            <v>656.56</v>
          </cell>
          <cell r="AD2230">
            <v>9.2999999999999999E-2</v>
          </cell>
          <cell r="AE2230">
            <v>0</v>
          </cell>
          <cell r="AF2230">
            <v>35.31</v>
          </cell>
          <cell r="AL2230">
            <v>12.39</v>
          </cell>
          <cell r="AM2230">
            <v>0.31</v>
          </cell>
          <cell r="AO2230">
            <v>117.7</v>
          </cell>
          <cell r="AQ2230">
            <v>11.7</v>
          </cell>
          <cell r="AT2230">
            <v>80</v>
          </cell>
          <cell r="AU2230">
            <v>60</v>
          </cell>
          <cell r="BA2230">
            <v>30.99</v>
          </cell>
          <cell r="BB2230">
            <v>3.74</v>
          </cell>
          <cell r="BI2230">
            <v>2</v>
          </cell>
          <cell r="BO2230" t="str">
            <v>м10-08-001-2</v>
          </cell>
          <cell r="BZ2230">
            <v>80</v>
          </cell>
          <cell r="CA2230">
            <v>60</v>
          </cell>
          <cell r="DE2230" t="str">
            <v>)*0,3</v>
          </cell>
          <cell r="DG2230" t="str">
            <v>)*0,3</v>
          </cell>
          <cell r="DI2230" t="str">
            <v>)*0,3</v>
          </cell>
          <cell r="FX2230">
            <v>80</v>
          </cell>
          <cell r="FY2230">
            <v>60</v>
          </cell>
        </row>
        <row r="2231">
          <cell r="E2231" t="str">
            <v>362</v>
          </cell>
          <cell r="H2231" t="str">
            <v>1 ящик</v>
          </cell>
          <cell r="I2231">
            <v>1</v>
          </cell>
          <cell r="S2231">
            <v>261.43</v>
          </cell>
          <cell r="U2231">
            <v>0.92999999999999994</v>
          </cell>
          <cell r="X2231">
            <v>209.14</v>
          </cell>
          <cell r="Y2231">
            <v>156.86000000000001</v>
          </cell>
          <cell r="AE2231">
            <v>0</v>
          </cell>
          <cell r="AF2231">
            <v>8.4359999999999999</v>
          </cell>
          <cell r="AL2231">
            <v>8.74</v>
          </cell>
          <cell r="AM2231">
            <v>0</v>
          </cell>
          <cell r="AO2231">
            <v>28.12</v>
          </cell>
          <cell r="AQ2231">
            <v>3.1</v>
          </cell>
          <cell r="AT2231">
            <v>80</v>
          </cell>
          <cell r="AU2231">
            <v>60</v>
          </cell>
          <cell r="BA2231">
            <v>30.99</v>
          </cell>
          <cell r="BI2231">
            <v>2</v>
          </cell>
          <cell r="BO2231" t="str">
            <v>м10-01-003-8</v>
          </cell>
          <cell r="BZ2231">
            <v>80</v>
          </cell>
          <cell r="CA2231">
            <v>60</v>
          </cell>
          <cell r="DG2231" t="str">
            <v>)*0,3</v>
          </cell>
          <cell r="DI2231" t="str">
            <v>)*0,3</v>
          </cell>
          <cell r="FX2231">
            <v>80</v>
          </cell>
          <cell r="FY2231">
            <v>60</v>
          </cell>
        </row>
        <row r="2233">
          <cell r="E2233" t="str">
            <v>363</v>
          </cell>
          <cell r="H2233" t="str">
            <v>1  ШТ.</v>
          </cell>
          <cell r="I2233">
            <v>1</v>
          </cell>
          <cell r="Q2233">
            <v>88.24</v>
          </cell>
          <cell r="R2233">
            <v>29.38</v>
          </cell>
          <cell r="S2233">
            <v>218.57</v>
          </cell>
          <cell r="U2233">
            <v>0.71099999999999997</v>
          </cell>
          <cell r="X2233">
            <v>235.55</v>
          </cell>
          <cell r="Y2233">
            <v>161.16999999999999</v>
          </cell>
          <cell r="AD2233">
            <v>9.6539999999999999</v>
          </cell>
          <cell r="AE2233">
            <v>0.94799999999999995</v>
          </cell>
          <cell r="AF2233">
            <v>7.0529999999999999</v>
          </cell>
          <cell r="AL2233">
            <v>3.38</v>
          </cell>
          <cell r="AM2233">
            <v>32.18</v>
          </cell>
          <cell r="AN2233">
            <v>3.16</v>
          </cell>
          <cell r="AO2233">
            <v>23.51</v>
          </cell>
          <cell r="AQ2233">
            <v>2.37</v>
          </cell>
          <cell r="AT2233">
            <v>95</v>
          </cell>
          <cell r="AU2233">
            <v>65</v>
          </cell>
          <cell r="BA2233">
            <v>30.99</v>
          </cell>
          <cell r="BB2233">
            <v>9.14</v>
          </cell>
          <cell r="BI2233">
            <v>2</v>
          </cell>
          <cell r="BO2233" t="str">
            <v>м08-03-573-4</v>
          </cell>
          <cell r="BS2233">
            <v>30.99</v>
          </cell>
          <cell r="BZ2233">
            <v>95</v>
          </cell>
          <cell r="CA2233">
            <v>65</v>
          </cell>
          <cell r="DE2233" t="str">
            <v>)*0,3</v>
          </cell>
          <cell r="DF2233" t="str">
            <v>)*0,3</v>
          </cell>
          <cell r="DG2233" t="str">
            <v>)*0,3</v>
          </cell>
          <cell r="DI2233" t="str">
            <v>)*0,3</v>
          </cell>
          <cell r="FX2233">
            <v>95</v>
          </cell>
          <cell r="FY2233">
            <v>65</v>
          </cell>
        </row>
        <row r="2234">
          <cell r="E2234" t="str">
            <v>364</v>
          </cell>
          <cell r="H2234" t="str">
            <v>1  ШТ.</v>
          </cell>
          <cell r="I2234">
            <v>1</v>
          </cell>
          <cell r="S2234">
            <v>103.29</v>
          </cell>
          <cell r="U2234">
            <v>0.33600000000000002</v>
          </cell>
          <cell r="X2234">
            <v>98.13</v>
          </cell>
          <cell r="Y2234">
            <v>67.14</v>
          </cell>
          <cell r="AE2234">
            <v>0</v>
          </cell>
          <cell r="AF2234">
            <v>3.3330000000000002</v>
          </cell>
          <cell r="AL2234">
            <v>0.4</v>
          </cell>
          <cell r="AM2234">
            <v>0</v>
          </cell>
          <cell r="AO2234">
            <v>11.11</v>
          </cell>
          <cell r="AQ2234">
            <v>1.1200000000000001</v>
          </cell>
          <cell r="AT2234">
            <v>95</v>
          </cell>
          <cell r="AU2234">
            <v>65</v>
          </cell>
          <cell r="BA2234">
            <v>30.99</v>
          </cell>
          <cell r="BI2234">
            <v>2</v>
          </cell>
          <cell r="BO2234" t="str">
            <v>м08-03-575-1</v>
          </cell>
          <cell r="BZ2234">
            <v>95</v>
          </cell>
          <cell r="CA2234">
            <v>65</v>
          </cell>
          <cell r="DG2234" t="str">
            <v>)*0,3</v>
          </cell>
          <cell r="DI2234" t="str">
            <v>)*0,3</v>
          </cell>
          <cell r="FX2234">
            <v>95</v>
          </cell>
          <cell r="FY2234">
            <v>65</v>
          </cell>
        </row>
        <row r="2235">
          <cell r="E2235" t="str">
            <v>365</v>
          </cell>
          <cell r="H2235" t="str">
            <v>1  ШТ.</v>
          </cell>
          <cell r="I2235">
            <v>25</v>
          </cell>
          <cell r="Q2235">
            <v>3.3</v>
          </cell>
          <cell r="S2235">
            <v>1877.99</v>
          </cell>
          <cell r="U2235">
            <v>6.3</v>
          </cell>
          <cell r="X2235">
            <v>1502.39</v>
          </cell>
          <cell r="Y2235">
            <v>1126.79</v>
          </cell>
          <cell r="AD2235">
            <v>3.5999999999999997E-2</v>
          </cell>
          <cell r="AE2235">
            <v>0</v>
          </cell>
          <cell r="AF2235">
            <v>2.4239999999999999</v>
          </cell>
          <cell r="AL2235">
            <v>1.28</v>
          </cell>
          <cell r="AM2235">
            <v>0.12</v>
          </cell>
          <cell r="AO2235">
            <v>8.08</v>
          </cell>
          <cell r="AQ2235">
            <v>0.84</v>
          </cell>
          <cell r="AT2235">
            <v>80</v>
          </cell>
          <cell r="AU2235">
            <v>60</v>
          </cell>
          <cell r="BA2235">
            <v>30.99</v>
          </cell>
          <cell r="BB2235">
            <v>3.67</v>
          </cell>
          <cell r="BI2235">
            <v>2</v>
          </cell>
          <cell r="BO2235" t="str">
            <v>м10-08-002-1</v>
          </cell>
          <cell r="BZ2235">
            <v>80</v>
          </cell>
          <cell r="CA2235">
            <v>60</v>
          </cell>
          <cell r="DE2235" t="str">
            <v>)*0,3</v>
          </cell>
          <cell r="DG2235" t="str">
            <v>)*0,3</v>
          </cell>
          <cell r="DI2235" t="str">
            <v>)*0,3</v>
          </cell>
          <cell r="FX2235">
            <v>80</v>
          </cell>
          <cell r="FY2235">
            <v>60</v>
          </cell>
        </row>
        <row r="2236">
          <cell r="E2236" t="str">
            <v>366</v>
          </cell>
          <cell r="H2236" t="str">
            <v>1  ШТ.</v>
          </cell>
          <cell r="I2236">
            <v>2</v>
          </cell>
          <cell r="Q2236">
            <v>0.7</v>
          </cell>
          <cell r="S2236">
            <v>300.48</v>
          </cell>
          <cell r="U2236">
            <v>1.008</v>
          </cell>
          <cell r="X2236">
            <v>240.38</v>
          </cell>
          <cell r="Y2236">
            <v>180.29</v>
          </cell>
          <cell r="AD2236">
            <v>9.2999999999999999E-2</v>
          </cell>
          <cell r="AE2236">
            <v>0</v>
          </cell>
          <cell r="AF2236">
            <v>4.8479999999999999</v>
          </cell>
          <cell r="AL2236">
            <v>2.74</v>
          </cell>
          <cell r="AM2236">
            <v>0.31</v>
          </cell>
          <cell r="AO2236">
            <v>16.16</v>
          </cell>
          <cell r="AQ2236">
            <v>1.68</v>
          </cell>
          <cell r="AT2236">
            <v>80</v>
          </cell>
          <cell r="AU2236">
            <v>60</v>
          </cell>
          <cell r="BA2236">
            <v>30.99</v>
          </cell>
          <cell r="BB2236">
            <v>3.74</v>
          </cell>
          <cell r="BI2236">
            <v>2</v>
          </cell>
          <cell r="BO2236" t="str">
            <v>м10-08-002-2</v>
          </cell>
          <cell r="BZ2236">
            <v>80</v>
          </cell>
          <cell r="CA2236">
            <v>60</v>
          </cell>
          <cell r="DE2236" t="str">
            <v>)*0,3</v>
          </cell>
          <cell r="DG2236" t="str">
            <v>)*0,3</v>
          </cell>
          <cell r="DI2236" t="str">
            <v>)*0,3</v>
          </cell>
          <cell r="FX2236">
            <v>80</v>
          </cell>
          <cell r="FY2236">
            <v>60</v>
          </cell>
        </row>
        <row r="2237">
          <cell r="E2237" t="str">
            <v>367</v>
          </cell>
          <cell r="H2237" t="str">
            <v>1  ШТ.</v>
          </cell>
          <cell r="I2237">
            <v>4</v>
          </cell>
          <cell r="S2237">
            <v>674.59</v>
          </cell>
          <cell r="U2237">
            <v>2.4</v>
          </cell>
          <cell r="X2237">
            <v>620.62</v>
          </cell>
          <cell r="Y2237">
            <v>438.48</v>
          </cell>
          <cell r="AE2237">
            <v>0</v>
          </cell>
          <cell r="AF2237">
            <v>5.4420000000000002</v>
          </cell>
          <cell r="AL2237">
            <v>12.71</v>
          </cell>
          <cell r="AM2237">
            <v>0</v>
          </cell>
          <cell r="AO2237">
            <v>18.14</v>
          </cell>
          <cell r="AQ2237">
            <v>2</v>
          </cell>
          <cell r="AT2237">
            <v>92</v>
          </cell>
          <cell r="AU2237">
            <v>65</v>
          </cell>
          <cell r="BA2237">
            <v>30.99</v>
          </cell>
          <cell r="BI2237">
            <v>2</v>
          </cell>
          <cell r="BO2237" t="str">
            <v>м10-04-101-7</v>
          </cell>
          <cell r="BZ2237">
            <v>92</v>
          </cell>
          <cell r="CA2237">
            <v>65</v>
          </cell>
          <cell r="DG2237" t="str">
            <v>)*0,3</v>
          </cell>
          <cell r="DI2237" t="str">
            <v>)*0,3</v>
          </cell>
          <cell r="FX2237">
            <v>92</v>
          </cell>
          <cell r="FY2237">
            <v>65</v>
          </cell>
        </row>
        <row r="2239">
          <cell r="E2239" t="str">
            <v>368</v>
          </cell>
          <cell r="H2239" t="str">
            <v>100 м</v>
          </cell>
          <cell r="I2239">
            <v>2</v>
          </cell>
          <cell r="Q2239">
            <v>164.74</v>
          </cell>
          <cell r="R2239">
            <v>2.6</v>
          </cell>
          <cell r="S2239">
            <v>2880.58</v>
          </cell>
          <cell r="U2239">
            <v>9.7739999999999991</v>
          </cell>
          <cell r="X2239">
            <v>2739.02</v>
          </cell>
          <cell r="Y2239">
            <v>1874.07</v>
          </cell>
          <cell r="AD2239">
            <v>9.36</v>
          </cell>
          <cell r="AE2239">
            <v>4.2000000000000003E-2</v>
          </cell>
          <cell r="AF2239">
            <v>46.475999999999999</v>
          </cell>
          <cell r="AL2239">
            <v>51.33</v>
          </cell>
          <cell r="AM2239">
            <v>31.2</v>
          </cell>
          <cell r="AN2239">
            <v>0.14000000000000001</v>
          </cell>
          <cell r="AO2239">
            <v>154.91999999999999</v>
          </cell>
          <cell r="AQ2239">
            <v>16.29</v>
          </cell>
          <cell r="AT2239">
            <v>95</v>
          </cell>
          <cell r="AU2239">
            <v>65</v>
          </cell>
          <cell r="BA2239">
            <v>30.99</v>
          </cell>
          <cell r="BB2239">
            <v>8.8000000000000007</v>
          </cell>
          <cell r="BI2239">
            <v>2</v>
          </cell>
          <cell r="BO2239" t="str">
            <v>м08-02-390-1</v>
          </cell>
          <cell r="BS2239">
            <v>30.99</v>
          </cell>
          <cell r="BZ2239">
            <v>95</v>
          </cell>
          <cell r="CA2239">
            <v>65</v>
          </cell>
          <cell r="DE2239" t="str">
            <v>)*0,3</v>
          </cell>
          <cell r="DF2239" t="str">
            <v>)*0,3</v>
          </cell>
          <cell r="DG2239" t="str">
            <v>)*0,3</v>
          </cell>
          <cell r="DI2239" t="str">
            <v>)*0,3</v>
          </cell>
          <cell r="FX2239">
            <v>95</v>
          </cell>
          <cell r="FY2239">
            <v>65</v>
          </cell>
        </row>
        <row r="2240">
          <cell r="E2240" t="str">
            <v>369</v>
          </cell>
          <cell r="F2240" t="str">
            <v>67-2-11</v>
          </cell>
          <cell r="G2240" t="str">
            <v>Демонтаж винипластовых труб, проложенных на скобах, диаметром до 25 мм</v>
          </cell>
          <cell r="H2240" t="str">
            <v>100 м</v>
          </cell>
          <cell r="I2240">
            <v>1</v>
          </cell>
          <cell r="S2240">
            <v>1007.79</v>
          </cell>
          <cell r="U2240">
            <v>19.04</v>
          </cell>
          <cell r="X2240">
            <v>856.62</v>
          </cell>
          <cell r="Y2240">
            <v>655.05999999999995</v>
          </cell>
          <cell r="AE2240">
            <v>0</v>
          </cell>
          <cell r="AF2240">
            <v>32.520000000000003</v>
          </cell>
          <cell r="AL2240">
            <v>0</v>
          </cell>
          <cell r="AM2240">
            <v>0</v>
          </cell>
          <cell r="AO2240">
            <v>32.520000000000003</v>
          </cell>
          <cell r="AQ2240">
            <v>19.04</v>
          </cell>
          <cell r="AT2240">
            <v>85</v>
          </cell>
          <cell r="AU2240">
            <v>65</v>
          </cell>
          <cell r="BA2240">
            <v>30.99</v>
          </cell>
          <cell r="BI2240">
            <v>2</v>
          </cell>
          <cell r="BO2240" t="str">
            <v>м08-02-409-1</v>
          </cell>
          <cell r="BZ2240">
            <v>85</v>
          </cell>
          <cell r="CA2240">
            <v>65</v>
          </cell>
          <cell r="DG2240" t="str">
            <v/>
          </cell>
          <cell r="DI2240" t="str">
            <v/>
          </cell>
          <cell r="FX2240">
            <v>85</v>
          </cell>
          <cell r="FY2240">
            <v>65</v>
          </cell>
        </row>
        <row r="2241">
          <cell r="E2241" t="str">
            <v>370</v>
          </cell>
          <cell r="H2241" t="str">
            <v>1  ШТ.</v>
          </cell>
          <cell r="I2241">
            <v>15</v>
          </cell>
          <cell r="S2241">
            <v>680.54</v>
          </cell>
          <cell r="U2241">
            <v>2.25</v>
          </cell>
          <cell r="X2241">
            <v>544.42999999999995</v>
          </cell>
          <cell r="Y2241">
            <v>408.32</v>
          </cell>
          <cell r="AE2241">
            <v>0</v>
          </cell>
          <cell r="AF2241">
            <v>1.464</v>
          </cell>
          <cell r="AL2241">
            <v>0.41</v>
          </cell>
          <cell r="AM2241">
            <v>0</v>
          </cell>
          <cell r="AO2241">
            <v>4.88</v>
          </cell>
          <cell r="AQ2241">
            <v>0.5</v>
          </cell>
          <cell r="AT2241">
            <v>80</v>
          </cell>
          <cell r="AU2241">
            <v>60</v>
          </cell>
          <cell r="BA2241">
            <v>30.99</v>
          </cell>
          <cell r="BI2241">
            <v>2</v>
          </cell>
          <cell r="BO2241" t="str">
            <v>м10-08-019-1</v>
          </cell>
          <cell r="BZ2241">
            <v>80</v>
          </cell>
          <cell r="CA2241">
            <v>60</v>
          </cell>
          <cell r="DG2241" t="str">
            <v>)*0,3</v>
          </cell>
          <cell r="DI2241" t="str">
            <v>)*0,3</v>
          </cell>
          <cell r="FX2241">
            <v>80</v>
          </cell>
          <cell r="FY2241">
            <v>60</v>
          </cell>
        </row>
        <row r="2243">
          <cell r="G2243" t="str">
            <v>Демонтажные работы</v>
          </cell>
        </row>
        <row r="2273">
          <cell r="G2273" t="str">
            <v>Здание гаража №2</v>
          </cell>
        </row>
        <row r="2303">
          <cell r="G2303" t="str">
            <v>Здание гаража №1</v>
          </cell>
        </row>
        <row r="2307">
          <cell r="G2307" t="str">
            <v>Монтажные работы</v>
          </cell>
        </row>
        <row r="2311">
          <cell r="E2311" t="str">
            <v>371</v>
          </cell>
          <cell r="F2311" t="str">
            <v>м10-08-001-8</v>
          </cell>
          <cell r="G2311" t="str">
            <v>Прибор ОПС на 4 луча</v>
          </cell>
          <cell r="H2311" t="str">
            <v>1  ШТ.</v>
          </cell>
          <cell r="I2311">
            <v>1</v>
          </cell>
          <cell r="P2311">
            <v>35.869999999999997</v>
          </cell>
          <cell r="Q2311">
            <v>0.94</v>
          </cell>
          <cell r="S2311">
            <v>780.95</v>
          </cell>
          <cell r="U2311">
            <v>2.4</v>
          </cell>
          <cell r="X2311">
            <v>624.76</v>
          </cell>
          <cell r="Y2311">
            <v>468.57</v>
          </cell>
          <cell r="AC2311">
            <v>4.21</v>
          </cell>
          <cell r="AD2311">
            <v>0.25</v>
          </cell>
          <cell r="AE2311">
            <v>0</v>
          </cell>
          <cell r="AF2311">
            <v>25.2</v>
          </cell>
          <cell r="AL2311">
            <v>4.21</v>
          </cell>
          <cell r="AM2311">
            <v>0.25</v>
          </cell>
          <cell r="AO2311">
            <v>25.2</v>
          </cell>
          <cell r="AQ2311">
            <v>2.4</v>
          </cell>
          <cell r="AT2311">
            <v>80</v>
          </cell>
          <cell r="AU2311">
            <v>60</v>
          </cell>
          <cell r="BA2311">
            <v>30.99</v>
          </cell>
          <cell r="BB2311">
            <v>3.76</v>
          </cell>
          <cell r="BC2311">
            <v>8.52</v>
          </cell>
          <cell r="BI2311">
            <v>2</v>
          </cell>
          <cell r="BO2311" t="str">
            <v>м10-08-001-8</v>
          </cell>
          <cell r="BZ2311">
            <v>80</v>
          </cell>
          <cell r="CA2311">
            <v>60</v>
          </cell>
          <cell r="DD2311" t="str">
            <v/>
          </cell>
          <cell r="DE2311" t="str">
            <v/>
          </cell>
          <cell r="DG2311" t="str">
            <v/>
          </cell>
          <cell r="DI2311" t="str">
            <v/>
          </cell>
          <cell r="FX2311">
            <v>80</v>
          </cell>
          <cell r="FY2311">
            <v>60</v>
          </cell>
        </row>
        <row r="2312">
          <cell r="E2312" t="str">
            <v>371,1</v>
          </cell>
          <cell r="F2312" t="str">
            <v>509-4291</v>
          </cell>
          <cell r="G2312" t="str">
            <v>Пульт контроля и управления охранно-пожарный, марка "С2000-М"</v>
          </cell>
          <cell r="H2312" t="str">
            <v>шт.</v>
          </cell>
          <cell r="I2312">
            <v>1</v>
          </cell>
          <cell r="O2312">
            <v>5499.1</v>
          </cell>
          <cell r="X2312">
            <v>0</v>
          </cell>
          <cell r="Y2312">
            <v>0</v>
          </cell>
          <cell r="AC2312">
            <v>639.42999999999995</v>
          </cell>
          <cell r="AD2312">
            <v>0</v>
          </cell>
          <cell r="AE2312">
            <v>0</v>
          </cell>
          <cell r="AF2312">
            <v>0</v>
          </cell>
          <cell r="AL2312">
            <v>639.42999999999995</v>
          </cell>
          <cell r="AM2312">
            <v>0</v>
          </cell>
          <cell r="AO2312">
            <v>0</v>
          </cell>
          <cell r="BC2312">
            <v>8.6</v>
          </cell>
          <cell r="BI2312">
            <v>2</v>
          </cell>
          <cell r="FX2312">
            <v>0</v>
          </cell>
          <cell r="FY2312">
            <v>0</v>
          </cell>
        </row>
        <row r="2313">
          <cell r="E2313" t="str">
            <v>372</v>
          </cell>
          <cell r="F2313" t="str">
            <v>м10-08-001-7</v>
          </cell>
          <cell r="G2313" t="str">
            <v>Приборы приемно-контрольные сигнальные, концентратор блок линейный</v>
          </cell>
          <cell r="H2313" t="str">
            <v>10 лучей</v>
          </cell>
          <cell r="I2313">
            <v>0.1</v>
          </cell>
          <cell r="P2313">
            <v>4.83</v>
          </cell>
          <cell r="Q2313">
            <v>0.12</v>
          </cell>
          <cell r="S2313">
            <v>119.9</v>
          </cell>
          <cell r="U2313">
            <v>0.39</v>
          </cell>
          <cell r="X2313">
            <v>95.92</v>
          </cell>
          <cell r="Y2313">
            <v>71.94</v>
          </cell>
          <cell r="AC2313">
            <v>5.43</v>
          </cell>
          <cell r="AD2313">
            <v>0.31</v>
          </cell>
          <cell r="AE2313">
            <v>0</v>
          </cell>
          <cell r="AF2313">
            <v>38.69</v>
          </cell>
          <cell r="AL2313">
            <v>5.43</v>
          </cell>
          <cell r="AM2313">
            <v>0.31</v>
          </cell>
          <cell r="AO2313">
            <v>38.69</v>
          </cell>
          <cell r="AQ2313">
            <v>3.9</v>
          </cell>
          <cell r="AT2313">
            <v>80</v>
          </cell>
          <cell r="AU2313">
            <v>60</v>
          </cell>
          <cell r="BA2313">
            <v>30.99</v>
          </cell>
          <cell r="BB2313">
            <v>3.74</v>
          </cell>
          <cell r="BC2313">
            <v>8.9</v>
          </cell>
          <cell r="BI2313">
            <v>2</v>
          </cell>
          <cell r="BO2313" t="str">
            <v>м10-08-001-7</v>
          </cell>
          <cell r="BZ2313">
            <v>80</v>
          </cell>
          <cell r="CA2313">
            <v>60</v>
          </cell>
          <cell r="DD2313" t="str">
            <v/>
          </cell>
          <cell r="DE2313" t="str">
            <v/>
          </cell>
          <cell r="DG2313" t="str">
            <v/>
          </cell>
          <cell r="DI2313" t="str">
            <v/>
          </cell>
          <cell r="FX2313">
            <v>80</v>
          </cell>
          <cell r="FY2313">
            <v>60</v>
          </cell>
        </row>
        <row r="2314">
          <cell r="E2314" t="str">
            <v>372,1</v>
          </cell>
          <cell r="F2314" t="str">
            <v>509-4299</v>
          </cell>
          <cell r="G2314" t="str">
            <v>Преобразователь интерфейса, марка "С2000-ПИ"</v>
          </cell>
          <cell r="H2314" t="str">
            <v>шт.</v>
          </cell>
          <cell r="I2314">
            <v>1</v>
          </cell>
          <cell r="O2314">
            <v>2446.8200000000002</v>
          </cell>
          <cell r="X2314">
            <v>0</v>
          </cell>
          <cell r="Y2314">
            <v>0</v>
          </cell>
          <cell r="AC2314">
            <v>288.2</v>
          </cell>
          <cell r="AD2314">
            <v>0</v>
          </cell>
          <cell r="AE2314">
            <v>0</v>
          </cell>
          <cell r="AF2314">
            <v>0</v>
          </cell>
          <cell r="AL2314">
            <v>288.2</v>
          </cell>
          <cell r="AM2314">
            <v>0</v>
          </cell>
          <cell r="AO2314">
            <v>0</v>
          </cell>
          <cell r="BC2314">
            <v>8.49</v>
          </cell>
          <cell r="BI2314">
            <v>2</v>
          </cell>
          <cell r="FX2314">
            <v>80</v>
          </cell>
          <cell r="FY2314">
            <v>60</v>
          </cell>
        </row>
        <row r="2315">
          <cell r="E2315" t="str">
            <v>373</v>
          </cell>
          <cell r="F2315" t="str">
            <v>м10-08-001-12</v>
          </cell>
          <cell r="G2315" t="str">
            <v>Устройства промежуточные на количество лучей 5</v>
          </cell>
          <cell r="H2315" t="str">
            <v>1  ШТ.</v>
          </cell>
          <cell r="I2315">
            <v>1</v>
          </cell>
          <cell r="P2315">
            <v>34.39</v>
          </cell>
          <cell r="Q2315">
            <v>0.94</v>
          </cell>
          <cell r="S2315">
            <v>769.79</v>
          </cell>
          <cell r="U2315">
            <v>2.4</v>
          </cell>
          <cell r="X2315">
            <v>615.83000000000004</v>
          </cell>
          <cell r="Y2315">
            <v>461.87</v>
          </cell>
          <cell r="AC2315">
            <v>4.08</v>
          </cell>
          <cell r="AD2315">
            <v>0.25</v>
          </cell>
          <cell r="AE2315">
            <v>0</v>
          </cell>
          <cell r="AF2315">
            <v>24.84</v>
          </cell>
          <cell r="AL2315">
            <v>4.08</v>
          </cell>
          <cell r="AM2315">
            <v>0.25</v>
          </cell>
          <cell r="AO2315">
            <v>24.84</v>
          </cell>
          <cell r="AQ2315">
            <v>2.4</v>
          </cell>
          <cell r="AT2315">
            <v>80</v>
          </cell>
          <cell r="AU2315">
            <v>60</v>
          </cell>
          <cell r="BA2315">
            <v>30.99</v>
          </cell>
          <cell r="BB2315">
            <v>3.76</v>
          </cell>
          <cell r="BC2315">
            <v>8.43</v>
          </cell>
          <cell r="BI2315">
            <v>2</v>
          </cell>
          <cell r="BO2315" t="str">
            <v>м10-08-001-12</v>
          </cell>
          <cell r="BZ2315">
            <v>80</v>
          </cell>
          <cell r="CA2315">
            <v>60</v>
          </cell>
          <cell r="DD2315" t="str">
            <v/>
          </cell>
          <cell r="DE2315" t="str">
            <v/>
          </cell>
          <cell r="DG2315" t="str">
            <v/>
          </cell>
          <cell r="DI2315" t="str">
            <v/>
          </cell>
          <cell r="FX2315">
            <v>80</v>
          </cell>
          <cell r="FY2315">
            <v>60</v>
          </cell>
        </row>
        <row r="2316">
          <cell r="E2316" t="str">
            <v>373,1</v>
          </cell>
          <cell r="F2316" t="str">
            <v>509-4294</v>
          </cell>
          <cell r="G2316" t="str">
            <v>Блок контроля и индикации, марка "С2000-БКИ"</v>
          </cell>
          <cell r="H2316" t="str">
            <v>шт.</v>
          </cell>
          <cell r="I2316">
            <v>1</v>
          </cell>
          <cell r="O2316">
            <v>3678.86</v>
          </cell>
          <cell r="X2316">
            <v>0</v>
          </cell>
          <cell r="Y2316">
            <v>0</v>
          </cell>
          <cell r="AC2316">
            <v>404.27</v>
          </cell>
          <cell r="AD2316">
            <v>0</v>
          </cell>
          <cell r="AE2316">
            <v>0</v>
          </cell>
          <cell r="AF2316">
            <v>0</v>
          </cell>
          <cell r="AL2316">
            <v>404.27</v>
          </cell>
          <cell r="AM2316">
            <v>0</v>
          </cell>
          <cell r="AO2316">
            <v>0</v>
          </cell>
          <cell r="BC2316">
            <v>9.1</v>
          </cell>
          <cell r="BI2316">
            <v>2</v>
          </cell>
          <cell r="FX2316">
            <v>80</v>
          </cell>
          <cell r="FY2316">
            <v>60</v>
          </cell>
        </row>
        <row r="2317">
          <cell r="E2317" t="str">
            <v>374</v>
          </cell>
          <cell r="F2317" t="str">
            <v>м10-08-001-8</v>
          </cell>
          <cell r="G2317" t="str">
            <v>Прибор ОПС на 4 луча</v>
          </cell>
          <cell r="H2317" t="str">
            <v>1  ШТ.</v>
          </cell>
          <cell r="I2317">
            <v>1</v>
          </cell>
          <cell r="P2317">
            <v>35.869999999999997</v>
          </cell>
          <cell r="Q2317">
            <v>0.94</v>
          </cell>
          <cell r="S2317">
            <v>780.95</v>
          </cell>
          <cell r="U2317">
            <v>2.4</v>
          </cell>
          <cell r="X2317">
            <v>624.76</v>
          </cell>
          <cell r="Y2317">
            <v>468.57</v>
          </cell>
          <cell r="AC2317">
            <v>4.21</v>
          </cell>
          <cell r="AD2317">
            <v>0.25</v>
          </cell>
          <cell r="AE2317">
            <v>0</v>
          </cell>
          <cell r="AF2317">
            <v>25.2</v>
          </cell>
          <cell r="AL2317">
            <v>4.21</v>
          </cell>
          <cell r="AM2317">
            <v>0.25</v>
          </cell>
          <cell r="AO2317">
            <v>25.2</v>
          </cell>
          <cell r="AQ2317">
            <v>2.4</v>
          </cell>
          <cell r="AT2317">
            <v>80</v>
          </cell>
          <cell r="AU2317">
            <v>60</v>
          </cell>
          <cell r="BA2317">
            <v>30.99</v>
          </cell>
          <cell r="BB2317">
            <v>3.76</v>
          </cell>
          <cell r="BC2317">
            <v>8.52</v>
          </cell>
          <cell r="BI2317">
            <v>2</v>
          </cell>
          <cell r="BO2317" t="str">
            <v>м10-08-001-8</v>
          </cell>
          <cell r="BZ2317">
            <v>80</v>
          </cell>
          <cell r="CA2317">
            <v>60</v>
          </cell>
          <cell r="DD2317" t="str">
            <v/>
          </cell>
          <cell r="DE2317" t="str">
            <v/>
          </cell>
          <cell r="DG2317" t="str">
            <v/>
          </cell>
          <cell r="DI2317" t="str">
            <v/>
          </cell>
          <cell r="FX2317">
            <v>80</v>
          </cell>
          <cell r="FY2317">
            <v>60</v>
          </cell>
        </row>
        <row r="2318">
          <cell r="E2318" t="str">
            <v>374,1</v>
          </cell>
          <cell r="F2318" t="str">
            <v>509-4296</v>
          </cell>
          <cell r="G2318" t="str">
            <v>Контроллер двухпроводной линии связи, марка "С2000-КДЛ"</v>
          </cell>
          <cell r="H2318" t="str">
            <v>шт.</v>
          </cell>
          <cell r="I2318">
            <v>1</v>
          </cell>
          <cell r="O2318">
            <v>1855.92</v>
          </cell>
          <cell r="X2318">
            <v>0</v>
          </cell>
          <cell r="Y2318">
            <v>0</v>
          </cell>
          <cell r="AC2318">
            <v>178.97</v>
          </cell>
          <cell r="AD2318">
            <v>0</v>
          </cell>
          <cell r="AE2318">
            <v>0</v>
          </cell>
          <cell r="AF2318">
            <v>0</v>
          </cell>
          <cell r="AL2318">
            <v>178.97</v>
          </cell>
          <cell r="AM2318">
            <v>0</v>
          </cell>
          <cell r="AO2318">
            <v>0</v>
          </cell>
          <cell r="BC2318">
            <v>10.37</v>
          </cell>
          <cell r="BI2318">
            <v>2</v>
          </cell>
          <cell r="FX2318">
            <v>80</v>
          </cell>
          <cell r="FY2318">
            <v>60</v>
          </cell>
        </row>
        <row r="2319">
          <cell r="E2319" t="str">
            <v>375</v>
          </cell>
          <cell r="F2319" t="str">
            <v>м10-08-001-12</v>
          </cell>
          <cell r="G2319" t="str">
            <v>Устройства промежуточные на количество лучей 5</v>
          </cell>
          <cell r="H2319" t="str">
            <v>1  ШТ.</v>
          </cell>
          <cell r="I2319">
            <v>3</v>
          </cell>
          <cell r="P2319">
            <v>103.18</v>
          </cell>
          <cell r="Q2319">
            <v>2.82</v>
          </cell>
          <cell r="S2319">
            <v>2309.37</v>
          </cell>
          <cell r="U2319">
            <v>7.1999999999999993</v>
          </cell>
          <cell r="X2319">
            <v>1847.5</v>
          </cell>
          <cell r="Y2319">
            <v>1385.62</v>
          </cell>
          <cell r="AC2319">
            <v>4.08</v>
          </cell>
          <cell r="AD2319">
            <v>0.25</v>
          </cell>
          <cell r="AE2319">
            <v>0</v>
          </cell>
          <cell r="AF2319">
            <v>24.84</v>
          </cell>
          <cell r="AL2319">
            <v>4.08</v>
          </cell>
          <cell r="AM2319">
            <v>0.25</v>
          </cell>
          <cell r="AO2319">
            <v>24.84</v>
          </cell>
          <cell r="AQ2319">
            <v>2.4</v>
          </cell>
          <cell r="AT2319">
            <v>80</v>
          </cell>
          <cell r="AU2319">
            <v>60</v>
          </cell>
          <cell r="BA2319">
            <v>30.99</v>
          </cell>
          <cell r="BB2319">
            <v>3.76</v>
          </cell>
          <cell r="BC2319">
            <v>8.43</v>
          </cell>
          <cell r="BI2319">
            <v>2</v>
          </cell>
          <cell r="BO2319" t="str">
            <v>м10-08-001-12</v>
          </cell>
          <cell r="BZ2319">
            <v>80</v>
          </cell>
          <cell r="CA2319">
            <v>60</v>
          </cell>
          <cell r="DD2319" t="str">
            <v/>
          </cell>
          <cell r="DE2319" t="str">
            <v/>
          </cell>
          <cell r="DG2319" t="str">
            <v/>
          </cell>
          <cell r="DI2319" t="str">
            <v/>
          </cell>
          <cell r="FX2319">
            <v>80</v>
          </cell>
          <cell r="FY2319">
            <v>60</v>
          </cell>
        </row>
        <row r="2320">
          <cell r="E2320" t="str">
            <v>375,1</v>
          </cell>
          <cell r="F2320" t="str">
            <v>509-7317</v>
          </cell>
          <cell r="G2320" t="str">
            <v>Блок сигнально-пусковой (релейный блок), марка "С2000-СП2"</v>
          </cell>
          <cell r="H2320" t="str">
            <v>шт.</v>
          </cell>
          <cell r="I2320">
            <v>3</v>
          </cell>
          <cell r="O2320">
            <v>2756.13</v>
          </cell>
          <cell r="X2320">
            <v>0</v>
          </cell>
          <cell r="Y2320">
            <v>0</v>
          </cell>
          <cell r="AC2320">
            <v>99.32</v>
          </cell>
          <cell r="AD2320">
            <v>0</v>
          </cell>
          <cell r="AE2320">
            <v>0</v>
          </cell>
          <cell r="AF2320">
            <v>0</v>
          </cell>
          <cell r="AL2320">
            <v>99.32</v>
          </cell>
          <cell r="AM2320">
            <v>0</v>
          </cell>
          <cell r="AO2320">
            <v>0</v>
          </cell>
          <cell r="BC2320">
            <v>9.25</v>
          </cell>
          <cell r="BI2320">
            <v>2</v>
          </cell>
          <cell r="FX2320">
            <v>80</v>
          </cell>
          <cell r="FY2320">
            <v>60</v>
          </cell>
        </row>
        <row r="2321">
          <cell r="E2321" t="str">
            <v>376</v>
          </cell>
          <cell r="F2321" t="str">
            <v>м10-08-019-01</v>
          </cell>
          <cell r="G2321" t="str">
            <v>Коробка ответвительная на стене</v>
          </cell>
          <cell r="H2321" t="str">
            <v>1  ШТ.</v>
          </cell>
          <cell r="I2321">
            <v>1</v>
          </cell>
          <cell r="P2321">
            <v>3.42</v>
          </cell>
          <cell r="S2321">
            <v>151.22999999999999</v>
          </cell>
          <cell r="U2321">
            <v>0.52</v>
          </cell>
          <cell r="X2321">
            <v>120.98</v>
          </cell>
          <cell r="Y2321">
            <v>90.74</v>
          </cell>
          <cell r="AC2321">
            <v>0.41</v>
          </cell>
          <cell r="AE2321">
            <v>0</v>
          </cell>
          <cell r="AF2321">
            <v>4.88</v>
          </cell>
          <cell r="AL2321">
            <v>0.41</v>
          </cell>
          <cell r="AM2321">
            <v>0</v>
          </cell>
          <cell r="AO2321">
            <v>4.88</v>
          </cell>
          <cell r="AQ2321">
            <v>0.52</v>
          </cell>
          <cell r="AT2321">
            <v>80</v>
          </cell>
          <cell r="AU2321">
            <v>60</v>
          </cell>
          <cell r="BA2321">
            <v>30.99</v>
          </cell>
          <cell r="BC2321">
            <v>8.33</v>
          </cell>
          <cell r="BI2321">
            <v>2</v>
          </cell>
          <cell r="BO2321" t="str">
            <v>м11-03-001-1</v>
          </cell>
          <cell r="BZ2321">
            <v>80</v>
          </cell>
          <cell r="CA2321">
            <v>60</v>
          </cell>
          <cell r="DD2321" t="str">
            <v/>
          </cell>
          <cell r="DG2321" t="str">
            <v/>
          </cell>
          <cell r="DI2321" t="str">
            <v/>
          </cell>
          <cell r="FX2321">
            <v>80</v>
          </cell>
          <cell r="FY2321">
            <v>60</v>
          </cell>
        </row>
        <row r="2322">
          <cell r="E2322" t="str">
            <v>376,1</v>
          </cell>
          <cell r="F2322" t="str">
            <v>509-7292</v>
          </cell>
          <cell r="G2322" t="str">
            <v>Расширитель адресный ("адресная метка"), марка "С2000-АР2"</v>
          </cell>
          <cell r="H2322" t="str">
            <v>100 шт.</v>
          </cell>
          <cell r="I2322">
            <v>0.01</v>
          </cell>
          <cell r="O2322">
            <v>409.99</v>
          </cell>
          <cell r="X2322">
            <v>0</v>
          </cell>
          <cell r="Y2322">
            <v>0</v>
          </cell>
          <cell r="AC2322">
            <v>5563</v>
          </cell>
          <cell r="AD2322">
            <v>0</v>
          </cell>
          <cell r="AE2322">
            <v>0</v>
          </cell>
          <cell r="AF2322">
            <v>0</v>
          </cell>
          <cell r="AL2322">
            <v>5563</v>
          </cell>
          <cell r="AM2322">
            <v>0</v>
          </cell>
          <cell r="AO2322">
            <v>0</v>
          </cell>
          <cell r="BC2322">
            <v>7.37</v>
          </cell>
          <cell r="BI2322">
            <v>2</v>
          </cell>
          <cell r="FX2322">
            <v>80</v>
          </cell>
          <cell r="FY2322">
            <v>60</v>
          </cell>
        </row>
        <row r="2328">
          <cell r="E2328" t="str">
            <v>377</v>
          </cell>
          <cell r="F2328" t="str">
            <v>м10-08-002-1</v>
          </cell>
          <cell r="G2328" t="str">
            <v>Извещатель ПС автоматический тепловой электро-контактный, магнитоконтактный в нормальном исполнении</v>
          </cell>
          <cell r="H2328" t="str">
            <v>1  ШТ.</v>
          </cell>
          <cell r="I2328">
            <v>9</v>
          </cell>
          <cell r="P2328">
            <v>93.43</v>
          </cell>
          <cell r="Q2328">
            <v>3.96</v>
          </cell>
          <cell r="S2328">
            <v>2253.59</v>
          </cell>
          <cell r="U2328">
            <v>7.56</v>
          </cell>
          <cell r="X2328">
            <v>1802.87</v>
          </cell>
          <cell r="Y2328">
            <v>1352.15</v>
          </cell>
          <cell r="AC2328">
            <v>1.28</v>
          </cell>
          <cell r="AD2328">
            <v>0.12</v>
          </cell>
          <cell r="AE2328">
            <v>0</v>
          </cell>
          <cell r="AF2328">
            <v>8.08</v>
          </cell>
          <cell r="AL2328">
            <v>1.28</v>
          </cell>
          <cell r="AM2328">
            <v>0.12</v>
          </cell>
          <cell r="AO2328">
            <v>8.08</v>
          </cell>
          <cell r="AQ2328">
            <v>0.84</v>
          </cell>
          <cell r="AT2328">
            <v>80</v>
          </cell>
          <cell r="AU2328">
            <v>60</v>
          </cell>
          <cell r="BA2328">
            <v>30.99</v>
          </cell>
          <cell r="BB2328">
            <v>3.67</v>
          </cell>
          <cell r="BC2328">
            <v>8.11</v>
          </cell>
          <cell r="BI2328">
            <v>2</v>
          </cell>
          <cell r="BO2328" t="str">
            <v>м10-08-002-1</v>
          </cell>
          <cell r="BZ2328">
            <v>80</v>
          </cell>
          <cell r="CA2328">
            <v>60</v>
          </cell>
          <cell r="DD2328" t="str">
            <v/>
          </cell>
          <cell r="DE2328" t="str">
            <v/>
          </cell>
          <cell r="DG2328" t="str">
            <v/>
          </cell>
          <cell r="DI2328" t="str">
            <v/>
          </cell>
          <cell r="FX2328">
            <v>80</v>
          </cell>
          <cell r="FY2328">
            <v>60</v>
          </cell>
        </row>
        <row r="2329">
          <cell r="E2329" t="str">
            <v>377,1</v>
          </cell>
          <cell r="F2329" t="str">
            <v>509-7315</v>
          </cell>
          <cell r="G2329" t="str">
            <v>Извещатель пожарный тепловой максимально-дифференциальный адресно-аналоговый, марка "С2000-ИП"</v>
          </cell>
          <cell r="H2329" t="str">
            <v>шт.</v>
          </cell>
          <cell r="I2329">
            <v>4</v>
          </cell>
          <cell r="O2329">
            <v>2552.69</v>
          </cell>
          <cell r="X2329">
            <v>0</v>
          </cell>
          <cell r="Y2329">
            <v>0</v>
          </cell>
          <cell r="AC2329">
            <v>139.94999999999999</v>
          </cell>
          <cell r="AD2329">
            <v>0</v>
          </cell>
          <cell r="AE2329">
            <v>0</v>
          </cell>
          <cell r="AF2329">
            <v>0</v>
          </cell>
          <cell r="AL2329">
            <v>139.94999999999999</v>
          </cell>
          <cell r="AM2329">
            <v>0</v>
          </cell>
          <cell r="AO2329">
            <v>0</v>
          </cell>
          <cell r="BC2329">
            <v>4.5599999999999996</v>
          </cell>
          <cell r="BI2329">
            <v>2</v>
          </cell>
          <cell r="FX2329">
            <v>80</v>
          </cell>
          <cell r="FY2329">
            <v>60</v>
          </cell>
        </row>
        <row r="2330">
          <cell r="E2330" t="str">
            <v>377,2</v>
          </cell>
          <cell r="F2330" t="str">
            <v>509-7234</v>
          </cell>
          <cell r="G2330" t="str">
            <v>Извещатель пожарный ручной ИПР 513-3А исп. 02</v>
          </cell>
          <cell r="H2330" t="str">
            <v>10 шт.</v>
          </cell>
          <cell r="I2330">
            <v>0.1</v>
          </cell>
          <cell r="O2330">
            <v>495.12</v>
          </cell>
          <cell r="X2330">
            <v>0</v>
          </cell>
          <cell r="Y2330">
            <v>0</v>
          </cell>
          <cell r="AC2330">
            <v>2845.5</v>
          </cell>
          <cell r="AD2330">
            <v>0</v>
          </cell>
          <cell r="AE2330">
            <v>0</v>
          </cell>
          <cell r="AF2330">
            <v>0</v>
          </cell>
          <cell r="AL2330">
            <v>2845.5</v>
          </cell>
          <cell r="AM2330">
            <v>0</v>
          </cell>
          <cell r="AO2330">
            <v>0</v>
          </cell>
          <cell r="BC2330">
            <v>1.74</v>
          </cell>
          <cell r="BI2330">
            <v>2</v>
          </cell>
          <cell r="FX2330">
            <v>80</v>
          </cell>
          <cell r="FY2330">
            <v>60</v>
          </cell>
        </row>
        <row r="2331">
          <cell r="E2331" t="str">
            <v>377,3</v>
          </cell>
          <cell r="F2331" t="str">
            <v>КП поставщика</v>
          </cell>
          <cell r="H2331" t="str">
            <v>шт.</v>
          </cell>
          <cell r="I2331">
            <v>4</v>
          </cell>
          <cell r="O2331">
            <v>68093.34</v>
          </cell>
          <cell r="X2331">
            <v>0</v>
          </cell>
          <cell r="Y2331">
            <v>0</v>
          </cell>
          <cell r="AC2331">
            <v>2133.25</v>
          </cell>
          <cell r="AD2331">
            <v>0</v>
          </cell>
          <cell r="AE2331">
            <v>0</v>
          </cell>
          <cell r="AF2331">
            <v>0</v>
          </cell>
          <cell r="AL2331">
            <v>2133.25</v>
          </cell>
          <cell r="AM2331">
            <v>0</v>
          </cell>
          <cell r="AO2331">
            <v>0</v>
          </cell>
          <cell r="BC2331">
            <v>7.98</v>
          </cell>
          <cell r="BI2331">
            <v>2</v>
          </cell>
          <cell r="FX2331">
            <v>80</v>
          </cell>
          <cell r="FY2331">
            <v>60</v>
          </cell>
        </row>
        <row r="2337">
          <cell r="E2337" t="str">
            <v>378</v>
          </cell>
          <cell r="F2337" t="str">
            <v>м10-08-002-2</v>
          </cell>
          <cell r="G2337" t="str">
            <v>Извещатель ПС автоматический дымовой, фотоэлектрический, радиоизотопный, световой в нормальном исполнении</v>
          </cell>
          <cell r="H2337" t="str">
            <v>1  ШТ.</v>
          </cell>
          <cell r="I2337">
            <v>8</v>
          </cell>
          <cell r="P2337">
            <v>163.74</v>
          </cell>
          <cell r="Q2337">
            <v>9.2799999999999994</v>
          </cell>
          <cell r="S2337">
            <v>4006.39</v>
          </cell>
          <cell r="U2337">
            <v>13.44</v>
          </cell>
          <cell r="X2337">
            <v>3205.11</v>
          </cell>
          <cell r="Y2337">
            <v>2403.83</v>
          </cell>
          <cell r="AC2337">
            <v>2.74</v>
          </cell>
          <cell r="AD2337">
            <v>0.31</v>
          </cell>
          <cell r="AE2337">
            <v>0</v>
          </cell>
          <cell r="AF2337">
            <v>16.16</v>
          </cell>
          <cell r="AL2337">
            <v>2.74</v>
          </cell>
          <cell r="AM2337">
            <v>0.31</v>
          </cell>
          <cell r="AO2337">
            <v>16.16</v>
          </cell>
          <cell r="AQ2337">
            <v>1.68</v>
          </cell>
          <cell r="AT2337">
            <v>80</v>
          </cell>
          <cell r="AU2337">
            <v>60</v>
          </cell>
          <cell r="BA2337">
            <v>30.99</v>
          </cell>
          <cell r="BB2337">
            <v>3.74</v>
          </cell>
          <cell r="BC2337">
            <v>7.47</v>
          </cell>
          <cell r="BI2337">
            <v>2</v>
          </cell>
          <cell r="BO2337" t="str">
            <v>м10-08-002-2</v>
          </cell>
          <cell r="BZ2337">
            <v>80</v>
          </cell>
          <cell r="CA2337">
            <v>60</v>
          </cell>
          <cell r="DD2337" t="str">
            <v/>
          </cell>
          <cell r="DE2337" t="str">
            <v/>
          </cell>
          <cell r="DG2337" t="str">
            <v/>
          </cell>
          <cell r="DI2337" t="str">
            <v/>
          </cell>
          <cell r="FX2337">
            <v>80</v>
          </cell>
          <cell r="FY2337">
            <v>60</v>
          </cell>
        </row>
        <row r="2338">
          <cell r="E2338" t="str">
            <v>378,1</v>
          </cell>
          <cell r="F2338" t="str">
            <v>509-1930</v>
          </cell>
          <cell r="G2338" t="str">
            <v>Оповещатель комбинированный светозвуковой МАЯК 12КП</v>
          </cell>
          <cell r="H2338" t="str">
            <v>10 шт.</v>
          </cell>
          <cell r="I2338">
            <v>0.3</v>
          </cell>
          <cell r="O2338">
            <v>813.93</v>
          </cell>
          <cell r="X2338">
            <v>0</v>
          </cell>
          <cell r="Y2338">
            <v>0</v>
          </cell>
          <cell r="AC2338">
            <v>462.2</v>
          </cell>
          <cell r="AD2338">
            <v>0</v>
          </cell>
          <cell r="AE2338">
            <v>0</v>
          </cell>
          <cell r="AF2338">
            <v>0</v>
          </cell>
          <cell r="AL2338">
            <v>462.2</v>
          </cell>
          <cell r="AM2338">
            <v>0</v>
          </cell>
          <cell r="AO2338">
            <v>0</v>
          </cell>
          <cell r="BC2338">
            <v>5.87</v>
          </cell>
          <cell r="BI2338">
            <v>2</v>
          </cell>
          <cell r="FX2338">
            <v>0</v>
          </cell>
          <cell r="FY2338">
            <v>0</v>
          </cell>
        </row>
        <row r="2339">
          <cell r="E2339" t="str">
            <v>378,2</v>
          </cell>
          <cell r="F2339" t="str">
            <v>509-6290</v>
          </cell>
          <cell r="G2339" t="str">
            <v>Светильник аварийного освещения "ВЫХОД" под лампу КЛ с рассеивателем из поликарбоната, тип ЛБО 29-9-831 (БС-831)</v>
          </cell>
          <cell r="H2339" t="str">
            <v>шт.</v>
          </cell>
          <cell r="I2339">
            <v>5</v>
          </cell>
          <cell r="O2339">
            <v>12542.64</v>
          </cell>
          <cell r="X2339">
            <v>0</v>
          </cell>
          <cell r="Y2339">
            <v>0</v>
          </cell>
          <cell r="AC2339">
            <v>208.87</v>
          </cell>
          <cell r="AD2339">
            <v>0</v>
          </cell>
          <cell r="AE2339">
            <v>0</v>
          </cell>
          <cell r="AF2339">
            <v>0</v>
          </cell>
          <cell r="AL2339">
            <v>208.87</v>
          </cell>
          <cell r="AM2339">
            <v>0</v>
          </cell>
          <cell r="AO2339">
            <v>0</v>
          </cell>
          <cell r="BC2339">
            <v>12.01</v>
          </cell>
          <cell r="BI2339">
            <v>2</v>
          </cell>
          <cell r="FX2339">
            <v>80</v>
          </cell>
          <cell r="FY2339">
            <v>60</v>
          </cell>
        </row>
        <row r="2340">
          <cell r="E2340" t="str">
            <v>379</v>
          </cell>
          <cell r="F2340" t="str">
            <v>м11-08-001-4</v>
          </cell>
          <cell r="G2340" t="str">
            <v>Присоединение к приборам электрических проводок пайкой</v>
          </cell>
          <cell r="H2340" t="str">
            <v>100 концов жил</v>
          </cell>
          <cell r="I2340">
            <v>0.4</v>
          </cell>
          <cell r="P2340">
            <v>124.37</v>
          </cell>
          <cell r="S2340">
            <v>1303.56</v>
          </cell>
          <cell r="U2340">
            <v>4.12</v>
          </cell>
          <cell r="X2340">
            <v>1042.8499999999999</v>
          </cell>
          <cell r="Y2340">
            <v>782.14</v>
          </cell>
          <cell r="AC2340">
            <v>54.74</v>
          </cell>
          <cell r="AE2340">
            <v>0</v>
          </cell>
          <cell r="AF2340">
            <v>105.16</v>
          </cell>
          <cell r="AL2340">
            <v>54.74</v>
          </cell>
          <cell r="AM2340">
            <v>0</v>
          </cell>
          <cell r="AO2340">
            <v>105.16</v>
          </cell>
          <cell r="AQ2340">
            <v>10.3</v>
          </cell>
          <cell r="AT2340">
            <v>80</v>
          </cell>
          <cell r="AU2340">
            <v>60</v>
          </cell>
          <cell r="BA2340">
            <v>30.99</v>
          </cell>
          <cell r="BC2340">
            <v>5.68</v>
          </cell>
          <cell r="BI2340">
            <v>2</v>
          </cell>
          <cell r="BO2340" t="str">
            <v>м11-08-001-4</v>
          </cell>
          <cell r="BZ2340">
            <v>80</v>
          </cell>
          <cell r="CA2340">
            <v>60</v>
          </cell>
          <cell r="DD2340" t="str">
            <v/>
          </cell>
          <cell r="DG2340" t="str">
            <v/>
          </cell>
          <cell r="DI2340" t="str">
            <v/>
          </cell>
          <cell r="FX2340">
            <v>80</v>
          </cell>
          <cell r="FY2340">
            <v>60</v>
          </cell>
        </row>
        <row r="2341">
          <cell r="E2341" t="str">
            <v>379,1</v>
          </cell>
          <cell r="F2341" t="str">
            <v>КП поставщика</v>
          </cell>
          <cell r="H2341" t="str">
            <v>шт.</v>
          </cell>
          <cell r="I2341">
            <v>10</v>
          </cell>
          <cell r="O2341">
            <v>383.04</v>
          </cell>
          <cell r="X2341">
            <v>0</v>
          </cell>
          <cell r="Y2341">
            <v>0</v>
          </cell>
          <cell r="AC2341">
            <v>4.8</v>
          </cell>
          <cell r="AD2341">
            <v>0</v>
          </cell>
          <cell r="AE2341">
            <v>0</v>
          </cell>
          <cell r="AF2341">
            <v>0</v>
          </cell>
          <cell r="AL2341">
            <v>4.8</v>
          </cell>
          <cell r="AM2341">
            <v>0</v>
          </cell>
          <cell r="AO2341">
            <v>0</v>
          </cell>
          <cell r="BC2341">
            <v>7.98</v>
          </cell>
          <cell r="BI2341">
            <v>2</v>
          </cell>
          <cell r="FX2341">
            <v>80</v>
          </cell>
          <cell r="FY2341">
            <v>60</v>
          </cell>
        </row>
        <row r="2343">
          <cell r="E2343" t="str">
            <v>380</v>
          </cell>
          <cell r="F2343" t="str">
            <v>м08-03-573-4</v>
          </cell>
          <cell r="G2343" t="str">
            <v>Шкаф (пульт) управления навесной, высота, ширина и глубина до 600х600х350 мм</v>
          </cell>
          <cell r="H2343" t="str">
            <v>1  ШТ.</v>
          </cell>
          <cell r="I2343">
            <v>1</v>
          </cell>
          <cell r="P2343">
            <v>33.159999999999997</v>
          </cell>
          <cell r="Q2343">
            <v>294.13</v>
          </cell>
          <cell r="R2343">
            <v>97.93</v>
          </cell>
          <cell r="S2343">
            <v>728.57</v>
          </cell>
          <cell r="U2343">
            <v>2.37</v>
          </cell>
          <cell r="X2343">
            <v>785.18</v>
          </cell>
          <cell r="Y2343">
            <v>537.23</v>
          </cell>
          <cell r="AC2343">
            <v>3.38</v>
          </cell>
          <cell r="AD2343">
            <v>32.18</v>
          </cell>
          <cell r="AE2343">
            <v>3.16</v>
          </cell>
          <cell r="AF2343">
            <v>23.51</v>
          </cell>
          <cell r="AL2343">
            <v>3.38</v>
          </cell>
          <cell r="AM2343">
            <v>32.18</v>
          </cell>
          <cell r="AN2343">
            <v>3.16</v>
          </cell>
          <cell r="AO2343">
            <v>23.51</v>
          </cell>
          <cell r="AQ2343">
            <v>2.37</v>
          </cell>
          <cell r="AT2343">
            <v>95</v>
          </cell>
          <cell r="AU2343">
            <v>65</v>
          </cell>
          <cell r="BA2343">
            <v>30.99</v>
          </cell>
          <cell r="BB2343">
            <v>9.14</v>
          </cell>
          <cell r="BC2343">
            <v>9.81</v>
          </cell>
          <cell r="BI2343">
            <v>2</v>
          </cell>
          <cell r="BO2343" t="str">
            <v>м08-03-573-4</v>
          </cell>
          <cell r="BS2343">
            <v>30.99</v>
          </cell>
          <cell r="BZ2343">
            <v>95</v>
          </cell>
          <cell r="CA2343">
            <v>65</v>
          </cell>
          <cell r="DD2343" t="str">
            <v/>
          </cell>
          <cell r="DE2343" t="str">
            <v/>
          </cell>
          <cell r="DF2343" t="str">
            <v/>
          </cell>
          <cell r="DG2343" t="str">
            <v/>
          </cell>
          <cell r="DI2343" t="str">
            <v/>
          </cell>
          <cell r="FX2343">
            <v>95</v>
          </cell>
          <cell r="FY2343">
            <v>65</v>
          </cell>
        </row>
        <row r="2344">
          <cell r="E2344" t="str">
            <v>380,1</v>
          </cell>
          <cell r="F2344" t="str">
            <v>КП поставщика</v>
          </cell>
          <cell r="H2344" t="str">
            <v>шт.</v>
          </cell>
          <cell r="I2344">
            <v>1</v>
          </cell>
          <cell r="O2344">
            <v>13839.16</v>
          </cell>
          <cell r="X2344">
            <v>0</v>
          </cell>
          <cell r="Y2344">
            <v>0</v>
          </cell>
          <cell r="AC2344">
            <v>1734.23</v>
          </cell>
          <cell r="AD2344">
            <v>0</v>
          </cell>
          <cell r="AE2344">
            <v>0</v>
          </cell>
          <cell r="AF2344">
            <v>0</v>
          </cell>
          <cell r="AL2344">
            <v>1734.23</v>
          </cell>
          <cell r="AM2344">
            <v>0</v>
          </cell>
          <cell r="AO2344">
            <v>0</v>
          </cell>
          <cell r="BC2344">
            <v>7.98</v>
          </cell>
          <cell r="BI2344">
            <v>2</v>
          </cell>
          <cell r="FX2344">
            <v>95</v>
          </cell>
          <cell r="FY2344">
            <v>65</v>
          </cell>
        </row>
        <row r="2345">
          <cell r="E2345" t="str">
            <v>381</v>
          </cell>
          <cell r="F2345" t="str">
            <v>м10-08-001-13</v>
          </cell>
          <cell r="G2345" t="str">
            <v>Устройства промежуточные на количество лучей 1</v>
          </cell>
          <cell r="H2345" t="str">
            <v>1  ШТ.</v>
          </cell>
          <cell r="I2345">
            <v>2</v>
          </cell>
          <cell r="P2345">
            <v>42.97</v>
          </cell>
          <cell r="Q2345">
            <v>1.88</v>
          </cell>
          <cell r="S2345">
            <v>759.26</v>
          </cell>
          <cell r="U2345">
            <v>2.4</v>
          </cell>
          <cell r="X2345">
            <v>607.41</v>
          </cell>
          <cell r="Y2345">
            <v>455.56</v>
          </cell>
          <cell r="AC2345">
            <v>3.29</v>
          </cell>
          <cell r="AD2345">
            <v>0.25</v>
          </cell>
          <cell r="AE2345">
            <v>0</v>
          </cell>
          <cell r="AF2345">
            <v>12.25</v>
          </cell>
          <cell r="AL2345">
            <v>3.29</v>
          </cell>
          <cell r="AM2345">
            <v>0.25</v>
          </cell>
          <cell r="AO2345">
            <v>12.25</v>
          </cell>
          <cell r="AQ2345">
            <v>1.2</v>
          </cell>
          <cell r="AT2345">
            <v>80</v>
          </cell>
          <cell r="AU2345">
            <v>60</v>
          </cell>
          <cell r="BA2345">
            <v>30.99</v>
          </cell>
          <cell r="BB2345">
            <v>3.76</v>
          </cell>
          <cell r="BC2345">
            <v>6.53</v>
          </cell>
          <cell r="BI2345">
            <v>2</v>
          </cell>
          <cell r="BO2345" t="str">
            <v>м10-08-001-13</v>
          </cell>
          <cell r="BZ2345">
            <v>80</v>
          </cell>
          <cell r="CA2345">
            <v>60</v>
          </cell>
          <cell r="DD2345" t="str">
            <v/>
          </cell>
          <cell r="DE2345" t="str">
            <v/>
          </cell>
          <cell r="DG2345" t="str">
            <v/>
          </cell>
          <cell r="DI2345" t="str">
            <v/>
          </cell>
          <cell r="FX2345">
            <v>80</v>
          </cell>
          <cell r="FY2345">
            <v>60</v>
          </cell>
        </row>
        <row r="2346">
          <cell r="E2346" t="str">
            <v>381,1</v>
          </cell>
          <cell r="F2346" t="str">
            <v>КП поставщика</v>
          </cell>
          <cell r="H2346" t="str">
            <v>шт.</v>
          </cell>
          <cell r="I2346">
            <v>2</v>
          </cell>
          <cell r="O2346">
            <v>4217.99</v>
          </cell>
          <cell r="X2346">
            <v>0</v>
          </cell>
          <cell r="Y2346">
            <v>0</v>
          </cell>
          <cell r="AC2346">
            <v>267.3</v>
          </cell>
          <cell r="AD2346">
            <v>0</v>
          </cell>
          <cell r="AE2346">
            <v>0</v>
          </cell>
          <cell r="AF2346">
            <v>0</v>
          </cell>
          <cell r="AL2346">
            <v>267.3</v>
          </cell>
          <cell r="AM2346">
            <v>0</v>
          </cell>
          <cell r="AO2346">
            <v>0</v>
          </cell>
          <cell r="BC2346">
            <v>7.89</v>
          </cell>
          <cell r="BI2346">
            <v>2</v>
          </cell>
          <cell r="FX2346">
            <v>80</v>
          </cell>
          <cell r="FY2346">
            <v>60</v>
          </cell>
        </row>
        <row r="2349">
          <cell r="E2349" t="str">
            <v>382</v>
          </cell>
          <cell r="F2349" t="str">
            <v>м08-03-575-1</v>
          </cell>
          <cell r="G2349" t="str">
            <v>Прибор или аппарат</v>
          </cell>
          <cell r="H2349" t="str">
            <v>1  ШТ.</v>
          </cell>
          <cell r="I2349">
            <v>3</v>
          </cell>
          <cell r="P2349">
            <v>25.44</v>
          </cell>
          <cell r="S2349">
            <v>1032.9000000000001</v>
          </cell>
          <cell r="U2349">
            <v>3.3600000000000003</v>
          </cell>
          <cell r="X2349">
            <v>981.26</v>
          </cell>
          <cell r="Y2349">
            <v>671.39</v>
          </cell>
          <cell r="AC2349">
            <v>0.4</v>
          </cell>
          <cell r="AE2349">
            <v>0</v>
          </cell>
          <cell r="AF2349">
            <v>11.11</v>
          </cell>
          <cell r="AL2349">
            <v>0.4</v>
          </cell>
          <cell r="AM2349">
            <v>0</v>
          </cell>
          <cell r="AO2349">
            <v>11.11</v>
          </cell>
          <cell r="AQ2349">
            <v>1.1200000000000001</v>
          </cell>
          <cell r="AT2349">
            <v>95</v>
          </cell>
          <cell r="AU2349">
            <v>65</v>
          </cell>
          <cell r="BA2349">
            <v>30.99</v>
          </cell>
          <cell r="BC2349">
            <v>21.2</v>
          </cell>
          <cell r="BI2349">
            <v>2</v>
          </cell>
          <cell r="BO2349" t="str">
            <v>м08-03-575-1</v>
          </cell>
          <cell r="BZ2349">
            <v>95</v>
          </cell>
          <cell r="CA2349">
            <v>65</v>
          </cell>
          <cell r="DD2349" t="str">
            <v/>
          </cell>
          <cell r="DG2349" t="str">
            <v/>
          </cell>
          <cell r="DI2349" t="str">
            <v/>
          </cell>
          <cell r="FX2349">
            <v>95</v>
          </cell>
          <cell r="FY2349">
            <v>65</v>
          </cell>
        </row>
        <row r="2350">
          <cell r="E2350" t="str">
            <v>382,1</v>
          </cell>
          <cell r="F2350" t="str">
            <v>509-2235</v>
          </cell>
          <cell r="G2350" t="str">
            <v>Выключатели автоматические «IEK» ВА47-29 2Р  до 10А, характеристика С. прим</v>
          </cell>
          <cell r="H2350" t="str">
            <v>шт.</v>
          </cell>
          <cell r="I2350">
            <v>2</v>
          </cell>
          <cell r="O2350">
            <v>404.23</v>
          </cell>
          <cell r="X2350">
            <v>0</v>
          </cell>
          <cell r="Y2350">
            <v>0</v>
          </cell>
          <cell r="AC2350">
            <v>21.32</v>
          </cell>
          <cell r="AD2350">
            <v>0</v>
          </cell>
          <cell r="AE2350">
            <v>0</v>
          </cell>
          <cell r="AF2350">
            <v>0</v>
          </cell>
          <cell r="AL2350">
            <v>21.32</v>
          </cell>
          <cell r="AM2350">
            <v>0</v>
          </cell>
          <cell r="AO2350">
            <v>0</v>
          </cell>
          <cell r="BC2350">
            <v>9.48</v>
          </cell>
          <cell r="BI2350">
            <v>2</v>
          </cell>
          <cell r="FX2350">
            <v>95</v>
          </cell>
          <cell r="FY2350">
            <v>65</v>
          </cell>
        </row>
        <row r="2351">
          <cell r="E2351" t="str">
            <v>382,2</v>
          </cell>
          <cell r="F2351" t="str">
            <v>509-2236</v>
          </cell>
          <cell r="G2351" t="str">
            <v>Выключатели автоматические «IEK» ВА47-29 2Р 16А, характеристика С</v>
          </cell>
          <cell r="H2351" t="str">
            <v>шт.</v>
          </cell>
          <cell r="I2351">
            <v>1</v>
          </cell>
          <cell r="O2351">
            <v>201.9</v>
          </cell>
          <cell r="X2351">
            <v>0</v>
          </cell>
          <cell r="Y2351">
            <v>0</v>
          </cell>
          <cell r="AC2351">
            <v>21.32</v>
          </cell>
          <cell r="AD2351">
            <v>0</v>
          </cell>
          <cell r="AE2351">
            <v>0</v>
          </cell>
          <cell r="AF2351">
            <v>0</v>
          </cell>
          <cell r="AL2351">
            <v>21.32</v>
          </cell>
          <cell r="AM2351">
            <v>0</v>
          </cell>
          <cell r="AO2351">
            <v>0</v>
          </cell>
          <cell r="BC2351">
            <v>9.4700000000000006</v>
          </cell>
          <cell r="BI2351">
            <v>2</v>
          </cell>
          <cell r="FX2351">
            <v>95</v>
          </cell>
          <cell r="FY2351">
            <v>65</v>
          </cell>
        </row>
        <row r="2354">
          <cell r="E2354" t="str">
            <v>383</v>
          </cell>
          <cell r="F2354" t="str">
            <v>м08-03-573-4</v>
          </cell>
          <cell r="G2354" t="str">
            <v>Шкаф (пульт) управления навесной, высота, ширина и глубина до 600х600х350 мм</v>
          </cell>
          <cell r="H2354" t="str">
            <v>1  ШТ.</v>
          </cell>
          <cell r="I2354">
            <v>1</v>
          </cell>
          <cell r="P2354">
            <v>33.159999999999997</v>
          </cell>
          <cell r="Q2354">
            <v>294.13</v>
          </cell>
          <cell r="R2354">
            <v>97.93</v>
          </cell>
          <cell r="S2354">
            <v>728.57</v>
          </cell>
          <cell r="U2354">
            <v>2.37</v>
          </cell>
          <cell r="X2354">
            <v>785.18</v>
          </cell>
          <cell r="Y2354">
            <v>537.23</v>
          </cell>
          <cell r="AC2354">
            <v>3.38</v>
          </cell>
          <cell r="AD2354">
            <v>32.18</v>
          </cell>
          <cell r="AE2354">
            <v>3.16</v>
          </cell>
          <cell r="AF2354">
            <v>23.51</v>
          </cell>
          <cell r="AL2354">
            <v>3.38</v>
          </cell>
          <cell r="AM2354">
            <v>32.18</v>
          </cell>
          <cell r="AN2354">
            <v>3.16</v>
          </cell>
          <cell r="AO2354">
            <v>23.51</v>
          </cell>
          <cell r="AQ2354">
            <v>2.37</v>
          </cell>
          <cell r="AT2354">
            <v>95</v>
          </cell>
          <cell r="AU2354">
            <v>65</v>
          </cell>
          <cell r="BA2354">
            <v>30.99</v>
          </cell>
          <cell r="BB2354">
            <v>9.14</v>
          </cell>
          <cell r="BC2354">
            <v>9.81</v>
          </cell>
          <cell r="BI2354">
            <v>2</v>
          </cell>
          <cell r="BO2354" t="str">
            <v>м08-03-573-4</v>
          </cell>
          <cell r="BS2354">
            <v>30.99</v>
          </cell>
          <cell r="BZ2354">
            <v>95</v>
          </cell>
          <cell r="CA2354">
            <v>65</v>
          </cell>
          <cell r="DD2354" t="str">
            <v/>
          </cell>
          <cell r="DE2354" t="str">
            <v/>
          </cell>
          <cell r="DF2354" t="str">
            <v/>
          </cell>
          <cell r="DG2354" t="str">
            <v/>
          </cell>
          <cell r="DI2354" t="str">
            <v/>
          </cell>
          <cell r="FX2354">
            <v>95</v>
          </cell>
          <cell r="FY2354">
            <v>65</v>
          </cell>
        </row>
        <row r="2355">
          <cell r="E2355" t="str">
            <v>383,1</v>
          </cell>
          <cell r="F2355" t="str">
            <v>509-5739</v>
          </cell>
          <cell r="G2355" t="str">
            <v>Щиты распределительные навесные ЩРН-12, размер корпуса 220х300х125 мм</v>
          </cell>
          <cell r="H2355" t="str">
            <v>шт.</v>
          </cell>
          <cell r="I2355">
            <v>1</v>
          </cell>
          <cell r="O2355">
            <v>576.26</v>
          </cell>
          <cell r="X2355">
            <v>0</v>
          </cell>
          <cell r="Y2355">
            <v>0</v>
          </cell>
          <cell r="AC2355">
            <v>184.7</v>
          </cell>
          <cell r="AD2355">
            <v>0</v>
          </cell>
          <cell r="AE2355">
            <v>0</v>
          </cell>
          <cell r="AF2355">
            <v>0</v>
          </cell>
          <cell r="AL2355">
            <v>184.7</v>
          </cell>
          <cell r="AM2355">
            <v>0</v>
          </cell>
          <cell r="AO2355">
            <v>0</v>
          </cell>
          <cell r="BC2355">
            <v>3.12</v>
          </cell>
          <cell r="BI2355">
            <v>2</v>
          </cell>
          <cell r="FX2355">
            <v>0</v>
          </cell>
          <cell r="FY2355">
            <v>0</v>
          </cell>
        </row>
        <row r="2363">
          <cell r="E2363" t="str">
            <v>384</v>
          </cell>
          <cell r="F2363" t="str">
            <v>м08-02-390-2</v>
          </cell>
          <cell r="G2363" t="str">
            <v>Короба пластмассовые шириной до 63 мм</v>
          </cell>
          <cell r="H2363" t="str">
            <v>100 м</v>
          </cell>
          <cell r="I2363">
            <v>0.04</v>
          </cell>
          <cell r="P2363">
            <v>10.39</v>
          </cell>
          <cell r="Q2363">
            <v>12.4</v>
          </cell>
          <cell r="R2363">
            <v>0.17</v>
          </cell>
          <cell r="S2363">
            <v>216.79</v>
          </cell>
          <cell r="U2363">
            <v>0.73560000000000003</v>
          </cell>
          <cell r="X2363">
            <v>206.11</v>
          </cell>
          <cell r="Y2363">
            <v>141.02000000000001</v>
          </cell>
          <cell r="AC2363">
            <v>69.63</v>
          </cell>
          <cell r="AD2363">
            <v>35.26</v>
          </cell>
          <cell r="AE2363">
            <v>0.14000000000000001</v>
          </cell>
          <cell r="AF2363">
            <v>174.89</v>
          </cell>
          <cell r="AL2363">
            <v>69.63</v>
          </cell>
          <cell r="AM2363">
            <v>35.26</v>
          </cell>
          <cell r="AN2363">
            <v>0.14000000000000001</v>
          </cell>
          <cell r="AO2363">
            <v>174.89</v>
          </cell>
          <cell r="AQ2363">
            <v>18.39</v>
          </cell>
          <cell r="AT2363">
            <v>95</v>
          </cell>
          <cell r="AU2363">
            <v>65</v>
          </cell>
          <cell r="BA2363">
            <v>30.99</v>
          </cell>
          <cell r="BB2363">
            <v>8.7899999999999991</v>
          </cell>
          <cell r="BC2363">
            <v>3.73</v>
          </cell>
          <cell r="BI2363">
            <v>2</v>
          </cell>
          <cell r="BO2363" t="str">
            <v>м08-02-390-2</v>
          </cell>
          <cell r="BS2363">
            <v>30.99</v>
          </cell>
          <cell r="BZ2363">
            <v>95</v>
          </cell>
          <cell r="CA2363">
            <v>65</v>
          </cell>
          <cell r="DD2363" t="str">
            <v/>
          </cell>
          <cell r="DE2363" t="str">
            <v/>
          </cell>
          <cell r="DF2363" t="str">
            <v/>
          </cell>
          <cell r="DG2363" t="str">
            <v/>
          </cell>
          <cell r="DI2363" t="str">
            <v/>
          </cell>
          <cell r="FX2363">
            <v>95</v>
          </cell>
          <cell r="FY2363">
            <v>65</v>
          </cell>
        </row>
        <row r="2364">
          <cell r="E2364" t="str">
            <v>384,1</v>
          </cell>
          <cell r="F2364" t="str">
            <v>509-1836</v>
          </cell>
          <cell r="G2364" t="str">
            <v>Кабель-канал (короб) "Электропласт" 60x40 мм</v>
          </cell>
          <cell r="H2364" t="str">
            <v>100 м</v>
          </cell>
          <cell r="I2364">
            <v>0.04</v>
          </cell>
          <cell r="O2364">
            <v>127.88</v>
          </cell>
          <cell r="X2364">
            <v>0</v>
          </cell>
          <cell r="Y2364">
            <v>0</v>
          </cell>
          <cell r="AC2364">
            <v>692</v>
          </cell>
          <cell r="AD2364">
            <v>0</v>
          </cell>
          <cell r="AE2364">
            <v>0</v>
          </cell>
          <cell r="AF2364">
            <v>0</v>
          </cell>
          <cell r="AL2364">
            <v>692</v>
          </cell>
          <cell r="AM2364">
            <v>0</v>
          </cell>
          <cell r="AO2364">
            <v>0</v>
          </cell>
          <cell r="BC2364">
            <v>4.62</v>
          </cell>
          <cell r="BI2364">
            <v>2</v>
          </cell>
          <cell r="FX2364">
            <v>95</v>
          </cell>
          <cell r="FY2364">
            <v>65</v>
          </cell>
        </row>
        <row r="2371">
          <cell r="E2371" t="str">
            <v>385</v>
          </cell>
          <cell r="F2371" t="str">
            <v>м08-02-413-1</v>
          </cell>
          <cell r="G2371" t="str">
            <v>Провод, количество проводов в резинобитумной трубке до 2, сечение провода до 6 мм2</v>
          </cell>
          <cell r="H2371" t="str">
            <v>100 М ТРУБОК</v>
          </cell>
          <cell r="I2371">
            <v>2.2000000000000002</v>
          </cell>
          <cell r="P2371">
            <v>743.52</v>
          </cell>
          <cell r="Q2371">
            <v>776.56</v>
          </cell>
          <cell r="R2371">
            <v>165.67</v>
          </cell>
          <cell r="S2371">
            <v>10356.24</v>
          </cell>
          <cell r="U2371">
            <v>35.552000000000007</v>
          </cell>
          <cell r="X2371">
            <v>9995.81</v>
          </cell>
          <cell r="Y2371">
            <v>6839.24</v>
          </cell>
          <cell r="AC2371">
            <v>64.62</v>
          </cell>
          <cell r="AD2371">
            <v>39.93</v>
          </cell>
          <cell r="AE2371">
            <v>2.4300000000000002</v>
          </cell>
          <cell r="AF2371">
            <v>151.9</v>
          </cell>
          <cell r="AL2371">
            <v>64.62</v>
          </cell>
          <cell r="AM2371">
            <v>39.93</v>
          </cell>
          <cell r="AN2371">
            <v>2.4300000000000002</v>
          </cell>
          <cell r="AO2371">
            <v>151.9</v>
          </cell>
          <cell r="AQ2371">
            <v>16.16</v>
          </cell>
          <cell r="AT2371">
            <v>95</v>
          </cell>
          <cell r="AU2371">
            <v>65</v>
          </cell>
          <cell r="BA2371">
            <v>30.99</v>
          </cell>
          <cell r="BB2371">
            <v>8.84</v>
          </cell>
          <cell r="BC2371">
            <v>5.23</v>
          </cell>
          <cell r="BI2371">
            <v>2</v>
          </cell>
          <cell r="BO2371" t="str">
            <v/>
          </cell>
          <cell r="BS2371">
            <v>30.99</v>
          </cell>
          <cell r="BZ2371">
            <v>95</v>
          </cell>
          <cell r="CA2371">
            <v>65</v>
          </cell>
          <cell r="DD2371" t="str">
            <v/>
          </cell>
          <cell r="DE2371" t="str">
            <v/>
          </cell>
          <cell r="DF2371" t="str">
            <v/>
          </cell>
          <cell r="DG2371" t="str">
            <v/>
          </cell>
          <cell r="DI2371" t="str">
            <v/>
          </cell>
          <cell r="FX2371">
            <v>95</v>
          </cell>
          <cell r="FY2371">
            <v>65</v>
          </cell>
        </row>
        <row r="2372">
          <cell r="E2372" t="str">
            <v>385,1</v>
          </cell>
          <cell r="F2372" t="str">
            <v>103-2406</v>
          </cell>
          <cell r="G2372" t="str">
            <v>Трубы гибкие гофрированные легкие из самозатухающего ПВХ (IP55) серии FL, диаметром 16 мм</v>
          </cell>
          <cell r="H2372" t="str">
            <v>10 м</v>
          </cell>
          <cell r="I2372">
            <v>20</v>
          </cell>
          <cell r="O2372">
            <v>1099.33</v>
          </cell>
          <cell r="X2372">
            <v>0</v>
          </cell>
          <cell r="Y2372">
            <v>0</v>
          </cell>
          <cell r="AC2372">
            <v>15.66</v>
          </cell>
          <cell r="AD2372">
            <v>0</v>
          </cell>
          <cell r="AE2372">
            <v>0</v>
          </cell>
          <cell r="AF2372">
            <v>0</v>
          </cell>
          <cell r="AL2372">
            <v>15.66</v>
          </cell>
          <cell r="AM2372">
            <v>0</v>
          </cell>
          <cell r="AO2372">
            <v>0</v>
          </cell>
          <cell r="BC2372">
            <v>3.51</v>
          </cell>
          <cell r="BI2372">
            <v>2</v>
          </cell>
          <cell r="FX2372">
            <v>95</v>
          </cell>
          <cell r="FY2372">
            <v>65</v>
          </cell>
        </row>
        <row r="2373">
          <cell r="E2373" t="str">
            <v>385,2</v>
          </cell>
          <cell r="F2373" t="str">
            <v>103-1177</v>
          </cell>
          <cell r="G2373" t="str">
            <v>Клипса для крепежа гофротрубы, диаметром 16 мм</v>
          </cell>
          <cell r="H2373" t="str">
            <v>10 шт.</v>
          </cell>
          <cell r="I2373">
            <v>40</v>
          </cell>
          <cell r="O2373">
            <v>1219.8</v>
          </cell>
          <cell r="X2373">
            <v>0</v>
          </cell>
          <cell r="Y2373">
            <v>0</v>
          </cell>
          <cell r="AC2373">
            <v>1.9</v>
          </cell>
          <cell r="AD2373">
            <v>0</v>
          </cell>
          <cell r="AE2373">
            <v>0</v>
          </cell>
          <cell r="AF2373">
            <v>0</v>
          </cell>
          <cell r="AL2373">
            <v>1.9</v>
          </cell>
          <cell r="AM2373">
            <v>0</v>
          </cell>
          <cell r="AO2373">
            <v>0</v>
          </cell>
          <cell r="BC2373">
            <v>16.05</v>
          </cell>
          <cell r="BI2373">
            <v>2</v>
          </cell>
          <cell r="FX2373">
            <v>95</v>
          </cell>
          <cell r="FY2373">
            <v>65</v>
          </cell>
        </row>
        <row r="2374">
          <cell r="E2374" t="str">
            <v>385,3</v>
          </cell>
          <cell r="F2374" t="str">
            <v>103-2407</v>
          </cell>
          <cell r="G2374" t="str">
            <v>Трубы гибкие гофрированные легкие из самозатухающего ПВХ (IP55) серии FL, диаметром 20 мм</v>
          </cell>
          <cell r="H2374" t="str">
            <v>10 м</v>
          </cell>
          <cell r="I2374">
            <v>2</v>
          </cell>
          <cell r="O2374">
            <v>148.03</v>
          </cell>
          <cell r="X2374">
            <v>0</v>
          </cell>
          <cell r="Y2374">
            <v>0</v>
          </cell>
          <cell r="AC2374">
            <v>20.56</v>
          </cell>
          <cell r="AD2374">
            <v>0</v>
          </cell>
          <cell r="AE2374">
            <v>0</v>
          </cell>
          <cell r="AF2374">
            <v>0</v>
          </cell>
          <cell r="AL2374">
            <v>20.56</v>
          </cell>
          <cell r="AM2374">
            <v>0</v>
          </cell>
          <cell r="AO2374">
            <v>0</v>
          </cell>
          <cell r="BC2374">
            <v>3.6</v>
          </cell>
          <cell r="BI2374">
            <v>2</v>
          </cell>
          <cell r="FX2374">
            <v>95</v>
          </cell>
          <cell r="FY2374">
            <v>65</v>
          </cell>
        </row>
        <row r="2375">
          <cell r="E2375" t="str">
            <v>385,4</v>
          </cell>
          <cell r="F2375" t="str">
            <v>103-1178</v>
          </cell>
          <cell r="G2375" t="str">
            <v>Клипса для крепежа гофротрубы, диаметром 32 мм</v>
          </cell>
          <cell r="H2375" t="str">
            <v>10 шт.</v>
          </cell>
          <cell r="I2375">
            <v>4</v>
          </cell>
          <cell r="O2375">
            <v>290.16000000000003</v>
          </cell>
          <cell r="X2375">
            <v>0</v>
          </cell>
          <cell r="Y2375">
            <v>0</v>
          </cell>
          <cell r="AC2375">
            <v>4.5</v>
          </cell>
          <cell r="AD2375">
            <v>0</v>
          </cell>
          <cell r="AE2375">
            <v>0</v>
          </cell>
          <cell r="AF2375">
            <v>0</v>
          </cell>
          <cell r="AL2375">
            <v>4.5</v>
          </cell>
          <cell r="AM2375">
            <v>0</v>
          </cell>
          <cell r="AO2375">
            <v>0</v>
          </cell>
          <cell r="BC2375">
            <v>16.12</v>
          </cell>
          <cell r="BI2375">
            <v>2</v>
          </cell>
          <cell r="FX2375">
            <v>95</v>
          </cell>
          <cell r="FY2375">
            <v>65</v>
          </cell>
        </row>
        <row r="2376">
          <cell r="E2376" t="str">
            <v>385,5</v>
          </cell>
          <cell r="F2376" t="str">
            <v>КП поставщика</v>
          </cell>
          <cell r="H2376" t="str">
            <v>м</v>
          </cell>
          <cell r="I2376">
            <v>100</v>
          </cell>
          <cell r="O2376">
            <v>2210.46</v>
          </cell>
          <cell r="X2376">
            <v>0</v>
          </cell>
          <cell r="Y2376">
            <v>0</v>
          </cell>
          <cell r="AC2376">
            <v>2.77</v>
          </cell>
          <cell r="AD2376">
            <v>0</v>
          </cell>
          <cell r="AE2376">
            <v>0</v>
          </cell>
          <cell r="AF2376">
            <v>0</v>
          </cell>
          <cell r="AL2376">
            <v>2.77</v>
          </cell>
          <cell r="AM2376">
            <v>0</v>
          </cell>
          <cell r="AO2376">
            <v>0</v>
          </cell>
          <cell r="BC2376">
            <v>7.98</v>
          </cell>
          <cell r="BI2376">
            <v>2</v>
          </cell>
          <cell r="FX2376">
            <v>95</v>
          </cell>
          <cell r="FY2376">
            <v>65</v>
          </cell>
        </row>
        <row r="2377">
          <cell r="E2377" t="str">
            <v>385,6</v>
          </cell>
          <cell r="F2377" t="str">
            <v>КП поставщика</v>
          </cell>
          <cell r="H2377" t="str">
            <v>м</v>
          </cell>
          <cell r="I2377">
            <v>100</v>
          </cell>
          <cell r="O2377">
            <v>3614.94</v>
          </cell>
          <cell r="X2377">
            <v>0</v>
          </cell>
          <cell r="Y2377">
            <v>0</v>
          </cell>
          <cell r="AC2377">
            <v>4.53</v>
          </cell>
          <cell r="AD2377">
            <v>0</v>
          </cell>
          <cell r="AE2377">
            <v>0</v>
          </cell>
          <cell r="AF2377">
            <v>0</v>
          </cell>
          <cell r="AL2377">
            <v>4.53</v>
          </cell>
          <cell r="AM2377">
            <v>0</v>
          </cell>
          <cell r="AO2377">
            <v>0</v>
          </cell>
          <cell r="BC2377">
            <v>7.98</v>
          </cell>
          <cell r="BI2377">
            <v>2</v>
          </cell>
          <cell r="FX2377">
            <v>95</v>
          </cell>
          <cell r="FY2377">
            <v>65</v>
          </cell>
        </row>
        <row r="2378">
          <cell r="E2378" t="str">
            <v>385,7</v>
          </cell>
          <cell r="F2378" t="str">
            <v>КП поставщика</v>
          </cell>
          <cell r="H2378" t="str">
            <v>м</v>
          </cell>
          <cell r="I2378">
            <v>10</v>
          </cell>
          <cell r="O2378">
            <v>395.01</v>
          </cell>
          <cell r="X2378">
            <v>0</v>
          </cell>
          <cell r="Y2378">
            <v>0</v>
          </cell>
          <cell r="AC2378">
            <v>4.95</v>
          </cell>
          <cell r="AD2378">
            <v>0</v>
          </cell>
          <cell r="AE2378">
            <v>0</v>
          </cell>
          <cell r="AF2378">
            <v>0</v>
          </cell>
          <cell r="AL2378">
            <v>4.95</v>
          </cell>
          <cell r="AM2378">
            <v>0</v>
          </cell>
          <cell r="AO2378">
            <v>0</v>
          </cell>
          <cell r="BC2378">
            <v>7.98</v>
          </cell>
          <cell r="BI2378">
            <v>2</v>
          </cell>
          <cell r="FX2378">
            <v>95</v>
          </cell>
          <cell r="FY2378">
            <v>65</v>
          </cell>
        </row>
        <row r="2379">
          <cell r="E2379" t="str">
            <v>385,8</v>
          </cell>
          <cell r="F2379" t="str">
            <v>КП поставщика</v>
          </cell>
          <cell r="H2379" t="str">
            <v>м</v>
          </cell>
          <cell r="I2379">
            <v>10</v>
          </cell>
          <cell r="O2379">
            <v>1190.6199999999999</v>
          </cell>
          <cell r="X2379">
            <v>0</v>
          </cell>
          <cell r="Y2379">
            <v>0</v>
          </cell>
          <cell r="AC2379">
            <v>14.92</v>
          </cell>
          <cell r="AD2379">
            <v>0</v>
          </cell>
          <cell r="AE2379">
            <v>0</v>
          </cell>
          <cell r="AF2379">
            <v>0</v>
          </cell>
          <cell r="AL2379">
            <v>14.92</v>
          </cell>
          <cell r="AM2379">
            <v>0</v>
          </cell>
          <cell r="AO2379">
            <v>0</v>
          </cell>
          <cell r="BC2379">
            <v>7.98</v>
          </cell>
          <cell r="BI2379">
            <v>2</v>
          </cell>
          <cell r="FX2379">
            <v>95</v>
          </cell>
          <cell r="FY2379">
            <v>65</v>
          </cell>
        </row>
        <row r="2380">
          <cell r="E2380" t="str">
            <v>386</v>
          </cell>
          <cell r="F2380" t="str">
            <v>м08-02-399-1</v>
          </cell>
          <cell r="G2380" t="str">
            <v>Провод в коробах, сечением до 6 мм2</v>
          </cell>
          <cell r="H2380" t="str">
            <v>100 м</v>
          </cell>
          <cell r="I2380">
            <v>0.1</v>
          </cell>
          <cell r="P2380">
            <v>6.39</v>
          </cell>
          <cell r="Q2380">
            <v>1.96</v>
          </cell>
          <cell r="R2380">
            <v>0.43</v>
          </cell>
          <cell r="S2380">
            <v>82.15</v>
          </cell>
          <cell r="U2380">
            <v>0.28199999999999997</v>
          </cell>
          <cell r="X2380">
            <v>78.45</v>
          </cell>
          <cell r="Y2380">
            <v>53.68</v>
          </cell>
          <cell r="AC2380">
            <v>12.86</v>
          </cell>
          <cell r="AD2380">
            <v>2.2200000000000002</v>
          </cell>
          <cell r="AE2380">
            <v>0.14000000000000001</v>
          </cell>
          <cell r="AF2380">
            <v>26.51</v>
          </cell>
          <cell r="AL2380">
            <v>12.86</v>
          </cell>
          <cell r="AM2380">
            <v>2.2200000000000002</v>
          </cell>
          <cell r="AN2380">
            <v>0.14000000000000001</v>
          </cell>
          <cell r="AO2380">
            <v>26.51</v>
          </cell>
          <cell r="AQ2380">
            <v>2.82</v>
          </cell>
          <cell r="AT2380">
            <v>95</v>
          </cell>
          <cell r="AU2380">
            <v>65</v>
          </cell>
          <cell r="BA2380">
            <v>30.99</v>
          </cell>
          <cell r="BB2380">
            <v>8.83</v>
          </cell>
          <cell r="BC2380">
            <v>4.97</v>
          </cell>
          <cell r="BI2380">
            <v>2</v>
          </cell>
          <cell r="BO2380" t="str">
            <v>м08-02-399-1</v>
          </cell>
          <cell r="BS2380">
            <v>30.99</v>
          </cell>
          <cell r="BZ2380">
            <v>95</v>
          </cell>
          <cell r="CA2380">
            <v>65</v>
          </cell>
          <cell r="DD2380" t="str">
            <v/>
          </cell>
          <cell r="DE2380" t="str">
            <v/>
          </cell>
          <cell r="DF2380" t="str">
            <v/>
          </cell>
          <cell r="DG2380" t="str">
            <v/>
          </cell>
          <cell r="DI2380" t="str">
            <v/>
          </cell>
          <cell r="FX2380">
            <v>95</v>
          </cell>
          <cell r="FY2380">
            <v>65</v>
          </cell>
        </row>
        <row r="2381">
          <cell r="E2381" t="str">
            <v>386,1</v>
          </cell>
          <cell r="F2381" t="str">
            <v>КП поставщика</v>
          </cell>
          <cell r="H2381" t="str">
            <v>м</v>
          </cell>
          <cell r="I2381">
            <v>10</v>
          </cell>
          <cell r="O2381">
            <v>1190.6199999999999</v>
          </cell>
          <cell r="X2381">
            <v>0</v>
          </cell>
          <cell r="Y2381">
            <v>0</v>
          </cell>
          <cell r="AC2381">
            <v>14.92</v>
          </cell>
          <cell r="AD2381">
            <v>0</v>
          </cell>
          <cell r="AE2381">
            <v>0</v>
          </cell>
          <cell r="AF2381">
            <v>0</v>
          </cell>
          <cell r="AL2381">
            <v>14.92</v>
          </cell>
          <cell r="AM2381">
            <v>0</v>
          </cell>
          <cell r="AO2381">
            <v>0</v>
          </cell>
          <cell r="BC2381">
            <v>7.98</v>
          </cell>
          <cell r="BI2381">
            <v>2</v>
          </cell>
          <cell r="FX2381">
            <v>95</v>
          </cell>
          <cell r="FY2381">
            <v>65</v>
          </cell>
        </row>
        <row r="2390">
          <cell r="G2390" t="str">
            <v>Монтажные работы</v>
          </cell>
        </row>
        <row r="2420">
          <cell r="G2420" t="str">
            <v>Дополнительные работы</v>
          </cell>
        </row>
        <row r="2425">
          <cell r="E2425" t="str">
            <v>388</v>
          </cell>
          <cell r="H2425" t="str">
            <v>1 система</v>
          </cell>
          <cell r="I2425">
            <v>1</v>
          </cell>
          <cell r="S2425">
            <v>4710.7299999999996</v>
          </cell>
          <cell r="U2425">
            <v>102.4</v>
          </cell>
          <cell r="X2425">
            <v>3061.97</v>
          </cell>
          <cell r="Y2425">
            <v>1884.29</v>
          </cell>
          <cell r="AE2425">
            <v>0</v>
          </cell>
          <cell r="AF2425">
            <v>152.00800000000001</v>
          </cell>
          <cell r="AL2425">
            <v>0</v>
          </cell>
          <cell r="AM2425">
            <v>0</v>
          </cell>
          <cell r="AO2425">
            <v>190.01</v>
          </cell>
          <cell r="AQ2425">
            <v>128</v>
          </cell>
          <cell r="AT2425">
            <v>65</v>
          </cell>
          <cell r="AU2425">
            <v>40</v>
          </cell>
          <cell r="BA2425">
            <v>30.99</v>
          </cell>
          <cell r="BI2425">
            <v>4</v>
          </cell>
          <cell r="BO2425" t="str">
            <v/>
          </cell>
          <cell r="BZ2425">
            <v>65</v>
          </cell>
          <cell r="CA2425">
            <v>40</v>
          </cell>
          <cell r="DG2425" t="str">
            <v>)*0,8</v>
          </cell>
          <cell r="DI2425" t="str">
            <v>)*0,8</v>
          </cell>
          <cell r="FX2425">
            <v>65</v>
          </cell>
          <cell r="FY2425">
            <v>40</v>
          </cell>
        </row>
        <row r="2429">
          <cell r="G2429" t="str">
            <v>Дополнительные работы</v>
          </cell>
        </row>
        <row r="2459">
          <cell r="G2459" t="str">
            <v>Демонтажные работы</v>
          </cell>
        </row>
        <row r="2463">
          <cell r="E2463" t="str">
            <v>389</v>
          </cell>
          <cell r="H2463" t="str">
            <v>1  ШТ.</v>
          </cell>
          <cell r="I2463">
            <v>1</v>
          </cell>
          <cell r="Q2463">
            <v>946.12</v>
          </cell>
          <cell r="R2463">
            <v>346.96</v>
          </cell>
          <cell r="S2463">
            <v>6627.27</v>
          </cell>
          <cell r="U2463">
            <v>22.229999999999997</v>
          </cell>
          <cell r="X2463">
            <v>6416.29</v>
          </cell>
          <cell r="Y2463">
            <v>4533.25</v>
          </cell>
          <cell r="AD2463">
            <v>111.17700000000001</v>
          </cell>
          <cell r="AE2463">
            <v>11.196</v>
          </cell>
          <cell r="AF2463">
            <v>213.852</v>
          </cell>
          <cell r="AL2463">
            <v>43.44</v>
          </cell>
          <cell r="AM2463">
            <v>370.59</v>
          </cell>
          <cell r="AN2463">
            <v>37.32</v>
          </cell>
          <cell r="AO2463">
            <v>712.84</v>
          </cell>
          <cell r="AQ2463">
            <v>74.099999999999994</v>
          </cell>
          <cell r="AT2463">
            <v>92</v>
          </cell>
          <cell r="AU2463">
            <v>65</v>
          </cell>
          <cell r="BA2463">
            <v>30.99</v>
          </cell>
          <cell r="BB2463">
            <v>8.51</v>
          </cell>
          <cell r="BI2463">
            <v>2</v>
          </cell>
          <cell r="BO2463" t="str">
            <v>м10-04-077-15</v>
          </cell>
          <cell r="BS2463">
            <v>30.99</v>
          </cell>
          <cell r="BZ2463">
            <v>92</v>
          </cell>
          <cell r="CA2463">
            <v>65</v>
          </cell>
          <cell r="DE2463" t="str">
            <v>)*0,3</v>
          </cell>
          <cell r="DF2463" t="str">
            <v>)*0,3</v>
          </cell>
          <cell r="DG2463" t="str">
            <v>)*0,3</v>
          </cell>
          <cell r="DI2463" t="str">
            <v>)*0,3</v>
          </cell>
          <cell r="FX2463">
            <v>92</v>
          </cell>
          <cell r="FY2463">
            <v>65</v>
          </cell>
        </row>
        <row r="2465">
          <cell r="E2465" t="str">
            <v>390</v>
          </cell>
          <cell r="H2465" t="str">
            <v>1  ШТ.</v>
          </cell>
          <cell r="I2465">
            <v>1</v>
          </cell>
          <cell r="Q2465">
            <v>0.35</v>
          </cell>
          <cell r="S2465">
            <v>1094.26</v>
          </cell>
          <cell r="U2465">
            <v>3.51</v>
          </cell>
          <cell r="X2465">
            <v>875.41</v>
          </cell>
          <cell r="Y2465">
            <v>656.56</v>
          </cell>
          <cell r="AD2465">
            <v>9.2999999999999999E-2</v>
          </cell>
          <cell r="AE2465">
            <v>0</v>
          </cell>
          <cell r="AF2465">
            <v>35.31</v>
          </cell>
          <cell r="AL2465">
            <v>12.39</v>
          </cell>
          <cell r="AM2465">
            <v>0.31</v>
          </cell>
          <cell r="AO2465">
            <v>117.7</v>
          </cell>
          <cell r="AQ2465">
            <v>11.7</v>
          </cell>
          <cell r="AT2465">
            <v>80</v>
          </cell>
          <cell r="AU2465">
            <v>60</v>
          </cell>
          <cell r="BA2465">
            <v>30.99</v>
          </cell>
          <cell r="BB2465">
            <v>3.74</v>
          </cell>
          <cell r="BI2465">
            <v>2</v>
          </cell>
          <cell r="BO2465" t="str">
            <v>м10-08-001-2</v>
          </cell>
          <cell r="BZ2465">
            <v>80</v>
          </cell>
          <cell r="CA2465">
            <v>60</v>
          </cell>
          <cell r="DE2465" t="str">
            <v>)*0,3</v>
          </cell>
          <cell r="DG2465" t="str">
            <v>)*0,3</v>
          </cell>
          <cell r="DI2465" t="str">
            <v>)*0,3</v>
          </cell>
          <cell r="FX2465">
            <v>80</v>
          </cell>
          <cell r="FY2465">
            <v>60</v>
          </cell>
        </row>
        <row r="2466">
          <cell r="E2466" t="str">
            <v>391</v>
          </cell>
          <cell r="H2466" t="str">
            <v>1 ящик</v>
          </cell>
          <cell r="I2466">
            <v>1</v>
          </cell>
          <cell r="S2466">
            <v>261.43</v>
          </cell>
          <cell r="U2466">
            <v>0.92999999999999994</v>
          </cell>
          <cell r="X2466">
            <v>209.14</v>
          </cell>
          <cell r="Y2466">
            <v>156.86000000000001</v>
          </cell>
          <cell r="AE2466">
            <v>0</v>
          </cell>
          <cell r="AF2466">
            <v>8.4359999999999999</v>
          </cell>
          <cell r="AL2466">
            <v>8.74</v>
          </cell>
          <cell r="AM2466">
            <v>0</v>
          </cell>
          <cell r="AO2466">
            <v>28.12</v>
          </cell>
          <cell r="AQ2466">
            <v>3.1</v>
          </cell>
          <cell r="AT2466">
            <v>80</v>
          </cell>
          <cell r="AU2466">
            <v>60</v>
          </cell>
          <cell r="BA2466">
            <v>30.99</v>
          </cell>
          <cell r="BI2466">
            <v>2</v>
          </cell>
          <cell r="BO2466" t="str">
            <v>м10-01-003-8</v>
          </cell>
          <cell r="BZ2466">
            <v>80</v>
          </cell>
          <cell r="CA2466">
            <v>60</v>
          </cell>
          <cell r="DG2466" t="str">
            <v>)*0,3</v>
          </cell>
          <cell r="DI2466" t="str">
            <v>)*0,3</v>
          </cell>
          <cell r="FX2466">
            <v>80</v>
          </cell>
          <cell r="FY2466">
            <v>60</v>
          </cell>
        </row>
        <row r="2468">
          <cell r="E2468" t="str">
            <v>392</v>
          </cell>
          <cell r="H2468" t="str">
            <v>1  ШТ.</v>
          </cell>
          <cell r="I2468">
            <v>1</v>
          </cell>
          <cell r="Q2468">
            <v>88.24</v>
          </cell>
          <cell r="R2468">
            <v>29.38</v>
          </cell>
          <cell r="S2468">
            <v>218.57</v>
          </cell>
          <cell r="U2468">
            <v>0.71099999999999997</v>
          </cell>
          <cell r="X2468">
            <v>235.55</v>
          </cell>
          <cell r="Y2468">
            <v>161.16999999999999</v>
          </cell>
          <cell r="AD2468">
            <v>9.6539999999999999</v>
          </cell>
          <cell r="AE2468">
            <v>0.94799999999999995</v>
          </cell>
          <cell r="AF2468">
            <v>7.0529999999999999</v>
          </cell>
          <cell r="AL2468">
            <v>3.38</v>
          </cell>
          <cell r="AM2468">
            <v>32.18</v>
          </cell>
          <cell r="AN2468">
            <v>3.16</v>
          </cell>
          <cell r="AO2468">
            <v>23.51</v>
          </cell>
          <cell r="AQ2468">
            <v>2.37</v>
          </cell>
          <cell r="AT2468">
            <v>95</v>
          </cell>
          <cell r="AU2468">
            <v>65</v>
          </cell>
          <cell r="BA2468">
            <v>30.99</v>
          </cell>
          <cell r="BB2468">
            <v>9.14</v>
          </cell>
          <cell r="BI2468">
            <v>2</v>
          </cell>
          <cell r="BO2468" t="str">
            <v>м08-03-573-4</v>
          </cell>
          <cell r="BS2468">
            <v>30.99</v>
          </cell>
          <cell r="BZ2468">
            <v>95</v>
          </cell>
          <cell r="CA2468">
            <v>65</v>
          </cell>
          <cell r="DE2468" t="str">
            <v>)*0,3</v>
          </cell>
          <cell r="DF2468" t="str">
            <v>)*0,3</v>
          </cell>
          <cell r="DG2468" t="str">
            <v>)*0,3</v>
          </cell>
          <cell r="DI2468" t="str">
            <v>)*0,3</v>
          </cell>
          <cell r="FX2468">
            <v>95</v>
          </cell>
          <cell r="FY2468">
            <v>65</v>
          </cell>
        </row>
        <row r="2469">
          <cell r="E2469" t="str">
            <v>393</v>
          </cell>
          <cell r="H2469" t="str">
            <v>1  ШТ.</v>
          </cell>
          <cell r="I2469">
            <v>1</v>
          </cell>
          <cell r="S2469">
            <v>103.29</v>
          </cell>
          <cell r="U2469">
            <v>0.33600000000000002</v>
          </cell>
          <cell r="X2469">
            <v>98.13</v>
          </cell>
          <cell r="Y2469">
            <v>67.14</v>
          </cell>
          <cell r="AE2469">
            <v>0</v>
          </cell>
          <cell r="AF2469">
            <v>3.3330000000000002</v>
          </cell>
          <cell r="AL2469">
            <v>0.4</v>
          </cell>
          <cell r="AM2469">
            <v>0</v>
          </cell>
          <cell r="AO2469">
            <v>11.11</v>
          </cell>
          <cell r="AQ2469">
            <v>1.1200000000000001</v>
          </cell>
          <cell r="AT2469">
            <v>95</v>
          </cell>
          <cell r="AU2469">
            <v>65</v>
          </cell>
          <cell r="BA2469">
            <v>30.99</v>
          </cell>
          <cell r="BI2469">
            <v>2</v>
          </cell>
          <cell r="BO2469" t="str">
            <v>м08-03-575-1</v>
          </cell>
          <cell r="BZ2469">
            <v>95</v>
          </cell>
          <cell r="CA2469">
            <v>65</v>
          </cell>
          <cell r="DG2469" t="str">
            <v>)*0,3</v>
          </cell>
          <cell r="DI2469" t="str">
            <v>)*0,3</v>
          </cell>
          <cell r="FX2469">
            <v>95</v>
          </cell>
          <cell r="FY2469">
            <v>65</v>
          </cell>
        </row>
        <row r="2470">
          <cell r="E2470" t="str">
            <v>394</v>
          </cell>
          <cell r="H2470" t="str">
            <v>1  ШТ.</v>
          </cell>
          <cell r="I2470">
            <v>6</v>
          </cell>
          <cell r="Q2470">
            <v>0.79</v>
          </cell>
          <cell r="S2470">
            <v>450.72</v>
          </cell>
          <cell r="U2470">
            <v>1.512</v>
          </cell>
          <cell r="X2470">
            <v>360.58</v>
          </cell>
          <cell r="Y2470">
            <v>270.43</v>
          </cell>
          <cell r="AD2470">
            <v>3.5999999999999997E-2</v>
          </cell>
          <cell r="AE2470">
            <v>0</v>
          </cell>
          <cell r="AF2470">
            <v>2.4239999999999999</v>
          </cell>
          <cell r="AL2470">
            <v>1.28</v>
          </cell>
          <cell r="AM2470">
            <v>0.12</v>
          </cell>
          <cell r="AO2470">
            <v>8.08</v>
          </cell>
          <cell r="AQ2470">
            <v>0.84</v>
          </cell>
          <cell r="AT2470">
            <v>80</v>
          </cell>
          <cell r="AU2470">
            <v>60</v>
          </cell>
          <cell r="BA2470">
            <v>30.99</v>
          </cell>
          <cell r="BB2470">
            <v>3.67</v>
          </cell>
          <cell r="BI2470">
            <v>2</v>
          </cell>
          <cell r="BO2470" t="str">
            <v>м10-08-002-1</v>
          </cell>
          <cell r="BZ2470">
            <v>80</v>
          </cell>
          <cell r="CA2470">
            <v>60</v>
          </cell>
          <cell r="DE2470" t="str">
            <v>)*0,3</v>
          </cell>
          <cell r="DG2470" t="str">
            <v>)*0,3</v>
          </cell>
          <cell r="DI2470" t="str">
            <v>)*0,3</v>
          </cell>
          <cell r="FX2470">
            <v>80</v>
          </cell>
          <cell r="FY2470">
            <v>60</v>
          </cell>
        </row>
        <row r="2472">
          <cell r="E2472" t="str">
            <v>396</v>
          </cell>
          <cell r="H2472" t="str">
            <v>1  ШТ.</v>
          </cell>
          <cell r="I2472">
            <v>1</v>
          </cell>
          <cell r="S2472">
            <v>168.65</v>
          </cell>
          <cell r="U2472">
            <v>0.6</v>
          </cell>
          <cell r="X2472">
            <v>155.16</v>
          </cell>
          <cell r="Y2472">
            <v>109.62</v>
          </cell>
          <cell r="AE2472">
            <v>0</v>
          </cell>
          <cell r="AF2472">
            <v>5.4420000000000002</v>
          </cell>
          <cell r="AL2472">
            <v>12.71</v>
          </cell>
          <cell r="AM2472">
            <v>0</v>
          </cell>
          <cell r="AO2472">
            <v>18.14</v>
          </cell>
          <cell r="AQ2472">
            <v>2</v>
          </cell>
          <cell r="AT2472">
            <v>92</v>
          </cell>
          <cell r="AU2472">
            <v>65</v>
          </cell>
          <cell r="BA2472">
            <v>30.99</v>
          </cell>
          <cell r="BI2472">
            <v>2</v>
          </cell>
          <cell r="BO2472" t="str">
            <v>м10-04-101-7</v>
          </cell>
          <cell r="BZ2472">
            <v>92</v>
          </cell>
          <cell r="CA2472">
            <v>65</v>
          </cell>
          <cell r="DG2472" t="str">
            <v>)*0,3</v>
          </cell>
          <cell r="DI2472" t="str">
            <v>)*0,3</v>
          </cell>
          <cell r="FX2472">
            <v>92</v>
          </cell>
          <cell r="FY2472">
            <v>65</v>
          </cell>
        </row>
        <row r="2474">
          <cell r="E2474" t="str">
            <v>397</v>
          </cell>
          <cell r="H2474" t="str">
            <v>100 м</v>
          </cell>
          <cell r="I2474">
            <v>0.5</v>
          </cell>
          <cell r="Q2474">
            <v>41.18</v>
          </cell>
          <cell r="R2474">
            <v>0.65</v>
          </cell>
          <cell r="S2474">
            <v>720.15</v>
          </cell>
          <cell r="U2474">
            <v>2.4434999999999998</v>
          </cell>
          <cell r="X2474">
            <v>684.76</v>
          </cell>
          <cell r="Y2474">
            <v>468.52</v>
          </cell>
          <cell r="AD2474">
            <v>9.36</v>
          </cell>
          <cell r="AE2474">
            <v>4.2000000000000003E-2</v>
          </cell>
          <cell r="AF2474">
            <v>46.475999999999999</v>
          </cell>
          <cell r="AL2474">
            <v>51.33</v>
          </cell>
          <cell r="AM2474">
            <v>31.2</v>
          </cell>
          <cell r="AN2474">
            <v>0.14000000000000001</v>
          </cell>
          <cell r="AO2474">
            <v>154.91999999999999</v>
          </cell>
          <cell r="AQ2474">
            <v>16.29</v>
          </cell>
          <cell r="AT2474">
            <v>95</v>
          </cell>
          <cell r="AU2474">
            <v>65</v>
          </cell>
          <cell r="BA2474">
            <v>30.99</v>
          </cell>
          <cell r="BB2474">
            <v>8.8000000000000007</v>
          </cell>
          <cell r="BI2474">
            <v>2</v>
          </cell>
          <cell r="BO2474" t="str">
            <v>м08-02-390-1</v>
          </cell>
          <cell r="BS2474">
            <v>30.99</v>
          </cell>
          <cell r="BZ2474">
            <v>95</v>
          </cell>
          <cell r="CA2474">
            <v>65</v>
          </cell>
          <cell r="DE2474" t="str">
            <v>)*0,3</v>
          </cell>
          <cell r="DF2474" t="str">
            <v>)*0,3</v>
          </cell>
          <cell r="DG2474" t="str">
            <v>)*0,3</v>
          </cell>
          <cell r="DI2474" t="str">
            <v>)*0,3</v>
          </cell>
          <cell r="FX2474">
            <v>95</v>
          </cell>
          <cell r="FY2474">
            <v>65</v>
          </cell>
        </row>
        <row r="2475">
          <cell r="E2475" t="str">
            <v>398</v>
          </cell>
          <cell r="F2475" t="str">
            <v>67-2-11</v>
          </cell>
          <cell r="G2475" t="str">
            <v>Демонтаж винипластовых труб, проложенных на скобах, диаметром до 25 мм</v>
          </cell>
          <cell r="H2475" t="str">
            <v>100 м</v>
          </cell>
          <cell r="I2475">
            <v>1</v>
          </cell>
          <cell r="S2475">
            <v>1007.79</v>
          </cell>
          <cell r="U2475">
            <v>19.04</v>
          </cell>
          <cell r="X2475">
            <v>856.62</v>
          </cell>
          <cell r="Y2475">
            <v>655.05999999999995</v>
          </cell>
          <cell r="AE2475">
            <v>0</v>
          </cell>
          <cell r="AF2475">
            <v>32.520000000000003</v>
          </cell>
          <cell r="AL2475">
            <v>0</v>
          </cell>
          <cell r="AM2475">
            <v>0</v>
          </cell>
          <cell r="AO2475">
            <v>32.520000000000003</v>
          </cell>
          <cell r="AQ2475">
            <v>19.04</v>
          </cell>
          <cell r="AT2475">
            <v>85</v>
          </cell>
          <cell r="AU2475">
            <v>65</v>
          </cell>
          <cell r="BA2475">
            <v>30.99</v>
          </cell>
          <cell r="BI2475">
            <v>2</v>
          </cell>
          <cell r="BO2475" t="str">
            <v>м08-02-409-1</v>
          </cell>
          <cell r="BZ2475">
            <v>85</v>
          </cell>
          <cell r="CA2475">
            <v>65</v>
          </cell>
          <cell r="DG2475" t="str">
            <v/>
          </cell>
          <cell r="DI2475" t="str">
            <v/>
          </cell>
          <cell r="FX2475">
            <v>85</v>
          </cell>
          <cell r="FY2475">
            <v>65</v>
          </cell>
        </row>
        <row r="2476">
          <cell r="E2476" t="str">
            <v>399</v>
          </cell>
          <cell r="H2476" t="str">
            <v>1  ШТ.</v>
          </cell>
          <cell r="I2476">
            <v>10</v>
          </cell>
          <cell r="S2476">
            <v>453.69</v>
          </cell>
          <cell r="U2476">
            <v>1.5</v>
          </cell>
          <cell r="X2476">
            <v>362.95</v>
          </cell>
          <cell r="Y2476">
            <v>272.20999999999998</v>
          </cell>
          <cell r="AE2476">
            <v>0</v>
          </cell>
          <cell r="AF2476">
            <v>1.464</v>
          </cell>
          <cell r="AL2476">
            <v>0.41</v>
          </cell>
          <cell r="AM2476">
            <v>0</v>
          </cell>
          <cell r="AO2476">
            <v>4.88</v>
          </cell>
          <cell r="AQ2476">
            <v>0.5</v>
          </cell>
          <cell r="AT2476">
            <v>80</v>
          </cell>
          <cell r="AU2476">
            <v>60</v>
          </cell>
          <cell r="BA2476">
            <v>30.99</v>
          </cell>
          <cell r="BI2476">
            <v>2</v>
          </cell>
          <cell r="BO2476" t="str">
            <v>м10-08-019-1</v>
          </cell>
          <cell r="BZ2476">
            <v>80</v>
          </cell>
          <cell r="CA2476">
            <v>60</v>
          </cell>
          <cell r="DG2476" t="str">
            <v>)*0,3</v>
          </cell>
          <cell r="DI2476" t="str">
            <v>)*0,3</v>
          </cell>
          <cell r="FX2476">
            <v>80</v>
          </cell>
          <cell r="FY2476">
            <v>60</v>
          </cell>
        </row>
        <row r="2478">
          <cell r="G2478" t="str">
            <v>Демонтажные работы</v>
          </cell>
        </row>
        <row r="2508">
          <cell r="G2508" t="str">
            <v>Здание гаража №1</v>
          </cell>
        </row>
        <row r="2804">
          <cell r="G2804" t="str">
            <v>Новая локальная смета</v>
          </cell>
        </row>
        <row r="2834">
          <cell r="G2834" t="str">
            <v>Детский оздоровительный лагерь «Осташево»</v>
          </cell>
        </row>
        <row r="2843">
          <cell r="F2843">
            <v>0</v>
          </cell>
        </row>
        <row r="2848">
          <cell r="F2848">
            <v>8574.3799999999992</v>
          </cell>
        </row>
        <row r="2849">
          <cell r="F2849">
            <v>797631.25</v>
          </cell>
        </row>
        <row r="2851">
          <cell r="F2851">
            <v>63628.61</v>
          </cell>
        </row>
        <row r="2852">
          <cell r="F2852">
            <v>3524566.54</v>
          </cell>
        </row>
        <row r="2853">
          <cell r="F2853">
            <v>57941.94</v>
          </cell>
        </row>
        <row r="2854">
          <cell r="F2854">
            <v>0</v>
          </cell>
        </row>
        <row r="2856">
          <cell r="F2856">
            <v>3403.221</v>
          </cell>
        </row>
        <row r="2857">
          <cell r="F2857">
            <v>26.636699999999998</v>
          </cell>
        </row>
        <row r="2862">
          <cell r="F2862">
            <v>3646137.09</v>
          </cell>
        </row>
        <row r="2863">
          <cell r="F2863">
            <v>729227.42</v>
          </cell>
          <cell r="H2863" t="str">
            <v>НДС</v>
          </cell>
        </row>
        <row r="2864">
          <cell r="F2864">
            <v>4375364.51</v>
          </cell>
          <cell r="H2864" t="str">
            <v>Итого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7"/>
  <sheetViews>
    <sheetView tabSelected="1" workbookViewId="0">
      <selection activeCell="C18" sqref="C18:F18"/>
    </sheetView>
  </sheetViews>
  <sheetFormatPr defaultRowHeight="15" x14ac:dyDescent="0.2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10" width="12.7109375" customWidth="1"/>
    <col min="11" max="11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1" x14ac:dyDescent="0.25">
      <c r="A1" s="3" t="str">
        <f>[1]Source!B1</f>
        <v>Smeta.RU  (495) 974-1589</v>
      </c>
    </row>
    <row r="2" spans="1:11" ht="15.75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4"/>
    </row>
    <row r="3" spans="1:11" x14ac:dyDescent="0.25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4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8"/>
      <c r="C5" s="8"/>
      <c r="D5" s="8"/>
      <c r="E5" s="8"/>
      <c r="F5" s="9" t="s">
        <v>1</v>
      </c>
      <c r="G5" s="9"/>
      <c r="H5" s="10" t="str">
        <f>IF([1]Source!F12&lt;&gt;"Новый объект", [1]Source!F12, "")</f>
        <v/>
      </c>
      <c r="I5" s="10"/>
      <c r="J5" s="10"/>
      <c r="K5" s="11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75" x14ac:dyDescent="0.25">
      <c r="A7" s="12"/>
      <c r="B7" s="5" t="str">
        <f>CONCATENATE( "ЛОКАЛЬНАЯ СМЕТА № ",IF([1]Source!F12&lt;&gt;"Новый объект", [1]Source!F12, ""))</f>
        <v xml:space="preserve">ЛОКАЛЬНАЯ СМЕТА № </v>
      </c>
      <c r="C7" s="5"/>
      <c r="D7" s="5"/>
      <c r="E7" s="5"/>
      <c r="F7" s="5"/>
      <c r="G7" s="5"/>
      <c r="H7" s="5"/>
      <c r="I7" s="5"/>
      <c r="J7" s="5"/>
      <c r="K7" s="12"/>
    </row>
    <row r="8" spans="1:11" ht="15.75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2"/>
    </row>
    <row r="9" spans="1:11" ht="18" hidden="1" x14ac:dyDescent="0.25">
      <c r="A9" s="12"/>
      <c r="B9" s="14"/>
      <c r="C9" s="14"/>
      <c r="D9" s="14"/>
      <c r="E9" s="14"/>
      <c r="F9" s="14"/>
      <c r="G9" s="14"/>
      <c r="H9" s="14"/>
      <c r="I9" s="14"/>
      <c r="J9" s="14"/>
      <c r="K9" s="12"/>
    </row>
    <row r="10" spans="1:11" hidden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8" x14ac:dyDescent="0.25">
      <c r="A11" s="8"/>
      <c r="B11" s="15" t="str">
        <f>IF([1]Source!G12&lt;&gt;"Новый объект", [1]Source!G12, "")</f>
        <v>Детский оздоровительный лагерь «Осташево»</v>
      </c>
      <c r="C11" s="15"/>
      <c r="D11" s="15"/>
      <c r="E11" s="15"/>
      <c r="F11" s="15"/>
      <c r="G11" s="15"/>
      <c r="H11" s="15"/>
      <c r="I11" s="15"/>
      <c r="J11" s="15"/>
      <c r="K11" s="16"/>
    </row>
    <row r="12" spans="1:11" x14ac:dyDescent="0.25">
      <c r="A12" s="8"/>
      <c r="B12" s="17" t="s">
        <v>2</v>
      </c>
      <c r="C12" s="17"/>
      <c r="D12" s="17"/>
      <c r="E12" s="17"/>
      <c r="F12" s="17"/>
      <c r="G12" s="17"/>
      <c r="H12" s="17"/>
      <c r="I12" s="17"/>
      <c r="J12" s="17"/>
      <c r="K12" s="4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10" t="str">
        <f>CONCATENATE("Основание: ", [1]Source!J12)</f>
        <v xml:space="preserve">Основание: 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18"/>
      <c r="F17" s="18"/>
      <c r="G17" s="19" t="s">
        <v>3</v>
      </c>
      <c r="H17" s="19"/>
      <c r="I17" s="19" t="s">
        <v>4</v>
      </c>
      <c r="J17" s="19"/>
      <c r="K17" s="8"/>
    </row>
    <row r="18" spans="1:11" x14ac:dyDescent="0.25">
      <c r="A18" s="8"/>
      <c r="B18" s="8"/>
      <c r="C18" s="20" t="s">
        <v>5</v>
      </c>
      <c r="D18" s="20"/>
      <c r="E18" s="20"/>
      <c r="F18" s="20"/>
      <c r="G18" s="21">
        <f>SUM(O1:O1935)/1000</f>
        <v>326.17692999999991</v>
      </c>
      <c r="H18" s="21"/>
      <c r="I18" s="21">
        <f>([1]Source!F2862/1000)</f>
        <v>3646.1370899999997</v>
      </c>
      <c r="J18" s="21"/>
      <c r="K18" s="22" t="s">
        <v>6</v>
      </c>
    </row>
    <row r="19" spans="1:11" x14ac:dyDescent="0.25">
      <c r="A19" s="8"/>
      <c r="B19" s="8"/>
      <c r="C19" s="23" t="s">
        <v>7</v>
      </c>
      <c r="D19" s="23"/>
      <c r="E19" s="23"/>
      <c r="F19" s="23"/>
      <c r="G19" s="21">
        <f>SUM(W1:W1935)/1000</f>
        <v>2.3396300000000001</v>
      </c>
      <c r="H19" s="21"/>
      <c r="I19" s="21">
        <f>([1]Source!F2851)/1000</f>
        <v>63.628610000000002</v>
      </c>
      <c r="J19" s="21"/>
      <c r="K19" s="22" t="s">
        <v>6</v>
      </c>
    </row>
    <row r="20" spans="1:11" x14ac:dyDescent="0.25">
      <c r="A20" s="8"/>
      <c r="B20" s="8"/>
      <c r="C20" s="23" t="s">
        <v>8</v>
      </c>
      <c r="D20" s="23"/>
      <c r="E20" s="23"/>
      <c r="F20" s="23"/>
      <c r="G20" s="21">
        <f>SUM(X1:X1935)/1000</f>
        <v>321.96758000000017</v>
      </c>
      <c r="H20" s="21"/>
      <c r="I20" s="21">
        <f>([1]Source!F2852)/1000</f>
        <v>3524.5665400000003</v>
      </c>
      <c r="J20" s="21"/>
      <c r="K20" s="22" t="s">
        <v>6</v>
      </c>
    </row>
    <row r="21" spans="1:11" x14ac:dyDescent="0.25">
      <c r="A21" s="8"/>
      <c r="B21" s="8"/>
      <c r="C21" s="23" t="s">
        <v>9</v>
      </c>
      <c r="D21" s="23"/>
      <c r="E21" s="23"/>
      <c r="F21" s="23"/>
      <c r="G21" s="21">
        <f>SUM(Y1:Y1935)/1000</f>
        <v>0</v>
      </c>
      <c r="H21" s="21"/>
      <c r="I21" s="21">
        <f>([1]Source!F2843)/1000</f>
        <v>0</v>
      </c>
      <c r="J21" s="21"/>
      <c r="K21" s="22" t="s">
        <v>6</v>
      </c>
    </row>
    <row r="22" spans="1:11" x14ac:dyDescent="0.25">
      <c r="A22" s="8"/>
      <c r="B22" s="8"/>
      <c r="C22" s="23" t="s">
        <v>10</v>
      </c>
      <c r="D22" s="23"/>
      <c r="E22" s="23"/>
      <c r="F22" s="23"/>
      <c r="G22" s="21">
        <f>SUM(Z1:Z1935)/1000</f>
        <v>1.8697199999999998</v>
      </c>
      <c r="H22" s="21"/>
      <c r="I22" s="21">
        <f>([1]Source!F2853+[1]Source!F2854)/1000</f>
        <v>57.941940000000002</v>
      </c>
      <c r="J22" s="21"/>
      <c r="K22" s="22" t="s">
        <v>6</v>
      </c>
    </row>
    <row r="23" spans="1:11" x14ac:dyDescent="0.25">
      <c r="A23" s="8"/>
      <c r="B23" s="8"/>
      <c r="C23" s="20" t="s">
        <v>11</v>
      </c>
      <c r="D23" s="20"/>
      <c r="E23" s="20"/>
      <c r="F23" s="20"/>
      <c r="G23" s="21">
        <f>I23</f>
        <v>3429.8577</v>
      </c>
      <c r="H23" s="21"/>
      <c r="I23" s="21">
        <f>([1]Source!F2856+[1]Source!F2857)</f>
        <v>3429.8577</v>
      </c>
      <c r="J23" s="21"/>
      <c r="K23" s="22" t="s">
        <v>12</v>
      </c>
    </row>
    <row r="24" spans="1:11" x14ac:dyDescent="0.25">
      <c r="A24" s="8"/>
      <c r="B24" s="8"/>
      <c r="C24" s="20" t="s">
        <v>13</v>
      </c>
      <c r="D24" s="20"/>
      <c r="E24" s="20"/>
      <c r="F24" s="20"/>
      <c r="G24" s="21">
        <f>SUM(R1:R1935)/1000</f>
        <v>26.015079999999998</v>
      </c>
      <c r="H24" s="21"/>
      <c r="I24" s="21">
        <f>([1]Source!F2849+ [1]Source!F2848)/1000</f>
        <v>806.20563000000004</v>
      </c>
      <c r="J24" s="21"/>
      <c r="K24" s="22" t="s">
        <v>6</v>
      </c>
    </row>
    <row r="25" spans="1:11" hidden="1" x14ac:dyDescent="0.25">
      <c r="A25" s="8"/>
      <c r="B25" s="8"/>
      <c r="C25" s="23" t="s">
        <v>14</v>
      </c>
      <c r="D25" s="23"/>
      <c r="E25" s="23"/>
      <c r="F25" s="23"/>
      <c r="G25" s="21"/>
      <c r="H25" s="21"/>
      <c r="I25" s="21"/>
      <c r="J25" s="21"/>
      <c r="K25" s="24" t="s">
        <v>6</v>
      </c>
    </row>
    <row r="26" spans="1:11" x14ac:dyDescent="0.25">
      <c r="A26" s="8"/>
      <c r="B26" s="8"/>
      <c r="C26" s="25"/>
      <c r="D26" s="25"/>
      <c r="E26" s="25"/>
      <c r="F26" s="26"/>
      <c r="G26" s="27"/>
      <c r="H26" s="27"/>
      <c r="I26" s="27"/>
      <c r="J26" s="27"/>
      <c r="K26" s="27"/>
    </row>
    <row r="27" spans="1:11" ht="15.75" hidden="1" x14ac:dyDescent="0.25">
      <c r="A27" s="26" t="s">
        <v>15</v>
      </c>
      <c r="B27" s="8"/>
      <c r="C27" s="8"/>
      <c r="D27" s="22"/>
      <c r="E27" s="8"/>
      <c r="F27" s="8"/>
      <c r="G27" s="28"/>
      <c r="H27" s="28"/>
      <c r="I27" s="29"/>
      <c r="J27" s="28"/>
      <c r="K27" s="28"/>
    </row>
    <row r="28" spans="1:11" ht="15.75" hidden="1" x14ac:dyDescent="0.25">
      <c r="A28" s="26" t="s">
        <v>16</v>
      </c>
      <c r="B28" s="8"/>
      <c r="C28" s="8"/>
      <c r="D28" s="22"/>
      <c r="E28" s="8"/>
      <c r="F28" s="8"/>
      <c r="G28" s="28"/>
      <c r="H28" s="28"/>
      <c r="I28" s="29"/>
      <c r="J28" s="28"/>
      <c r="K28" s="28"/>
    </row>
    <row r="29" spans="1:11" ht="15.75" hidden="1" x14ac:dyDescent="0.25">
      <c r="A29" s="8"/>
      <c r="B29" s="8"/>
      <c r="C29" s="30"/>
      <c r="D29" s="30"/>
      <c r="E29" s="30"/>
      <c r="F29" s="30"/>
      <c r="G29" s="28"/>
      <c r="H29" s="28"/>
      <c r="I29" s="29"/>
      <c r="J29" s="28"/>
      <c r="K29" s="28"/>
    </row>
    <row r="30" spans="1:11" x14ac:dyDescent="0.25">
      <c r="A30" s="31" t="s">
        <v>17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71.25" x14ac:dyDescent="0.25">
      <c r="A31" s="32" t="s">
        <v>18</v>
      </c>
      <c r="B31" s="32" t="s">
        <v>19</v>
      </c>
      <c r="C31" s="32" t="s">
        <v>20</v>
      </c>
      <c r="D31" s="32" t="s">
        <v>21</v>
      </c>
      <c r="E31" s="32" t="s">
        <v>22</v>
      </c>
      <c r="F31" s="32" t="s">
        <v>23</v>
      </c>
      <c r="G31" s="32" t="s">
        <v>24</v>
      </c>
      <c r="H31" s="32" t="s">
        <v>25</v>
      </c>
      <c r="I31" s="32" t="s">
        <v>26</v>
      </c>
      <c r="J31" s="32" t="s">
        <v>27</v>
      </c>
      <c r="K31" s="32" t="s">
        <v>28</v>
      </c>
    </row>
    <row r="32" spans="1:11" x14ac:dyDescent="0.25">
      <c r="A32" s="33">
        <v>1</v>
      </c>
      <c r="B32" s="33">
        <v>2</v>
      </c>
      <c r="C32" s="33">
        <v>3</v>
      </c>
      <c r="D32" s="33">
        <v>4</v>
      </c>
      <c r="E32" s="33">
        <v>5</v>
      </c>
      <c r="F32" s="33">
        <v>6</v>
      </c>
      <c r="G32" s="33">
        <v>7</v>
      </c>
      <c r="H32" s="33">
        <v>8</v>
      </c>
      <c r="I32" s="33">
        <v>9</v>
      </c>
      <c r="J32" s="33">
        <v>10</v>
      </c>
      <c r="K32" s="34">
        <v>11</v>
      </c>
    </row>
    <row r="34" spans="1:26" ht="16.5" x14ac:dyDescent="0.25">
      <c r="A34" s="35" t="str">
        <f>CONCATENATE("Локальная смета: ",IF([1]Source!G20&lt;&gt;"Новая локальная смета", [1]Source!G20, ""))</f>
        <v xml:space="preserve">Локальная смета: 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6" spans="1:26" ht="16.5" x14ac:dyDescent="0.25">
      <c r="A36" s="35" t="str">
        <f>CONCATENATE("Раздел: ",IF([1]Source!G24&lt;&gt;"Новый раздел", [1]Source!G24, ""))</f>
        <v>Раздел: Админисративный корпус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8" spans="1:26" ht="16.5" x14ac:dyDescent="0.25">
      <c r="A38" s="35" t="str">
        <f>CONCATENATE("Подраздел: ",IF([1]Source!G28&lt;&gt;"Новый подраздел", [1]Source!G28, ""))</f>
        <v>Подраздел: Монтажные работы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26" ht="29.25" x14ac:dyDescent="0.25">
      <c r="A39" s="24" t="str">
        <f>[1]Source!E32</f>
        <v>1</v>
      </c>
      <c r="B39" s="36" t="str">
        <f>[1]Source!F32</f>
        <v>м10-08-001-8</v>
      </c>
      <c r="C39" s="36" t="str">
        <f>[1]Source!G32</f>
        <v>Прибор ОПС на 4 луча</v>
      </c>
      <c r="D39" s="37" t="str">
        <f>[1]Source!H32</f>
        <v>1  ШТ.</v>
      </c>
      <c r="E39" s="30">
        <f>[1]Source!I32</f>
        <v>1</v>
      </c>
      <c r="F39" s="38">
        <f>[1]Source!AL32+[1]Source!AM32+[1]Source!AO32</f>
        <v>29.66</v>
      </c>
      <c r="G39" s="39"/>
      <c r="H39" s="40"/>
      <c r="I39" s="39" t="str">
        <f>[1]Source!BO32</f>
        <v>м10-08-001-8</v>
      </c>
      <c r="J39" s="40"/>
      <c r="K39" s="41"/>
      <c r="S39">
        <f>ROUND(([1]Source!FX32/100)*((ROUND([1]Source!AF32*[1]Source!I32, 2)+ROUND([1]Source!AE32*[1]Source!I32, 2))), 2)</f>
        <v>20.16</v>
      </c>
      <c r="T39">
        <f>[1]Source!X32</f>
        <v>624.76</v>
      </c>
      <c r="U39">
        <f>ROUND(([1]Source!FY32/100)*((ROUND([1]Source!AF32*[1]Source!I32, 2)+ROUND([1]Source!AE32*[1]Source!I32, 2))), 2)</f>
        <v>15.12</v>
      </c>
      <c r="V39">
        <f>[1]Source!Y32</f>
        <v>468.57</v>
      </c>
    </row>
    <row r="40" spans="1:26" x14ac:dyDescent="0.25">
      <c r="A40" s="24"/>
      <c r="B40" s="36"/>
      <c r="C40" s="36" t="s">
        <v>29</v>
      </c>
      <c r="D40" s="37"/>
      <c r="E40" s="30"/>
      <c r="F40" s="38">
        <f>[1]Source!AO32</f>
        <v>25.2</v>
      </c>
      <c r="G40" s="39" t="str">
        <f>[1]Source!DG32</f>
        <v/>
      </c>
      <c r="H40" s="40">
        <f>ROUND([1]Source!AF32*[1]Source!I32, 2)</f>
        <v>25.2</v>
      </c>
      <c r="I40" s="39">
        <f>IF([1]Source!BA32&lt;&gt; 0, [1]Source!BA32, 1)</f>
        <v>30.99</v>
      </c>
      <c r="J40" s="40">
        <f>[1]Source!S32</f>
        <v>780.95</v>
      </c>
      <c r="K40" s="41"/>
      <c r="R40">
        <f>H40</f>
        <v>25.2</v>
      </c>
    </row>
    <row r="41" spans="1:26" x14ac:dyDescent="0.25">
      <c r="A41" s="24"/>
      <c r="B41" s="36"/>
      <c r="C41" s="36" t="s">
        <v>30</v>
      </c>
      <c r="D41" s="37"/>
      <c r="E41" s="30"/>
      <c r="F41" s="38">
        <f>[1]Source!AM32</f>
        <v>0.25</v>
      </c>
      <c r="G41" s="39" t="str">
        <f>[1]Source!DE32</f>
        <v/>
      </c>
      <c r="H41" s="40">
        <f>ROUND([1]Source!AD32*[1]Source!I32, 2)</f>
        <v>0.25</v>
      </c>
      <c r="I41" s="39">
        <f>IF([1]Source!BB32&lt;&gt; 0, [1]Source!BB32, 1)</f>
        <v>3.76</v>
      </c>
      <c r="J41" s="40">
        <f>[1]Source!Q32</f>
        <v>0.94</v>
      </c>
      <c r="K41" s="41"/>
    </row>
    <row r="42" spans="1:26" x14ac:dyDescent="0.25">
      <c r="A42" s="24"/>
      <c r="B42" s="36"/>
      <c r="C42" s="36" t="s">
        <v>31</v>
      </c>
      <c r="D42" s="37"/>
      <c r="E42" s="30"/>
      <c r="F42" s="38">
        <f>[1]Source!AL32</f>
        <v>4.21</v>
      </c>
      <c r="G42" s="39" t="str">
        <f>[1]Source!DD32</f>
        <v/>
      </c>
      <c r="H42" s="40">
        <f>ROUND([1]Source!AC32*[1]Source!I32, 2)</f>
        <v>4.21</v>
      </c>
      <c r="I42" s="39">
        <f>IF([1]Source!BC32&lt;&gt; 0, [1]Source!BC32, 1)</f>
        <v>8.52</v>
      </c>
      <c r="J42" s="40">
        <f>[1]Source!P32</f>
        <v>35.869999999999997</v>
      </c>
      <c r="K42" s="41"/>
    </row>
    <row r="43" spans="1:26" x14ac:dyDescent="0.25">
      <c r="A43" s="24"/>
      <c r="B43" s="36"/>
      <c r="C43" s="36" t="s">
        <v>32</v>
      </c>
      <c r="D43" s="37" t="s">
        <v>33</v>
      </c>
      <c r="E43" s="30">
        <f>[1]Source!BZ32</f>
        <v>80</v>
      </c>
      <c r="F43" s="42"/>
      <c r="G43" s="39"/>
      <c r="H43" s="40">
        <f>SUM(S39:S46)</f>
        <v>20.16</v>
      </c>
      <c r="I43" s="39">
        <f>[1]Source!AT32</f>
        <v>80</v>
      </c>
      <c r="J43" s="40">
        <f>SUM(T39:T46)</f>
        <v>624.76</v>
      </c>
      <c r="K43" s="41"/>
    </row>
    <row r="44" spans="1:26" x14ac:dyDescent="0.25">
      <c r="A44" s="24"/>
      <c r="B44" s="36"/>
      <c r="C44" s="36" t="s">
        <v>34</v>
      </c>
      <c r="D44" s="37" t="s">
        <v>33</v>
      </c>
      <c r="E44" s="30">
        <f>[1]Source!CA32</f>
        <v>60</v>
      </c>
      <c r="F44" s="42"/>
      <c r="G44" s="39"/>
      <c r="H44" s="40">
        <f>SUM(U39:U46)</f>
        <v>15.12</v>
      </c>
      <c r="I44" s="39">
        <f>[1]Source!AU32</f>
        <v>60</v>
      </c>
      <c r="J44" s="40">
        <f>SUM(V39:V46)</f>
        <v>468.57</v>
      </c>
      <c r="K44" s="41"/>
    </row>
    <row r="45" spans="1:26" x14ac:dyDescent="0.25">
      <c r="A45" s="24"/>
      <c r="B45" s="36"/>
      <c r="C45" s="36" t="s">
        <v>35</v>
      </c>
      <c r="D45" s="37" t="s">
        <v>36</v>
      </c>
      <c r="E45" s="30">
        <f>[1]Source!AQ32</f>
        <v>2.4</v>
      </c>
      <c r="F45" s="38"/>
      <c r="G45" s="39" t="str">
        <f>[1]Source!DI32</f>
        <v/>
      </c>
      <c r="H45" s="40"/>
      <c r="I45" s="39"/>
      <c r="J45" s="40"/>
      <c r="K45" s="43">
        <f>[1]Source!U32</f>
        <v>2.4</v>
      </c>
    </row>
    <row r="46" spans="1:26" ht="28.5" x14ac:dyDescent="0.25">
      <c r="A46" s="44" t="str">
        <f>[1]Source!E33</f>
        <v>1,1</v>
      </c>
      <c r="B46" s="45" t="str">
        <f>[1]Source!F33</f>
        <v>509-4291</v>
      </c>
      <c r="C46" s="45" t="str">
        <f>[1]Source!G33</f>
        <v>Пульт контроля и управления охранно-пожарный, марка "С2000-М"</v>
      </c>
      <c r="D46" s="46" t="str">
        <f>[1]Source!H33</f>
        <v>шт.</v>
      </c>
      <c r="E46" s="47">
        <f>[1]Source!I33</f>
        <v>1</v>
      </c>
      <c r="F46" s="48">
        <f>[1]Source!AL33+[1]Source!AM33+[1]Source!AO33</f>
        <v>639.42999999999995</v>
      </c>
      <c r="G46" s="49" t="s">
        <v>37</v>
      </c>
      <c r="H46" s="50">
        <f>ROUND([1]Source!AC33*[1]Source!I33, 2)+ROUND([1]Source!AD33*[1]Source!I33, 2)+ROUND([1]Source!AF33*[1]Source!I33, 2)</f>
        <v>639.42999999999995</v>
      </c>
      <c r="I46" s="51">
        <f>IF([1]Source!BC33&lt;&gt; 0, [1]Source!BC33, 1)</f>
        <v>8.6</v>
      </c>
      <c r="J46" s="50">
        <f>[1]Source!O33</f>
        <v>5499.1</v>
      </c>
      <c r="K46" s="52"/>
      <c r="S46">
        <f>ROUND(([1]Source!FX33/100)*((ROUND([1]Source!AF33*[1]Source!I33, 2)+ROUND([1]Source!AE33*[1]Source!I33, 2))), 2)</f>
        <v>0</v>
      </c>
      <c r="T46">
        <f>[1]Source!X33</f>
        <v>0</v>
      </c>
      <c r="U46">
        <f>ROUND(([1]Source!FY33/100)*((ROUND([1]Source!AF33*[1]Source!I33, 2)+ROUND([1]Source!AE33*[1]Source!I33, 2))), 2)</f>
        <v>0</v>
      </c>
      <c r="V46">
        <f>[1]Source!Y33</f>
        <v>0</v>
      </c>
      <c r="W46">
        <f>IF([1]Source!BI33&lt;=1,H46, 0)</f>
        <v>0</v>
      </c>
      <c r="X46">
        <f>IF([1]Source!BI33=2,H46, 0)</f>
        <v>639.42999999999995</v>
      </c>
      <c r="Y46">
        <f>IF([1]Source!BI33=3,H46, 0)</f>
        <v>0</v>
      </c>
      <c r="Z46">
        <f>IF([1]Source!BI33=4,H46, 0)</f>
        <v>0</v>
      </c>
    </row>
    <row r="47" spans="1:26" x14ac:dyDescent="0.25">
      <c r="G47" s="53">
        <f>H40+H41+H42+H43+H44+SUM(H46:H46)</f>
        <v>704.36999999999989</v>
      </c>
      <c r="H47" s="53"/>
      <c r="I47" s="53">
        <f>J40+J41+J42+J43+J44+SUM(J46:J46)</f>
        <v>7410.1900000000005</v>
      </c>
      <c r="J47" s="53"/>
      <c r="K47" s="54">
        <f>[1]Source!U32</f>
        <v>2.4</v>
      </c>
      <c r="O47" s="55">
        <f>G47</f>
        <v>704.36999999999989</v>
      </c>
      <c r="P47" s="55">
        <f>I47</f>
        <v>7410.1900000000005</v>
      </c>
      <c r="Q47" s="55">
        <f>K47</f>
        <v>2.4</v>
      </c>
      <c r="W47">
        <f>IF([1]Source!BI32&lt;=1,H40+H41+H42+H43+H44, 0)</f>
        <v>0</v>
      </c>
      <c r="X47">
        <f>IF([1]Source!BI32=2,H40+H41+H42+H43+H44, 0)</f>
        <v>64.94</v>
      </c>
      <c r="Y47">
        <f>IF([1]Source!BI32=3,H40+H41+H42+H43+H44, 0)</f>
        <v>0</v>
      </c>
      <c r="Z47">
        <f>IF([1]Source!BI32=4,H40+H41+H42+H43+H44, 0)</f>
        <v>0</v>
      </c>
    </row>
    <row r="48" spans="1:26" ht="42.75" x14ac:dyDescent="0.25">
      <c r="A48" s="24" t="str">
        <f>[1]Source!E34</f>
        <v>2</v>
      </c>
      <c r="B48" s="36" t="str">
        <f>[1]Source!F34</f>
        <v>м10-08-001-7</v>
      </c>
      <c r="C48" s="36" t="str">
        <f>[1]Source!G34</f>
        <v>Приборы приемно-контрольные сигнальные, концентратор блок линейный</v>
      </c>
      <c r="D48" s="37" t="str">
        <f>[1]Source!H34</f>
        <v>10 лучей</v>
      </c>
      <c r="E48" s="30">
        <f>[1]Source!I34</f>
        <v>0.1</v>
      </c>
      <c r="F48" s="38">
        <f>[1]Source!AL34+[1]Source!AM34+[1]Source!AO34</f>
        <v>44.43</v>
      </c>
      <c r="G48" s="39"/>
      <c r="H48" s="40"/>
      <c r="I48" s="39" t="str">
        <f>[1]Source!BO34</f>
        <v>м10-08-001-7</v>
      </c>
      <c r="J48" s="40"/>
      <c r="K48" s="41"/>
      <c r="S48">
        <f>ROUND(([1]Source!FX34/100)*((ROUND([1]Source!AF34*[1]Source!I34, 2)+ROUND([1]Source!AE34*[1]Source!I34, 2))), 2)</f>
        <v>3.1</v>
      </c>
      <c r="T48">
        <f>[1]Source!X34</f>
        <v>95.92</v>
      </c>
      <c r="U48">
        <f>ROUND(([1]Source!FY34/100)*((ROUND([1]Source!AF34*[1]Source!I34, 2)+ROUND([1]Source!AE34*[1]Source!I34, 2))), 2)</f>
        <v>2.3199999999999998</v>
      </c>
      <c r="V48">
        <f>[1]Source!Y34</f>
        <v>71.94</v>
      </c>
    </row>
    <row r="49" spans="1:26" x14ac:dyDescent="0.25">
      <c r="C49" s="56" t="str">
        <f>"Объем: "&amp;[1]Source!I34&amp;"=1/"&amp;"10"</f>
        <v>Объем: 0,1=1/10</v>
      </c>
    </row>
    <row r="50" spans="1:26" x14ac:dyDescent="0.25">
      <c r="A50" s="24"/>
      <c r="B50" s="36"/>
      <c r="C50" s="36" t="s">
        <v>29</v>
      </c>
      <c r="D50" s="37"/>
      <c r="E50" s="30"/>
      <c r="F50" s="38">
        <f>[1]Source!AO34</f>
        <v>38.69</v>
      </c>
      <c r="G50" s="39" t="str">
        <f>[1]Source!DG34</f>
        <v/>
      </c>
      <c r="H50" s="40">
        <f>ROUND([1]Source!AF34*[1]Source!I34, 2)</f>
        <v>3.87</v>
      </c>
      <c r="I50" s="39">
        <f>IF([1]Source!BA34&lt;&gt; 0, [1]Source!BA34, 1)</f>
        <v>30.99</v>
      </c>
      <c r="J50" s="40">
        <f>[1]Source!S34</f>
        <v>119.9</v>
      </c>
      <c r="K50" s="41"/>
      <c r="R50">
        <f>H50</f>
        <v>3.87</v>
      </c>
    </row>
    <row r="51" spans="1:26" x14ac:dyDescent="0.25">
      <c r="A51" s="24"/>
      <c r="B51" s="36"/>
      <c r="C51" s="36" t="s">
        <v>30</v>
      </c>
      <c r="D51" s="37"/>
      <c r="E51" s="30"/>
      <c r="F51" s="38">
        <f>[1]Source!AM34</f>
        <v>0.31</v>
      </c>
      <c r="G51" s="39" t="str">
        <f>[1]Source!DE34</f>
        <v/>
      </c>
      <c r="H51" s="40">
        <f>ROUND([1]Source!AD34*[1]Source!I34, 2)</f>
        <v>0.03</v>
      </c>
      <c r="I51" s="39">
        <f>IF([1]Source!BB34&lt;&gt; 0, [1]Source!BB34, 1)</f>
        <v>3.74</v>
      </c>
      <c r="J51" s="40">
        <f>[1]Source!Q34</f>
        <v>0.12</v>
      </c>
      <c r="K51" s="41"/>
    </row>
    <row r="52" spans="1:26" x14ac:dyDescent="0.25">
      <c r="A52" s="24"/>
      <c r="B52" s="36"/>
      <c r="C52" s="36" t="s">
        <v>31</v>
      </c>
      <c r="D52" s="37"/>
      <c r="E52" s="30"/>
      <c r="F52" s="38">
        <f>[1]Source!AL34</f>
        <v>5.43</v>
      </c>
      <c r="G52" s="39" t="str">
        <f>[1]Source!DD34</f>
        <v/>
      </c>
      <c r="H52" s="40">
        <f>ROUND([1]Source!AC34*[1]Source!I34, 2)</f>
        <v>0.54</v>
      </c>
      <c r="I52" s="39">
        <f>IF([1]Source!BC34&lt;&gt; 0, [1]Source!BC34, 1)</f>
        <v>8.9</v>
      </c>
      <c r="J52" s="40">
        <f>[1]Source!P34</f>
        <v>4.83</v>
      </c>
      <c r="K52" s="41"/>
    </row>
    <row r="53" spans="1:26" x14ac:dyDescent="0.25">
      <c r="A53" s="24"/>
      <c r="B53" s="36"/>
      <c r="C53" s="36" t="s">
        <v>32</v>
      </c>
      <c r="D53" s="37" t="s">
        <v>33</v>
      </c>
      <c r="E53" s="30">
        <f>[1]Source!BZ34</f>
        <v>80</v>
      </c>
      <c r="F53" s="42"/>
      <c r="G53" s="39"/>
      <c r="H53" s="40">
        <f>SUM(S48:S56)</f>
        <v>3.1</v>
      </c>
      <c r="I53" s="39">
        <f>[1]Source!AT34</f>
        <v>80</v>
      </c>
      <c r="J53" s="40">
        <f>SUM(T48:T56)</f>
        <v>95.92</v>
      </c>
      <c r="K53" s="41"/>
    </row>
    <row r="54" spans="1:26" x14ac:dyDescent="0.25">
      <c r="A54" s="24"/>
      <c r="B54" s="36"/>
      <c r="C54" s="36" t="s">
        <v>34</v>
      </c>
      <c r="D54" s="37" t="s">
        <v>33</v>
      </c>
      <c r="E54" s="30">
        <f>[1]Source!CA34</f>
        <v>60</v>
      </c>
      <c r="F54" s="42"/>
      <c r="G54" s="39"/>
      <c r="H54" s="40">
        <f>SUM(U48:U56)</f>
        <v>2.3199999999999998</v>
      </c>
      <c r="I54" s="39">
        <f>[1]Source!AU34</f>
        <v>60</v>
      </c>
      <c r="J54" s="40">
        <f>SUM(V48:V56)</f>
        <v>71.94</v>
      </c>
      <c r="K54" s="41"/>
    </row>
    <row r="55" spans="1:26" x14ac:dyDescent="0.25">
      <c r="A55" s="24"/>
      <c r="B55" s="36"/>
      <c r="C55" s="36" t="s">
        <v>35</v>
      </c>
      <c r="D55" s="37" t="s">
        <v>36</v>
      </c>
      <c r="E55" s="30">
        <f>[1]Source!AQ34</f>
        <v>3.9</v>
      </c>
      <c r="F55" s="38"/>
      <c r="G55" s="39" t="str">
        <f>[1]Source!DI34</f>
        <v/>
      </c>
      <c r="H55" s="40"/>
      <c r="I55" s="39"/>
      <c r="J55" s="40"/>
      <c r="K55" s="43">
        <f>[1]Source!U34</f>
        <v>0.39</v>
      </c>
    </row>
    <row r="56" spans="1:26" ht="28.5" x14ac:dyDescent="0.25">
      <c r="A56" s="44" t="str">
        <f>[1]Source!E35</f>
        <v>2,1</v>
      </c>
      <c r="B56" s="45" t="str">
        <f>[1]Source!F35</f>
        <v>509-4299</v>
      </c>
      <c r="C56" s="45" t="str">
        <f>[1]Source!G35</f>
        <v>Преобразователь интерфейса, марка "С2000-ПИ"</v>
      </c>
      <c r="D56" s="46" t="str">
        <f>[1]Source!H35</f>
        <v>шт.</v>
      </c>
      <c r="E56" s="47">
        <f>[1]Source!I35</f>
        <v>1</v>
      </c>
      <c r="F56" s="48">
        <f>[1]Source!AL35+[1]Source!AM35+[1]Source!AO35</f>
        <v>288.2</v>
      </c>
      <c r="G56" s="49" t="s">
        <v>37</v>
      </c>
      <c r="H56" s="50">
        <f>ROUND([1]Source!AC35*[1]Source!I35, 2)+ROUND([1]Source!AD35*[1]Source!I35, 2)+ROUND([1]Source!AF35*[1]Source!I35, 2)</f>
        <v>288.2</v>
      </c>
      <c r="I56" s="51">
        <f>IF([1]Source!BC35&lt;&gt; 0, [1]Source!BC35, 1)</f>
        <v>8.49</v>
      </c>
      <c r="J56" s="50">
        <f>[1]Source!O35</f>
        <v>2446.8200000000002</v>
      </c>
      <c r="K56" s="52"/>
      <c r="S56">
        <f>ROUND(([1]Source!FX35/100)*((ROUND([1]Source!AF35*[1]Source!I35, 2)+ROUND([1]Source!AE35*[1]Source!I35, 2))), 2)</f>
        <v>0</v>
      </c>
      <c r="T56">
        <f>[1]Source!X35</f>
        <v>0</v>
      </c>
      <c r="U56">
        <f>ROUND(([1]Source!FY35/100)*((ROUND([1]Source!AF35*[1]Source!I35, 2)+ROUND([1]Source!AE35*[1]Source!I35, 2))), 2)</f>
        <v>0</v>
      </c>
      <c r="V56">
        <f>[1]Source!Y35</f>
        <v>0</v>
      </c>
      <c r="W56">
        <f>IF([1]Source!BI35&lt;=1,H56, 0)</f>
        <v>0</v>
      </c>
      <c r="X56">
        <f>IF([1]Source!BI35=2,H56, 0)</f>
        <v>288.2</v>
      </c>
      <c r="Y56">
        <f>IF([1]Source!BI35=3,H56, 0)</f>
        <v>0</v>
      </c>
      <c r="Z56">
        <f>IF([1]Source!BI35=4,H56, 0)</f>
        <v>0</v>
      </c>
    </row>
    <row r="57" spans="1:26" x14ac:dyDescent="0.25">
      <c r="G57" s="53">
        <f>H50+H51+H52+H53+H54+SUM(H56:H56)</f>
        <v>298.06</v>
      </c>
      <c r="H57" s="53"/>
      <c r="I57" s="53">
        <f>J50+J51+J52+J53+J54+SUM(J56:J56)</f>
        <v>2739.53</v>
      </c>
      <c r="J57" s="53"/>
      <c r="K57" s="54">
        <f>[1]Source!U34</f>
        <v>0.39</v>
      </c>
      <c r="O57" s="55">
        <f>G57</f>
        <v>298.06</v>
      </c>
      <c r="P57" s="55">
        <f>I57</f>
        <v>2739.53</v>
      </c>
      <c r="Q57" s="55">
        <f>K57</f>
        <v>0.39</v>
      </c>
      <c r="W57">
        <f>IF([1]Source!BI34&lt;=1,H50+H51+H52+H53+H54, 0)</f>
        <v>0</v>
      </c>
      <c r="X57">
        <f>IF([1]Source!BI34=2,H50+H51+H52+H53+H54, 0)</f>
        <v>9.86</v>
      </c>
      <c r="Y57">
        <f>IF([1]Source!BI34=3,H50+H51+H52+H53+H54, 0)</f>
        <v>0</v>
      </c>
      <c r="Z57">
        <f>IF([1]Source!BI34=4,H50+H51+H52+H53+H54, 0)</f>
        <v>0</v>
      </c>
    </row>
    <row r="58" spans="1:26" ht="29.25" x14ac:dyDescent="0.25">
      <c r="A58" s="24" t="str">
        <f>[1]Source!E36</f>
        <v>3</v>
      </c>
      <c r="B58" s="36" t="str">
        <f>[1]Source!F36</f>
        <v>м10-08-001-12</v>
      </c>
      <c r="C58" s="36" t="str">
        <f>[1]Source!G36</f>
        <v>Устройства промежуточные на количество лучей 5</v>
      </c>
      <c r="D58" s="37" t="str">
        <f>[1]Source!H36</f>
        <v>1  ШТ.</v>
      </c>
      <c r="E58" s="30">
        <f>[1]Source!I36</f>
        <v>1</v>
      </c>
      <c r="F58" s="38">
        <f>[1]Source!AL36+[1]Source!AM36+[1]Source!AO36</f>
        <v>29.17</v>
      </c>
      <c r="G58" s="39"/>
      <c r="H58" s="40"/>
      <c r="I58" s="39" t="str">
        <f>[1]Source!BO36</f>
        <v>м10-08-001-12</v>
      </c>
      <c r="J58" s="40"/>
      <c r="K58" s="41"/>
      <c r="S58">
        <f>ROUND(([1]Source!FX36/100)*((ROUND([1]Source!AF36*[1]Source!I36, 2)+ROUND([1]Source!AE36*[1]Source!I36, 2))), 2)</f>
        <v>19.87</v>
      </c>
      <c r="T58">
        <f>[1]Source!X36</f>
        <v>615.83000000000004</v>
      </c>
      <c r="U58">
        <f>ROUND(([1]Source!FY36/100)*((ROUND([1]Source!AF36*[1]Source!I36, 2)+ROUND([1]Source!AE36*[1]Source!I36, 2))), 2)</f>
        <v>14.9</v>
      </c>
      <c r="V58">
        <f>[1]Source!Y36</f>
        <v>461.87</v>
      </c>
    </row>
    <row r="59" spans="1:26" x14ac:dyDescent="0.25">
      <c r="A59" s="24"/>
      <c r="B59" s="36"/>
      <c r="C59" s="36" t="s">
        <v>29</v>
      </c>
      <c r="D59" s="37"/>
      <c r="E59" s="30"/>
      <c r="F59" s="38">
        <f>[1]Source!AO36</f>
        <v>24.84</v>
      </c>
      <c r="G59" s="39" t="str">
        <f>[1]Source!DG36</f>
        <v/>
      </c>
      <c r="H59" s="40">
        <f>ROUND([1]Source!AF36*[1]Source!I36, 2)</f>
        <v>24.84</v>
      </c>
      <c r="I59" s="39">
        <f>IF([1]Source!BA36&lt;&gt; 0, [1]Source!BA36, 1)</f>
        <v>30.99</v>
      </c>
      <c r="J59" s="40">
        <f>[1]Source!S36</f>
        <v>769.79</v>
      </c>
      <c r="K59" s="41"/>
      <c r="R59">
        <f>H59</f>
        <v>24.84</v>
      </c>
    </row>
    <row r="60" spans="1:26" x14ac:dyDescent="0.25">
      <c r="A60" s="24"/>
      <c r="B60" s="36"/>
      <c r="C60" s="36" t="s">
        <v>30</v>
      </c>
      <c r="D60" s="37"/>
      <c r="E60" s="30"/>
      <c r="F60" s="38">
        <f>[1]Source!AM36</f>
        <v>0.25</v>
      </c>
      <c r="G60" s="39" t="str">
        <f>[1]Source!DE36</f>
        <v/>
      </c>
      <c r="H60" s="40">
        <f>ROUND([1]Source!AD36*[1]Source!I36, 2)</f>
        <v>0.25</v>
      </c>
      <c r="I60" s="39">
        <f>IF([1]Source!BB36&lt;&gt; 0, [1]Source!BB36, 1)</f>
        <v>3.76</v>
      </c>
      <c r="J60" s="40">
        <f>[1]Source!Q36</f>
        <v>0.94</v>
      </c>
      <c r="K60" s="41"/>
    </row>
    <row r="61" spans="1:26" x14ac:dyDescent="0.25">
      <c r="A61" s="24"/>
      <c r="B61" s="36"/>
      <c r="C61" s="36" t="s">
        <v>31</v>
      </c>
      <c r="D61" s="37"/>
      <c r="E61" s="30"/>
      <c r="F61" s="38">
        <f>[1]Source!AL36</f>
        <v>4.08</v>
      </c>
      <c r="G61" s="39" t="str">
        <f>[1]Source!DD36</f>
        <v/>
      </c>
      <c r="H61" s="40">
        <f>ROUND([1]Source!AC36*[1]Source!I36, 2)</f>
        <v>4.08</v>
      </c>
      <c r="I61" s="39">
        <f>IF([1]Source!BC36&lt;&gt; 0, [1]Source!BC36, 1)</f>
        <v>8.43</v>
      </c>
      <c r="J61" s="40">
        <f>[1]Source!P36</f>
        <v>34.39</v>
      </c>
      <c r="K61" s="41"/>
    </row>
    <row r="62" spans="1:26" x14ac:dyDescent="0.25">
      <c r="A62" s="24"/>
      <c r="B62" s="36"/>
      <c r="C62" s="36" t="s">
        <v>32</v>
      </c>
      <c r="D62" s="37" t="s">
        <v>33</v>
      </c>
      <c r="E62" s="30">
        <f>[1]Source!BZ36</f>
        <v>80</v>
      </c>
      <c r="F62" s="42"/>
      <c r="G62" s="39"/>
      <c r="H62" s="40">
        <f>SUM(S58:S65)</f>
        <v>19.87</v>
      </c>
      <c r="I62" s="39">
        <f>[1]Source!AT36</f>
        <v>80</v>
      </c>
      <c r="J62" s="40">
        <f>SUM(T58:T65)</f>
        <v>615.83000000000004</v>
      </c>
      <c r="K62" s="41"/>
    </row>
    <row r="63" spans="1:26" x14ac:dyDescent="0.25">
      <c r="A63" s="24"/>
      <c r="B63" s="36"/>
      <c r="C63" s="36" t="s">
        <v>34</v>
      </c>
      <c r="D63" s="37" t="s">
        <v>33</v>
      </c>
      <c r="E63" s="30">
        <f>[1]Source!CA36</f>
        <v>60</v>
      </c>
      <c r="F63" s="42"/>
      <c r="G63" s="39"/>
      <c r="H63" s="40">
        <f>SUM(U58:U65)</f>
        <v>14.9</v>
      </c>
      <c r="I63" s="39">
        <f>[1]Source!AU36</f>
        <v>60</v>
      </c>
      <c r="J63" s="40">
        <f>SUM(V58:V65)</f>
        <v>461.87</v>
      </c>
      <c r="K63" s="41"/>
    </row>
    <row r="64" spans="1:26" x14ac:dyDescent="0.25">
      <c r="A64" s="24"/>
      <c r="B64" s="36"/>
      <c r="C64" s="36" t="s">
        <v>35</v>
      </c>
      <c r="D64" s="37" t="s">
        <v>36</v>
      </c>
      <c r="E64" s="30">
        <f>[1]Source!AQ36</f>
        <v>2.4</v>
      </c>
      <c r="F64" s="38"/>
      <c r="G64" s="39" t="str">
        <f>[1]Source!DI36</f>
        <v/>
      </c>
      <c r="H64" s="40"/>
      <c r="I64" s="39"/>
      <c r="J64" s="40"/>
      <c r="K64" s="43">
        <f>[1]Source!U36</f>
        <v>2.4</v>
      </c>
    </row>
    <row r="65" spans="1:26" ht="28.5" x14ac:dyDescent="0.25">
      <c r="A65" s="44" t="str">
        <f>[1]Source!E37</f>
        <v>3,1</v>
      </c>
      <c r="B65" s="45" t="str">
        <f>[1]Source!F37</f>
        <v>509-4294</v>
      </c>
      <c r="C65" s="45" t="str">
        <f>[1]Source!G37</f>
        <v>Блок контроля и индикации, марка "С2000-БКИ"</v>
      </c>
      <c r="D65" s="46" t="str">
        <f>[1]Source!H37</f>
        <v>шт.</v>
      </c>
      <c r="E65" s="47">
        <f>[1]Source!I37</f>
        <v>1</v>
      </c>
      <c r="F65" s="48">
        <f>[1]Source!AL37+[1]Source!AM37+[1]Source!AO37</f>
        <v>404.27</v>
      </c>
      <c r="G65" s="49" t="s">
        <v>37</v>
      </c>
      <c r="H65" s="50">
        <f>ROUND([1]Source!AC37*[1]Source!I37, 2)+ROUND([1]Source!AD37*[1]Source!I37, 2)+ROUND([1]Source!AF37*[1]Source!I37, 2)</f>
        <v>404.27</v>
      </c>
      <c r="I65" s="51">
        <f>IF([1]Source!BC37&lt;&gt; 0, [1]Source!BC37, 1)</f>
        <v>9.1</v>
      </c>
      <c r="J65" s="50">
        <f>[1]Source!O37</f>
        <v>3678.86</v>
      </c>
      <c r="K65" s="52"/>
      <c r="S65">
        <f>ROUND(([1]Source!FX37/100)*((ROUND([1]Source!AF37*[1]Source!I37, 2)+ROUND([1]Source!AE37*[1]Source!I37, 2))), 2)</f>
        <v>0</v>
      </c>
      <c r="T65">
        <f>[1]Source!X37</f>
        <v>0</v>
      </c>
      <c r="U65">
        <f>ROUND(([1]Source!FY37/100)*((ROUND([1]Source!AF37*[1]Source!I37, 2)+ROUND([1]Source!AE37*[1]Source!I37, 2))), 2)</f>
        <v>0</v>
      </c>
      <c r="V65">
        <f>[1]Source!Y37</f>
        <v>0</v>
      </c>
      <c r="W65">
        <f>IF([1]Source!BI37&lt;=1,H65, 0)</f>
        <v>0</v>
      </c>
      <c r="X65">
        <f>IF([1]Source!BI37=2,H65, 0)</f>
        <v>404.27</v>
      </c>
      <c r="Y65">
        <f>IF([1]Source!BI37=3,H65, 0)</f>
        <v>0</v>
      </c>
      <c r="Z65">
        <f>IF([1]Source!BI37=4,H65, 0)</f>
        <v>0</v>
      </c>
    </row>
    <row r="66" spans="1:26" x14ac:dyDescent="0.25">
      <c r="G66" s="53">
        <f>H59+H60+H61+H62+H63+SUM(H65:H65)</f>
        <v>468.21</v>
      </c>
      <c r="H66" s="53"/>
      <c r="I66" s="53">
        <f>J59+J60+J61+J62+J63+SUM(J65:J65)</f>
        <v>5561.68</v>
      </c>
      <c r="J66" s="53"/>
      <c r="K66" s="54">
        <f>[1]Source!U36</f>
        <v>2.4</v>
      </c>
      <c r="O66" s="55">
        <f>G66</f>
        <v>468.21</v>
      </c>
      <c r="P66" s="55">
        <f>I66</f>
        <v>5561.68</v>
      </c>
      <c r="Q66" s="55">
        <f>K66</f>
        <v>2.4</v>
      </c>
      <c r="W66">
        <f>IF([1]Source!BI36&lt;=1,H59+H60+H61+H62+H63, 0)</f>
        <v>0</v>
      </c>
      <c r="X66">
        <f>IF([1]Source!BI36=2,H59+H60+H61+H62+H63, 0)</f>
        <v>63.940000000000005</v>
      </c>
      <c r="Y66">
        <f>IF([1]Source!BI36=3,H59+H60+H61+H62+H63, 0)</f>
        <v>0</v>
      </c>
      <c r="Z66">
        <f>IF([1]Source!BI36=4,H59+H60+H61+H62+H63, 0)</f>
        <v>0</v>
      </c>
    </row>
    <row r="67" spans="1:26" ht="29.25" x14ac:dyDescent="0.25">
      <c r="A67" s="24" t="str">
        <f>[1]Source!E38</f>
        <v>4</v>
      </c>
      <c r="B67" s="36" t="str">
        <f>[1]Source!F38</f>
        <v>м10-08-001-8</v>
      </c>
      <c r="C67" s="36" t="str">
        <f>[1]Source!G38</f>
        <v>Прибор ОПС на 4 луча</v>
      </c>
      <c r="D67" s="37" t="str">
        <f>[1]Source!H38</f>
        <v>1  ШТ.</v>
      </c>
      <c r="E67" s="30">
        <f>[1]Source!I38</f>
        <v>1</v>
      </c>
      <c r="F67" s="38">
        <f>[1]Source!AL38+[1]Source!AM38+[1]Source!AO38</f>
        <v>29.66</v>
      </c>
      <c r="G67" s="39"/>
      <c r="H67" s="40"/>
      <c r="I67" s="39" t="str">
        <f>[1]Source!BO38</f>
        <v>м10-08-001-8</v>
      </c>
      <c r="J67" s="40"/>
      <c r="K67" s="41"/>
      <c r="S67">
        <f>ROUND(([1]Source!FX38/100)*((ROUND([1]Source!AF38*[1]Source!I38, 2)+ROUND([1]Source!AE38*[1]Source!I38, 2))), 2)</f>
        <v>20.16</v>
      </c>
      <c r="T67">
        <f>[1]Source!X38</f>
        <v>624.76</v>
      </c>
      <c r="U67">
        <f>ROUND(([1]Source!FY38/100)*((ROUND([1]Source!AF38*[1]Source!I38, 2)+ROUND([1]Source!AE38*[1]Source!I38, 2))), 2)</f>
        <v>15.12</v>
      </c>
      <c r="V67">
        <f>[1]Source!Y38</f>
        <v>468.57</v>
      </c>
    </row>
    <row r="68" spans="1:26" x14ac:dyDescent="0.25">
      <c r="A68" s="24"/>
      <c r="B68" s="36"/>
      <c r="C68" s="36" t="s">
        <v>29</v>
      </c>
      <c r="D68" s="37"/>
      <c r="E68" s="30"/>
      <c r="F68" s="38">
        <f>[1]Source!AO38</f>
        <v>25.2</v>
      </c>
      <c r="G68" s="39" t="str">
        <f>[1]Source!DG38</f>
        <v/>
      </c>
      <c r="H68" s="40">
        <f>ROUND([1]Source!AF38*[1]Source!I38, 2)</f>
        <v>25.2</v>
      </c>
      <c r="I68" s="39">
        <f>IF([1]Source!BA38&lt;&gt; 0, [1]Source!BA38, 1)</f>
        <v>30.99</v>
      </c>
      <c r="J68" s="40">
        <f>[1]Source!S38</f>
        <v>780.95</v>
      </c>
      <c r="K68" s="41"/>
      <c r="R68">
        <f>H68</f>
        <v>25.2</v>
      </c>
    </row>
    <row r="69" spans="1:26" x14ac:dyDescent="0.25">
      <c r="A69" s="24"/>
      <c r="B69" s="36"/>
      <c r="C69" s="36" t="s">
        <v>30</v>
      </c>
      <c r="D69" s="37"/>
      <c r="E69" s="30"/>
      <c r="F69" s="38">
        <f>[1]Source!AM38</f>
        <v>0.25</v>
      </c>
      <c r="G69" s="39" t="str">
        <f>[1]Source!DE38</f>
        <v/>
      </c>
      <c r="H69" s="40">
        <f>ROUND([1]Source!AD38*[1]Source!I38, 2)</f>
        <v>0.25</v>
      </c>
      <c r="I69" s="39">
        <f>IF([1]Source!BB38&lt;&gt; 0, [1]Source!BB38, 1)</f>
        <v>3.76</v>
      </c>
      <c r="J69" s="40">
        <f>[1]Source!Q38</f>
        <v>0.94</v>
      </c>
      <c r="K69" s="41"/>
    </row>
    <row r="70" spans="1:26" x14ac:dyDescent="0.25">
      <c r="A70" s="24"/>
      <c r="B70" s="36"/>
      <c r="C70" s="36" t="s">
        <v>31</v>
      </c>
      <c r="D70" s="37"/>
      <c r="E70" s="30"/>
      <c r="F70" s="38">
        <f>[1]Source!AL38</f>
        <v>4.21</v>
      </c>
      <c r="G70" s="39" t="str">
        <f>[1]Source!DD38</f>
        <v/>
      </c>
      <c r="H70" s="40">
        <f>ROUND([1]Source!AC38*[1]Source!I38, 2)</f>
        <v>4.21</v>
      </c>
      <c r="I70" s="39">
        <f>IF([1]Source!BC38&lt;&gt; 0, [1]Source!BC38, 1)</f>
        <v>8.52</v>
      </c>
      <c r="J70" s="40">
        <f>[1]Source!P38</f>
        <v>35.869999999999997</v>
      </c>
      <c r="K70" s="41"/>
    </row>
    <row r="71" spans="1:26" x14ac:dyDescent="0.25">
      <c r="A71" s="24"/>
      <c r="B71" s="36"/>
      <c r="C71" s="36" t="s">
        <v>32</v>
      </c>
      <c r="D71" s="37" t="s">
        <v>33</v>
      </c>
      <c r="E71" s="30">
        <f>[1]Source!BZ38</f>
        <v>80</v>
      </c>
      <c r="F71" s="42"/>
      <c r="G71" s="39"/>
      <c r="H71" s="40">
        <f>SUM(S67:S74)</f>
        <v>20.16</v>
      </c>
      <c r="I71" s="39">
        <f>[1]Source!AT38</f>
        <v>80</v>
      </c>
      <c r="J71" s="40">
        <f>SUM(T67:T74)</f>
        <v>624.76</v>
      </c>
      <c r="K71" s="41"/>
    </row>
    <row r="72" spans="1:26" x14ac:dyDescent="0.25">
      <c r="A72" s="24"/>
      <c r="B72" s="36"/>
      <c r="C72" s="36" t="s">
        <v>34</v>
      </c>
      <c r="D72" s="37" t="s">
        <v>33</v>
      </c>
      <c r="E72" s="30">
        <f>[1]Source!CA38</f>
        <v>60</v>
      </c>
      <c r="F72" s="42"/>
      <c r="G72" s="39"/>
      <c r="H72" s="40">
        <f>SUM(U67:U74)</f>
        <v>15.12</v>
      </c>
      <c r="I72" s="39">
        <f>[1]Source!AU38</f>
        <v>60</v>
      </c>
      <c r="J72" s="40">
        <f>SUM(V67:V74)</f>
        <v>468.57</v>
      </c>
      <c r="K72" s="41"/>
    </row>
    <row r="73" spans="1:26" x14ac:dyDescent="0.25">
      <c r="A73" s="24"/>
      <c r="B73" s="36"/>
      <c r="C73" s="36" t="s">
        <v>35</v>
      </c>
      <c r="D73" s="37" t="s">
        <v>36</v>
      </c>
      <c r="E73" s="30">
        <f>[1]Source!AQ38</f>
        <v>2.4</v>
      </c>
      <c r="F73" s="38"/>
      <c r="G73" s="39" t="str">
        <f>[1]Source!DI38</f>
        <v/>
      </c>
      <c r="H73" s="40"/>
      <c r="I73" s="39"/>
      <c r="J73" s="40"/>
      <c r="K73" s="43">
        <f>[1]Source!U38</f>
        <v>2.4</v>
      </c>
    </row>
    <row r="74" spans="1:26" ht="28.5" x14ac:dyDescent="0.25">
      <c r="A74" s="44" t="str">
        <f>[1]Source!E39</f>
        <v>4,1</v>
      </c>
      <c r="B74" s="45" t="str">
        <f>[1]Source!F39</f>
        <v>509-4296</v>
      </c>
      <c r="C74" s="45" t="str">
        <f>[1]Source!G39</f>
        <v>Контроллер двухпроводной линии связи, марка "С2000-КДЛ"</v>
      </c>
      <c r="D74" s="46" t="str">
        <f>[1]Source!H39</f>
        <v>шт.</v>
      </c>
      <c r="E74" s="47">
        <f>[1]Source!I39</f>
        <v>1</v>
      </c>
      <c r="F74" s="48">
        <f>[1]Source!AL39+[1]Source!AM39+[1]Source!AO39</f>
        <v>178.97</v>
      </c>
      <c r="G74" s="49" t="s">
        <v>37</v>
      </c>
      <c r="H74" s="50">
        <f>ROUND([1]Source!AC39*[1]Source!I39, 2)+ROUND([1]Source!AD39*[1]Source!I39, 2)+ROUND([1]Source!AF39*[1]Source!I39, 2)</f>
        <v>178.97</v>
      </c>
      <c r="I74" s="51">
        <f>IF([1]Source!BC39&lt;&gt; 0, [1]Source!BC39, 1)</f>
        <v>10.37</v>
      </c>
      <c r="J74" s="50">
        <f>[1]Source!O39</f>
        <v>1855.92</v>
      </c>
      <c r="K74" s="52"/>
      <c r="S74">
        <f>ROUND(([1]Source!FX39/100)*((ROUND([1]Source!AF39*[1]Source!I39, 2)+ROUND([1]Source!AE39*[1]Source!I39, 2))), 2)</f>
        <v>0</v>
      </c>
      <c r="T74">
        <f>[1]Source!X39</f>
        <v>0</v>
      </c>
      <c r="U74">
        <f>ROUND(([1]Source!FY39/100)*((ROUND([1]Source!AF39*[1]Source!I39, 2)+ROUND([1]Source!AE39*[1]Source!I39, 2))), 2)</f>
        <v>0</v>
      </c>
      <c r="V74">
        <f>[1]Source!Y39</f>
        <v>0</v>
      </c>
      <c r="W74">
        <f>IF([1]Source!BI39&lt;=1,H74, 0)</f>
        <v>0</v>
      </c>
      <c r="X74">
        <f>IF([1]Source!BI39=2,H74, 0)</f>
        <v>178.97</v>
      </c>
      <c r="Y74">
        <f>IF([1]Source!BI39=3,H74, 0)</f>
        <v>0</v>
      </c>
      <c r="Z74">
        <f>IF([1]Source!BI39=4,H74, 0)</f>
        <v>0</v>
      </c>
    </row>
    <row r="75" spans="1:26" x14ac:dyDescent="0.25">
      <c r="G75" s="53">
        <f>H68+H69+H70+H71+H72+SUM(H74:H74)</f>
        <v>243.91</v>
      </c>
      <c r="H75" s="53"/>
      <c r="I75" s="53">
        <f>J68+J69+J70+J71+J72+SUM(J74:J74)</f>
        <v>3767.01</v>
      </c>
      <c r="J75" s="53"/>
      <c r="K75" s="54">
        <f>[1]Source!U38</f>
        <v>2.4</v>
      </c>
      <c r="O75" s="55">
        <f>G75</f>
        <v>243.91</v>
      </c>
      <c r="P75" s="55">
        <f>I75</f>
        <v>3767.01</v>
      </c>
      <c r="Q75" s="55">
        <f>K75</f>
        <v>2.4</v>
      </c>
      <c r="W75">
        <f>IF([1]Source!BI38&lt;=1,H68+H69+H70+H71+H72, 0)</f>
        <v>0</v>
      </c>
      <c r="X75">
        <f>IF([1]Source!BI38=2,H68+H69+H70+H71+H72, 0)</f>
        <v>64.94</v>
      </c>
      <c r="Y75">
        <f>IF([1]Source!BI38=3,H68+H69+H70+H71+H72, 0)</f>
        <v>0</v>
      </c>
      <c r="Z75">
        <f>IF([1]Source!BI38=4,H68+H69+H70+H71+H72, 0)</f>
        <v>0</v>
      </c>
    </row>
    <row r="76" spans="1:26" ht="29.25" x14ac:dyDescent="0.25">
      <c r="A76" s="24" t="str">
        <f>[1]Source!E40</f>
        <v>5</v>
      </c>
      <c r="B76" s="36" t="str">
        <f>[1]Source!F40</f>
        <v>м10-08-001-12</v>
      </c>
      <c r="C76" s="36" t="str">
        <f>[1]Source!G40</f>
        <v>Устройства промежуточные на количество лучей 5</v>
      </c>
      <c r="D76" s="37" t="str">
        <f>[1]Source!H40</f>
        <v>1  ШТ.</v>
      </c>
      <c r="E76" s="30">
        <f>[1]Source!I40</f>
        <v>2</v>
      </c>
      <c r="F76" s="38">
        <f>[1]Source!AL40+[1]Source!AM40+[1]Source!AO40</f>
        <v>29.17</v>
      </c>
      <c r="G76" s="39"/>
      <c r="H76" s="40"/>
      <c r="I76" s="39" t="str">
        <f>[1]Source!BO40</f>
        <v>м10-08-001-12</v>
      </c>
      <c r="J76" s="40"/>
      <c r="K76" s="41"/>
      <c r="S76">
        <f>ROUND(([1]Source!FX40/100)*((ROUND([1]Source!AF40*[1]Source!I40, 2)+ROUND([1]Source!AE40*[1]Source!I40, 2))), 2)</f>
        <v>39.74</v>
      </c>
      <c r="T76">
        <f>[1]Source!X40</f>
        <v>1231.6600000000001</v>
      </c>
      <c r="U76">
        <f>ROUND(([1]Source!FY40/100)*((ROUND([1]Source!AF40*[1]Source!I40, 2)+ROUND([1]Source!AE40*[1]Source!I40, 2))), 2)</f>
        <v>29.81</v>
      </c>
      <c r="V76">
        <f>[1]Source!Y40</f>
        <v>923.75</v>
      </c>
    </row>
    <row r="77" spans="1:26" x14ac:dyDescent="0.25">
      <c r="A77" s="24"/>
      <c r="B77" s="36"/>
      <c r="C77" s="36" t="s">
        <v>29</v>
      </c>
      <c r="D77" s="37"/>
      <c r="E77" s="30"/>
      <c r="F77" s="38">
        <f>[1]Source!AO40</f>
        <v>24.84</v>
      </c>
      <c r="G77" s="39" t="str">
        <f>[1]Source!DG40</f>
        <v/>
      </c>
      <c r="H77" s="40">
        <f>ROUND([1]Source!AF40*[1]Source!I40, 2)</f>
        <v>49.68</v>
      </c>
      <c r="I77" s="39">
        <f>IF([1]Source!BA40&lt;&gt; 0, [1]Source!BA40, 1)</f>
        <v>30.99</v>
      </c>
      <c r="J77" s="40">
        <f>[1]Source!S40</f>
        <v>1539.58</v>
      </c>
      <c r="K77" s="41"/>
      <c r="R77">
        <f>H77</f>
        <v>49.68</v>
      </c>
    </row>
    <row r="78" spans="1:26" x14ac:dyDescent="0.25">
      <c r="A78" s="24"/>
      <c r="B78" s="36"/>
      <c r="C78" s="36" t="s">
        <v>30</v>
      </c>
      <c r="D78" s="37"/>
      <c r="E78" s="30"/>
      <c r="F78" s="38">
        <f>[1]Source!AM40</f>
        <v>0.25</v>
      </c>
      <c r="G78" s="39" t="str">
        <f>[1]Source!DE40</f>
        <v/>
      </c>
      <c r="H78" s="40">
        <f>ROUND([1]Source!AD40*[1]Source!I40, 2)</f>
        <v>0.5</v>
      </c>
      <c r="I78" s="39">
        <f>IF([1]Source!BB40&lt;&gt; 0, [1]Source!BB40, 1)</f>
        <v>3.76</v>
      </c>
      <c r="J78" s="40">
        <f>[1]Source!Q40</f>
        <v>1.88</v>
      </c>
      <c r="K78" s="41"/>
    </row>
    <row r="79" spans="1:26" x14ac:dyDescent="0.25">
      <c r="A79" s="24"/>
      <c r="B79" s="36"/>
      <c r="C79" s="36" t="s">
        <v>31</v>
      </c>
      <c r="D79" s="37"/>
      <c r="E79" s="30"/>
      <c r="F79" s="38">
        <f>[1]Source!AL40</f>
        <v>4.08</v>
      </c>
      <c r="G79" s="39" t="str">
        <f>[1]Source!DD40</f>
        <v/>
      </c>
      <c r="H79" s="40">
        <f>ROUND([1]Source!AC40*[1]Source!I40, 2)</f>
        <v>8.16</v>
      </c>
      <c r="I79" s="39">
        <f>IF([1]Source!BC40&lt;&gt; 0, [1]Source!BC40, 1)</f>
        <v>8.43</v>
      </c>
      <c r="J79" s="40">
        <f>[1]Source!P40</f>
        <v>68.790000000000006</v>
      </c>
      <c r="K79" s="41"/>
    </row>
    <row r="80" spans="1:26" x14ac:dyDescent="0.25">
      <c r="A80" s="24"/>
      <c r="B80" s="36"/>
      <c r="C80" s="36" t="s">
        <v>32</v>
      </c>
      <c r="D80" s="37" t="s">
        <v>33</v>
      </c>
      <c r="E80" s="30">
        <f>[1]Source!BZ40</f>
        <v>80</v>
      </c>
      <c r="F80" s="42"/>
      <c r="G80" s="39"/>
      <c r="H80" s="40">
        <f>SUM(S76:S83)</f>
        <v>39.74</v>
      </c>
      <c r="I80" s="39">
        <f>[1]Source!AT40</f>
        <v>80</v>
      </c>
      <c r="J80" s="40">
        <f>SUM(T76:T83)</f>
        <v>1231.6600000000001</v>
      </c>
      <c r="K80" s="41"/>
    </row>
    <row r="81" spans="1:26" x14ac:dyDescent="0.25">
      <c r="A81" s="24"/>
      <c r="B81" s="36"/>
      <c r="C81" s="36" t="s">
        <v>34</v>
      </c>
      <c r="D81" s="37" t="s">
        <v>33</v>
      </c>
      <c r="E81" s="30">
        <f>[1]Source!CA40</f>
        <v>60</v>
      </c>
      <c r="F81" s="42"/>
      <c r="G81" s="39"/>
      <c r="H81" s="40">
        <f>SUM(U76:U83)</f>
        <v>29.81</v>
      </c>
      <c r="I81" s="39">
        <f>[1]Source!AU40</f>
        <v>60</v>
      </c>
      <c r="J81" s="40">
        <f>SUM(V76:V83)</f>
        <v>923.75</v>
      </c>
      <c r="K81" s="41"/>
    </row>
    <row r="82" spans="1:26" x14ac:dyDescent="0.25">
      <c r="A82" s="24"/>
      <c r="B82" s="36"/>
      <c r="C82" s="36" t="s">
        <v>35</v>
      </c>
      <c r="D82" s="37" t="s">
        <v>36</v>
      </c>
      <c r="E82" s="30">
        <f>[1]Source!AQ40</f>
        <v>2.4</v>
      </c>
      <c r="F82" s="38"/>
      <c r="G82" s="39" t="str">
        <f>[1]Source!DI40</f>
        <v/>
      </c>
      <c r="H82" s="40"/>
      <c r="I82" s="39"/>
      <c r="J82" s="40"/>
      <c r="K82" s="43">
        <f>[1]Source!U40</f>
        <v>4.8</v>
      </c>
    </row>
    <row r="83" spans="1:26" ht="28.5" x14ac:dyDescent="0.25">
      <c r="A83" s="44" t="str">
        <f>[1]Source!E41</f>
        <v>5,1</v>
      </c>
      <c r="B83" s="45" t="str">
        <f>[1]Source!F41</f>
        <v>509-7317</v>
      </c>
      <c r="C83" s="45" t="str">
        <f>[1]Source!G41</f>
        <v>Блок сигнально-пусковой (релейный блок), марка "С2000-СП2"</v>
      </c>
      <c r="D83" s="46" t="str">
        <f>[1]Source!H41</f>
        <v>шт.</v>
      </c>
      <c r="E83" s="47">
        <f>[1]Source!I41</f>
        <v>2</v>
      </c>
      <c r="F83" s="48">
        <f>[1]Source!AL41+[1]Source!AM41+[1]Source!AO41</f>
        <v>99.32</v>
      </c>
      <c r="G83" s="49" t="s">
        <v>37</v>
      </c>
      <c r="H83" s="50">
        <f>ROUND([1]Source!AC41*[1]Source!I41, 2)+ROUND([1]Source!AD41*[1]Source!I41, 2)+ROUND([1]Source!AF41*[1]Source!I41, 2)</f>
        <v>198.64</v>
      </c>
      <c r="I83" s="51">
        <f>IF([1]Source!BC41&lt;&gt; 0, [1]Source!BC41, 1)</f>
        <v>9.25</v>
      </c>
      <c r="J83" s="50">
        <f>[1]Source!O41</f>
        <v>1837.42</v>
      </c>
      <c r="K83" s="52"/>
      <c r="S83">
        <f>ROUND(([1]Source!FX41/100)*((ROUND([1]Source!AF41*[1]Source!I41, 2)+ROUND([1]Source!AE41*[1]Source!I41, 2))), 2)</f>
        <v>0</v>
      </c>
      <c r="T83">
        <f>[1]Source!X41</f>
        <v>0</v>
      </c>
      <c r="U83">
        <f>ROUND(([1]Source!FY41/100)*((ROUND([1]Source!AF41*[1]Source!I41, 2)+ROUND([1]Source!AE41*[1]Source!I41, 2))), 2)</f>
        <v>0</v>
      </c>
      <c r="V83">
        <f>[1]Source!Y41</f>
        <v>0</v>
      </c>
      <c r="W83">
        <f>IF([1]Source!BI41&lt;=1,H83, 0)</f>
        <v>0</v>
      </c>
      <c r="X83">
        <f>IF([1]Source!BI41=2,H83, 0)</f>
        <v>198.64</v>
      </c>
      <c r="Y83">
        <f>IF([1]Source!BI41=3,H83, 0)</f>
        <v>0</v>
      </c>
      <c r="Z83">
        <f>IF([1]Source!BI41=4,H83, 0)</f>
        <v>0</v>
      </c>
    </row>
    <row r="84" spans="1:26" x14ac:dyDescent="0.25">
      <c r="G84" s="53">
        <f>H77+H78+H79+H80+H81+SUM(H83:H83)</f>
        <v>326.52999999999997</v>
      </c>
      <c r="H84" s="53"/>
      <c r="I84" s="53">
        <f>J77+J78+J79+J80+J81+SUM(J83:J83)</f>
        <v>5603.08</v>
      </c>
      <c r="J84" s="53"/>
      <c r="K84" s="54">
        <f>[1]Source!U40</f>
        <v>4.8</v>
      </c>
      <c r="O84" s="55">
        <f>G84</f>
        <v>326.52999999999997</v>
      </c>
      <c r="P84" s="55">
        <f>I84</f>
        <v>5603.08</v>
      </c>
      <c r="Q84" s="55">
        <f>K84</f>
        <v>4.8</v>
      </c>
      <c r="W84">
        <f>IF([1]Source!BI40&lt;=1,H77+H78+H79+H80+H81, 0)</f>
        <v>0</v>
      </c>
      <c r="X84">
        <f>IF([1]Source!BI40=2,H77+H78+H79+H80+H81, 0)</f>
        <v>127.89000000000001</v>
      </c>
      <c r="Y84">
        <f>IF([1]Source!BI40=3,H77+H78+H79+H80+H81, 0)</f>
        <v>0</v>
      </c>
      <c r="Z84">
        <f>IF([1]Source!BI40=4,H77+H78+H79+H80+H81, 0)</f>
        <v>0</v>
      </c>
    </row>
    <row r="85" spans="1:26" ht="29.25" x14ac:dyDescent="0.25">
      <c r="A85" s="24" t="str">
        <f>[1]Source!E42</f>
        <v>6</v>
      </c>
      <c r="B85" s="36" t="str">
        <f>[1]Source!F42</f>
        <v>м10-08-019-01</v>
      </c>
      <c r="C85" s="36" t="str">
        <f>[1]Source!G42</f>
        <v>Коробка ответвительная на стене</v>
      </c>
      <c r="D85" s="37" t="str">
        <f>[1]Source!H42</f>
        <v>1  ШТ.</v>
      </c>
      <c r="E85" s="30">
        <f>[1]Source!I42</f>
        <v>1</v>
      </c>
      <c r="F85" s="38">
        <f>[1]Source!AL42+[1]Source!AM42+[1]Source!AO42</f>
        <v>5.29</v>
      </c>
      <c r="G85" s="39"/>
      <c r="H85" s="40"/>
      <c r="I85" s="39" t="str">
        <f>[1]Source!BO42</f>
        <v>м11-03-001-1</v>
      </c>
      <c r="J85" s="40"/>
      <c r="K85" s="41"/>
      <c r="S85">
        <f>ROUND(([1]Source!FX42/100)*((ROUND([1]Source!AF42*[1]Source!I42, 2)+ROUND([1]Source!AE42*[1]Source!I42, 2))), 2)</f>
        <v>3.9</v>
      </c>
      <c r="T85">
        <f>[1]Source!X42</f>
        <v>120.98</v>
      </c>
      <c r="U85">
        <f>ROUND(([1]Source!FY42/100)*((ROUND([1]Source!AF42*[1]Source!I42, 2)+ROUND([1]Source!AE42*[1]Source!I42, 2))), 2)</f>
        <v>2.93</v>
      </c>
      <c r="V85">
        <f>[1]Source!Y42</f>
        <v>90.74</v>
      </c>
    </row>
    <row r="86" spans="1:26" x14ac:dyDescent="0.25">
      <c r="A86" s="24"/>
      <c r="B86" s="36"/>
      <c r="C86" s="36" t="s">
        <v>29</v>
      </c>
      <c r="D86" s="37"/>
      <c r="E86" s="30"/>
      <c r="F86" s="38">
        <f>[1]Source!AO42</f>
        <v>4.88</v>
      </c>
      <c r="G86" s="39" t="str">
        <f>[1]Source!DG42</f>
        <v/>
      </c>
      <c r="H86" s="40">
        <f>ROUND([1]Source!AF42*[1]Source!I42, 2)</f>
        <v>4.88</v>
      </c>
      <c r="I86" s="39">
        <f>IF([1]Source!BA42&lt;&gt; 0, [1]Source!BA42, 1)</f>
        <v>30.99</v>
      </c>
      <c r="J86" s="40">
        <f>[1]Source!S42</f>
        <v>151.22999999999999</v>
      </c>
      <c r="K86" s="41"/>
      <c r="R86">
        <f>H86</f>
        <v>4.88</v>
      </c>
    </row>
    <row r="87" spans="1:26" x14ac:dyDescent="0.25">
      <c r="A87" s="24"/>
      <c r="B87" s="36"/>
      <c r="C87" s="36" t="s">
        <v>31</v>
      </c>
      <c r="D87" s="37"/>
      <c r="E87" s="30"/>
      <c r="F87" s="38">
        <f>[1]Source!AL42</f>
        <v>0.41</v>
      </c>
      <c r="G87" s="39" t="str">
        <f>[1]Source!DD42</f>
        <v/>
      </c>
      <c r="H87" s="40">
        <f>ROUND([1]Source!AC42*[1]Source!I42, 2)</f>
        <v>0.41</v>
      </c>
      <c r="I87" s="39">
        <f>IF([1]Source!BC42&lt;&gt; 0, [1]Source!BC42, 1)</f>
        <v>8.33</v>
      </c>
      <c r="J87" s="40">
        <f>[1]Source!P42</f>
        <v>3.42</v>
      </c>
      <c r="K87" s="41"/>
    </row>
    <row r="88" spans="1:26" x14ac:dyDescent="0.25">
      <c r="A88" s="24"/>
      <c r="B88" s="36"/>
      <c r="C88" s="36" t="s">
        <v>32</v>
      </c>
      <c r="D88" s="37" t="s">
        <v>33</v>
      </c>
      <c r="E88" s="30">
        <f>[1]Source!BZ42</f>
        <v>80</v>
      </c>
      <c r="F88" s="42"/>
      <c r="G88" s="39"/>
      <c r="H88" s="40">
        <f>SUM(S85:S91)</f>
        <v>3.9</v>
      </c>
      <c r="I88" s="39">
        <f>[1]Source!AT42</f>
        <v>80</v>
      </c>
      <c r="J88" s="40">
        <f>SUM(T85:T91)</f>
        <v>120.98</v>
      </c>
      <c r="K88" s="41"/>
    </row>
    <row r="89" spans="1:26" x14ac:dyDescent="0.25">
      <c r="A89" s="24"/>
      <c r="B89" s="36"/>
      <c r="C89" s="36" t="s">
        <v>34</v>
      </c>
      <c r="D89" s="37" t="s">
        <v>33</v>
      </c>
      <c r="E89" s="30">
        <f>[1]Source!CA42</f>
        <v>60</v>
      </c>
      <c r="F89" s="42"/>
      <c r="G89" s="39"/>
      <c r="H89" s="40">
        <f>SUM(U85:U91)</f>
        <v>2.93</v>
      </c>
      <c r="I89" s="39">
        <f>[1]Source!AU42</f>
        <v>60</v>
      </c>
      <c r="J89" s="40">
        <f>SUM(V85:V91)</f>
        <v>90.74</v>
      </c>
      <c r="K89" s="41"/>
    </row>
    <row r="90" spans="1:26" x14ac:dyDescent="0.25">
      <c r="A90" s="24"/>
      <c r="B90" s="36"/>
      <c r="C90" s="36" t="s">
        <v>35</v>
      </c>
      <c r="D90" s="37" t="s">
        <v>36</v>
      </c>
      <c r="E90" s="30">
        <f>[1]Source!AQ42</f>
        <v>0.52</v>
      </c>
      <c r="F90" s="38"/>
      <c r="G90" s="39" t="str">
        <f>[1]Source!DI42</f>
        <v/>
      </c>
      <c r="H90" s="40"/>
      <c r="I90" s="39"/>
      <c r="J90" s="40"/>
      <c r="K90" s="43">
        <f>[1]Source!U42</f>
        <v>0.52</v>
      </c>
    </row>
    <row r="91" spans="1:26" ht="28.5" x14ac:dyDescent="0.25">
      <c r="A91" s="44" t="str">
        <f>[1]Source!E43</f>
        <v>6,1</v>
      </c>
      <c r="B91" s="45" t="str">
        <f>[1]Source!F43</f>
        <v>509-7292</v>
      </c>
      <c r="C91" s="45" t="str">
        <f>[1]Source!G43</f>
        <v>Расширитель адресный ("адресная метка"), марка "С2000-АР2"</v>
      </c>
      <c r="D91" s="46" t="str">
        <f>[1]Source!H43</f>
        <v>100 шт.</v>
      </c>
      <c r="E91" s="47">
        <f>[1]Source!I43</f>
        <v>0.01</v>
      </c>
      <c r="F91" s="48">
        <f>[1]Source!AL43+[1]Source!AM43+[1]Source!AO43</f>
        <v>5563</v>
      </c>
      <c r="G91" s="49" t="s">
        <v>37</v>
      </c>
      <c r="H91" s="50">
        <f>ROUND([1]Source!AC43*[1]Source!I43, 2)+ROUND([1]Source!AD43*[1]Source!I43, 2)+ROUND([1]Source!AF43*[1]Source!I43, 2)</f>
        <v>55.63</v>
      </c>
      <c r="I91" s="51">
        <f>IF([1]Source!BC43&lt;&gt; 0, [1]Source!BC43, 1)</f>
        <v>7.37</v>
      </c>
      <c r="J91" s="50">
        <f>[1]Source!O43</f>
        <v>409.99</v>
      </c>
      <c r="K91" s="52"/>
      <c r="S91">
        <f>ROUND(([1]Source!FX43/100)*((ROUND([1]Source!AF43*[1]Source!I43, 2)+ROUND([1]Source!AE43*[1]Source!I43, 2))), 2)</f>
        <v>0</v>
      </c>
      <c r="T91">
        <f>[1]Source!X43</f>
        <v>0</v>
      </c>
      <c r="U91">
        <f>ROUND(([1]Source!FY43/100)*((ROUND([1]Source!AF43*[1]Source!I43, 2)+ROUND([1]Source!AE43*[1]Source!I43, 2))), 2)</f>
        <v>0</v>
      </c>
      <c r="V91">
        <f>[1]Source!Y43</f>
        <v>0</v>
      </c>
      <c r="W91">
        <f>IF([1]Source!BI43&lt;=1,H91, 0)</f>
        <v>0</v>
      </c>
      <c r="X91">
        <f>IF([1]Source!BI43=2,H91, 0)</f>
        <v>55.63</v>
      </c>
      <c r="Y91">
        <f>IF([1]Source!BI43=3,H91, 0)</f>
        <v>0</v>
      </c>
      <c r="Z91">
        <f>IF([1]Source!BI43=4,H91, 0)</f>
        <v>0</v>
      </c>
    </row>
    <row r="92" spans="1:26" x14ac:dyDescent="0.25">
      <c r="G92" s="53">
        <f>H86+H87+H88+H89+SUM(H91:H91)</f>
        <v>67.75</v>
      </c>
      <c r="H92" s="53"/>
      <c r="I92" s="53">
        <f>J86+J87+J88+J89+SUM(J91:J91)</f>
        <v>776.36</v>
      </c>
      <c r="J92" s="53"/>
      <c r="K92" s="54">
        <f>[1]Source!U42</f>
        <v>0.52</v>
      </c>
      <c r="O92" s="55">
        <f>G92</f>
        <v>67.75</v>
      </c>
      <c r="P92" s="55">
        <f>I92</f>
        <v>776.36</v>
      </c>
      <c r="Q92" s="55">
        <f>K92</f>
        <v>0.52</v>
      </c>
      <c r="W92">
        <f>IF([1]Source!BI42&lt;=1,H86+H87+H88+H89, 0)</f>
        <v>0</v>
      </c>
      <c r="X92">
        <f>IF([1]Source!BI42=2,H86+H87+H88+H89, 0)</f>
        <v>12.12</v>
      </c>
      <c r="Y92">
        <f>IF([1]Source!BI42=3,H86+H87+H88+H89, 0)</f>
        <v>0</v>
      </c>
      <c r="Z92">
        <f>IF([1]Source!BI42=4,H86+H87+H88+H89, 0)</f>
        <v>0</v>
      </c>
    </row>
    <row r="93" spans="1:26" ht="57" x14ac:dyDescent="0.25">
      <c r="A93" s="24" t="str">
        <f>[1]Source!E44</f>
        <v>7</v>
      </c>
      <c r="B93" s="36" t="str">
        <f>[1]Source!F44</f>
        <v>м10-08-002-2</v>
      </c>
      <c r="C93" s="36" t="str">
        <f>[1]Source!G44</f>
        <v>Извещатель ПС автоматический дымовой, фотоэлектрический, радиоизотопный, световой в нормальном исполнении</v>
      </c>
      <c r="D93" s="37" t="str">
        <f>[1]Source!H44</f>
        <v>1  ШТ.</v>
      </c>
      <c r="E93" s="30">
        <f>[1]Source!I44</f>
        <v>41</v>
      </c>
      <c r="F93" s="38">
        <f>[1]Source!AL44+[1]Source!AM44+[1]Source!AO44</f>
        <v>19.21</v>
      </c>
      <c r="G93" s="39"/>
      <c r="H93" s="40"/>
      <c r="I93" s="39" t="str">
        <f>[1]Source!BO44</f>
        <v>м10-08-002-2</v>
      </c>
      <c r="J93" s="40"/>
      <c r="K93" s="41"/>
      <c r="S93">
        <f>ROUND(([1]Source!FX44/100)*((ROUND([1]Source!AF44*[1]Source!I44, 2)+ROUND([1]Source!AE44*[1]Source!I44, 2))), 2)</f>
        <v>530.04999999999995</v>
      </c>
      <c r="T93">
        <f>[1]Source!X44</f>
        <v>16426.18</v>
      </c>
      <c r="U93">
        <f>ROUND(([1]Source!FY44/100)*((ROUND([1]Source!AF44*[1]Source!I44, 2)+ROUND([1]Source!AE44*[1]Source!I44, 2))), 2)</f>
        <v>397.54</v>
      </c>
      <c r="V93">
        <f>[1]Source!Y44</f>
        <v>12319.64</v>
      </c>
    </row>
    <row r="94" spans="1:26" x14ac:dyDescent="0.25">
      <c r="A94" s="24"/>
      <c r="B94" s="36"/>
      <c r="C94" s="36" t="s">
        <v>29</v>
      </c>
      <c r="D94" s="37"/>
      <c r="E94" s="30"/>
      <c r="F94" s="38">
        <f>[1]Source!AO44</f>
        <v>16.16</v>
      </c>
      <c r="G94" s="39" t="str">
        <f>[1]Source!DG44</f>
        <v/>
      </c>
      <c r="H94" s="40">
        <f>ROUND([1]Source!AF44*[1]Source!I44, 2)</f>
        <v>662.56</v>
      </c>
      <c r="I94" s="39">
        <f>IF([1]Source!BA44&lt;&gt; 0, [1]Source!BA44, 1)</f>
        <v>30.99</v>
      </c>
      <c r="J94" s="40">
        <f>[1]Source!S44</f>
        <v>20532.73</v>
      </c>
      <c r="K94" s="41"/>
      <c r="R94">
        <f>H94</f>
        <v>662.56</v>
      </c>
    </row>
    <row r="95" spans="1:26" x14ac:dyDescent="0.25">
      <c r="A95" s="24"/>
      <c r="B95" s="36"/>
      <c r="C95" s="36" t="s">
        <v>30</v>
      </c>
      <c r="D95" s="37"/>
      <c r="E95" s="30"/>
      <c r="F95" s="38">
        <f>[1]Source!AM44</f>
        <v>0.31</v>
      </c>
      <c r="G95" s="39" t="str">
        <f>[1]Source!DE44</f>
        <v/>
      </c>
      <c r="H95" s="40">
        <f>ROUND([1]Source!AD44*[1]Source!I44, 2)</f>
        <v>12.71</v>
      </c>
      <c r="I95" s="39">
        <f>IF([1]Source!BB44&lt;&gt; 0, [1]Source!BB44, 1)</f>
        <v>3.74</v>
      </c>
      <c r="J95" s="40">
        <f>[1]Source!Q44</f>
        <v>47.54</v>
      </c>
      <c r="K95" s="41"/>
    </row>
    <row r="96" spans="1:26" x14ac:dyDescent="0.25">
      <c r="A96" s="24"/>
      <c r="B96" s="36"/>
      <c r="C96" s="36" t="s">
        <v>31</v>
      </c>
      <c r="D96" s="37"/>
      <c r="E96" s="30"/>
      <c r="F96" s="38">
        <f>[1]Source!AL44</f>
        <v>2.74</v>
      </c>
      <c r="G96" s="39" t="str">
        <f>[1]Source!DD44</f>
        <v/>
      </c>
      <c r="H96" s="40">
        <f>ROUND([1]Source!AC44*[1]Source!I44, 2)</f>
        <v>112.34</v>
      </c>
      <c r="I96" s="39">
        <f>IF([1]Source!BC44&lt;&gt; 0, [1]Source!BC44, 1)</f>
        <v>7.47</v>
      </c>
      <c r="J96" s="40">
        <f>[1]Source!P44</f>
        <v>839.18</v>
      </c>
      <c r="K96" s="41"/>
    </row>
    <row r="97" spans="1:26" x14ac:dyDescent="0.25">
      <c r="A97" s="24"/>
      <c r="B97" s="36"/>
      <c r="C97" s="36" t="s">
        <v>32</v>
      </c>
      <c r="D97" s="37" t="s">
        <v>33</v>
      </c>
      <c r="E97" s="30">
        <f>[1]Source!BZ44</f>
        <v>80</v>
      </c>
      <c r="F97" s="42"/>
      <c r="G97" s="39"/>
      <c r="H97" s="40">
        <f>SUM(S93:S100)</f>
        <v>530.04999999999995</v>
      </c>
      <c r="I97" s="39">
        <f>[1]Source!AT44</f>
        <v>80</v>
      </c>
      <c r="J97" s="40">
        <f>SUM(T93:T100)</f>
        <v>16426.18</v>
      </c>
      <c r="K97" s="41"/>
    </row>
    <row r="98" spans="1:26" x14ac:dyDescent="0.25">
      <c r="A98" s="24"/>
      <c r="B98" s="36"/>
      <c r="C98" s="36" t="s">
        <v>34</v>
      </c>
      <c r="D98" s="37" t="s">
        <v>33</v>
      </c>
      <c r="E98" s="30">
        <f>[1]Source!CA44</f>
        <v>60</v>
      </c>
      <c r="F98" s="42"/>
      <c r="G98" s="39"/>
      <c r="H98" s="40">
        <f>SUM(U93:U100)</f>
        <v>397.54</v>
      </c>
      <c r="I98" s="39">
        <f>[1]Source!AU44</f>
        <v>60</v>
      </c>
      <c r="J98" s="40">
        <f>SUM(V93:V100)</f>
        <v>12319.64</v>
      </c>
      <c r="K98" s="41"/>
    </row>
    <row r="99" spans="1:26" x14ac:dyDescent="0.25">
      <c r="A99" s="24"/>
      <c r="B99" s="36"/>
      <c r="C99" s="36" t="s">
        <v>35</v>
      </c>
      <c r="D99" s="37" t="s">
        <v>36</v>
      </c>
      <c r="E99" s="30">
        <f>[1]Source!AQ44</f>
        <v>1.68</v>
      </c>
      <c r="F99" s="38"/>
      <c r="G99" s="39" t="str">
        <f>[1]Source!DI44</f>
        <v/>
      </c>
      <c r="H99" s="40"/>
      <c r="I99" s="39"/>
      <c r="J99" s="40"/>
      <c r="K99" s="43">
        <f>[1]Source!U44</f>
        <v>68.88</v>
      </c>
    </row>
    <row r="100" spans="1:26" ht="28.5" x14ac:dyDescent="0.25">
      <c r="A100" s="44" t="str">
        <f>[1]Source!E45</f>
        <v>7,1</v>
      </c>
      <c r="B100" s="45" t="str">
        <f>[1]Source!F45</f>
        <v>509-3780</v>
      </c>
      <c r="C100" s="45" t="str">
        <f>[1]Source!G45</f>
        <v>Извещатель пожарный дымовой ДИП-34А</v>
      </c>
      <c r="D100" s="46" t="str">
        <f>[1]Source!H45</f>
        <v>10 шт.</v>
      </c>
      <c r="E100" s="47">
        <f>[1]Source!I45</f>
        <v>4.0999999999999996</v>
      </c>
      <c r="F100" s="48">
        <f>[1]Source!AL45+[1]Source!AM45+[1]Source!AO45</f>
        <v>3328.01</v>
      </c>
      <c r="G100" s="49" t="s">
        <v>37</v>
      </c>
      <c r="H100" s="50">
        <f>ROUND([1]Source!AC45*[1]Source!I45, 2)+ROUND([1]Source!AD45*[1]Source!I45, 2)+ROUND([1]Source!AF45*[1]Source!I45, 2)</f>
        <v>13644.84</v>
      </c>
      <c r="I100" s="51">
        <f>IF([1]Source!BC45&lt;&gt; 0, [1]Source!BC45, 1)</f>
        <v>2.08</v>
      </c>
      <c r="J100" s="50">
        <f>[1]Source!O45</f>
        <v>28381.27</v>
      </c>
      <c r="K100" s="52"/>
      <c r="S100">
        <f>ROUND(([1]Source!FX45/100)*((ROUND([1]Source!AF45*[1]Source!I45, 2)+ROUND([1]Source!AE45*[1]Source!I45, 2))), 2)</f>
        <v>0</v>
      </c>
      <c r="T100">
        <f>[1]Source!X45</f>
        <v>0</v>
      </c>
      <c r="U100">
        <f>ROUND(([1]Source!FY45/100)*((ROUND([1]Source!AF45*[1]Source!I45, 2)+ROUND([1]Source!AE45*[1]Source!I45, 2))), 2)</f>
        <v>0</v>
      </c>
      <c r="V100">
        <f>[1]Source!Y45</f>
        <v>0</v>
      </c>
      <c r="W100">
        <f>IF([1]Source!BI45&lt;=1,H100, 0)</f>
        <v>0</v>
      </c>
      <c r="X100">
        <f>IF([1]Source!BI45=2,H100, 0)</f>
        <v>13644.84</v>
      </c>
      <c r="Y100">
        <f>IF([1]Source!BI45=3,H100, 0)</f>
        <v>0</v>
      </c>
      <c r="Z100">
        <f>IF([1]Source!BI45=4,H100, 0)</f>
        <v>0</v>
      </c>
    </row>
    <row r="101" spans="1:26" x14ac:dyDescent="0.25">
      <c r="G101" s="53">
        <f>H94+H95+H96+H97+H98+SUM(H100:H100)</f>
        <v>15360.04</v>
      </c>
      <c r="H101" s="53"/>
      <c r="I101" s="53">
        <f>J94+J95+J96+J97+J98+SUM(J100:J100)</f>
        <v>78546.540000000008</v>
      </c>
      <c r="J101" s="53"/>
      <c r="K101" s="54">
        <f>[1]Source!U44</f>
        <v>68.88</v>
      </c>
      <c r="O101" s="55">
        <f>G101</f>
        <v>15360.04</v>
      </c>
      <c r="P101" s="55">
        <f>I101</f>
        <v>78546.540000000008</v>
      </c>
      <c r="Q101" s="55">
        <f>K101</f>
        <v>68.88</v>
      </c>
      <c r="W101">
        <f>IF([1]Source!BI44&lt;=1,H94+H95+H96+H97+H98, 0)</f>
        <v>0</v>
      </c>
      <c r="X101">
        <f>IF([1]Source!BI44=2,H94+H95+H96+H97+H98, 0)</f>
        <v>1715.1999999999998</v>
      </c>
      <c r="Y101">
        <f>IF([1]Source!BI44=3,H94+H95+H96+H97+H98, 0)</f>
        <v>0</v>
      </c>
      <c r="Z101">
        <f>IF([1]Source!BI44=4,H94+H95+H96+H97+H98, 0)</f>
        <v>0</v>
      </c>
    </row>
    <row r="102" spans="1:26" ht="57" x14ac:dyDescent="0.25">
      <c r="A102" s="24" t="str">
        <f>[1]Source!E46</f>
        <v>8</v>
      </c>
      <c r="B102" s="36" t="str">
        <f>[1]Source!F46</f>
        <v>м10-08-002-1</v>
      </c>
      <c r="C102" s="36" t="str">
        <f>[1]Source!G46</f>
        <v>Извещатель ПС автоматический тепловой электро-контактный, магнитоконтактный в нормальном исполнении</v>
      </c>
      <c r="D102" s="37" t="str">
        <f>[1]Source!H46</f>
        <v>1  ШТ.</v>
      </c>
      <c r="E102" s="30">
        <f>[1]Source!I46</f>
        <v>8</v>
      </c>
      <c r="F102" s="38">
        <f>[1]Source!AL46+[1]Source!AM46+[1]Source!AO46</f>
        <v>9.48</v>
      </c>
      <c r="G102" s="39"/>
      <c r="H102" s="40"/>
      <c r="I102" s="39" t="str">
        <f>[1]Source!BO46</f>
        <v>м10-08-002-1</v>
      </c>
      <c r="J102" s="40"/>
      <c r="K102" s="41"/>
      <c r="S102">
        <f>ROUND(([1]Source!FX46/100)*((ROUND([1]Source!AF46*[1]Source!I46, 2)+ROUND([1]Source!AE46*[1]Source!I46, 2))), 2)</f>
        <v>51.71</v>
      </c>
      <c r="T102">
        <f>[1]Source!X46</f>
        <v>1602.55</v>
      </c>
      <c r="U102">
        <f>ROUND(([1]Source!FY46/100)*((ROUND([1]Source!AF46*[1]Source!I46, 2)+ROUND([1]Source!AE46*[1]Source!I46, 2))), 2)</f>
        <v>38.78</v>
      </c>
      <c r="V102">
        <f>[1]Source!Y46</f>
        <v>1201.9100000000001</v>
      </c>
    </row>
    <row r="103" spans="1:26" x14ac:dyDescent="0.25">
      <c r="A103" s="24"/>
      <c r="B103" s="36"/>
      <c r="C103" s="36" t="s">
        <v>29</v>
      </c>
      <c r="D103" s="37"/>
      <c r="E103" s="30"/>
      <c r="F103" s="38">
        <f>[1]Source!AO46</f>
        <v>8.08</v>
      </c>
      <c r="G103" s="39" t="str">
        <f>[1]Source!DG46</f>
        <v/>
      </c>
      <c r="H103" s="40">
        <f>ROUND([1]Source!AF46*[1]Source!I46, 2)</f>
        <v>64.64</v>
      </c>
      <c r="I103" s="39">
        <f>IF([1]Source!BA46&lt;&gt; 0, [1]Source!BA46, 1)</f>
        <v>30.99</v>
      </c>
      <c r="J103" s="40">
        <f>[1]Source!S46</f>
        <v>2003.19</v>
      </c>
      <c r="K103" s="41"/>
      <c r="R103">
        <f>H103</f>
        <v>64.64</v>
      </c>
    </row>
    <row r="104" spans="1:26" x14ac:dyDescent="0.25">
      <c r="A104" s="24"/>
      <c r="B104" s="36"/>
      <c r="C104" s="36" t="s">
        <v>30</v>
      </c>
      <c r="D104" s="37"/>
      <c r="E104" s="30"/>
      <c r="F104" s="38">
        <f>[1]Source!AM46</f>
        <v>0.12</v>
      </c>
      <c r="G104" s="39" t="str">
        <f>[1]Source!DE46</f>
        <v/>
      </c>
      <c r="H104" s="40">
        <f>ROUND([1]Source!AD46*[1]Source!I46, 2)</f>
        <v>0.96</v>
      </c>
      <c r="I104" s="39">
        <f>IF([1]Source!BB46&lt;&gt; 0, [1]Source!BB46, 1)</f>
        <v>3.67</v>
      </c>
      <c r="J104" s="40">
        <f>[1]Source!Q46</f>
        <v>3.52</v>
      </c>
      <c r="K104" s="41"/>
    </row>
    <row r="105" spans="1:26" x14ac:dyDescent="0.25">
      <c r="A105" s="24"/>
      <c r="B105" s="36"/>
      <c r="C105" s="36" t="s">
        <v>31</v>
      </c>
      <c r="D105" s="37"/>
      <c r="E105" s="30"/>
      <c r="F105" s="38">
        <f>[1]Source!AL46</f>
        <v>1.28</v>
      </c>
      <c r="G105" s="39" t="str">
        <f>[1]Source!DD46</f>
        <v/>
      </c>
      <c r="H105" s="40">
        <f>ROUND([1]Source!AC46*[1]Source!I46, 2)</f>
        <v>10.24</v>
      </c>
      <c r="I105" s="39">
        <f>IF([1]Source!BC46&lt;&gt; 0, [1]Source!BC46, 1)</f>
        <v>8.11</v>
      </c>
      <c r="J105" s="40">
        <f>[1]Source!P46</f>
        <v>83.05</v>
      </c>
      <c r="K105" s="41"/>
    </row>
    <row r="106" spans="1:26" x14ac:dyDescent="0.25">
      <c r="A106" s="24"/>
      <c r="B106" s="36"/>
      <c r="C106" s="36" t="s">
        <v>32</v>
      </c>
      <c r="D106" s="37" t="s">
        <v>33</v>
      </c>
      <c r="E106" s="30">
        <f>[1]Source!BZ46</f>
        <v>80</v>
      </c>
      <c r="F106" s="42"/>
      <c r="G106" s="39"/>
      <c r="H106" s="40">
        <f>SUM(S102:S110)</f>
        <v>51.71</v>
      </c>
      <c r="I106" s="39">
        <f>[1]Source!AT46</f>
        <v>80</v>
      </c>
      <c r="J106" s="40">
        <f>SUM(T102:T110)</f>
        <v>1602.55</v>
      </c>
      <c r="K106" s="41"/>
    </row>
    <row r="107" spans="1:26" x14ac:dyDescent="0.25">
      <c r="A107" s="24"/>
      <c r="B107" s="36"/>
      <c r="C107" s="36" t="s">
        <v>34</v>
      </c>
      <c r="D107" s="37" t="s">
        <v>33</v>
      </c>
      <c r="E107" s="30">
        <f>[1]Source!CA46</f>
        <v>60</v>
      </c>
      <c r="F107" s="42"/>
      <c r="G107" s="39"/>
      <c r="H107" s="40">
        <f>SUM(U102:U110)</f>
        <v>38.78</v>
      </c>
      <c r="I107" s="39">
        <f>[1]Source!AU46</f>
        <v>60</v>
      </c>
      <c r="J107" s="40">
        <f>SUM(V102:V110)</f>
        <v>1201.9100000000001</v>
      </c>
      <c r="K107" s="41"/>
    </row>
    <row r="108" spans="1:26" x14ac:dyDescent="0.25">
      <c r="A108" s="24"/>
      <c r="B108" s="36"/>
      <c r="C108" s="36" t="s">
        <v>35</v>
      </c>
      <c r="D108" s="37" t="s">
        <v>36</v>
      </c>
      <c r="E108" s="30">
        <f>[1]Source!AQ46</f>
        <v>0.84</v>
      </c>
      <c r="F108" s="38"/>
      <c r="G108" s="39" t="str">
        <f>[1]Source!DI46</f>
        <v/>
      </c>
      <c r="H108" s="40"/>
      <c r="I108" s="39"/>
      <c r="J108" s="40"/>
      <c r="K108" s="43">
        <f>[1]Source!U46</f>
        <v>6.72</v>
      </c>
    </row>
    <row r="109" spans="1:26" ht="57" x14ac:dyDescent="0.25">
      <c r="A109" s="24" t="str">
        <f>[1]Source!E47</f>
        <v>8,1</v>
      </c>
      <c r="B109" s="36" t="str">
        <f>[1]Source!F47</f>
        <v>509-7315</v>
      </c>
      <c r="C109" s="36" t="str">
        <f>[1]Source!G47</f>
        <v>Извещатель пожарный тепловой максимально-дифференциальный адресно-аналоговый, марка "С2000-ИП"</v>
      </c>
      <c r="D109" s="37" t="str">
        <f>[1]Source!H47</f>
        <v>шт.</v>
      </c>
      <c r="E109" s="30">
        <f>[1]Source!I47</f>
        <v>4</v>
      </c>
      <c r="F109" s="38">
        <f>[1]Source!AL47+[1]Source!AM47+[1]Source!AO47</f>
        <v>139.94999999999999</v>
      </c>
      <c r="G109" s="57" t="s">
        <v>37</v>
      </c>
      <c r="H109" s="40">
        <f>ROUND([1]Source!AC47*[1]Source!I47, 2)+ROUND([1]Source!AD47*[1]Source!I47, 2)+ROUND([1]Source!AF47*[1]Source!I47, 2)</f>
        <v>559.79999999999995</v>
      </c>
      <c r="I109" s="39">
        <f>IF([1]Source!BC47&lt;&gt; 0, [1]Source!BC47, 1)</f>
        <v>4.5599999999999996</v>
      </c>
      <c r="J109" s="40">
        <f>[1]Source!O47</f>
        <v>2552.69</v>
      </c>
      <c r="K109" s="41"/>
      <c r="S109">
        <f>ROUND(([1]Source!FX47/100)*((ROUND([1]Source!AF47*[1]Source!I47, 2)+ROUND([1]Source!AE47*[1]Source!I47, 2))), 2)</f>
        <v>0</v>
      </c>
      <c r="T109">
        <f>[1]Source!X47</f>
        <v>0</v>
      </c>
      <c r="U109">
        <f>ROUND(([1]Source!FY47/100)*((ROUND([1]Source!AF47*[1]Source!I47, 2)+ROUND([1]Source!AE47*[1]Source!I47, 2))), 2)</f>
        <v>0</v>
      </c>
      <c r="V109">
        <f>[1]Source!Y47</f>
        <v>0</v>
      </c>
      <c r="W109">
        <f>IF([1]Source!BI47&lt;=1,H109, 0)</f>
        <v>0</v>
      </c>
      <c r="X109">
        <f>IF([1]Source!BI47=2,H109, 0)</f>
        <v>559.79999999999995</v>
      </c>
      <c r="Y109">
        <f>IF([1]Source!BI47=3,H109, 0)</f>
        <v>0</v>
      </c>
      <c r="Z109">
        <f>IF([1]Source!BI47=4,H109, 0)</f>
        <v>0</v>
      </c>
    </row>
    <row r="110" spans="1:26" ht="28.5" x14ac:dyDescent="0.25">
      <c r="A110" s="44" t="str">
        <f>[1]Source!E48</f>
        <v>8,2</v>
      </c>
      <c r="B110" s="45" t="str">
        <f>[1]Source!F48</f>
        <v>509-7234</v>
      </c>
      <c r="C110" s="45" t="str">
        <f>[1]Source!G48</f>
        <v>Извещатель пожарный ручной ИПР 513-3А исп. 02</v>
      </c>
      <c r="D110" s="46" t="str">
        <f>[1]Source!H48</f>
        <v>10 шт.</v>
      </c>
      <c r="E110" s="47">
        <f>[1]Source!I48</f>
        <v>0.5</v>
      </c>
      <c r="F110" s="48">
        <f>[1]Source!AL48+[1]Source!AM48+[1]Source!AO48</f>
        <v>2845.5</v>
      </c>
      <c r="G110" s="49" t="s">
        <v>37</v>
      </c>
      <c r="H110" s="50">
        <f>ROUND([1]Source!AC48*[1]Source!I48, 2)+ROUND([1]Source!AD48*[1]Source!I48, 2)+ROUND([1]Source!AF48*[1]Source!I48, 2)</f>
        <v>1422.75</v>
      </c>
      <c r="I110" s="51">
        <f>IF([1]Source!BC48&lt;&gt; 0, [1]Source!BC48, 1)</f>
        <v>1.74</v>
      </c>
      <c r="J110" s="50">
        <f>[1]Source!O48</f>
        <v>2475.59</v>
      </c>
      <c r="K110" s="52"/>
      <c r="S110">
        <f>ROUND(([1]Source!FX48/100)*((ROUND([1]Source!AF48*[1]Source!I48, 2)+ROUND([1]Source!AE48*[1]Source!I48, 2))), 2)</f>
        <v>0</v>
      </c>
      <c r="T110">
        <f>[1]Source!X48</f>
        <v>0</v>
      </c>
      <c r="U110">
        <f>ROUND(([1]Source!FY48/100)*((ROUND([1]Source!AF48*[1]Source!I48, 2)+ROUND([1]Source!AE48*[1]Source!I48, 2))), 2)</f>
        <v>0</v>
      </c>
      <c r="V110">
        <f>[1]Source!Y48</f>
        <v>0</v>
      </c>
      <c r="W110">
        <f>IF([1]Source!BI48&lt;=1,H110, 0)</f>
        <v>0</v>
      </c>
      <c r="X110">
        <f>IF([1]Source!BI48=2,H110, 0)</f>
        <v>1422.75</v>
      </c>
      <c r="Y110">
        <f>IF([1]Source!BI48=3,H110, 0)</f>
        <v>0</v>
      </c>
      <c r="Z110">
        <f>IF([1]Source!BI48=4,H110, 0)</f>
        <v>0</v>
      </c>
    </row>
    <row r="111" spans="1:26" x14ac:dyDescent="0.25">
      <c r="G111" s="53">
        <f>H103+H104+H105+H106+H107+SUM(H109:H110)</f>
        <v>2148.88</v>
      </c>
      <c r="H111" s="53"/>
      <c r="I111" s="53">
        <f>J103+J104+J105+J106+J107+SUM(J109:J110)</f>
        <v>9922.5</v>
      </c>
      <c r="J111" s="53"/>
      <c r="K111" s="54">
        <f>[1]Source!U46</f>
        <v>6.72</v>
      </c>
      <c r="O111" s="55">
        <f>G111</f>
        <v>2148.88</v>
      </c>
      <c r="P111" s="55">
        <f>I111</f>
        <v>9922.5</v>
      </c>
      <c r="Q111" s="55">
        <f>K111</f>
        <v>6.72</v>
      </c>
      <c r="W111">
        <f>IF([1]Source!BI46&lt;=1,H103+H104+H105+H106+H107, 0)</f>
        <v>0</v>
      </c>
      <c r="X111">
        <f>IF([1]Source!BI46=2,H103+H104+H105+H106+H107, 0)</f>
        <v>166.32999999999998</v>
      </c>
      <c r="Y111">
        <f>IF([1]Source!BI46=3,H103+H104+H105+H106+H107, 0)</f>
        <v>0</v>
      </c>
      <c r="Z111">
        <f>IF([1]Source!BI46=4,H103+H104+H105+H106+H107, 0)</f>
        <v>0</v>
      </c>
    </row>
    <row r="112" spans="1:26" ht="42.75" x14ac:dyDescent="0.25">
      <c r="A112" s="24" t="str">
        <f>[1]Source!E49</f>
        <v>9</v>
      </c>
      <c r="B112" s="36" t="str">
        <f>[1]Source!F49</f>
        <v>м11-03-001-01</v>
      </c>
      <c r="C112" s="36" t="str">
        <f>[1]Source!G49</f>
        <v>Приборы, устанавливаемые на металлоконструкциях, щитах и пультах, масса до 5 кг</v>
      </c>
      <c r="D112" s="37" t="str">
        <f>[1]Source!H49</f>
        <v>1  ШТ.</v>
      </c>
      <c r="E112" s="30">
        <f>[1]Source!I49</f>
        <v>1</v>
      </c>
      <c r="F112" s="38">
        <f>[1]Source!AL49+[1]Source!AM49+[1]Source!AO49</f>
        <v>6.05</v>
      </c>
      <c r="G112" s="39"/>
      <c r="H112" s="40"/>
      <c r="I112" s="39" t="str">
        <f>[1]Source!BO49</f>
        <v>м11-03-001-2</v>
      </c>
      <c r="J112" s="40"/>
      <c r="K112" s="41"/>
      <c r="S112">
        <f>ROUND(([1]Source!FX49/100)*((ROUND([1]Source!AF49*[1]Source!I49, 2)+ROUND([1]Source!AE49*[1]Source!I49, 2))), 2)</f>
        <v>4.13</v>
      </c>
      <c r="T112">
        <f>[1]Source!X49</f>
        <v>127.93</v>
      </c>
      <c r="U112">
        <f>ROUND(([1]Source!FY49/100)*((ROUND([1]Source!AF49*[1]Source!I49, 2)+ROUND([1]Source!AE49*[1]Source!I49, 2))), 2)</f>
        <v>3.1</v>
      </c>
      <c r="V112">
        <f>[1]Source!Y49</f>
        <v>95.95</v>
      </c>
    </row>
    <row r="113" spans="1:26" x14ac:dyDescent="0.25">
      <c r="A113" s="24"/>
      <c r="B113" s="36"/>
      <c r="C113" s="36" t="s">
        <v>29</v>
      </c>
      <c r="D113" s="37"/>
      <c r="E113" s="30"/>
      <c r="F113" s="38">
        <f>[1]Source!AO49</f>
        <v>5.16</v>
      </c>
      <c r="G113" s="39" t="str">
        <f>[1]Source!DG49</f>
        <v/>
      </c>
      <c r="H113" s="40">
        <f>ROUND([1]Source!AF49*[1]Source!I49, 2)</f>
        <v>5.16</v>
      </c>
      <c r="I113" s="39">
        <f>IF([1]Source!BA49&lt;&gt; 0, [1]Source!BA49, 1)</f>
        <v>30.99</v>
      </c>
      <c r="J113" s="40">
        <f>[1]Source!S49</f>
        <v>159.91</v>
      </c>
      <c r="K113" s="41"/>
      <c r="R113">
        <f>H113</f>
        <v>5.16</v>
      </c>
    </row>
    <row r="114" spans="1:26" x14ac:dyDescent="0.25">
      <c r="A114" s="24"/>
      <c r="B114" s="36"/>
      <c r="C114" s="36" t="s">
        <v>31</v>
      </c>
      <c r="D114" s="37"/>
      <c r="E114" s="30"/>
      <c r="F114" s="38">
        <f>[1]Source!AL49</f>
        <v>0.89</v>
      </c>
      <c r="G114" s="39" t="str">
        <f>[1]Source!DD49</f>
        <v/>
      </c>
      <c r="H114" s="40">
        <f>ROUND([1]Source!AC49*[1]Source!I49, 2)</f>
        <v>0.89</v>
      </c>
      <c r="I114" s="39">
        <f>IF([1]Source!BC49&lt;&gt; 0, [1]Source!BC49, 1)</f>
        <v>7.99</v>
      </c>
      <c r="J114" s="40">
        <f>[1]Source!P49</f>
        <v>7.11</v>
      </c>
      <c r="K114" s="41"/>
    </row>
    <row r="115" spans="1:26" x14ac:dyDescent="0.25">
      <c r="A115" s="24"/>
      <c r="B115" s="36"/>
      <c r="C115" s="36" t="s">
        <v>32</v>
      </c>
      <c r="D115" s="37" t="s">
        <v>33</v>
      </c>
      <c r="E115" s="30">
        <f>[1]Source!BZ49</f>
        <v>80</v>
      </c>
      <c r="F115" s="42"/>
      <c r="G115" s="39"/>
      <c r="H115" s="40">
        <f>SUM(S112:S118)</f>
        <v>4.13</v>
      </c>
      <c r="I115" s="39">
        <f>[1]Source!AT49</f>
        <v>80</v>
      </c>
      <c r="J115" s="40">
        <f>SUM(T112:T118)</f>
        <v>127.93</v>
      </c>
      <c r="K115" s="41"/>
    </row>
    <row r="116" spans="1:26" x14ac:dyDescent="0.25">
      <c r="A116" s="24"/>
      <c r="B116" s="36"/>
      <c r="C116" s="36" t="s">
        <v>34</v>
      </c>
      <c r="D116" s="37" t="s">
        <v>33</v>
      </c>
      <c r="E116" s="30">
        <f>[1]Source!CA49</f>
        <v>60</v>
      </c>
      <c r="F116" s="42"/>
      <c r="G116" s="39"/>
      <c r="H116" s="40">
        <f>SUM(U112:U118)</f>
        <v>3.1</v>
      </c>
      <c r="I116" s="39">
        <f>[1]Source!AU49</f>
        <v>60</v>
      </c>
      <c r="J116" s="40">
        <f>SUM(V112:V118)</f>
        <v>95.95</v>
      </c>
      <c r="K116" s="41"/>
    </row>
    <row r="117" spans="1:26" x14ac:dyDescent="0.25">
      <c r="A117" s="24"/>
      <c r="B117" s="36"/>
      <c r="C117" s="36" t="s">
        <v>35</v>
      </c>
      <c r="D117" s="37" t="s">
        <v>36</v>
      </c>
      <c r="E117" s="30">
        <f>[1]Source!AQ49</f>
        <v>1.03</v>
      </c>
      <c r="F117" s="38"/>
      <c r="G117" s="39" t="str">
        <f>[1]Source!DI49</f>
        <v/>
      </c>
      <c r="H117" s="40"/>
      <c r="I117" s="39"/>
      <c r="J117" s="40"/>
      <c r="K117" s="43">
        <f>[1]Source!U49</f>
        <v>1.03</v>
      </c>
    </row>
    <row r="118" spans="1:26" ht="28.5" x14ac:dyDescent="0.25">
      <c r="A118" s="44" t="str">
        <f>[1]Source!E50</f>
        <v>9,1</v>
      </c>
      <c r="B118" s="45" t="str">
        <f>[1]Source!F50</f>
        <v>509-7343</v>
      </c>
      <c r="C118" s="45" t="str">
        <f>[1]Source!G50</f>
        <v>Прибор речевого оповещения "Рупор" исп. 01, один канал 12 Вт</v>
      </c>
      <c r="D118" s="46" t="str">
        <f>[1]Source!H50</f>
        <v>шт.</v>
      </c>
      <c r="E118" s="47">
        <f>[1]Source!I50</f>
        <v>1</v>
      </c>
      <c r="F118" s="48">
        <f>[1]Source!AL50+[1]Source!AM50+[1]Source!AO50</f>
        <v>749.35</v>
      </c>
      <c r="G118" s="49" t="s">
        <v>37</v>
      </c>
      <c r="H118" s="50">
        <f>ROUND([1]Source!AC50*[1]Source!I50, 2)+ROUND([1]Source!AD50*[1]Source!I50, 2)+ROUND([1]Source!AF50*[1]Source!I50, 2)</f>
        <v>749.35</v>
      </c>
      <c r="I118" s="51">
        <f>IF([1]Source!BC50&lt;&gt; 0, [1]Source!BC50, 1)</f>
        <v>3.3</v>
      </c>
      <c r="J118" s="50">
        <f>[1]Source!O50</f>
        <v>2472.86</v>
      </c>
      <c r="K118" s="52"/>
      <c r="S118">
        <f>ROUND(([1]Source!FX50/100)*((ROUND([1]Source!AF50*[1]Source!I50, 2)+ROUND([1]Source!AE50*[1]Source!I50, 2))), 2)</f>
        <v>0</v>
      </c>
      <c r="T118">
        <f>[1]Source!X50</f>
        <v>0</v>
      </c>
      <c r="U118">
        <f>ROUND(([1]Source!FY50/100)*((ROUND([1]Source!AF50*[1]Source!I50, 2)+ROUND([1]Source!AE50*[1]Source!I50, 2))), 2)</f>
        <v>0</v>
      </c>
      <c r="V118">
        <f>[1]Source!Y50</f>
        <v>0</v>
      </c>
      <c r="W118">
        <f>IF([1]Source!BI50&lt;=1,H118, 0)</f>
        <v>0</v>
      </c>
      <c r="X118">
        <f>IF([1]Source!BI50=2,H118, 0)</f>
        <v>749.35</v>
      </c>
      <c r="Y118">
        <f>IF([1]Source!BI50=3,H118, 0)</f>
        <v>0</v>
      </c>
      <c r="Z118">
        <f>IF([1]Source!BI50=4,H118, 0)</f>
        <v>0</v>
      </c>
    </row>
    <row r="119" spans="1:26" x14ac:dyDescent="0.25">
      <c r="G119" s="53">
        <f>H113+H114+H115+H116+SUM(H118:H118)</f>
        <v>762.63</v>
      </c>
      <c r="H119" s="53"/>
      <c r="I119" s="53">
        <f>J113+J114+J115+J116+SUM(J118:J118)</f>
        <v>2863.76</v>
      </c>
      <c r="J119" s="53"/>
      <c r="K119" s="54">
        <f>[1]Source!U49</f>
        <v>1.03</v>
      </c>
      <c r="O119" s="55">
        <f>G119</f>
        <v>762.63</v>
      </c>
      <c r="P119" s="55">
        <f>I119</f>
        <v>2863.76</v>
      </c>
      <c r="Q119" s="55">
        <f>K119</f>
        <v>1.03</v>
      </c>
      <c r="W119">
        <f>IF([1]Source!BI49&lt;=1,H113+H114+H115+H116, 0)</f>
        <v>0</v>
      </c>
      <c r="X119">
        <f>IF([1]Source!BI49=2,H113+H114+H115+H116, 0)</f>
        <v>13.28</v>
      </c>
      <c r="Y119">
        <f>IF([1]Source!BI49=3,H113+H114+H115+H116, 0)</f>
        <v>0</v>
      </c>
      <c r="Z119">
        <f>IF([1]Source!BI49=4,H113+H114+H115+H116, 0)</f>
        <v>0</v>
      </c>
    </row>
    <row r="120" spans="1:26" ht="29.25" x14ac:dyDescent="0.25">
      <c r="A120" s="24" t="str">
        <f>[1]Source!E51</f>
        <v>10</v>
      </c>
      <c r="B120" s="36" t="str">
        <f>[1]Source!F51</f>
        <v>м10-04-101-7</v>
      </c>
      <c r="C120" s="36" t="str">
        <f>[1]Source!G51</f>
        <v>Громкоговоритель или звуковая колонка в помещении</v>
      </c>
      <c r="D120" s="37" t="str">
        <f>[1]Source!H51</f>
        <v>1  ШТ.</v>
      </c>
      <c r="E120" s="30">
        <f>[1]Source!I51</f>
        <v>20</v>
      </c>
      <c r="F120" s="38">
        <f>[1]Source!AL51+[1]Source!AM51+[1]Source!AO51</f>
        <v>30.85</v>
      </c>
      <c r="G120" s="39"/>
      <c r="H120" s="40"/>
      <c r="I120" s="39" t="str">
        <f>[1]Source!BO51</f>
        <v>м10-04-101-7</v>
      </c>
      <c r="J120" s="40"/>
      <c r="K120" s="41"/>
      <c r="S120">
        <f>ROUND(([1]Source!FX51/100)*((ROUND([1]Source!AF51*[1]Source!I51, 2)+ROUND([1]Source!AE51*[1]Source!I51, 2))), 2)</f>
        <v>333.78</v>
      </c>
      <c r="T120">
        <f>[1]Source!X51</f>
        <v>10343.719999999999</v>
      </c>
      <c r="U120">
        <f>ROUND(([1]Source!FY51/100)*((ROUND([1]Source!AF51*[1]Source!I51, 2)+ROUND([1]Source!AE51*[1]Source!I51, 2))), 2)</f>
        <v>235.82</v>
      </c>
      <c r="V120">
        <f>[1]Source!Y51</f>
        <v>7308.06</v>
      </c>
    </row>
    <row r="121" spans="1:26" x14ac:dyDescent="0.25">
      <c r="A121" s="24"/>
      <c r="B121" s="36"/>
      <c r="C121" s="36" t="s">
        <v>29</v>
      </c>
      <c r="D121" s="37"/>
      <c r="E121" s="30"/>
      <c r="F121" s="38">
        <f>[1]Source!AO51</f>
        <v>18.14</v>
      </c>
      <c r="G121" s="39" t="str">
        <f>[1]Source!DG51</f>
        <v/>
      </c>
      <c r="H121" s="40">
        <f>ROUND([1]Source!AF51*[1]Source!I51, 2)</f>
        <v>362.8</v>
      </c>
      <c r="I121" s="39">
        <f>IF([1]Source!BA51&lt;&gt; 0, [1]Source!BA51, 1)</f>
        <v>30.99</v>
      </c>
      <c r="J121" s="40">
        <f>[1]Source!S51</f>
        <v>11243.17</v>
      </c>
      <c r="K121" s="41"/>
      <c r="R121">
        <f>H121</f>
        <v>362.8</v>
      </c>
    </row>
    <row r="122" spans="1:26" x14ac:dyDescent="0.25">
      <c r="A122" s="24"/>
      <c r="B122" s="36"/>
      <c r="C122" s="36" t="s">
        <v>31</v>
      </c>
      <c r="D122" s="37"/>
      <c r="E122" s="30"/>
      <c r="F122" s="38">
        <f>[1]Source!AL51</f>
        <v>12.71</v>
      </c>
      <c r="G122" s="39" t="str">
        <f>[1]Source!DD51</f>
        <v/>
      </c>
      <c r="H122" s="40">
        <f>ROUND([1]Source!AC51*[1]Source!I51, 2)</f>
        <v>254.2</v>
      </c>
      <c r="I122" s="39">
        <f>IF([1]Source!BC51&lt;&gt; 0, [1]Source!BC51, 1)</f>
        <v>7.44</v>
      </c>
      <c r="J122" s="40">
        <f>[1]Source!P51</f>
        <v>1891.25</v>
      </c>
      <c r="K122" s="41"/>
    </row>
    <row r="123" spans="1:26" x14ac:dyDescent="0.25">
      <c r="A123" s="24"/>
      <c r="B123" s="36"/>
      <c r="C123" s="36" t="s">
        <v>32</v>
      </c>
      <c r="D123" s="37" t="s">
        <v>33</v>
      </c>
      <c r="E123" s="30">
        <f>[1]Source!BZ51</f>
        <v>92</v>
      </c>
      <c r="F123" s="42"/>
      <c r="G123" s="39"/>
      <c r="H123" s="40">
        <f>SUM(S120:S127)</f>
        <v>333.78</v>
      </c>
      <c r="I123" s="39">
        <f>[1]Source!AT51</f>
        <v>92</v>
      </c>
      <c r="J123" s="40">
        <f>SUM(T120:T127)</f>
        <v>10343.719999999999</v>
      </c>
      <c r="K123" s="41"/>
    </row>
    <row r="124" spans="1:26" x14ac:dyDescent="0.25">
      <c r="A124" s="24"/>
      <c r="B124" s="36"/>
      <c r="C124" s="36" t="s">
        <v>34</v>
      </c>
      <c r="D124" s="37" t="s">
        <v>33</v>
      </c>
      <c r="E124" s="30">
        <f>[1]Source!CA51</f>
        <v>65</v>
      </c>
      <c r="F124" s="42"/>
      <c r="G124" s="39"/>
      <c r="H124" s="40">
        <f>SUM(U120:U127)</f>
        <v>235.82</v>
      </c>
      <c r="I124" s="39">
        <f>[1]Source!AU51</f>
        <v>65</v>
      </c>
      <c r="J124" s="40">
        <f>SUM(V120:V127)</f>
        <v>7308.06</v>
      </c>
      <c r="K124" s="41"/>
    </row>
    <row r="125" spans="1:26" x14ac:dyDescent="0.25">
      <c r="A125" s="24"/>
      <c r="B125" s="36"/>
      <c r="C125" s="36" t="s">
        <v>35</v>
      </c>
      <c r="D125" s="37" t="s">
        <v>36</v>
      </c>
      <c r="E125" s="30">
        <f>[1]Source!AQ51</f>
        <v>2</v>
      </c>
      <c r="F125" s="38"/>
      <c r="G125" s="39" t="str">
        <f>[1]Source!DI51</f>
        <v/>
      </c>
      <c r="H125" s="40"/>
      <c r="I125" s="39"/>
      <c r="J125" s="40"/>
      <c r="K125" s="43">
        <f>[1]Source!U51</f>
        <v>40</v>
      </c>
    </row>
    <row r="126" spans="1:26" ht="42.75" x14ac:dyDescent="0.25">
      <c r="A126" s="24" t="str">
        <f>[1]Source!E52</f>
        <v>10,1</v>
      </c>
      <c r="B126" s="36" t="str">
        <f>[1]Source!F52</f>
        <v>КП поставщика</v>
      </c>
      <c r="C126" s="36" t="s">
        <v>38</v>
      </c>
      <c r="D126" s="37" t="str">
        <f>[1]Source!H52</f>
        <v>шт.</v>
      </c>
      <c r="E126" s="30">
        <f>[1]Source!I52</f>
        <v>19</v>
      </c>
      <c r="F126" s="38">
        <f>[1]Source!AL52+[1]Source!AM52+[1]Source!AO52</f>
        <v>171.05</v>
      </c>
      <c r="G126" s="57" t="s">
        <v>37</v>
      </c>
      <c r="H126" s="40">
        <f>ROUND([1]Source!AC52*[1]Source!I52, 2)+ROUND([1]Source!AD52*[1]Source!I52, 2)+ROUND([1]Source!AF52*[1]Source!I52, 2)</f>
        <v>3249.95</v>
      </c>
      <c r="I126" s="39">
        <f>IF([1]Source!BC52&lt;&gt; 0, [1]Source!BC52, 1)</f>
        <v>7.98</v>
      </c>
      <c r="J126" s="40">
        <f>[1]Source!O52</f>
        <v>25934.6</v>
      </c>
      <c r="K126" s="41"/>
      <c r="S126">
        <f>ROUND(([1]Source!FX52/100)*((ROUND([1]Source!AF52*[1]Source!I52, 2)+ROUND([1]Source!AE52*[1]Source!I52, 2))), 2)</f>
        <v>0</v>
      </c>
      <c r="T126">
        <f>[1]Source!X52</f>
        <v>0</v>
      </c>
      <c r="U126">
        <f>ROUND(([1]Source!FY52/100)*((ROUND([1]Source!AF52*[1]Source!I52, 2)+ROUND([1]Source!AE52*[1]Source!I52, 2))), 2)</f>
        <v>0</v>
      </c>
      <c r="V126">
        <f>[1]Source!Y52</f>
        <v>0</v>
      </c>
      <c r="W126">
        <f>IF([1]Source!BI52&lt;=1,H126, 0)</f>
        <v>0</v>
      </c>
      <c r="X126">
        <f>IF([1]Source!BI52=2,H126, 0)</f>
        <v>3249.95</v>
      </c>
      <c r="Y126">
        <f>IF([1]Source!BI52=3,H126, 0)</f>
        <v>0</v>
      </c>
      <c r="Z126">
        <f>IF([1]Source!BI52=4,H126, 0)</f>
        <v>0</v>
      </c>
    </row>
    <row r="127" spans="1:26" ht="42.75" x14ac:dyDescent="0.25">
      <c r="A127" s="44" t="str">
        <f>[1]Source!E53</f>
        <v>10,2</v>
      </c>
      <c r="B127" s="45" t="str">
        <f>[1]Source!F53</f>
        <v>КП поставщика</v>
      </c>
      <c r="C127" s="45" t="s">
        <v>39</v>
      </c>
      <c r="D127" s="46" t="str">
        <f>[1]Source!H53</f>
        <v>шт.</v>
      </c>
      <c r="E127" s="47">
        <f>[1]Source!I53</f>
        <v>1</v>
      </c>
      <c r="F127" s="48">
        <f>[1]Source!AL53+[1]Source!AM53+[1]Source!AO53</f>
        <v>476.06</v>
      </c>
      <c r="G127" s="49" t="s">
        <v>37</v>
      </c>
      <c r="H127" s="50">
        <f>ROUND([1]Source!AC53*[1]Source!I53, 2)+ROUND([1]Source!AD53*[1]Source!I53, 2)+ROUND([1]Source!AF53*[1]Source!I53, 2)</f>
        <v>476.06</v>
      </c>
      <c r="I127" s="51">
        <f>IF([1]Source!BC53&lt;&gt; 0, [1]Source!BC53, 1)</f>
        <v>7.98</v>
      </c>
      <c r="J127" s="50">
        <f>[1]Source!O53</f>
        <v>3798.96</v>
      </c>
      <c r="K127" s="52"/>
      <c r="S127">
        <f>ROUND(([1]Source!FX53/100)*((ROUND([1]Source!AF53*[1]Source!I53, 2)+ROUND([1]Source!AE53*[1]Source!I53, 2))), 2)</f>
        <v>0</v>
      </c>
      <c r="T127">
        <f>[1]Source!X53</f>
        <v>0</v>
      </c>
      <c r="U127">
        <f>ROUND(([1]Source!FY53/100)*((ROUND([1]Source!AF53*[1]Source!I53, 2)+ROUND([1]Source!AE53*[1]Source!I53, 2))), 2)</f>
        <v>0</v>
      </c>
      <c r="V127">
        <f>[1]Source!Y53</f>
        <v>0</v>
      </c>
      <c r="W127">
        <f>IF([1]Source!BI53&lt;=1,H127, 0)</f>
        <v>0</v>
      </c>
      <c r="X127">
        <f>IF([1]Source!BI53=2,H127, 0)</f>
        <v>476.06</v>
      </c>
      <c r="Y127">
        <f>IF([1]Source!BI53=3,H127, 0)</f>
        <v>0</v>
      </c>
      <c r="Z127">
        <f>IF([1]Source!BI53=4,H127, 0)</f>
        <v>0</v>
      </c>
    </row>
    <row r="128" spans="1:26" x14ac:dyDescent="0.25">
      <c r="G128" s="53">
        <f>H121+H122+H123+H124+SUM(H126:H127)</f>
        <v>4912.6099999999997</v>
      </c>
      <c r="H128" s="53"/>
      <c r="I128" s="53">
        <f>J121+J122+J123+J124+SUM(J126:J127)</f>
        <v>60519.759999999995</v>
      </c>
      <c r="J128" s="53"/>
      <c r="K128" s="54">
        <f>[1]Source!U51</f>
        <v>40</v>
      </c>
      <c r="O128" s="55">
        <f>G128</f>
        <v>4912.6099999999997</v>
      </c>
      <c r="P128" s="55">
        <f>I128</f>
        <v>60519.759999999995</v>
      </c>
      <c r="Q128" s="55">
        <f>K128</f>
        <v>40</v>
      </c>
      <c r="W128">
        <f>IF([1]Source!BI51&lt;=1,H121+H122+H123+H124, 0)</f>
        <v>0</v>
      </c>
      <c r="X128">
        <f>IF([1]Source!BI51=2,H121+H122+H123+H124, 0)</f>
        <v>1186.5999999999999</v>
      </c>
      <c r="Y128">
        <f>IF([1]Source!BI51=3,H121+H122+H123+H124, 0)</f>
        <v>0</v>
      </c>
      <c r="Z128">
        <f>IF([1]Source!BI51=4,H121+H122+H123+H124, 0)</f>
        <v>0</v>
      </c>
    </row>
    <row r="129" spans="1:26" ht="57" x14ac:dyDescent="0.25">
      <c r="A129" s="24" t="str">
        <f>[1]Source!E54</f>
        <v>11</v>
      </c>
      <c r="B129" s="36" t="str">
        <f>[1]Source!F54</f>
        <v>м10-08-002-2</v>
      </c>
      <c r="C129" s="36" t="str">
        <f>[1]Source!G54</f>
        <v>Извещатель ПС автоматический дымовой, фотоэлектрический, радиоизотопный, световой в нормальном исполнении</v>
      </c>
      <c r="D129" s="37" t="str">
        <f>[1]Source!H54</f>
        <v>1  ШТ.</v>
      </c>
      <c r="E129" s="30">
        <f>[1]Source!I54</f>
        <v>15</v>
      </c>
      <c r="F129" s="38">
        <f>[1]Source!AL54+[1]Source!AM54+[1]Source!AO54</f>
        <v>19.21</v>
      </c>
      <c r="G129" s="39"/>
      <c r="H129" s="40"/>
      <c r="I129" s="39" t="str">
        <f>[1]Source!BO54</f>
        <v>м10-08-002-2</v>
      </c>
      <c r="J129" s="40"/>
      <c r="K129" s="41"/>
      <c r="S129">
        <f>ROUND(([1]Source!FX54/100)*((ROUND([1]Source!AF54*[1]Source!I54, 2)+ROUND([1]Source!AE54*[1]Source!I54, 2))), 2)</f>
        <v>193.92</v>
      </c>
      <c r="T129">
        <f>[1]Source!X54</f>
        <v>6009.58</v>
      </c>
      <c r="U129">
        <f>ROUND(([1]Source!FY54/100)*((ROUND([1]Source!AF54*[1]Source!I54, 2)+ROUND([1]Source!AE54*[1]Source!I54, 2))), 2)</f>
        <v>145.44</v>
      </c>
      <c r="V129">
        <f>[1]Source!Y54</f>
        <v>4507.1899999999996</v>
      </c>
    </row>
    <row r="130" spans="1:26" x14ac:dyDescent="0.25">
      <c r="A130" s="24"/>
      <c r="B130" s="36"/>
      <c r="C130" s="36" t="s">
        <v>29</v>
      </c>
      <c r="D130" s="37"/>
      <c r="E130" s="30"/>
      <c r="F130" s="38">
        <f>[1]Source!AO54</f>
        <v>16.16</v>
      </c>
      <c r="G130" s="39" t="str">
        <f>[1]Source!DG54</f>
        <v/>
      </c>
      <c r="H130" s="40">
        <f>ROUND([1]Source!AF54*[1]Source!I54, 2)</f>
        <v>242.4</v>
      </c>
      <c r="I130" s="39">
        <f>IF([1]Source!BA54&lt;&gt; 0, [1]Source!BA54, 1)</f>
        <v>30.99</v>
      </c>
      <c r="J130" s="40">
        <f>[1]Source!S54</f>
        <v>7511.98</v>
      </c>
      <c r="K130" s="41"/>
      <c r="R130">
        <f>H130</f>
        <v>242.4</v>
      </c>
    </row>
    <row r="131" spans="1:26" x14ac:dyDescent="0.25">
      <c r="A131" s="24"/>
      <c r="B131" s="36"/>
      <c r="C131" s="36" t="s">
        <v>30</v>
      </c>
      <c r="D131" s="37"/>
      <c r="E131" s="30"/>
      <c r="F131" s="38">
        <f>[1]Source!AM54</f>
        <v>0.31</v>
      </c>
      <c r="G131" s="39" t="str">
        <f>[1]Source!DE54</f>
        <v/>
      </c>
      <c r="H131" s="40">
        <f>ROUND([1]Source!AD54*[1]Source!I54, 2)</f>
        <v>4.6500000000000004</v>
      </c>
      <c r="I131" s="39">
        <f>IF([1]Source!BB54&lt;&gt; 0, [1]Source!BB54, 1)</f>
        <v>3.74</v>
      </c>
      <c r="J131" s="40">
        <f>[1]Source!Q54</f>
        <v>17.39</v>
      </c>
      <c r="K131" s="41"/>
    </row>
    <row r="132" spans="1:26" x14ac:dyDescent="0.25">
      <c r="A132" s="24"/>
      <c r="B132" s="36"/>
      <c r="C132" s="36" t="s">
        <v>31</v>
      </c>
      <c r="D132" s="37"/>
      <c r="E132" s="30"/>
      <c r="F132" s="38">
        <f>[1]Source!AL54</f>
        <v>2.74</v>
      </c>
      <c r="G132" s="39" t="str">
        <f>[1]Source!DD54</f>
        <v/>
      </c>
      <c r="H132" s="40">
        <f>ROUND([1]Source!AC54*[1]Source!I54, 2)</f>
        <v>41.1</v>
      </c>
      <c r="I132" s="39">
        <f>IF([1]Source!BC54&lt;&gt; 0, [1]Source!BC54, 1)</f>
        <v>7.47</v>
      </c>
      <c r="J132" s="40">
        <f>[1]Source!P54</f>
        <v>307.02</v>
      </c>
      <c r="K132" s="41"/>
    </row>
    <row r="133" spans="1:26" x14ac:dyDescent="0.25">
      <c r="A133" s="24"/>
      <c r="B133" s="36"/>
      <c r="C133" s="36" t="s">
        <v>32</v>
      </c>
      <c r="D133" s="37" t="s">
        <v>33</v>
      </c>
      <c r="E133" s="30">
        <f>[1]Source!BZ54</f>
        <v>80</v>
      </c>
      <c r="F133" s="42"/>
      <c r="G133" s="39"/>
      <c r="H133" s="40">
        <f>SUM(S129:S136)</f>
        <v>193.92</v>
      </c>
      <c r="I133" s="39">
        <f>[1]Source!AT54</f>
        <v>80</v>
      </c>
      <c r="J133" s="40">
        <f>SUM(T129:T136)</f>
        <v>6009.58</v>
      </c>
      <c r="K133" s="41"/>
    </row>
    <row r="134" spans="1:26" x14ac:dyDescent="0.25">
      <c r="A134" s="24"/>
      <c r="B134" s="36"/>
      <c r="C134" s="36" t="s">
        <v>34</v>
      </c>
      <c r="D134" s="37" t="s">
        <v>33</v>
      </c>
      <c r="E134" s="30">
        <f>[1]Source!CA54</f>
        <v>60</v>
      </c>
      <c r="F134" s="42"/>
      <c r="G134" s="39"/>
      <c r="H134" s="40">
        <f>SUM(U129:U136)</f>
        <v>145.44</v>
      </c>
      <c r="I134" s="39">
        <f>[1]Source!AU54</f>
        <v>60</v>
      </c>
      <c r="J134" s="40">
        <f>SUM(V129:V136)</f>
        <v>4507.1899999999996</v>
      </c>
      <c r="K134" s="41"/>
    </row>
    <row r="135" spans="1:26" x14ac:dyDescent="0.25">
      <c r="A135" s="24"/>
      <c r="B135" s="36"/>
      <c r="C135" s="36" t="s">
        <v>35</v>
      </c>
      <c r="D135" s="37" t="s">
        <v>36</v>
      </c>
      <c r="E135" s="30">
        <f>[1]Source!AQ54</f>
        <v>1.68</v>
      </c>
      <c r="F135" s="38"/>
      <c r="G135" s="39" t="str">
        <f>[1]Source!DI54</f>
        <v/>
      </c>
      <c r="H135" s="40"/>
      <c r="I135" s="39"/>
      <c r="J135" s="40"/>
      <c r="K135" s="43">
        <f>[1]Source!U54</f>
        <v>25.2</v>
      </c>
    </row>
    <row r="136" spans="1:26" ht="57" x14ac:dyDescent="0.25">
      <c r="A136" s="44" t="str">
        <f>[1]Source!E55</f>
        <v>11,1</v>
      </c>
      <c r="B136" s="45" t="str">
        <f>[1]Source!F55</f>
        <v>509-6290</v>
      </c>
      <c r="C136" s="45" t="str">
        <f>[1]Source!G55</f>
        <v>Светильник аварийного освещения "ВЫХОД" под лампу КЛ с рассеивателем из поликарбоната, тип ЛБО 29-9-831 (БС-831)</v>
      </c>
      <c r="D136" s="46" t="str">
        <f>[1]Source!H55</f>
        <v>шт.</v>
      </c>
      <c r="E136" s="47">
        <f>[1]Source!I55</f>
        <v>15</v>
      </c>
      <c r="F136" s="48">
        <f>[1]Source!AL55+[1]Source!AM55+[1]Source!AO55</f>
        <v>208.87</v>
      </c>
      <c r="G136" s="49" t="s">
        <v>37</v>
      </c>
      <c r="H136" s="50">
        <f>ROUND([1]Source!AC55*[1]Source!I55, 2)+ROUND([1]Source!AD55*[1]Source!I55, 2)+ROUND([1]Source!AF55*[1]Source!I55, 2)</f>
        <v>3133.05</v>
      </c>
      <c r="I136" s="51">
        <f>IF([1]Source!BC55&lt;&gt; 0, [1]Source!BC55, 1)</f>
        <v>12.01</v>
      </c>
      <c r="J136" s="50">
        <f>[1]Source!O55</f>
        <v>37627.93</v>
      </c>
      <c r="K136" s="52"/>
      <c r="S136">
        <f>ROUND(([1]Source!FX55/100)*((ROUND([1]Source!AF55*[1]Source!I55, 2)+ROUND([1]Source!AE55*[1]Source!I55, 2))), 2)</f>
        <v>0</v>
      </c>
      <c r="T136">
        <f>[1]Source!X55</f>
        <v>0</v>
      </c>
      <c r="U136">
        <f>ROUND(([1]Source!FY55/100)*((ROUND([1]Source!AF55*[1]Source!I55, 2)+ROUND([1]Source!AE55*[1]Source!I55, 2))), 2)</f>
        <v>0</v>
      </c>
      <c r="V136">
        <f>[1]Source!Y55</f>
        <v>0</v>
      </c>
      <c r="W136">
        <f>IF([1]Source!BI55&lt;=1,H136, 0)</f>
        <v>0</v>
      </c>
      <c r="X136">
        <f>IF([1]Source!BI55=2,H136, 0)</f>
        <v>3133.05</v>
      </c>
      <c r="Y136">
        <f>IF([1]Source!BI55=3,H136, 0)</f>
        <v>0</v>
      </c>
      <c r="Z136">
        <f>IF([1]Source!BI55=4,H136, 0)</f>
        <v>0</v>
      </c>
    </row>
    <row r="137" spans="1:26" x14ac:dyDescent="0.25">
      <c r="G137" s="53">
        <f>H130+H131+H132+H133+H134+SUM(H136:H136)</f>
        <v>3760.5600000000004</v>
      </c>
      <c r="H137" s="53"/>
      <c r="I137" s="53">
        <f>J130+J131+J132+J133+J134+SUM(J136:J136)</f>
        <v>55981.09</v>
      </c>
      <c r="J137" s="53"/>
      <c r="K137" s="54">
        <f>[1]Source!U54</f>
        <v>25.2</v>
      </c>
      <c r="O137" s="55">
        <f>G137</f>
        <v>3760.5600000000004</v>
      </c>
      <c r="P137" s="55">
        <f>I137</f>
        <v>55981.09</v>
      </c>
      <c r="Q137" s="55">
        <f>K137</f>
        <v>25.2</v>
      </c>
      <c r="W137">
        <f>IF([1]Source!BI54&lt;=1,H130+H131+H132+H133+H134, 0)</f>
        <v>0</v>
      </c>
      <c r="X137">
        <f>IF([1]Source!BI54=2,H130+H131+H132+H133+H134, 0)</f>
        <v>627.51</v>
      </c>
      <c r="Y137">
        <f>IF([1]Source!BI54=3,H130+H131+H132+H133+H134, 0)</f>
        <v>0</v>
      </c>
      <c r="Z137">
        <f>IF([1]Source!BI54=4,H130+H131+H132+H133+H134, 0)</f>
        <v>0</v>
      </c>
    </row>
    <row r="138" spans="1:26" ht="43.5" x14ac:dyDescent="0.25">
      <c r="A138" s="24" t="str">
        <f>[1]Source!E56</f>
        <v>12</v>
      </c>
      <c r="B138" s="36" t="str">
        <f>[1]Source!F56</f>
        <v>м11-08-001-4</v>
      </c>
      <c r="C138" s="36" t="str">
        <f>[1]Source!G56</f>
        <v>Присоединение к приборам электрических проводок пайкой</v>
      </c>
      <c r="D138" s="37" t="str">
        <f>[1]Source!H56</f>
        <v>100 концов жил</v>
      </c>
      <c r="E138" s="30">
        <f>[1]Source!I56</f>
        <v>0.6</v>
      </c>
      <c r="F138" s="38">
        <f>[1]Source!AL56+[1]Source!AM56+[1]Source!AO56</f>
        <v>159.9</v>
      </c>
      <c r="G138" s="39"/>
      <c r="H138" s="40"/>
      <c r="I138" s="39" t="str">
        <f>[1]Source!BO56</f>
        <v>м11-08-001-4</v>
      </c>
      <c r="J138" s="40"/>
      <c r="K138" s="41"/>
      <c r="S138">
        <f>ROUND(([1]Source!FX56/100)*((ROUND([1]Source!AF56*[1]Source!I56, 2)+ROUND([1]Source!AE56*[1]Source!I56, 2))), 2)</f>
        <v>50.48</v>
      </c>
      <c r="T138">
        <f>[1]Source!X56</f>
        <v>1564.28</v>
      </c>
      <c r="U138">
        <f>ROUND(([1]Source!FY56/100)*((ROUND([1]Source!AF56*[1]Source!I56, 2)+ROUND([1]Source!AE56*[1]Source!I56, 2))), 2)</f>
        <v>37.86</v>
      </c>
      <c r="V138">
        <f>[1]Source!Y56</f>
        <v>1173.21</v>
      </c>
    </row>
    <row r="139" spans="1:26" x14ac:dyDescent="0.25">
      <c r="C139" s="56" t="str">
        <f>"Объем: "&amp;[1]Source!I56&amp;"=60/"&amp;"100"</f>
        <v>Объем: 0,6=60/100</v>
      </c>
    </row>
    <row r="140" spans="1:26" x14ac:dyDescent="0.25">
      <c r="A140" s="24"/>
      <c r="B140" s="36"/>
      <c r="C140" s="36" t="s">
        <v>29</v>
      </c>
      <c r="D140" s="37"/>
      <c r="E140" s="30"/>
      <c r="F140" s="38">
        <f>[1]Source!AO56</f>
        <v>105.16</v>
      </c>
      <c r="G140" s="39" t="str">
        <f>[1]Source!DG56</f>
        <v/>
      </c>
      <c r="H140" s="40">
        <f>ROUND([1]Source!AF56*[1]Source!I56, 2)</f>
        <v>63.1</v>
      </c>
      <c r="I140" s="39">
        <f>IF([1]Source!BA56&lt;&gt; 0, [1]Source!BA56, 1)</f>
        <v>30.99</v>
      </c>
      <c r="J140" s="40">
        <f>[1]Source!S56</f>
        <v>1955.35</v>
      </c>
      <c r="K140" s="41"/>
      <c r="R140">
        <f>H140</f>
        <v>63.1</v>
      </c>
    </row>
    <row r="141" spans="1:26" x14ac:dyDescent="0.25">
      <c r="A141" s="24"/>
      <c r="B141" s="36"/>
      <c r="C141" s="36" t="s">
        <v>31</v>
      </c>
      <c r="D141" s="37"/>
      <c r="E141" s="30"/>
      <c r="F141" s="38">
        <f>[1]Source!AL56</f>
        <v>54.74</v>
      </c>
      <c r="G141" s="39" t="str">
        <f>[1]Source!DD56</f>
        <v/>
      </c>
      <c r="H141" s="40">
        <f>ROUND([1]Source!AC56*[1]Source!I56, 2)</f>
        <v>32.840000000000003</v>
      </c>
      <c r="I141" s="39">
        <f>IF([1]Source!BC56&lt;&gt; 0, [1]Source!BC56, 1)</f>
        <v>5.68</v>
      </c>
      <c r="J141" s="40">
        <f>[1]Source!P56</f>
        <v>186.55</v>
      </c>
      <c r="K141" s="41"/>
    </row>
    <row r="142" spans="1:26" x14ac:dyDescent="0.25">
      <c r="A142" s="24"/>
      <c r="B142" s="36"/>
      <c r="C142" s="36" t="s">
        <v>32</v>
      </c>
      <c r="D142" s="37" t="s">
        <v>33</v>
      </c>
      <c r="E142" s="30">
        <f>[1]Source!BZ56</f>
        <v>80</v>
      </c>
      <c r="F142" s="42"/>
      <c r="G142" s="39"/>
      <c r="H142" s="40">
        <f>SUM(S138:S145)</f>
        <v>50.48</v>
      </c>
      <c r="I142" s="39">
        <f>[1]Source!AT56</f>
        <v>80</v>
      </c>
      <c r="J142" s="40">
        <f>SUM(T138:T145)</f>
        <v>1564.28</v>
      </c>
      <c r="K142" s="41"/>
    </row>
    <row r="143" spans="1:26" x14ac:dyDescent="0.25">
      <c r="A143" s="24"/>
      <c r="B143" s="36"/>
      <c r="C143" s="36" t="s">
        <v>34</v>
      </c>
      <c r="D143" s="37" t="s">
        <v>33</v>
      </c>
      <c r="E143" s="30">
        <f>[1]Source!CA56</f>
        <v>60</v>
      </c>
      <c r="F143" s="42"/>
      <c r="G143" s="39"/>
      <c r="H143" s="40">
        <f>SUM(U138:U145)</f>
        <v>37.86</v>
      </c>
      <c r="I143" s="39">
        <f>[1]Source!AU56</f>
        <v>60</v>
      </c>
      <c r="J143" s="40">
        <f>SUM(V138:V145)</f>
        <v>1173.21</v>
      </c>
      <c r="K143" s="41"/>
    </row>
    <row r="144" spans="1:26" x14ac:dyDescent="0.25">
      <c r="A144" s="24"/>
      <c r="B144" s="36"/>
      <c r="C144" s="36" t="s">
        <v>35</v>
      </c>
      <c r="D144" s="37" t="s">
        <v>36</v>
      </c>
      <c r="E144" s="30">
        <f>[1]Source!AQ56</f>
        <v>10.3</v>
      </c>
      <c r="F144" s="38"/>
      <c r="G144" s="39" t="str">
        <f>[1]Source!DI56</f>
        <v/>
      </c>
      <c r="H144" s="40"/>
      <c r="I144" s="39"/>
      <c r="J144" s="40"/>
      <c r="K144" s="43">
        <f>[1]Source!U56</f>
        <v>6.1800000000000006</v>
      </c>
    </row>
    <row r="145" spans="1:26" ht="42.75" x14ac:dyDescent="0.25">
      <c r="A145" s="44" t="str">
        <f>[1]Source!E57</f>
        <v>12,1</v>
      </c>
      <c r="B145" s="45" t="str">
        <f>[1]Source!F57</f>
        <v>КП поставщика</v>
      </c>
      <c r="C145" s="45" t="s">
        <v>40</v>
      </c>
      <c r="D145" s="46" t="str">
        <f>[1]Source!H57</f>
        <v>шт.</v>
      </c>
      <c r="E145" s="47">
        <f>[1]Source!I57</f>
        <v>15</v>
      </c>
      <c r="F145" s="48">
        <f>[1]Source!AL57+[1]Source!AM57+[1]Source!AO57</f>
        <v>4.8600000000000003</v>
      </c>
      <c r="G145" s="49" t="s">
        <v>37</v>
      </c>
      <c r="H145" s="50">
        <f>ROUND([1]Source!AC57*[1]Source!I57, 2)+ROUND([1]Source!AD57*[1]Source!I57, 2)+ROUND([1]Source!AF57*[1]Source!I57, 2)</f>
        <v>72.900000000000006</v>
      </c>
      <c r="I145" s="51">
        <f>IF([1]Source!BC57&lt;&gt; 0, [1]Source!BC57, 1)</f>
        <v>7.89</v>
      </c>
      <c r="J145" s="50">
        <f>[1]Source!O57</f>
        <v>575.17999999999995</v>
      </c>
      <c r="K145" s="52"/>
      <c r="S145">
        <f>ROUND(([1]Source!FX57/100)*((ROUND([1]Source!AF57*[1]Source!I57, 2)+ROUND([1]Source!AE57*[1]Source!I57, 2))), 2)</f>
        <v>0</v>
      </c>
      <c r="T145">
        <f>[1]Source!X57</f>
        <v>0</v>
      </c>
      <c r="U145">
        <f>ROUND(([1]Source!FY57/100)*((ROUND([1]Source!AF57*[1]Source!I57, 2)+ROUND([1]Source!AE57*[1]Source!I57, 2))), 2)</f>
        <v>0</v>
      </c>
      <c r="V145">
        <f>[1]Source!Y57</f>
        <v>0</v>
      </c>
      <c r="W145">
        <f>IF([1]Source!BI57&lt;=1,H145, 0)</f>
        <v>0</v>
      </c>
      <c r="X145">
        <f>IF([1]Source!BI57=2,H145, 0)</f>
        <v>72.900000000000006</v>
      </c>
      <c r="Y145">
        <f>IF([1]Source!BI57=3,H145, 0)</f>
        <v>0</v>
      </c>
      <c r="Z145">
        <f>IF([1]Source!BI57=4,H145, 0)</f>
        <v>0</v>
      </c>
    </row>
    <row r="146" spans="1:26" x14ac:dyDescent="0.25">
      <c r="G146" s="53">
        <f>H140+H141+H142+H143+SUM(H145:H145)</f>
        <v>257.17999999999995</v>
      </c>
      <c r="H146" s="53"/>
      <c r="I146" s="53">
        <f>J140+J141+J142+J143+SUM(J145:J145)</f>
        <v>5454.5700000000006</v>
      </c>
      <c r="J146" s="53"/>
      <c r="K146" s="54">
        <f>[1]Source!U56</f>
        <v>6.1800000000000006</v>
      </c>
      <c r="O146" s="55">
        <f>G146</f>
        <v>257.17999999999995</v>
      </c>
      <c r="P146" s="55">
        <f>I146</f>
        <v>5454.5700000000006</v>
      </c>
      <c r="Q146" s="55">
        <f>K146</f>
        <v>6.1800000000000006</v>
      </c>
      <c r="W146">
        <f>IF([1]Source!BI56&lt;=1,H140+H141+H142+H143, 0)</f>
        <v>0</v>
      </c>
      <c r="X146">
        <f>IF([1]Source!BI56=2,H140+H141+H142+H143, 0)</f>
        <v>184.27999999999997</v>
      </c>
      <c r="Y146">
        <f>IF([1]Source!BI56=3,H140+H141+H142+H143, 0)</f>
        <v>0</v>
      </c>
      <c r="Z146">
        <f>IF([1]Source!BI56=4,H140+H141+H142+H143, 0)</f>
        <v>0</v>
      </c>
    </row>
    <row r="147" spans="1:26" ht="42.75" x14ac:dyDescent="0.25">
      <c r="A147" s="24" t="str">
        <f>[1]Source!E59</f>
        <v>13</v>
      </c>
      <c r="B147" s="36" t="str">
        <f>[1]Source!F59</f>
        <v>м08-03-573-4</v>
      </c>
      <c r="C147" s="36" t="str">
        <f>[1]Source!G59</f>
        <v>Шкаф (пульт) управления навесной, высота, ширина и глубина до 600х600х350 мм</v>
      </c>
      <c r="D147" s="37" t="str">
        <f>[1]Source!H59</f>
        <v>1  ШТ.</v>
      </c>
      <c r="E147" s="30">
        <f>[1]Source!I59</f>
        <v>1</v>
      </c>
      <c r="F147" s="38">
        <f>[1]Source!AL59+[1]Source!AM59+[1]Source!AO59</f>
        <v>59.070000000000007</v>
      </c>
      <c r="G147" s="39"/>
      <c r="H147" s="40"/>
      <c r="I147" s="39" t="str">
        <f>[1]Source!BO59</f>
        <v>м08-03-573-4</v>
      </c>
      <c r="J147" s="40"/>
      <c r="K147" s="41"/>
      <c r="S147">
        <f>ROUND(([1]Source!FX59/100)*((ROUND([1]Source!AF59*[1]Source!I59, 2)+ROUND([1]Source!AE59*[1]Source!I59, 2))), 2)</f>
        <v>25.34</v>
      </c>
      <c r="T147">
        <f>[1]Source!X59</f>
        <v>785.18</v>
      </c>
      <c r="U147">
        <f>ROUND(([1]Source!FY59/100)*((ROUND([1]Source!AF59*[1]Source!I59, 2)+ROUND([1]Source!AE59*[1]Source!I59, 2))), 2)</f>
        <v>17.34</v>
      </c>
      <c r="V147">
        <f>[1]Source!Y59</f>
        <v>537.23</v>
      </c>
    </row>
    <row r="148" spans="1:26" x14ac:dyDescent="0.25">
      <c r="A148" s="24"/>
      <c r="B148" s="36"/>
      <c r="C148" s="36" t="s">
        <v>29</v>
      </c>
      <c r="D148" s="37"/>
      <c r="E148" s="30"/>
      <c r="F148" s="38">
        <f>[1]Source!AO59</f>
        <v>23.51</v>
      </c>
      <c r="G148" s="39" t="str">
        <f>[1]Source!DG59</f>
        <v/>
      </c>
      <c r="H148" s="40">
        <f>ROUND([1]Source!AF59*[1]Source!I59, 2)</f>
        <v>23.51</v>
      </c>
      <c r="I148" s="39">
        <f>IF([1]Source!BA59&lt;&gt; 0, [1]Source!BA59, 1)</f>
        <v>30.99</v>
      </c>
      <c r="J148" s="40">
        <f>[1]Source!S59</f>
        <v>728.57</v>
      </c>
      <c r="K148" s="41"/>
      <c r="R148">
        <f>H148</f>
        <v>23.51</v>
      </c>
    </row>
    <row r="149" spans="1:26" x14ac:dyDescent="0.25">
      <c r="A149" s="24"/>
      <c r="B149" s="36"/>
      <c r="C149" s="36" t="s">
        <v>30</v>
      </c>
      <c r="D149" s="37"/>
      <c r="E149" s="30"/>
      <c r="F149" s="38">
        <f>[1]Source!AM59</f>
        <v>32.18</v>
      </c>
      <c r="G149" s="39" t="str">
        <f>[1]Source!DE59</f>
        <v/>
      </c>
      <c r="H149" s="40">
        <f>ROUND([1]Source!AD59*[1]Source!I59, 2)</f>
        <v>32.18</v>
      </c>
      <c r="I149" s="39">
        <f>IF([1]Source!BB59&lt;&gt; 0, [1]Source!BB59, 1)</f>
        <v>9.14</v>
      </c>
      <c r="J149" s="40">
        <f>[1]Source!Q59</f>
        <v>294.13</v>
      </c>
      <c r="K149" s="41"/>
    </row>
    <row r="150" spans="1:26" x14ac:dyDescent="0.25">
      <c r="A150" s="24"/>
      <c r="B150" s="36"/>
      <c r="C150" s="36" t="s">
        <v>41</v>
      </c>
      <c r="D150" s="37"/>
      <c r="E150" s="30"/>
      <c r="F150" s="38">
        <f>[1]Source!AN59</f>
        <v>3.16</v>
      </c>
      <c r="G150" s="39" t="str">
        <f>[1]Source!DF59</f>
        <v/>
      </c>
      <c r="H150" s="58">
        <f>ROUND([1]Source!AE59*[1]Source!I59, 2)</f>
        <v>3.16</v>
      </c>
      <c r="I150" s="39">
        <f>IF([1]Source!BS59&lt;&gt; 0, [1]Source!BS59, 1)</f>
        <v>30.99</v>
      </c>
      <c r="J150" s="58">
        <f>[1]Source!R59</f>
        <v>97.93</v>
      </c>
      <c r="K150" s="41"/>
      <c r="R150">
        <f>H150</f>
        <v>3.16</v>
      </c>
    </row>
    <row r="151" spans="1:26" x14ac:dyDescent="0.25">
      <c r="A151" s="24"/>
      <c r="B151" s="36"/>
      <c r="C151" s="36" t="s">
        <v>31</v>
      </c>
      <c r="D151" s="37"/>
      <c r="E151" s="30"/>
      <c r="F151" s="38">
        <f>[1]Source!AL59</f>
        <v>3.38</v>
      </c>
      <c r="G151" s="39" t="str">
        <f>[1]Source!DD59</f>
        <v/>
      </c>
      <c r="H151" s="40">
        <f>ROUND([1]Source!AC59*[1]Source!I59, 2)</f>
        <v>3.38</v>
      </c>
      <c r="I151" s="39">
        <f>IF([1]Source!BC59&lt;&gt; 0, [1]Source!BC59, 1)</f>
        <v>9.81</v>
      </c>
      <c r="J151" s="40">
        <f>[1]Source!P59</f>
        <v>33.159999999999997</v>
      </c>
      <c r="K151" s="41"/>
    </row>
    <row r="152" spans="1:26" x14ac:dyDescent="0.25">
      <c r="A152" s="24"/>
      <c r="B152" s="36"/>
      <c r="C152" s="36" t="s">
        <v>32</v>
      </c>
      <c r="D152" s="37" t="s">
        <v>33</v>
      </c>
      <c r="E152" s="30">
        <f>[1]Source!BZ59</f>
        <v>95</v>
      </c>
      <c r="F152" s="42"/>
      <c r="G152" s="39"/>
      <c r="H152" s="40">
        <f>SUM(S147:S155)</f>
        <v>25.34</v>
      </c>
      <c r="I152" s="39">
        <f>[1]Source!AT59</f>
        <v>95</v>
      </c>
      <c r="J152" s="40">
        <f>SUM(T147:T155)</f>
        <v>785.18</v>
      </c>
      <c r="K152" s="41"/>
    </row>
    <row r="153" spans="1:26" x14ac:dyDescent="0.25">
      <c r="A153" s="24"/>
      <c r="B153" s="36"/>
      <c r="C153" s="36" t="s">
        <v>34</v>
      </c>
      <c r="D153" s="37" t="s">
        <v>33</v>
      </c>
      <c r="E153" s="30">
        <f>[1]Source!CA59</f>
        <v>65</v>
      </c>
      <c r="F153" s="42"/>
      <c r="G153" s="39"/>
      <c r="H153" s="40">
        <f>SUM(U147:U155)</f>
        <v>17.34</v>
      </c>
      <c r="I153" s="39">
        <f>[1]Source!AU59</f>
        <v>65</v>
      </c>
      <c r="J153" s="40">
        <f>SUM(V147:V155)</f>
        <v>537.23</v>
      </c>
      <c r="K153" s="41"/>
    </row>
    <row r="154" spans="1:26" x14ac:dyDescent="0.25">
      <c r="A154" s="24"/>
      <c r="B154" s="36"/>
      <c r="C154" s="36" t="s">
        <v>35</v>
      </c>
      <c r="D154" s="37" t="s">
        <v>36</v>
      </c>
      <c r="E154" s="30">
        <f>[1]Source!AQ59</f>
        <v>2.37</v>
      </c>
      <c r="F154" s="38"/>
      <c r="G154" s="39" t="str">
        <f>[1]Source!DI59</f>
        <v/>
      </c>
      <c r="H154" s="40"/>
      <c r="I154" s="39"/>
      <c r="J154" s="40"/>
      <c r="K154" s="43">
        <f>[1]Source!U59</f>
        <v>2.37</v>
      </c>
    </row>
    <row r="155" spans="1:26" ht="42.75" x14ac:dyDescent="0.25">
      <c r="A155" s="44" t="str">
        <f>[1]Source!E60</f>
        <v>13,1</v>
      </c>
      <c r="B155" s="45" t="str">
        <f>[1]Source!F60</f>
        <v>КП поставщика</v>
      </c>
      <c r="C155" s="45" t="s">
        <v>42</v>
      </c>
      <c r="D155" s="46" t="str">
        <f>[1]Source!H60</f>
        <v>шт.</v>
      </c>
      <c r="E155" s="47">
        <f>[1]Source!I60</f>
        <v>1</v>
      </c>
      <c r="F155" s="48">
        <f>[1]Source!AL60+[1]Source!AM60+[1]Source!AO60</f>
        <v>2081.08</v>
      </c>
      <c r="G155" s="49" t="s">
        <v>37</v>
      </c>
      <c r="H155" s="50">
        <f>ROUND([1]Source!AC60*[1]Source!I60, 2)+ROUND([1]Source!AD60*[1]Source!I60, 2)+ROUND([1]Source!AF60*[1]Source!I60, 2)</f>
        <v>2081.08</v>
      </c>
      <c r="I155" s="51">
        <f>IF([1]Source!BC60&lt;&gt; 0, [1]Source!BC60, 1)</f>
        <v>7.98</v>
      </c>
      <c r="J155" s="50">
        <f>[1]Source!O60</f>
        <v>16607.02</v>
      </c>
      <c r="K155" s="52"/>
      <c r="S155">
        <f>ROUND(([1]Source!FX60/100)*((ROUND([1]Source!AF60*[1]Source!I60, 2)+ROUND([1]Source!AE60*[1]Source!I60, 2))), 2)</f>
        <v>0</v>
      </c>
      <c r="T155">
        <f>[1]Source!X60</f>
        <v>0</v>
      </c>
      <c r="U155">
        <f>ROUND(([1]Source!FY60/100)*((ROUND([1]Source!AF60*[1]Source!I60, 2)+ROUND([1]Source!AE60*[1]Source!I60, 2))), 2)</f>
        <v>0</v>
      </c>
      <c r="V155">
        <f>[1]Source!Y60</f>
        <v>0</v>
      </c>
      <c r="W155">
        <f>IF([1]Source!BI60&lt;=1,H155, 0)</f>
        <v>0</v>
      </c>
      <c r="X155">
        <f>IF([1]Source!BI60=2,H155, 0)</f>
        <v>2081.08</v>
      </c>
      <c r="Y155">
        <f>IF([1]Source!BI60=3,H155, 0)</f>
        <v>0</v>
      </c>
      <c r="Z155">
        <f>IF([1]Source!BI60=4,H155, 0)</f>
        <v>0</v>
      </c>
    </row>
    <row r="156" spans="1:26" x14ac:dyDescent="0.25">
      <c r="G156" s="53">
        <f>H148+H149+H151+H152+H153+SUM(H155:H155)</f>
        <v>2182.83</v>
      </c>
      <c r="H156" s="53"/>
      <c r="I156" s="53">
        <f>J148+J149+J151+J152+J153+SUM(J155:J155)</f>
        <v>18985.29</v>
      </c>
      <c r="J156" s="53"/>
      <c r="K156" s="54">
        <f>[1]Source!U59</f>
        <v>2.37</v>
      </c>
      <c r="O156" s="55">
        <f>G156</f>
        <v>2182.83</v>
      </c>
      <c r="P156" s="55">
        <f>I156</f>
        <v>18985.29</v>
      </c>
      <c r="Q156" s="55">
        <f>K156</f>
        <v>2.37</v>
      </c>
      <c r="W156">
        <f>IF([1]Source!BI59&lt;=1,H148+H149+H151+H152+H153, 0)</f>
        <v>0</v>
      </c>
      <c r="X156">
        <f>IF([1]Source!BI59=2,H148+H149+H151+H152+H153, 0)</f>
        <v>101.75</v>
      </c>
      <c r="Y156">
        <f>IF([1]Source!BI59=3,H148+H149+H151+H152+H153, 0)</f>
        <v>0</v>
      </c>
      <c r="Z156">
        <f>IF([1]Source!BI59=4,H148+H149+H151+H152+H153, 0)</f>
        <v>0</v>
      </c>
    </row>
    <row r="157" spans="1:26" ht="29.25" x14ac:dyDescent="0.25">
      <c r="A157" s="24" t="str">
        <f>[1]Source!E61</f>
        <v>14</v>
      </c>
      <c r="B157" s="36" t="str">
        <f>[1]Source!F61</f>
        <v>м10-08-001-13</v>
      </c>
      <c r="C157" s="36" t="str">
        <f>[1]Source!G61</f>
        <v>Устройства промежуточные на количество лучей 1</v>
      </c>
      <c r="D157" s="37" t="str">
        <f>[1]Source!H61</f>
        <v>1  ШТ.</v>
      </c>
      <c r="E157" s="30">
        <f>[1]Source!I61</f>
        <v>4</v>
      </c>
      <c r="F157" s="38">
        <f>[1]Source!AL61+[1]Source!AM61+[1]Source!AO61</f>
        <v>15.79</v>
      </c>
      <c r="G157" s="39"/>
      <c r="H157" s="40"/>
      <c r="I157" s="39" t="str">
        <f>[1]Source!BO61</f>
        <v>м10-08-001-13</v>
      </c>
      <c r="J157" s="40"/>
      <c r="K157" s="41"/>
      <c r="S157">
        <f>ROUND(([1]Source!FX61/100)*((ROUND([1]Source!AF61*[1]Source!I61, 2)+ROUND([1]Source!AE61*[1]Source!I61, 2))), 2)</f>
        <v>39.200000000000003</v>
      </c>
      <c r="T157">
        <f>[1]Source!X61</f>
        <v>1214.81</v>
      </c>
      <c r="U157">
        <f>ROUND(([1]Source!FY61/100)*((ROUND([1]Source!AF61*[1]Source!I61, 2)+ROUND([1]Source!AE61*[1]Source!I61, 2))), 2)</f>
        <v>29.4</v>
      </c>
      <c r="V157">
        <f>[1]Source!Y61</f>
        <v>911.11</v>
      </c>
    </row>
    <row r="158" spans="1:26" x14ac:dyDescent="0.25">
      <c r="A158" s="24"/>
      <c r="B158" s="36"/>
      <c r="C158" s="36" t="s">
        <v>29</v>
      </c>
      <c r="D158" s="37"/>
      <c r="E158" s="30"/>
      <c r="F158" s="38">
        <f>[1]Source!AO61</f>
        <v>12.25</v>
      </c>
      <c r="G158" s="39" t="str">
        <f>[1]Source!DG61</f>
        <v/>
      </c>
      <c r="H158" s="40">
        <f>ROUND([1]Source!AF61*[1]Source!I61, 2)</f>
        <v>49</v>
      </c>
      <c r="I158" s="39">
        <f>IF([1]Source!BA61&lt;&gt; 0, [1]Source!BA61, 1)</f>
        <v>30.99</v>
      </c>
      <c r="J158" s="40">
        <f>[1]Source!S61</f>
        <v>1518.51</v>
      </c>
      <c r="K158" s="41"/>
      <c r="R158">
        <f>H158</f>
        <v>49</v>
      </c>
    </row>
    <row r="159" spans="1:26" x14ac:dyDescent="0.25">
      <c r="A159" s="24"/>
      <c r="B159" s="36"/>
      <c r="C159" s="36" t="s">
        <v>30</v>
      </c>
      <c r="D159" s="37"/>
      <c r="E159" s="30"/>
      <c r="F159" s="38">
        <f>[1]Source!AM61</f>
        <v>0.25</v>
      </c>
      <c r="G159" s="39" t="str">
        <f>[1]Source!DE61</f>
        <v/>
      </c>
      <c r="H159" s="40">
        <f>ROUND([1]Source!AD61*[1]Source!I61, 2)</f>
        <v>1</v>
      </c>
      <c r="I159" s="39">
        <f>IF([1]Source!BB61&lt;&gt; 0, [1]Source!BB61, 1)</f>
        <v>3.76</v>
      </c>
      <c r="J159" s="40">
        <f>[1]Source!Q61</f>
        <v>3.76</v>
      </c>
      <c r="K159" s="41"/>
    </row>
    <row r="160" spans="1:26" x14ac:dyDescent="0.25">
      <c r="A160" s="24"/>
      <c r="B160" s="36"/>
      <c r="C160" s="36" t="s">
        <v>31</v>
      </c>
      <c r="D160" s="37"/>
      <c r="E160" s="30"/>
      <c r="F160" s="38">
        <f>[1]Source!AL61</f>
        <v>3.29</v>
      </c>
      <c r="G160" s="39" t="str">
        <f>[1]Source!DD61</f>
        <v/>
      </c>
      <c r="H160" s="40">
        <f>ROUND([1]Source!AC61*[1]Source!I61, 2)</f>
        <v>13.16</v>
      </c>
      <c r="I160" s="39">
        <f>IF([1]Source!BC61&lt;&gt; 0, [1]Source!BC61, 1)</f>
        <v>6.53</v>
      </c>
      <c r="J160" s="40">
        <f>[1]Source!P61</f>
        <v>85.93</v>
      </c>
      <c r="K160" s="41"/>
    </row>
    <row r="161" spans="1:26" x14ac:dyDescent="0.25">
      <c r="A161" s="24"/>
      <c r="B161" s="36"/>
      <c r="C161" s="36" t="s">
        <v>32</v>
      </c>
      <c r="D161" s="37" t="s">
        <v>33</v>
      </c>
      <c r="E161" s="30">
        <f>[1]Source!BZ61</f>
        <v>80</v>
      </c>
      <c r="F161" s="42"/>
      <c r="G161" s="39"/>
      <c r="H161" s="40">
        <f>SUM(S157:S165)</f>
        <v>39.200000000000003</v>
      </c>
      <c r="I161" s="39">
        <f>[1]Source!AT61</f>
        <v>80</v>
      </c>
      <c r="J161" s="40">
        <f>SUM(T157:T165)</f>
        <v>1214.81</v>
      </c>
      <c r="K161" s="41"/>
    </row>
    <row r="162" spans="1:26" x14ac:dyDescent="0.25">
      <c r="A162" s="24"/>
      <c r="B162" s="36"/>
      <c r="C162" s="36" t="s">
        <v>34</v>
      </c>
      <c r="D162" s="37" t="s">
        <v>33</v>
      </c>
      <c r="E162" s="30">
        <f>[1]Source!CA61</f>
        <v>60</v>
      </c>
      <c r="F162" s="42"/>
      <c r="G162" s="39"/>
      <c r="H162" s="40">
        <f>SUM(U157:U165)</f>
        <v>29.4</v>
      </c>
      <c r="I162" s="39">
        <f>[1]Source!AU61</f>
        <v>60</v>
      </c>
      <c r="J162" s="40">
        <f>SUM(V157:V165)</f>
        <v>911.11</v>
      </c>
      <c r="K162" s="41"/>
    </row>
    <row r="163" spans="1:26" x14ac:dyDescent="0.25">
      <c r="A163" s="24"/>
      <c r="B163" s="36"/>
      <c r="C163" s="36" t="s">
        <v>35</v>
      </c>
      <c r="D163" s="37" t="s">
        <v>36</v>
      </c>
      <c r="E163" s="30">
        <f>[1]Source!AQ61</f>
        <v>1.2</v>
      </c>
      <c r="F163" s="38"/>
      <c r="G163" s="39" t="str">
        <f>[1]Source!DI61</f>
        <v/>
      </c>
      <c r="H163" s="40"/>
      <c r="I163" s="39"/>
      <c r="J163" s="40"/>
      <c r="K163" s="43">
        <f>[1]Source!U61</f>
        <v>4.8</v>
      </c>
    </row>
    <row r="164" spans="1:26" ht="42.75" x14ac:dyDescent="0.25">
      <c r="A164" s="24" t="str">
        <f>[1]Source!E62</f>
        <v>14,1</v>
      </c>
      <c r="B164" s="36" t="str">
        <f>[1]Source!F62</f>
        <v>КП поставщика</v>
      </c>
      <c r="C164" s="36" t="s">
        <v>43</v>
      </c>
      <c r="D164" s="37" t="str">
        <f>[1]Source!H62</f>
        <v>шт.</v>
      </c>
      <c r="E164" s="30">
        <f>[1]Source!I62</f>
        <v>2</v>
      </c>
      <c r="F164" s="38">
        <f>[1]Source!AL62+[1]Source!AM62+[1]Source!AO62</f>
        <v>267.3</v>
      </c>
      <c r="G164" s="57" t="s">
        <v>37</v>
      </c>
      <c r="H164" s="40">
        <f>ROUND([1]Source!AC62*[1]Source!I62, 2)+ROUND([1]Source!AD62*[1]Source!I62, 2)+ROUND([1]Source!AF62*[1]Source!I62, 2)</f>
        <v>534.6</v>
      </c>
      <c r="I164" s="39">
        <f>IF([1]Source!BC62&lt;&gt; 0, [1]Source!BC62, 1)</f>
        <v>7.89</v>
      </c>
      <c r="J164" s="40">
        <f>[1]Source!O62</f>
        <v>4217.99</v>
      </c>
      <c r="K164" s="41"/>
      <c r="S164">
        <f>ROUND(([1]Source!FX62/100)*((ROUND([1]Source!AF62*[1]Source!I62, 2)+ROUND([1]Source!AE62*[1]Source!I62, 2))), 2)</f>
        <v>0</v>
      </c>
      <c r="T164">
        <f>[1]Source!X62</f>
        <v>0</v>
      </c>
      <c r="U164">
        <f>ROUND(([1]Source!FY62/100)*((ROUND([1]Source!AF62*[1]Source!I62, 2)+ROUND([1]Source!AE62*[1]Source!I62, 2))), 2)</f>
        <v>0</v>
      </c>
      <c r="V164">
        <f>[1]Source!Y62</f>
        <v>0</v>
      </c>
      <c r="W164">
        <f>IF([1]Source!BI62&lt;=1,H164, 0)</f>
        <v>0</v>
      </c>
      <c r="X164">
        <f>IF([1]Source!BI62=2,H164, 0)</f>
        <v>534.6</v>
      </c>
      <c r="Y164">
        <f>IF([1]Source!BI62=3,H164, 0)</f>
        <v>0</v>
      </c>
      <c r="Z164">
        <f>IF([1]Source!BI62=4,H164, 0)</f>
        <v>0</v>
      </c>
    </row>
    <row r="165" spans="1:26" ht="42.75" x14ac:dyDescent="0.25">
      <c r="A165" s="44" t="str">
        <f>[1]Source!E63</f>
        <v>14,2</v>
      </c>
      <c r="B165" s="45" t="str">
        <f>[1]Source!F63</f>
        <v>КП поставщика</v>
      </c>
      <c r="C165" s="45" t="s">
        <v>44</v>
      </c>
      <c r="D165" s="46" t="str">
        <f>[1]Source!H63</f>
        <v>шт.</v>
      </c>
      <c r="E165" s="47">
        <f>[1]Source!I63</f>
        <v>2</v>
      </c>
      <c r="F165" s="48">
        <f>[1]Source!AL63+[1]Source!AM63+[1]Source!AO63</f>
        <v>187.63</v>
      </c>
      <c r="G165" s="49" t="s">
        <v>37</v>
      </c>
      <c r="H165" s="50">
        <f>ROUND([1]Source!AC63*[1]Source!I63, 2)+ROUND([1]Source!AD63*[1]Source!I63, 2)+ROUND([1]Source!AF63*[1]Source!I63, 2)</f>
        <v>375.26</v>
      </c>
      <c r="I165" s="51">
        <f>IF([1]Source!BC63&lt;&gt; 0, [1]Source!BC63, 1)</f>
        <v>7.98</v>
      </c>
      <c r="J165" s="50">
        <f>[1]Source!O63</f>
        <v>2994.57</v>
      </c>
      <c r="K165" s="52"/>
      <c r="S165">
        <f>ROUND(([1]Source!FX63/100)*((ROUND([1]Source!AF63*[1]Source!I63, 2)+ROUND([1]Source!AE63*[1]Source!I63, 2))), 2)</f>
        <v>0</v>
      </c>
      <c r="T165">
        <f>[1]Source!X63</f>
        <v>0</v>
      </c>
      <c r="U165">
        <f>ROUND(([1]Source!FY63/100)*((ROUND([1]Source!AF63*[1]Source!I63, 2)+ROUND([1]Source!AE63*[1]Source!I63, 2))), 2)</f>
        <v>0</v>
      </c>
      <c r="V165">
        <f>[1]Source!Y63</f>
        <v>0</v>
      </c>
      <c r="W165">
        <f>IF([1]Source!BI63&lt;=1,H165, 0)</f>
        <v>0</v>
      </c>
      <c r="X165">
        <f>IF([1]Source!BI63=2,H165, 0)</f>
        <v>375.26</v>
      </c>
      <c r="Y165">
        <f>IF([1]Source!BI63=3,H165, 0)</f>
        <v>0</v>
      </c>
      <c r="Z165">
        <f>IF([1]Source!BI63=4,H165, 0)</f>
        <v>0</v>
      </c>
    </row>
    <row r="166" spans="1:26" x14ac:dyDescent="0.25">
      <c r="G166" s="53">
        <f>H158+H159+H160+H161+H162+SUM(H164:H165)</f>
        <v>1041.6199999999999</v>
      </c>
      <c r="H166" s="53"/>
      <c r="I166" s="53">
        <f>J158+J159+J160+J161+J162+SUM(J164:J165)</f>
        <v>10946.68</v>
      </c>
      <c r="J166" s="53"/>
      <c r="K166" s="54">
        <f>[1]Source!U61</f>
        <v>4.8</v>
      </c>
      <c r="O166" s="55">
        <f>G166</f>
        <v>1041.6199999999999</v>
      </c>
      <c r="P166" s="55">
        <f>I166</f>
        <v>10946.68</v>
      </c>
      <c r="Q166" s="55">
        <f>K166</f>
        <v>4.8</v>
      </c>
      <c r="W166">
        <f>IF([1]Source!BI61&lt;=1,H158+H159+H160+H161+H162, 0)</f>
        <v>0</v>
      </c>
      <c r="X166">
        <f>IF([1]Source!BI61=2,H158+H159+H160+H161+H162, 0)</f>
        <v>131.76</v>
      </c>
      <c r="Y166">
        <f>IF([1]Source!BI61=3,H158+H159+H160+H161+H162, 0)</f>
        <v>0</v>
      </c>
      <c r="Z166">
        <f>IF([1]Source!BI61=4,H158+H159+H160+H161+H162, 0)</f>
        <v>0</v>
      </c>
    </row>
    <row r="167" spans="1:26" ht="29.25" x14ac:dyDescent="0.25">
      <c r="A167" s="24" t="str">
        <f>[1]Source!E65</f>
        <v>15</v>
      </c>
      <c r="B167" s="36" t="str">
        <f>[1]Source!F65</f>
        <v>м08-03-575-1</v>
      </c>
      <c r="C167" s="36" t="str">
        <f>[1]Source!G65</f>
        <v>Прибор или аппарат</v>
      </c>
      <c r="D167" s="37" t="str">
        <f>[1]Source!H65</f>
        <v>1  ШТ.</v>
      </c>
      <c r="E167" s="30">
        <f>[1]Source!I65</f>
        <v>7</v>
      </c>
      <c r="F167" s="38">
        <f>[1]Source!AL65+[1]Source!AM65+[1]Source!AO65</f>
        <v>11.51</v>
      </c>
      <c r="G167" s="39"/>
      <c r="H167" s="40"/>
      <c r="I167" s="39" t="str">
        <f>[1]Source!BO65</f>
        <v>м08-03-575-1</v>
      </c>
      <c r="J167" s="40"/>
      <c r="K167" s="41"/>
      <c r="S167">
        <f>ROUND(([1]Source!FX65/100)*((ROUND([1]Source!AF65*[1]Source!I65, 2)+ROUND([1]Source!AE65*[1]Source!I65, 2))), 2)</f>
        <v>73.88</v>
      </c>
      <c r="T167">
        <f>[1]Source!X65</f>
        <v>2289.59</v>
      </c>
      <c r="U167">
        <f>ROUND(([1]Source!FY65/100)*((ROUND([1]Source!AF65*[1]Source!I65, 2)+ROUND([1]Source!AE65*[1]Source!I65, 2))), 2)</f>
        <v>50.55</v>
      </c>
      <c r="V167">
        <f>[1]Source!Y65</f>
        <v>1566.56</v>
      </c>
    </row>
    <row r="168" spans="1:26" x14ac:dyDescent="0.25">
      <c r="A168" s="24"/>
      <c r="B168" s="36"/>
      <c r="C168" s="36" t="s">
        <v>29</v>
      </c>
      <c r="D168" s="37"/>
      <c r="E168" s="30"/>
      <c r="F168" s="38">
        <f>[1]Source!AO65</f>
        <v>11.11</v>
      </c>
      <c r="G168" s="39" t="str">
        <f>[1]Source!DG65</f>
        <v/>
      </c>
      <c r="H168" s="40">
        <f>ROUND([1]Source!AF65*[1]Source!I65, 2)</f>
        <v>77.77</v>
      </c>
      <c r="I168" s="39">
        <f>IF([1]Source!BA65&lt;&gt; 0, [1]Source!BA65, 1)</f>
        <v>30.99</v>
      </c>
      <c r="J168" s="40">
        <f>[1]Source!S65</f>
        <v>2410.09</v>
      </c>
      <c r="K168" s="41"/>
      <c r="R168">
        <f>H168</f>
        <v>77.77</v>
      </c>
    </row>
    <row r="169" spans="1:26" x14ac:dyDescent="0.25">
      <c r="A169" s="24"/>
      <c r="B169" s="36"/>
      <c r="C169" s="36" t="s">
        <v>31</v>
      </c>
      <c r="D169" s="37"/>
      <c r="E169" s="30"/>
      <c r="F169" s="38">
        <f>[1]Source!AL65</f>
        <v>0.4</v>
      </c>
      <c r="G169" s="39" t="str">
        <f>[1]Source!DD65</f>
        <v/>
      </c>
      <c r="H169" s="40">
        <f>ROUND([1]Source!AC65*[1]Source!I65, 2)</f>
        <v>2.8</v>
      </c>
      <c r="I169" s="39">
        <f>IF([1]Source!BC65&lt;&gt; 0, [1]Source!BC65, 1)</f>
        <v>21.2</v>
      </c>
      <c r="J169" s="40">
        <f>[1]Source!P65</f>
        <v>59.36</v>
      </c>
      <c r="K169" s="41"/>
    </row>
    <row r="170" spans="1:26" x14ac:dyDescent="0.25">
      <c r="A170" s="24"/>
      <c r="B170" s="36"/>
      <c r="C170" s="36" t="s">
        <v>32</v>
      </c>
      <c r="D170" s="37" t="s">
        <v>33</v>
      </c>
      <c r="E170" s="30">
        <f>[1]Source!BZ65</f>
        <v>95</v>
      </c>
      <c r="F170" s="42"/>
      <c r="G170" s="39"/>
      <c r="H170" s="40">
        <f>SUM(S167:S176)</f>
        <v>73.88</v>
      </c>
      <c r="I170" s="39">
        <f>[1]Source!AT65</f>
        <v>95</v>
      </c>
      <c r="J170" s="40">
        <f>SUM(T167:T176)</f>
        <v>2289.59</v>
      </c>
      <c r="K170" s="41"/>
    </row>
    <row r="171" spans="1:26" x14ac:dyDescent="0.25">
      <c r="A171" s="24"/>
      <c r="B171" s="36"/>
      <c r="C171" s="36" t="s">
        <v>34</v>
      </c>
      <c r="D171" s="37" t="s">
        <v>33</v>
      </c>
      <c r="E171" s="30">
        <f>[1]Source!CA65</f>
        <v>65</v>
      </c>
      <c r="F171" s="42"/>
      <c r="G171" s="39"/>
      <c r="H171" s="40">
        <f>SUM(U167:U176)</f>
        <v>50.55</v>
      </c>
      <c r="I171" s="39">
        <f>[1]Source!AU65</f>
        <v>65</v>
      </c>
      <c r="J171" s="40">
        <f>SUM(V167:V176)</f>
        <v>1566.56</v>
      </c>
      <c r="K171" s="41"/>
    </row>
    <row r="172" spans="1:26" x14ac:dyDescent="0.25">
      <c r="A172" s="24"/>
      <c r="B172" s="36"/>
      <c r="C172" s="36" t="s">
        <v>35</v>
      </c>
      <c r="D172" s="37" t="s">
        <v>36</v>
      </c>
      <c r="E172" s="30">
        <f>[1]Source!AQ65</f>
        <v>1.1200000000000001</v>
      </c>
      <c r="F172" s="38"/>
      <c r="G172" s="39" t="str">
        <f>[1]Source!DI65</f>
        <v/>
      </c>
      <c r="H172" s="40"/>
      <c r="I172" s="39"/>
      <c r="J172" s="40"/>
      <c r="K172" s="43">
        <f>[1]Source!U65</f>
        <v>7.8400000000000007</v>
      </c>
    </row>
    <row r="173" spans="1:26" ht="42.75" x14ac:dyDescent="0.25">
      <c r="A173" s="24" t="str">
        <f>[1]Source!E66</f>
        <v>15,1</v>
      </c>
      <c r="B173" s="36" t="str">
        <f>[1]Source!F66</f>
        <v>509-2235</v>
      </c>
      <c r="C173" s="36" t="str">
        <f>[1]Source!G66</f>
        <v>Выключатели автоматические «IEK» ВА47-29 2Р  до 10А, характеристика С. прим</v>
      </c>
      <c r="D173" s="37" t="str">
        <f>[1]Source!H66</f>
        <v>шт.</v>
      </c>
      <c r="E173" s="30">
        <f>[1]Source!I66</f>
        <v>4</v>
      </c>
      <c r="F173" s="38">
        <f>[1]Source!AL66+[1]Source!AM66+[1]Source!AO66</f>
        <v>21.32</v>
      </c>
      <c r="G173" s="57" t="s">
        <v>37</v>
      </c>
      <c r="H173" s="40">
        <f>ROUND([1]Source!AC66*[1]Source!I66, 2)+ROUND([1]Source!AD66*[1]Source!I66, 2)+ROUND([1]Source!AF66*[1]Source!I66, 2)</f>
        <v>85.28</v>
      </c>
      <c r="I173" s="39">
        <f>IF([1]Source!BC66&lt;&gt; 0, [1]Source!BC66, 1)</f>
        <v>9.48</v>
      </c>
      <c r="J173" s="40">
        <f>[1]Source!O66</f>
        <v>808.45</v>
      </c>
      <c r="K173" s="41"/>
      <c r="S173">
        <f>ROUND(([1]Source!FX66/100)*((ROUND([1]Source!AF66*[1]Source!I66, 2)+ROUND([1]Source!AE66*[1]Source!I66, 2))), 2)</f>
        <v>0</v>
      </c>
      <c r="T173">
        <f>[1]Source!X66</f>
        <v>0</v>
      </c>
      <c r="U173">
        <f>ROUND(([1]Source!FY66/100)*((ROUND([1]Source!AF66*[1]Source!I66, 2)+ROUND([1]Source!AE66*[1]Source!I66, 2))), 2)</f>
        <v>0</v>
      </c>
      <c r="V173">
        <f>[1]Source!Y66</f>
        <v>0</v>
      </c>
      <c r="W173">
        <f>IF([1]Source!BI66&lt;=1,H173, 0)</f>
        <v>0</v>
      </c>
      <c r="X173">
        <f>IF([1]Source!BI66=2,H173, 0)</f>
        <v>85.28</v>
      </c>
      <c r="Y173">
        <f>IF([1]Source!BI66=3,H173, 0)</f>
        <v>0</v>
      </c>
      <c r="Z173">
        <f>IF([1]Source!BI66=4,H173, 0)</f>
        <v>0</v>
      </c>
    </row>
    <row r="174" spans="1:26" ht="28.5" x14ac:dyDescent="0.25">
      <c r="A174" s="24" t="str">
        <f>[1]Source!E67</f>
        <v>15,2</v>
      </c>
      <c r="B174" s="36" t="str">
        <f>[1]Source!F67</f>
        <v>509-2236</v>
      </c>
      <c r="C174" s="36" t="str">
        <f>[1]Source!G67</f>
        <v>Выключатели автоматические «IEK» ВА47-29 2Р 16А, характеристика С</v>
      </c>
      <c r="D174" s="37" t="str">
        <f>[1]Source!H67</f>
        <v>шт.</v>
      </c>
      <c r="E174" s="30">
        <f>[1]Source!I67</f>
        <v>1</v>
      </c>
      <c r="F174" s="38">
        <f>[1]Source!AL67+[1]Source!AM67+[1]Source!AO67</f>
        <v>21.32</v>
      </c>
      <c r="G174" s="57" t="s">
        <v>37</v>
      </c>
      <c r="H174" s="40">
        <f>ROUND([1]Source!AC67*[1]Source!I67, 2)+ROUND([1]Source!AD67*[1]Source!I67, 2)+ROUND([1]Source!AF67*[1]Source!I67, 2)</f>
        <v>21.32</v>
      </c>
      <c r="I174" s="39">
        <f>IF([1]Source!BC67&lt;&gt; 0, [1]Source!BC67, 1)</f>
        <v>9.4700000000000006</v>
      </c>
      <c r="J174" s="40">
        <f>[1]Source!O67</f>
        <v>201.9</v>
      </c>
      <c r="K174" s="41"/>
      <c r="S174">
        <f>ROUND(([1]Source!FX67/100)*((ROUND([1]Source!AF67*[1]Source!I67, 2)+ROUND([1]Source!AE67*[1]Source!I67, 2))), 2)</f>
        <v>0</v>
      </c>
      <c r="T174">
        <f>[1]Source!X67</f>
        <v>0</v>
      </c>
      <c r="U174">
        <f>ROUND(([1]Source!FY67/100)*((ROUND([1]Source!AF67*[1]Source!I67, 2)+ROUND([1]Source!AE67*[1]Source!I67, 2))), 2)</f>
        <v>0</v>
      </c>
      <c r="V174">
        <f>[1]Source!Y67</f>
        <v>0</v>
      </c>
      <c r="W174">
        <f>IF([1]Source!BI67&lt;=1,H174, 0)</f>
        <v>0</v>
      </c>
      <c r="X174">
        <f>IF([1]Source!BI67=2,H174, 0)</f>
        <v>21.32</v>
      </c>
      <c r="Y174">
        <f>IF([1]Source!BI67=3,H174, 0)</f>
        <v>0</v>
      </c>
      <c r="Z174">
        <f>IF([1]Source!BI67=4,H174, 0)</f>
        <v>0</v>
      </c>
    </row>
    <row r="175" spans="1:26" ht="28.5" x14ac:dyDescent="0.25">
      <c r="A175" s="24" t="str">
        <f>[1]Source!E68</f>
        <v>15,3</v>
      </c>
      <c r="B175" s="36" t="str">
        <f>[1]Source!F68</f>
        <v>509-2237</v>
      </c>
      <c r="C175" s="36" t="str">
        <f>[1]Source!G68</f>
        <v>Выключатели автоматические «IEK» ВА47-29 2Р 25А, характеристика С</v>
      </c>
      <c r="D175" s="37" t="str">
        <f>[1]Source!H68</f>
        <v>шт.</v>
      </c>
      <c r="E175" s="30">
        <f>[1]Source!I68</f>
        <v>1</v>
      </c>
      <c r="F175" s="38">
        <f>[1]Source!AL68+[1]Source!AM68+[1]Source!AO68</f>
        <v>20.149999999999999</v>
      </c>
      <c r="G175" s="57" t="s">
        <v>37</v>
      </c>
      <c r="H175" s="40">
        <f>ROUND([1]Source!AC68*[1]Source!I68, 2)+ROUND([1]Source!AD68*[1]Source!I68, 2)+ROUND([1]Source!AF68*[1]Source!I68, 2)</f>
        <v>20.149999999999999</v>
      </c>
      <c r="I175" s="39">
        <f>IF([1]Source!BC68&lt;&gt; 0, [1]Source!BC68, 1)</f>
        <v>10.02</v>
      </c>
      <c r="J175" s="40">
        <f>[1]Source!O68</f>
        <v>201.9</v>
      </c>
      <c r="K175" s="41"/>
      <c r="S175">
        <f>ROUND(([1]Source!FX68/100)*((ROUND([1]Source!AF68*[1]Source!I68, 2)+ROUND([1]Source!AE68*[1]Source!I68, 2))), 2)</f>
        <v>0</v>
      </c>
      <c r="T175">
        <f>[1]Source!X68</f>
        <v>0</v>
      </c>
      <c r="U175">
        <f>ROUND(([1]Source!FY68/100)*((ROUND([1]Source!AF68*[1]Source!I68, 2)+ROUND([1]Source!AE68*[1]Source!I68, 2))), 2)</f>
        <v>0</v>
      </c>
      <c r="V175">
        <f>[1]Source!Y68</f>
        <v>0</v>
      </c>
      <c r="W175">
        <f>IF([1]Source!BI68&lt;=1,H175, 0)</f>
        <v>0</v>
      </c>
      <c r="X175">
        <f>IF([1]Source!BI68=2,H175, 0)</f>
        <v>20.149999999999999</v>
      </c>
      <c r="Y175">
        <f>IF([1]Source!BI68=3,H175, 0)</f>
        <v>0</v>
      </c>
      <c r="Z175">
        <f>IF([1]Source!BI68=4,H175, 0)</f>
        <v>0</v>
      </c>
    </row>
    <row r="176" spans="1:26" ht="28.5" x14ac:dyDescent="0.25">
      <c r="A176" s="44" t="str">
        <f>[1]Source!E69</f>
        <v>15,4</v>
      </c>
      <c r="B176" s="45" t="str">
        <f>[1]Source!F69</f>
        <v>509-2238</v>
      </c>
      <c r="C176" s="45" t="str">
        <f>[1]Source!G69</f>
        <v>Выключатели автоматические «IEK» ВА47-29 2Р 40А, характеристика С</v>
      </c>
      <c r="D176" s="46" t="str">
        <f>[1]Source!H69</f>
        <v>шт.</v>
      </c>
      <c r="E176" s="47">
        <f>[1]Source!I69</f>
        <v>1</v>
      </c>
      <c r="F176" s="48">
        <f>[1]Source!AL69+[1]Source!AM69+[1]Source!AO69</f>
        <v>20.149999999999999</v>
      </c>
      <c r="G176" s="49" t="s">
        <v>37</v>
      </c>
      <c r="H176" s="50">
        <f>ROUND([1]Source!AC69*[1]Source!I69, 2)+ROUND([1]Source!AD69*[1]Source!I69, 2)+ROUND([1]Source!AF69*[1]Source!I69, 2)</f>
        <v>20.149999999999999</v>
      </c>
      <c r="I176" s="51">
        <f>IF([1]Source!BC69&lt;&gt; 0, [1]Source!BC69, 1)</f>
        <v>10.02</v>
      </c>
      <c r="J176" s="50">
        <f>[1]Source!O69</f>
        <v>201.9</v>
      </c>
      <c r="K176" s="52"/>
      <c r="S176">
        <f>ROUND(([1]Source!FX69/100)*((ROUND([1]Source!AF69*[1]Source!I69, 2)+ROUND([1]Source!AE69*[1]Source!I69, 2))), 2)</f>
        <v>0</v>
      </c>
      <c r="T176">
        <f>[1]Source!X69</f>
        <v>0</v>
      </c>
      <c r="U176">
        <f>ROUND(([1]Source!FY69/100)*((ROUND([1]Source!AF69*[1]Source!I69, 2)+ROUND([1]Source!AE69*[1]Source!I69, 2))), 2)</f>
        <v>0</v>
      </c>
      <c r="V176">
        <f>[1]Source!Y69</f>
        <v>0</v>
      </c>
      <c r="W176">
        <f>IF([1]Source!BI69&lt;=1,H176, 0)</f>
        <v>0</v>
      </c>
      <c r="X176">
        <f>IF([1]Source!BI69=2,H176, 0)</f>
        <v>20.149999999999999</v>
      </c>
      <c r="Y176">
        <f>IF([1]Source!BI69=3,H176, 0)</f>
        <v>0</v>
      </c>
      <c r="Z176">
        <f>IF([1]Source!BI69=4,H176, 0)</f>
        <v>0</v>
      </c>
    </row>
    <row r="177" spans="1:26" x14ac:dyDescent="0.25">
      <c r="G177" s="53">
        <f>H168+H169+H170+H171+SUM(H173:H176)</f>
        <v>351.9</v>
      </c>
      <c r="H177" s="53"/>
      <c r="I177" s="53">
        <f>J168+J169+J170+J171+SUM(J173:J176)</f>
        <v>7739.75</v>
      </c>
      <c r="J177" s="53"/>
      <c r="K177" s="54">
        <f>[1]Source!U65</f>
        <v>7.8400000000000007</v>
      </c>
      <c r="O177" s="55">
        <f>G177</f>
        <v>351.9</v>
      </c>
      <c r="P177" s="55">
        <f>I177</f>
        <v>7739.75</v>
      </c>
      <c r="Q177" s="55">
        <f>K177</f>
        <v>7.8400000000000007</v>
      </c>
      <c r="W177">
        <f>IF([1]Source!BI65&lt;=1,H168+H169+H170+H171, 0)</f>
        <v>0</v>
      </c>
      <c r="X177">
        <f>IF([1]Source!BI65=2,H168+H169+H170+H171, 0)</f>
        <v>205</v>
      </c>
      <c r="Y177">
        <f>IF([1]Source!BI65=3,H168+H169+H170+H171, 0)</f>
        <v>0</v>
      </c>
      <c r="Z177">
        <f>IF([1]Source!BI65=4,H168+H169+H170+H171, 0)</f>
        <v>0</v>
      </c>
    </row>
    <row r="178" spans="1:26" ht="29.25" x14ac:dyDescent="0.25">
      <c r="A178" s="24" t="str">
        <f>[1]Source!E70</f>
        <v>16</v>
      </c>
      <c r="B178" s="36" t="str">
        <f>[1]Source!F70</f>
        <v>м08-02-390-1</v>
      </c>
      <c r="C178" s="36" t="str">
        <f>[1]Source!G70</f>
        <v>Короба пластмассовые шириной до 40 мм</v>
      </c>
      <c r="D178" s="37" t="str">
        <f>[1]Source!H70</f>
        <v>100 м</v>
      </c>
      <c r="E178" s="30">
        <f>[1]Source!I70</f>
        <v>7</v>
      </c>
      <c r="F178" s="38">
        <f>[1]Source!AL70+[1]Source!AM70+[1]Source!AO70</f>
        <v>237.45</v>
      </c>
      <c r="G178" s="39"/>
      <c r="H178" s="40"/>
      <c r="I178" s="39" t="str">
        <f>[1]Source!BO70</f>
        <v>м08-02-390-1</v>
      </c>
      <c r="J178" s="40"/>
      <c r="K178" s="41"/>
      <c r="S178">
        <f>ROUND(([1]Source!FX70/100)*((ROUND([1]Source!AF70*[1]Source!I70, 2)+ROUND([1]Source!AE70*[1]Source!I70, 2))), 2)</f>
        <v>1031.1500000000001</v>
      </c>
      <c r="T178">
        <f>[1]Source!X70</f>
        <v>31955.31</v>
      </c>
      <c r="U178">
        <f>ROUND(([1]Source!FY70/100)*((ROUND([1]Source!AF70*[1]Source!I70, 2)+ROUND([1]Source!AE70*[1]Source!I70, 2))), 2)</f>
        <v>705.52</v>
      </c>
      <c r="V178">
        <f>[1]Source!Y70</f>
        <v>21864.16</v>
      </c>
    </row>
    <row r="179" spans="1:26" x14ac:dyDescent="0.25">
      <c r="C179" s="56" t="str">
        <f>"Объем: "&amp;[1]Source!I70&amp;"=700/"&amp;"100"</f>
        <v>Объем: 7=700/100</v>
      </c>
    </row>
    <row r="180" spans="1:26" x14ac:dyDescent="0.25">
      <c r="A180" s="24"/>
      <c r="B180" s="36"/>
      <c r="C180" s="36" t="s">
        <v>29</v>
      </c>
      <c r="D180" s="37"/>
      <c r="E180" s="30"/>
      <c r="F180" s="38">
        <f>[1]Source!AO70</f>
        <v>154.91999999999999</v>
      </c>
      <c r="G180" s="39" t="str">
        <f>[1]Source!DG70</f>
        <v/>
      </c>
      <c r="H180" s="40">
        <f>ROUND([1]Source!AF70*[1]Source!I70, 2)</f>
        <v>1084.44</v>
      </c>
      <c r="I180" s="39">
        <f>IF([1]Source!BA70&lt;&gt; 0, [1]Source!BA70, 1)</f>
        <v>30.99</v>
      </c>
      <c r="J180" s="40">
        <f>[1]Source!S70</f>
        <v>33606.800000000003</v>
      </c>
      <c r="K180" s="41"/>
      <c r="R180">
        <f>H180</f>
        <v>1084.44</v>
      </c>
    </row>
    <row r="181" spans="1:26" x14ac:dyDescent="0.25">
      <c r="A181" s="24"/>
      <c r="B181" s="36"/>
      <c r="C181" s="36" t="s">
        <v>30</v>
      </c>
      <c r="D181" s="37"/>
      <c r="E181" s="30"/>
      <c r="F181" s="38">
        <f>[1]Source!AM70</f>
        <v>31.2</v>
      </c>
      <c r="G181" s="39" t="str">
        <f>[1]Source!DE70</f>
        <v/>
      </c>
      <c r="H181" s="40">
        <f>ROUND([1]Source!AD70*[1]Source!I70, 2)</f>
        <v>218.4</v>
      </c>
      <c r="I181" s="39">
        <f>IF([1]Source!BB70&lt;&gt; 0, [1]Source!BB70, 1)</f>
        <v>8.8000000000000007</v>
      </c>
      <c r="J181" s="40">
        <f>[1]Source!Q70</f>
        <v>1921.92</v>
      </c>
      <c r="K181" s="41"/>
    </row>
    <row r="182" spans="1:26" x14ac:dyDescent="0.25">
      <c r="A182" s="24"/>
      <c r="B182" s="36"/>
      <c r="C182" s="36" t="s">
        <v>41</v>
      </c>
      <c r="D182" s="37"/>
      <c r="E182" s="30"/>
      <c r="F182" s="38">
        <f>[1]Source!AN70</f>
        <v>0.14000000000000001</v>
      </c>
      <c r="G182" s="39" t="str">
        <f>[1]Source!DF70</f>
        <v/>
      </c>
      <c r="H182" s="58">
        <f>ROUND([1]Source!AE70*[1]Source!I70, 2)</f>
        <v>0.98</v>
      </c>
      <c r="I182" s="39">
        <f>IF([1]Source!BS70&lt;&gt; 0, [1]Source!BS70, 1)</f>
        <v>30.99</v>
      </c>
      <c r="J182" s="58">
        <f>[1]Source!R70</f>
        <v>30.37</v>
      </c>
      <c r="K182" s="41"/>
      <c r="R182">
        <f>H182</f>
        <v>0.98</v>
      </c>
    </row>
    <row r="183" spans="1:26" x14ac:dyDescent="0.25">
      <c r="A183" s="24"/>
      <c r="B183" s="36"/>
      <c r="C183" s="36" t="s">
        <v>31</v>
      </c>
      <c r="D183" s="37"/>
      <c r="E183" s="30"/>
      <c r="F183" s="38">
        <f>[1]Source!AL70</f>
        <v>51.33</v>
      </c>
      <c r="G183" s="39" t="str">
        <f>[1]Source!DD70</f>
        <v/>
      </c>
      <c r="H183" s="40">
        <f>ROUND([1]Source!AC70*[1]Source!I70, 2)</f>
        <v>359.31</v>
      </c>
      <c r="I183" s="39">
        <f>IF([1]Source!BC70&lt;&gt; 0, [1]Source!BC70, 1)</f>
        <v>4.46</v>
      </c>
      <c r="J183" s="40">
        <f>[1]Source!P70</f>
        <v>1602.52</v>
      </c>
      <c r="K183" s="41"/>
    </row>
    <row r="184" spans="1:26" x14ac:dyDescent="0.25">
      <c r="A184" s="24"/>
      <c r="B184" s="36"/>
      <c r="C184" s="36" t="s">
        <v>32</v>
      </c>
      <c r="D184" s="37" t="s">
        <v>33</v>
      </c>
      <c r="E184" s="30">
        <f>[1]Source!BZ70</f>
        <v>95</v>
      </c>
      <c r="F184" s="42"/>
      <c r="G184" s="39"/>
      <c r="H184" s="40">
        <f>SUM(S178:S188)</f>
        <v>1031.1500000000001</v>
      </c>
      <c r="I184" s="39">
        <f>[1]Source!AT70</f>
        <v>95</v>
      </c>
      <c r="J184" s="40">
        <f>SUM(T178:T188)</f>
        <v>31955.31</v>
      </c>
      <c r="K184" s="41"/>
    </row>
    <row r="185" spans="1:26" x14ac:dyDescent="0.25">
      <c r="A185" s="24"/>
      <c r="B185" s="36"/>
      <c r="C185" s="36" t="s">
        <v>34</v>
      </c>
      <c r="D185" s="37" t="s">
        <v>33</v>
      </c>
      <c r="E185" s="30">
        <f>[1]Source!CA70</f>
        <v>65</v>
      </c>
      <c r="F185" s="42"/>
      <c r="G185" s="39"/>
      <c r="H185" s="40">
        <f>SUM(U178:U188)</f>
        <v>705.52</v>
      </c>
      <c r="I185" s="39">
        <f>[1]Source!AU70</f>
        <v>65</v>
      </c>
      <c r="J185" s="40">
        <f>SUM(V178:V188)</f>
        <v>21864.16</v>
      </c>
      <c r="K185" s="41"/>
    </row>
    <row r="186" spans="1:26" x14ac:dyDescent="0.25">
      <c r="A186" s="24"/>
      <c r="B186" s="36"/>
      <c r="C186" s="36" t="s">
        <v>35</v>
      </c>
      <c r="D186" s="37" t="s">
        <v>36</v>
      </c>
      <c r="E186" s="30">
        <f>[1]Source!AQ70</f>
        <v>16.29</v>
      </c>
      <c r="F186" s="38"/>
      <c r="G186" s="39" t="str">
        <f>[1]Source!DI70</f>
        <v/>
      </c>
      <c r="H186" s="40"/>
      <c r="I186" s="39"/>
      <c r="J186" s="40"/>
      <c r="K186" s="43">
        <f>[1]Source!U70</f>
        <v>114.03</v>
      </c>
    </row>
    <row r="187" spans="1:26" ht="28.5" x14ac:dyDescent="0.25">
      <c r="A187" s="24" t="str">
        <f>[1]Source!E71</f>
        <v>16,1</v>
      </c>
      <c r="B187" s="36" t="str">
        <f>[1]Source!F71</f>
        <v>509-1834</v>
      </c>
      <c r="C187" s="36" t="str">
        <f>[1]Source!G71</f>
        <v>Кабель-канал (короб) "Электропласт" 40x25 мм</v>
      </c>
      <c r="D187" s="37" t="str">
        <f>[1]Source!H71</f>
        <v>100 м</v>
      </c>
      <c r="E187" s="30">
        <f>[1]Source!I71</f>
        <v>3</v>
      </c>
      <c r="F187" s="38">
        <f>[1]Source!AL71+[1]Source!AM71+[1]Source!AO71</f>
        <v>336</v>
      </c>
      <c r="G187" s="57" t="s">
        <v>37</v>
      </c>
      <c r="H187" s="40">
        <f>ROUND([1]Source!AC71*[1]Source!I71, 2)+ROUND([1]Source!AD71*[1]Source!I71, 2)+ROUND([1]Source!AF71*[1]Source!I71, 2)</f>
        <v>1008</v>
      </c>
      <c r="I187" s="39">
        <f>IF([1]Source!BC71&lt;&gt; 0, [1]Source!BC71, 1)</f>
        <v>4.5999999999999996</v>
      </c>
      <c r="J187" s="40">
        <f>[1]Source!O71</f>
        <v>4636.8</v>
      </c>
      <c r="K187" s="41"/>
      <c r="S187">
        <f>ROUND(([1]Source!FX71/100)*((ROUND([1]Source!AF71*[1]Source!I71, 2)+ROUND([1]Source!AE71*[1]Source!I71, 2))), 2)</f>
        <v>0</v>
      </c>
      <c r="T187">
        <f>[1]Source!X71</f>
        <v>0</v>
      </c>
      <c r="U187">
        <f>ROUND(([1]Source!FY71/100)*((ROUND([1]Source!AF71*[1]Source!I71, 2)+ROUND([1]Source!AE71*[1]Source!I71, 2))), 2)</f>
        <v>0</v>
      </c>
      <c r="V187">
        <f>[1]Source!Y71</f>
        <v>0</v>
      </c>
      <c r="W187">
        <f>IF([1]Source!BI71&lt;=1,H187, 0)</f>
        <v>0</v>
      </c>
      <c r="X187">
        <f>IF([1]Source!BI71=2,H187, 0)</f>
        <v>1008</v>
      </c>
      <c r="Y187">
        <f>IF([1]Source!BI71=3,H187, 0)</f>
        <v>0</v>
      </c>
      <c r="Z187">
        <f>IF([1]Source!BI71=4,H187, 0)</f>
        <v>0</v>
      </c>
    </row>
    <row r="188" spans="1:26" ht="28.5" x14ac:dyDescent="0.25">
      <c r="A188" s="44" t="str">
        <f>[1]Source!E72</f>
        <v>16,2</v>
      </c>
      <c r="B188" s="45" t="str">
        <f>[1]Source!F72</f>
        <v>509-1830</v>
      </c>
      <c r="C188" s="45" t="str">
        <f>[1]Source!G72</f>
        <v>Кабель-канал (короб) "Электропласт" 20x10 мм</v>
      </c>
      <c r="D188" s="46" t="str">
        <f>[1]Source!H72</f>
        <v>100 м</v>
      </c>
      <c r="E188" s="47">
        <f>[1]Source!I72</f>
        <v>4</v>
      </c>
      <c r="F188" s="48">
        <f>[1]Source!AL72+[1]Source!AM72+[1]Source!AO72</f>
        <v>121</v>
      </c>
      <c r="G188" s="49" t="s">
        <v>37</v>
      </c>
      <c r="H188" s="50">
        <f>ROUND([1]Source!AC72*[1]Source!I72, 2)+ROUND([1]Source!AD72*[1]Source!I72, 2)+ROUND([1]Source!AF72*[1]Source!I72, 2)</f>
        <v>484</v>
      </c>
      <c r="I188" s="51">
        <f>IF([1]Source!BC72&lt;&gt; 0, [1]Source!BC72, 1)</f>
        <v>5.05</v>
      </c>
      <c r="J188" s="50">
        <f>[1]Source!O72</f>
        <v>2444.1999999999998</v>
      </c>
      <c r="K188" s="52"/>
      <c r="S188">
        <f>ROUND(([1]Source!FX72/100)*((ROUND([1]Source!AF72*[1]Source!I72, 2)+ROUND([1]Source!AE72*[1]Source!I72, 2))), 2)</f>
        <v>0</v>
      </c>
      <c r="T188">
        <f>[1]Source!X72</f>
        <v>0</v>
      </c>
      <c r="U188">
        <f>ROUND(([1]Source!FY72/100)*((ROUND([1]Source!AF72*[1]Source!I72, 2)+ROUND([1]Source!AE72*[1]Source!I72, 2))), 2)</f>
        <v>0</v>
      </c>
      <c r="V188">
        <f>[1]Source!Y72</f>
        <v>0</v>
      </c>
      <c r="W188">
        <f>IF([1]Source!BI72&lt;=1,H188, 0)</f>
        <v>0</v>
      </c>
      <c r="X188">
        <f>IF([1]Source!BI72=2,H188, 0)</f>
        <v>484</v>
      </c>
      <c r="Y188">
        <f>IF([1]Source!BI72=3,H188, 0)</f>
        <v>0</v>
      </c>
      <c r="Z188">
        <f>IF([1]Source!BI72=4,H188, 0)</f>
        <v>0</v>
      </c>
    </row>
    <row r="189" spans="1:26" x14ac:dyDescent="0.25">
      <c r="G189" s="53">
        <f>H180+H181+H183+H184+H185+SUM(H187:H188)</f>
        <v>4890.82</v>
      </c>
      <c r="H189" s="53"/>
      <c r="I189" s="53">
        <f>J180+J181+J183+J184+J185+SUM(J187:J188)</f>
        <v>98031.71</v>
      </c>
      <c r="J189" s="53"/>
      <c r="K189" s="54">
        <f>[1]Source!U70</f>
        <v>114.03</v>
      </c>
      <c r="O189" s="55">
        <f>G189</f>
        <v>4890.82</v>
      </c>
      <c r="P189" s="55">
        <f>I189</f>
        <v>98031.71</v>
      </c>
      <c r="Q189" s="55">
        <f>K189</f>
        <v>114.03</v>
      </c>
      <c r="W189">
        <f>IF([1]Source!BI70&lt;=1,H180+H181+H183+H184+H185, 0)</f>
        <v>0</v>
      </c>
      <c r="X189">
        <f>IF([1]Source!BI70=2,H180+H181+H183+H184+H185, 0)</f>
        <v>3398.82</v>
      </c>
      <c r="Y189">
        <f>IF([1]Source!BI70=3,H180+H181+H183+H184+H185, 0)</f>
        <v>0</v>
      </c>
      <c r="Z189">
        <f>IF([1]Source!BI70=4,H180+H181+H183+H184+H185, 0)</f>
        <v>0</v>
      </c>
    </row>
    <row r="190" spans="1:26" ht="29.25" x14ac:dyDescent="0.25">
      <c r="A190" s="24" t="str">
        <f>[1]Source!E73</f>
        <v>17</v>
      </c>
      <c r="B190" s="36" t="str">
        <f>[1]Source!F73</f>
        <v>м08-02-390-3</v>
      </c>
      <c r="C190" s="36" t="str">
        <f>[1]Source!G73</f>
        <v>Короба пластмассовые шириной до 120 мм</v>
      </c>
      <c r="D190" s="37" t="str">
        <f>[1]Source!H73</f>
        <v>100 м</v>
      </c>
      <c r="E190" s="30">
        <f>[1]Source!I73</f>
        <v>0.2</v>
      </c>
      <c r="F190" s="38">
        <f>[1]Source!AL73+[1]Source!AM73+[1]Source!AO73</f>
        <v>325.27999999999997</v>
      </c>
      <c r="G190" s="39"/>
      <c r="H190" s="40"/>
      <c r="I190" s="39" t="str">
        <f>[1]Source!BO73</f>
        <v>м08-02-390-3</v>
      </c>
      <c r="J190" s="40"/>
      <c r="K190" s="41"/>
      <c r="S190">
        <f>ROUND(([1]Source!FX73/100)*((ROUND([1]Source!AF73*[1]Source!I73, 2)+ROUND([1]Source!AE73*[1]Source!I73, 2))), 2)</f>
        <v>36.770000000000003</v>
      </c>
      <c r="T190">
        <f>[1]Source!X73</f>
        <v>1139.23</v>
      </c>
      <c r="U190">
        <f>ROUND(([1]Source!FY73/100)*((ROUND([1]Source!AF73*[1]Source!I73, 2)+ROUND([1]Source!AE73*[1]Source!I73, 2))), 2)</f>
        <v>25.16</v>
      </c>
      <c r="V190">
        <f>[1]Source!Y73</f>
        <v>779.47</v>
      </c>
    </row>
    <row r="191" spans="1:26" x14ac:dyDescent="0.25">
      <c r="C191" s="56" t="str">
        <f>"Объем: "&amp;[1]Source!I73&amp;"=20/"&amp;"100"</f>
        <v>Объем: 0,2=20/100</v>
      </c>
    </row>
    <row r="192" spans="1:26" x14ac:dyDescent="0.25">
      <c r="A192" s="24"/>
      <c r="B192" s="36"/>
      <c r="C192" s="36" t="s">
        <v>29</v>
      </c>
      <c r="D192" s="37"/>
      <c r="E192" s="30"/>
      <c r="F192" s="38">
        <f>[1]Source!AO73</f>
        <v>193.34</v>
      </c>
      <c r="G192" s="39" t="str">
        <f>[1]Source!DG73</f>
        <v/>
      </c>
      <c r="H192" s="40">
        <f>ROUND([1]Source!AF73*[1]Source!I73, 2)</f>
        <v>38.67</v>
      </c>
      <c r="I192" s="39">
        <f>IF([1]Source!BA73&lt;&gt; 0, [1]Source!BA73, 1)</f>
        <v>30.99</v>
      </c>
      <c r="J192" s="40">
        <f>[1]Source!S73</f>
        <v>1198.32</v>
      </c>
      <c r="K192" s="41"/>
      <c r="R192">
        <f>H192</f>
        <v>38.67</v>
      </c>
    </row>
    <row r="193" spans="1:26" x14ac:dyDescent="0.25">
      <c r="A193" s="24"/>
      <c r="B193" s="36"/>
      <c r="C193" s="36" t="s">
        <v>30</v>
      </c>
      <c r="D193" s="37"/>
      <c r="E193" s="30"/>
      <c r="F193" s="38">
        <f>[1]Source!AM73</f>
        <v>39.07</v>
      </c>
      <c r="G193" s="39" t="str">
        <f>[1]Source!DE73</f>
        <v/>
      </c>
      <c r="H193" s="40">
        <f>ROUND([1]Source!AD73*[1]Source!I73, 2)</f>
        <v>7.81</v>
      </c>
      <c r="I193" s="39">
        <f>IF([1]Source!BB73&lt;&gt; 0, [1]Source!BB73, 1)</f>
        <v>8.7899999999999991</v>
      </c>
      <c r="J193" s="40">
        <f>[1]Source!Q73</f>
        <v>68.69</v>
      </c>
      <c r="K193" s="41"/>
    </row>
    <row r="194" spans="1:26" x14ac:dyDescent="0.25">
      <c r="A194" s="24"/>
      <c r="B194" s="36"/>
      <c r="C194" s="36" t="s">
        <v>41</v>
      </c>
      <c r="D194" s="37"/>
      <c r="E194" s="30"/>
      <c r="F194" s="38">
        <f>[1]Source!AN73</f>
        <v>0.14000000000000001</v>
      </c>
      <c r="G194" s="39" t="str">
        <f>[1]Source!DF73</f>
        <v/>
      </c>
      <c r="H194" s="58">
        <f>ROUND([1]Source!AE73*[1]Source!I73, 2)</f>
        <v>0.03</v>
      </c>
      <c r="I194" s="39">
        <f>IF([1]Source!BS73&lt;&gt; 0, [1]Source!BS73, 1)</f>
        <v>30.99</v>
      </c>
      <c r="J194" s="58">
        <f>[1]Source!R73</f>
        <v>0.87</v>
      </c>
      <c r="K194" s="41"/>
      <c r="R194">
        <f>H194</f>
        <v>0.03</v>
      </c>
    </row>
    <row r="195" spans="1:26" x14ac:dyDescent="0.25">
      <c r="A195" s="24"/>
      <c r="B195" s="36"/>
      <c r="C195" s="36" t="s">
        <v>31</v>
      </c>
      <c r="D195" s="37"/>
      <c r="E195" s="30"/>
      <c r="F195" s="38">
        <f>[1]Source!AL73</f>
        <v>92.87</v>
      </c>
      <c r="G195" s="39" t="str">
        <f>[1]Source!DD73</f>
        <v/>
      </c>
      <c r="H195" s="40">
        <f>ROUND([1]Source!AC73*[1]Source!I73, 2)</f>
        <v>18.57</v>
      </c>
      <c r="I195" s="39">
        <f>IF([1]Source!BC73&lt;&gt; 0, [1]Source!BC73, 1)</f>
        <v>3.53</v>
      </c>
      <c r="J195" s="40">
        <f>[1]Source!P73</f>
        <v>65.569999999999993</v>
      </c>
      <c r="K195" s="41"/>
    </row>
    <row r="196" spans="1:26" x14ac:dyDescent="0.25">
      <c r="A196" s="24"/>
      <c r="B196" s="36"/>
      <c r="C196" s="36" t="s">
        <v>32</v>
      </c>
      <c r="D196" s="37" t="s">
        <v>33</v>
      </c>
      <c r="E196" s="30">
        <f>[1]Source!BZ73</f>
        <v>95</v>
      </c>
      <c r="F196" s="42"/>
      <c r="G196" s="39"/>
      <c r="H196" s="40">
        <f>SUM(S190:S199)</f>
        <v>36.770000000000003</v>
      </c>
      <c r="I196" s="39">
        <f>[1]Source!AT73</f>
        <v>95</v>
      </c>
      <c r="J196" s="40">
        <f>SUM(T190:T199)</f>
        <v>1139.23</v>
      </c>
      <c r="K196" s="41"/>
    </row>
    <row r="197" spans="1:26" x14ac:dyDescent="0.25">
      <c r="A197" s="24"/>
      <c r="B197" s="36"/>
      <c r="C197" s="36" t="s">
        <v>34</v>
      </c>
      <c r="D197" s="37" t="s">
        <v>33</v>
      </c>
      <c r="E197" s="30">
        <f>[1]Source!CA73</f>
        <v>65</v>
      </c>
      <c r="F197" s="42"/>
      <c r="G197" s="39"/>
      <c r="H197" s="40">
        <f>SUM(U190:U199)</f>
        <v>25.16</v>
      </c>
      <c r="I197" s="39">
        <f>[1]Source!AU73</f>
        <v>65</v>
      </c>
      <c r="J197" s="40">
        <f>SUM(V190:V199)</f>
        <v>779.47</v>
      </c>
      <c r="K197" s="41"/>
    </row>
    <row r="198" spans="1:26" x14ac:dyDescent="0.25">
      <c r="A198" s="24"/>
      <c r="B198" s="36"/>
      <c r="C198" s="36" t="s">
        <v>35</v>
      </c>
      <c r="D198" s="37" t="s">
        <v>36</v>
      </c>
      <c r="E198" s="30">
        <f>[1]Source!AQ73</f>
        <v>20.329999999999998</v>
      </c>
      <c r="F198" s="38"/>
      <c r="G198" s="39" t="str">
        <f>[1]Source!DI73</f>
        <v/>
      </c>
      <c r="H198" s="40"/>
      <c r="I198" s="39"/>
      <c r="J198" s="40"/>
      <c r="K198" s="43">
        <f>[1]Source!U73</f>
        <v>4.0659999999999998</v>
      </c>
    </row>
    <row r="199" spans="1:26" ht="28.5" x14ac:dyDescent="0.25">
      <c r="A199" s="44" t="str">
        <f>[1]Source!E74</f>
        <v>17,1</v>
      </c>
      <c r="B199" s="45" t="str">
        <f>[1]Source!F74</f>
        <v>509-1840</v>
      </c>
      <c r="C199" s="45" t="str">
        <f>[1]Source!G74</f>
        <v>Кабель-канал (короб) "Электропласт" 100x60 мм</v>
      </c>
      <c r="D199" s="46" t="str">
        <f>[1]Source!H74</f>
        <v>100 м</v>
      </c>
      <c r="E199" s="47">
        <f>[1]Source!I74</f>
        <v>0.2</v>
      </c>
      <c r="F199" s="48">
        <f>[1]Source!AL74+[1]Source!AM74+[1]Source!AO74</f>
        <v>1383</v>
      </c>
      <c r="G199" s="49" t="s">
        <v>37</v>
      </c>
      <c r="H199" s="50">
        <f>ROUND([1]Source!AC74*[1]Source!I74, 2)+ROUND([1]Source!AD74*[1]Source!I74, 2)+ROUND([1]Source!AF74*[1]Source!I74, 2)</f>
        <v>276.60000000000002</v>
      </c>
      <c r="I199" s="51">
        <f>IF([1]Source!BC74&lt;&gt; 0, [1]Source!BC74, 1)</f>
        <v>4.7</v>
      </c>
      <c r="J199" s="50">
        <f>[1]Source!O74</f>
        <v>1300.02</v>
      </c>
      <c r="K199" s="52"/>
      <c r="S199">
        <f>ROUND(([1]Source!FX74/100)*((ROUND([1]Source!AF74*[1]Source!I74, 2)+ROUND([1]Source!AE74*[1]Source!I74, 2))), 2)</f>
        <v>0</v>
      </c>
      <c r="T199">
        <f>[1]Source!X74</f>
        <v>0</v>
      </c>
      <c r="U199">
        <f>ROUND(([1]Source!FY74/100)*((ROUND([1]Source!AF74*[1]Source!I74, 2)+ROUND([1]Source!AE74*[1]Source!I74, 2))), 2)</f>
        <v>0</v>
      </c>
      <c r="V199">
        <f>[1]Source!Y74</f>
        <v>0</v>
      </c>
      <c r="W199">
        <f>IF([1]Source!BI74&lt;=1,H199, 0)</f>
        <v>0</v>
      </c>
      <c r="X199">
        <f>IF([1]Source!BI74=2,H199, 0)</f>
        <v>276.60000000000002</v>
      </c>
      <c r="Y199">
        <f>IF([1]Source!BI74=3,H199, 0)</f>
        <v>0</v>
      </c>
      <c r="Z199">
        <f>IF([1]Source!BI74=4,H199, 0)</f>
        <v>0</v>
      </c>
    </row>
    <row r="200" spans="1:26" x14ac:dyDescent="0.25">
      <c r="G200" s="53">
        <f>H192+H193+H195+H196+H197+SUM(H199:H199)</f>
        <v>403.58000000000004</v>
      </c>
      <c r="H200" s="53"/>
      <c r="I200" s="53">
        <f>J192+J193+J195+J196+J197+SUM(J199:J199)</f>
        <v>4551.2999999999993</v>
      </c>
      <c r="J200" s="53"/>
      <c r="K200" s="54">
        <f>[1]Source!U73</f>
        <v>4.0659999999999998</v>
      </c>
      <c r="O200" s="55">
        <f>G200</f>
        <v>403.58000000000004</v>
      </c>
      <c r="P200" s="55">
        <f>I200</f>
        <v>4551.2999999999993</v>
      </c>
      <c r="Q200" s="55">
        <f>K200</f>
        <v>4.0659999999999998</v>
      </c>
      <c r="W200">
        <f>IF([1]Source!BI73&lt;=1,H192+H193+H195+H196+H197, 0)</f>
        <v>0</v>
      </c>
      <c r="X200">
        <f>IF([1]Source!BI73=2,H192+H193+H195+H196+H197, 0)</f>
        <v>126.98000000000002</v>
      </c>
      <c r="Y200">
        <f>IF([1]Source!BI73=3,H192+H193+H195+H196+H197, 0)</f>
        <v>0</v>
      </c>
      <c r="Z200">
        <f>IF([1]Source!BI73=4,H192+H193+H195+H196+H197, 0)</f>
        <v>0</v>
      </c>
    </row>
    <row r="201" spans="1:26" ht="29.25" x14ac:dyDescent="0.25">
      <c r="A201" s="24" t="str">
        <f>[1]Source!E75</f>
        <v>18</v>
      </c>
      <c r="B201" s="36" t="str">
        <f>[1]Source!F75</f>
        <v>м08-02-390-2</v>
      </c>
      <c r="C201" s="36" t="str">
        <f>[1]Source!G75</f>
        <v>Короба пластмассовые шириной до 63 мм</v>
      </c>
      <c r="D201" s="37" t="str">
        <f>[1]Source!H75</f>
        <v>100 м</v>
      </c>
      <c r="E201" s="30">
        <f>[1]Source!I75</f>
        <v>0.5</v>
      </c>
      <c r="F201" s="38">
        <f>[1]Source!AL75+[1]Source!AM75+[1]Source!AO75</f>
        <v>279.77999999999997</v>
      </c>
      <c r="G201" s="39"/>
      <c r="H201" s="40"/>
      <c r="I201" s="39" t="str">
        <f>[1]Source!BO75</f>
        <v>м08-02-390-2</v>
      </c>
      <c r="J201" s="40"/>
      <c r="K201" s="41"/>
      <c r="S201">
        <f>ROUND(([1]Source!FX75/100)*((ROUND([1]Source!AF75*[1]Source!I75, 2)+ROUND([1]Source!AE75*[1]Source!I75, 2))), 2)</f>
        <v>83.14</v>
      </c>
      <c r="T201">
        <f>[1]Source!X75</f>
        <v>2576.4899999999998</v>
      </c>
      <c r="U201">
        <f>ROUND(([1]Source!FY75/100)*((ROUND([1]Source!AF75*[1]Source!I75, 2)+ROUND([1]Source!AE75*[1]Source!I75, 2))), 2)</f>
        <v>56.89</v>
      </c>
      <c r="V201">
        <f>[1]Source!Y75</f>
        <v>1762.86</v>
      </c>
    </row>
    <row r="202" spans="1:26" x14ac:dyDescent="0.25">
      <c r="C202" s="56" t="str">
        <f>"Объем: "&amp;[1]Source!I75&amp;"=50/"&amp;"100"</f>
        <v>Объем: 0,5=50/100</v>
      </c>
    </row>
    <row r="203" spans="1:26" x14ac:dyDescent="0.25">
      <c r="A203" s="24"/>
      <c r="B203" s="36"/>
      <c r="C203" s="36" t="s">
        <v>29</v>
      </c>
      <c r="D203" s="37"/>
      <c r="E203" s="30"/>
      <c r="F203" s="38">
        <f>[1]Source!AO75</f>
        <v>174.89</v>
      </c>
      <c r="G203" s="39" t="str">
        <f>[1]Source!DG75</f>
        <v/>
      </c>
      <c r="H203" s="40">
        <f>ROUND([1]Source!AF75*[1]Source!I75, 2)</f>
        <v>87.45</v>
      </c>
      <c r="I203" s="39">
        <f>IF([1]Source!BA75&lt;&gt; 0, [1]Source!BA75, 1)</f>
        <v>30.99</v>
      </c>
      <c r="J203" s="40">
        <f>[1]Source!S75</f>
        <v>2709.92</v>
      </c>
      <c r="K203" s="41"/>
      <c r="R203">
        <f>H203</f>
        <v>87.45</v>
      </c>
    </row>
    <row r="204" spans="1:26" x14ac:dyDescent="0.25">
      <c r="A204" s="24"/>
      <c r="B204" s="36"/>
      <c r="C204" s="36" t="s">
        <v>30</v>
      </c>
      <c r="D204" s="37"/>
      <c r="E204" s="30"/>
      <c r="F204" s="38">
        <f>[1]Source!AM75</f>
        <v>35.26</v>
      </c>
      <c r="G204" s="39" t="str">
        <f>[1]Source!DE75</f>
        <v/>
      </c>
      <c r="H204" s="40">
        <f>ROUND([1]Source!AD75*[1]Source!I75, 2)</f>
        <v>17.63</v>
      </c>
      <c r="I204" s="39">
        <f>IF([1]Source!BB75&lt;&gt; 0, [1]Source!BB75, 1)</f>
        <v>8.7899999999999991</v>
      </c>
      <c r="J204" s="40">
        <f>[1]Source!Q75</f>
        <v>154.97</v>
      </c>
      <c r="K204" s="41"/>
    </row>
    <row r="205" spans="1:26" x14ac:dyDescent="0.25">
      <c r="A205" s="24"/>
      <c r="B205" s="36"/>
      <c r="C205" s="36" t="s">
        <v>41</v>
      </c>
      <c r="D205" s="37"/>
      <c r="E205" s="30"/>
      <c r="F205" s="38">
        <f>[1]Source!AN75</f>
        <v>0.14000000000000001</v>
      </c>
      <c r="G205" s="39" t="str">
        <f>[1]Source!DF75</f>
        <v/>
      </c>
      <c r="H205" s="58">
        <f>ROUND([1]Source!AE75*[1]Source!I75, 2)</f>
        <v>7.0000000000000007E-2</v>
      </c>
      <c r="I205" s="39">
        <f>IF([1]Source!BS75&lt;&gt; 0, [1]Source!BS75, 1)</f>
        <v>30.99</v>
      </c>
      <c r="J205" s="58">
        <f>[1]Source!R75</f>
        <v>2.17</v>
      </c>
      <c r="K205" s="41"/>
      <c r="R205">
        <f>H205</f>
        <v>7.0000000000000007E-2</v>
      </c>
    </row>
    <row r="206" spans="1:26" x14ac:dyDescent="0.25">
      <c r="A206" s="24"/>
      <c r="B206" s="36"/>
      <c r="C206" s="36" t="s">
        <v>31</v>
      </c>
      <c r="D206" s="37"/>
      <c r="E206" s="30"/>
      <c r="F206" s="38">
        <f>[1]Source!AL75</f>
        <v>69.63</v>
      </c>
      <c r="G206" s="39" t="str">
        <f>[1]Source!DD75</f>
        <v/>
      </c>
      <c r="H206" s="40">
        <f>ROUND([1]Source!AC75*[1]Source!I75, 2)</f>
        <v>34.82</v>
      </c>
      <c r="I206" s="39">
        <f>IF([1]Source!BC75&lt;&gt; 0, [1]Source!BC75, 1)</f>
        <v>3.73</v>
      </c>
      <c r="J206" s="40">
        <f>[1]Source!P75</f>
        <v>129.86000000000001</v>
      </c>
      <c r="K206" s="41"/>
    </row>
    <row r="207" spans="1:26" x14ac:dyDescent="0.25">
      <c r="A207" s="24"/>
      <c r="B207" s="36"/>
      <c r="C207" s="36" t="s">
        <v>32</v>
      </c>
      <c r="D207" s="37" t="s">
        <v>33</v>
      </c>
      <c r="E207" s="30">
        <f>[1]Source!BZ75</f>
        <v>95</v>
      </c>
      <c r="F207" s="42"/>
      <c r="G207" s="39"/>
      <c r="H207" s="40">
        <f>SUM(S201:S210)</f>
        <v>83.14</v>
      </c>
      <c r="I207" s="39">
        <f>[1]Source!AT75</f>
        <v>95</v>
      </c>
      <c r="J207" s="40">
        <f>SUM(T201:T210)</f>
        <v>2576.4899999999998</v>
      </c>
      <c r="K207" s="41"/>
    </row>
    <row r="208" spans="1:26" x14ac:dyDescent="0.25">
      <c r="A208" s="24"/>
      <c r="B208" s="36"/>
      <c r="C208" s="36" t="s">
        <v>34</v>
      </c>
      <c r="D208" s="37" t="s">
        <v>33</v>
      </c>
      <c r="E208" s="30">
        <f>[1]Source!CA75</f>
        <v>65</v>
      </c>
      <c r="F208" s="42"/>
      <c r="G208" s="39"/>
      <c r="H208" s="40">
        <f>SUM(U201:U210)</f>
        <v>56.89</v>
      </c>
      <c r="I208" s="39">
        <f>[1]Source!AU75</f>
        <v>65</v>
      </c>
      <c r="J208" s="40">
        <f>SUM(V201:V210)</f>
        <v>1762.86</v>
      </c>
      <c r="K208" s="41"/>
    </row>
    <row r="209" spans="1:26" x14ac:dyDescent="0.25">
      <c r="A209" s="24"/>
      <c r="B209" s="36"/>
      <c r="C209" s="36" t="s">
        <v>35</v>
      </c>
      <c r="D209" s="37" t="s">
        <v>36</v>
      </c>
      <c r="E209" s="30">
        <f>[1]Source!AQ75</f>
        <v>18.39</v>
      </c>
      <c r="F209" s="38"/>
      <c r="G209" s="39" t="str">
        <f>[1]Source!DI75</f>
        <v/>
      </c>
      <c r="H209" s="40"/>
      <c r="I209" s="39"/>
      <c r="J209" s="40"/>
      <c r="K209" s="43">
        <f>[1]Source!U75</f>
        <v>9.1950000000000003</v>
      </c>
    </row>
    <row r="210" spans="1:26" ht="28.5" x14ac:dyDescent="0.25">
      <c r="A210" s="44" t="str">
        <f>[1]Source!E76</f>
        <v>18,1</v>
      </c>
      <c r="B210" s="45" t="str">
        <f>[1]Source!F76</f>
        <v>509-1836</v>
      </c>
      <c r="C210" s="45" t="str">
        <f>[1]Source!G76</f>
        <v>Кабель-канал (короб) "Электропласт" 60x40 мм</v>
      </c>
      <c r="D210" s="46" t="str">
        <f>[1]Source!H76</f>
        <v>100 м</v>
      </c>
      <c r="E210" s="47">
        <f>[1]Source!I76</f>
        <v>0.5</v>
      </c>
      <c r="F210" s="48">
        <f>[1]Source!AL76+[1]Source!AM76+[1]Source!AO76</f>
        <v>692</v>
      </c>
      <c r="G210" s="49" t="s">
        <v>37</v>
      </c>
      <c r="H210" s="50">
        <f>ROUND([1]Source!AC76*[1]Source!I76, 2)+ROUND([1]Source!AD76*[1]Source!I76, 2)+ROUND([1]Source!AF76*[1]Source!I76, 2)</f>
        <v>346</v>
      </c>
      <c r="I210" s="51">
        <f>IF([1]Source!BC76&lt;&gt; 0, [1]Source!BC76, 1)</f>
        <v>4.62</v>
      </c>
      <c r="J210" s="50">
        <f>[1]Source!O76</f>
        <v>1598.52</v>
      </c>
      <c r="K210" s="52"/>
      <c r="S210">
        <f>ROUND(([1]Source!FX76/100)*((ROUND([1]Source!AF76*[1]Source!I76, 2)+ROUND([1]Source!AE76*[1]Source!I76, 2))), 2)</f>
        <v>0</v>
      </c>
      <c r="T210">
        <f>[1]Source!X76</f>
        <v>0</v>
      </c>
      <c r="U210">
        <f>ROUND(([1]Source!FY76/100)*((ROUND([1]Source!AF76*[1]Source!I76, 2)+ROUND([1]Source!AE76*[1]Source!I76, 2))), 2)</f>
        <v>0</v>
      </c>
      <c r="V210">
        <f>[1]Source!Y76</f>
        <v>0</v>
      </c>
      <c r="W210">
        <f>IF([1]Source!BI76&lt;=1,H210, 0)</f>
        <v>0</v>
      </c>
      <c r="X210">
        <f>IF([1]Source!BI76=2,H210, 0)</f>
        <v>346</v>
      </c>
      <c r="Y210">
        <f>IF([1]Source!BI76=3,H210, 0)</f>
        <v>0</v>
      </c>
      <c r="Z210">
        <f>IF([1]Source!BI76=4,H210, 0)</f>
        <v>0</v>
      </c>
    </row>
    <row r="211" spans="1:26" x14ac:dyDescent="0.25">
      <c r="G211" s="53">
        <f>H203+H204+H206+H207+H208+SUM(H210:H210)</f>
        <v>625.93000000000006</v>
      </c>
      <c r="H211" s="53"/>
      <c r="I211" s="53">
        <f>J203+J204+J206+J207+J208+SUM(J210:J210)</f>
        <v>8932.619999999999</v>
      </c>
      <c r="J211" s="53"/>
      <c r="K211" s="54">
        <f>[1]Source!U75</f>
        <v>9.1950000000000003</v>
      </c>
      <c r="O211" s="55">
        <f>G211</f>
        <v>625.93000000000006</v>
      </c>
      <c r="P211" s="55">
        <f>I211</f>
        <v>8932.619999999999</v>
      </c>
      <c r="Q211" s="55">
        <f>K211</f>
        <v>9.1950000000000003</v>
      </c>
      <c r="W211">
        <f>IF([1]Source!BI75&lt;=1,H203+H204+H206+H207+H208, 0)</f>
        <v>0</v>
      </c>
      <c r="X211">
        <f>IF([1]Source!BI75=2,H203+H204+H206+H207+H208, 0)</f>
        <v>279.93</v>
      </c>
      <c r="Y211">
        <f>IF([1]Source!BI75=3,H203+H204+H206+H207+H208, 0)</f>
        <v>0</v>
      </c>
      <c r="Z211">
        <f>IF([1]Source!BI75=4,H203+H204+H206+H207+H208, 0)</f>
        <v>0</v>
      </c>
    </row>
    <row r="212" spans="1:26" ht="29.25" x14ac:dyDescent="0.25">
      <c r="A212" s="24" t="str">
        <f>[1]Source!E77</f>
        <v>19</v>
      </c>
      <c r="B212" s="36" t="str">
        <f>[1]Source!F77</f>
        <v>м08-02-399-1</v>
      </c>
      <c r="C212" s="36" t="str">
        <f>[1]Source!G77</f>
        <v>Провод в коробах, сечением до 6 мм2</v>
      </c>
      <c r="D212" s="37" t="str">
        <f>[1]Source!H77</f>
        <v>100 м</v>
      </c>
      <c r="E212" s="30">
        <f>[1]Source!I77</f>
        <v>9.4</v>
      </c>
      <c r="F212" s="38">
        <f>[1]Source!AL77+[1]Source!AM77+[1]Source!AO77</f>
        <v>41.59</v>
      </c>
      <c r="G212" s="39"/>
      <c r="H212" s="40"/>
      <c r="I212" s="39" t="str">
        <f>[1]Source!BO77</f>
        <v>м08-02-399-1</v>
      </c>
      <c r="J212" s="40"/>
      <c r="K212" s="41"/>
      <c r="S212">
        <f>ROUND(([1]Source!FX77/100)*((ROUND([1]Source!AF77*[1]Source!I77, 2)+ROUND([1]Source!AE77*[1]Source!I77, 2))), 2)</f>
        <v>237.98</v>
      </c>
      <c r="T212">
        <f>[1]Source!X77</f>
        <v>7375.14</v>
      </c>
      <c r="U212">
        <f>ROUND(([1]Source!FY77/100)*((ROUND([1]Source!AF77*[1]Source!I77, 2)+ROUND([1]Source!AE77*[1]Source!I77, 2))), 2)</f>
        <v>162.83000000000001</v>
      </c>
      <c r="V212">
        <f>[1]Source!Y77</f>
        <v>5046.1499999999996</v>
      </c>
    </row>
    <row r="213" spans="1:26" x14ac:dyDescent="0.25">
      <c r="C213" s="56" t="str">
        <f>"Объем: "&amp;[1]Source!I77&amp;"=940/"&amp;"100"</f>
        <v>Объем: 9,4=940/100</v>
      </c>
    </row>
    <row r="214" spans="1:26" x14ac:dyDescent="0.25">
      <c r="A214" s="24"/>
      <c r="B214" s="36"/>
      <c r="C214" s="36" t="s">
        <v>29</v>
      </c>
      <c r="D214" s="37"/>
      <c r="E214" s="30"/>
      <c r="F214" s="38">
        <f>[1]Source!AO77</f>
        <v>26.51</v>
      </c>
      <c r="G214" s="39" t="str">
        <f>[1]Source!DG77</f>
        <v/>
      </c>
      <c r="H214" s="40">
        <f>ROUND([1]Source!AF77*[1]Source!I77, 2)</f>
        <v>249.19</v>
      </c>
      <c r="I214" s="39">
        <f>IF([1]Source!BA77&lt;&gt; 0, [1]Source!BA77, 1)</f>
        <v>30.99</v>
      </c>
      <c r="J214" s="40">
        <f>[1]Source!S77</f>
        <v>7722.52</v>
      </c>
      <c r="K214" s="41"/>
      <c r="R214">
        <f>H214</f>
        <v>249.19</v>
      </c>
    </row>
    <row r="215" spans="1:26" x14ac:dyDescent="0.25">
      <c r="A215" s="24"/>
      <c r="B215" s="36"/>
      <c r="C215" s="36" t="s">
        <v>30</v>
      </c>
      <c r="D215" s="37"/>
      <c r="E215" s="30"/>
      <c r="F215" s="38">
        <f>[1]Source!AM77</f>
        <v>2.2200000000000002</v>
      </c>
      <c r="G215" s="39" t="str">
        <f>[1]Source!DE77</f>
        <v/>
      </c>
      <c r="H215" s="40">
        <f>ROUND([1]Source!AD77*[1]Source!I77, 2)</f>
        <v>20.87</v>
      </c>
      <c r="I215" s="39">
        <f>IF([1]Source!BB77&lt;&gt; 0, [1]Source!BB77, 1)</f>
        <v>8.83</v>
      </c>
      <c r="J215" s="40">
        <f>[1]Source!Q77</f>
        <v>184.26</v>
      </c>
      <c r="K215" s="41"/>
    </row>
    <row r="216" spans="1:26" x14ac:dyDescent="0.25">
      <c r="A216" s="24"/>
      <c r="B216" s="36"/>
      <c r="C216" s="36" t="s">
        <v>41</v>
      </c>
      <c r="D216" s="37"/>
      <c r="E216" s="30"/>
      <c r="F216" s="38">
        <f>[1]Source!AN77</f>
        <v>0.14000000000000001</v>
      </c>
      <c r="G216" s="39" t="str">
        <f>[1]Source!DF77</f>
        <v/>
      </c>
      <c r="H216" s="58">
        <f>ROUND([1]Source!AE77*[1]Source!I77, 2)</f>
        <v>1.32</v>
      </c>
      <c r="I216" s="39">
        <f>IF([1]Source!BS77&lt;&gt; 0, [1]Source!BS77, 1)</f>
        <v>30.99</v>
      </c>
      <c r="J216" s="58">
        <f>[1]Source!R77</f>
        <v>40.78</v>
      </c>
      <c r="K216" s="41"/>
      <c r="R216">
        <f>H216</f>
        <v>1.32</v>
      </c>
    </row>
    <row r="217" spans="1:26" x14ac:dyDescent="0.25">
      <c r="A217" s="24"/>
      <c r="B217" s="36"/>
      <c r="C217" s="36" t="s">
        <v>31</v>
      </c>
      <c r="D217" s="37"/>
      <c r="E217" s="30"/>
      <c r="F217" s="38">
        <f>[1]Source!AL77</f>
        <v>12.86</v>
      </c>
      <c r="G217" s="39" t="str">
        <f>[1]Source!DD77</f>
        <v/>
      </c>
      <c r="H217" s="40">
        <f>ROUND([1]Source!AC77*[1]Source!I77, 2)</f>
        <v>120.88</v>
      </c>
      <c r="I217" s="39">
        <f>IF([1]Source!BC77&lt;&gt; 0, [1]Source!BC77, 1)</f>
        <v>4.97</v>
      </c>
      <c r="J217" s="40">
        <f>[1]Source!P77</f>
        <v>600.79</v>
      </c>
      <c r="K217" s="41"/>
    </row>
    <row r="218" spans="1:26" x14ac:dyDescent="0.25">
      <c r="A218" s="24"/>
      <c r="B218" s="36"/>
      <c r="C218" s="36" t="s">
        <v>32</v>
      </c>
      <c r="D218" s="37" t="s">
        <v>33</v>
      </c>
      <c r="E218" s="30">
        <f>[1]Source!BZ77</f>
        <v>95</v>
      </c>
      <c r="F218" s="42"/>
      <c r="G218" s="39"/>
      <c r="H218" s="40">
        <f>SUM(S212:S224)</f>
        <v>237.98</v>
      </c>
      <c r="I218" s="39">
        <f>[1]Source!AT77</f>
        <v>95</v>
      </c>
      <c r="J218" s="40">
        <f>SUM(T212:T224)</f>
        <v>7375.14</v>
      </c>
      <c r="K218" s="41"/>
    </row>
    <row r="219" spans="1:26" x14ac:dyDescent="0.25">
      <c r="A219" s="24"/>
      <c r="B219" s="36"/>
      <c r="C219" s="36" t="s">
        <v>34</v>
      </c>
      <c r="D219" s="37" t="s">
        <v>33</v>
      </c>
      <c r="E219" s="30">
        <f>[1]Source!CA77</f>
        <v>65</v>
      </c>
      <c r="F219" s="42"/>
      <c r="G219" s="39"/>
      <c r="H219" s="40">
        <f>SUM(U212:U224)</f>
        <v>162.83000000000001</v>
      </c>
      <c r="I219" s="39">
        <f>[1]Source!AU77</f>
        <v>65</v>
      </c>
      <c r="J219" s="40">
        <f>SUM(V212:V224)</f>
        <v>5046.1499999999996</v>
      </c>
      <c r="K219" s="41"/>
    </row>
    <row r="220" spans="1:26" x14ac:dyDescent="0.25">
      <c r="A220" s="24"/>
      <c r="B220" s="36"/>
      <c r="C220" s="36" t="s">
        <v>35</v>
      </c>
      <c r="D220" s="37" t="s">
        <v>36</v>
      </c>
      <c r="E220" s="30">
        <f>[1]Source!AQ77</f>
        <v>2.82</v>
      </c>
      <c r="F220" s="38"/>
      <c r="G220" s="39" t="str">
        <f>[1]Source!DI77</f>
        <v/>
      </c>
      <c r="H220" s="40"/>
      <c r="I220" s="39"/>
      <c r="J220" s="40"/>
      <c r="K220" s="43">
        <f>[1]Source!U77</f>
        <v>26.507999999999999</v>
      </c>
    </row>
    <row r="221" spans="1:26" ht="42.75" x14ac:dyDescent="0.25">
      <c r="A221" s="24" t="str">
        <f>[1]Source!E78</f>
        <v>19,1</v>
      </c>
      <c r="B221" s="36" t="str">
        <f>[1]Source!F78</f>
        <v>КП поставщика</v>
      </c>
      <c r="C221" s="36" t="s">
        <v>45</v>
      </c>
      <c r="D221" s="37" t="str">
        <f>[1]Source!H78</f>
        <v>м</v>
      </c>
      <c r="E221" s="30">
        <f>[1]Source!I78</f>
        <v>500</v>
      </c>
      <c r="F221" s="38">
        <f>[1]Source!AL78+[1]Source!AM78+[1]Source!AO78</f>
        <v>2.77</v>
      </c>
      <c r="G221" s="57" t="s">
        <v>37</v>
      </c>
      <c r="H221" s="40">
        <f>ROUND([1]Source!AC78*[1]Source!I78, 2)+ROUND([1]Source!AD78*[1]Source!I78, 2)+ROUND([1]Source!AF78*[1]Source!I78, 2)</f>
        <v>1385</v>
      </c>
      <c r="I221" s="39">
        <f>IF([1]Source!BC78&lt;&gt; 0, [1]Source!BC78, 1)</f>
        <v>7.98</v>
      </c>
      <c r="J221" s="40">
        <f>[1]Source!O78</f>
        <v>11052.3</v>
      </c>
      <c r="K221" s="41"/>
      <c r="S221">
        <f>ROUND(([1]Source!FX78/100)*((ROUND([1]Source!AF78*[1]Source!I78, 2)+ROUND([1]Source!AE78*[1]Source!I78, 2))), 2)</f>
        <v>0</v>
      </c>
      <c r="T221">
        <f>[1]Source!X78</f>
        <v>0</v>
      </c>
      <c r="U221">
        <f>ROUND(([1]Source!FY78/100)*((ROUND([1]Source!AF78*[1]Source!I78, 2)+ROUND([1]Source!AE78*[1]Source!I78, 2))), 2)</f>
        <v>0</v>
      </c>
      <c r="V221">
        <f>[1]Source!Y78</f>
        <v>0</v>
      </c>
      <c r="W221">
        <f>IF([1]Source!BI78&lt;=1,H221, 0)</f>
        <v>0</v>
      </c>
      <c r="X221">
        <f>IF([1]Source!BI78=2,H221, 0)</f>
        <v>1385</v>
      </c>
      <c r="Y221">
        <f>IF([1]Source!BI78=3,H221, 0)</f>
        <v>0</v>
      </c>
      <c r="Z221">
        <f>IF([1]Source!BI78=4,H221, 0)</f>
        <v>0</v>
      </c>
    </row>
    <row r="222" spans="1:26" ht="42.75" x14ac:dyDescent="0.25">
      <c r="A222" s="24" t="str">
        <f>[1]Source!E79</f>
        <v>19,2</v>
      </c>
      <c r="B222" s="36" t="str">
        <f>[1]Source!F79</f>
        <v>КП поставщика</v>
      </c>
      <c r="C222" s="36" t="s">
        <v>46</v>
      </c>
      <c r="D222" s="37" t="str">
        <f>[1]Source!H79</f>
        <v>м</v>
      </c>
      <c r="E222" s="30">
        <f>[1]Source!I79</f>
        <v>400</v>
      </c>
      <c r="F222" s="38">
        <f>[1]Source!AL79+[1]Source!AM79+[1]Source!AO79</f>
        <v>4.53</v>
      </c>
      <c r="G222" s="57" t="s">
        <v>37</v>
      </c>
      <c r="H222" s="40">
        <f>ROUND([1]Source!AC79*[1]Source!I79, 2)+ROUND([1]Source!AD79*[1]Source!I79, 2)+ROUND([1]Source!AF79*[1]Source!I79, 2)</f>
        <v>1812</v>
      </c>
      <c r="I222" s="39">
        <f>IF([1]Source!BC79&lt;&gt; 0, [1]Source!BC79, 1)</f>
        <v>7.98</v>
      </c>
      <c r="J222" s="40">
        <f>[1]Source!O79</f>
        <v>14459.76</v>
      </c>
      <c r="K222" s="41"/>
      <c r="S222">
        <f>ROUND(([1]Source!FX79/100)*((ROUND([1]Source!AF79*[1]Source!I79, 2)+ROUND([1]Source!AE79*[1]Source!I79, 2))), 2)</f>
        <v>0</v>
      </c>
      <c r="T222">
        <f>[1]Source!X79</f>
        <v>0</v>
      </c>
      <c r="U222">
        <f>ROUND(([1]Source!FY79/100)*((ROUND([1]Source!AF79*[1]Source!I79, 2)+ROUND([1]Source!AE79*[1]Source!I79, 2))), 2)</f>
        <v>0</v>
      </c>
      <c r="V222">
        <f>[1]Source!Y79</f>
        <v>0</v>
      </c>
      <c r="W222">
        <f>IF([1]Source!BI79&lt;=1,H222, 0)</f>
        <v>0</v>
      </c>
      <c r="X222">
        <f>IF([1]Source!BI79=2,H222, 0)</f>
        <v>1812</v>
      </c>
      <c r="Y222">
        <f>IF([1]Source!BI79=3,H222, 0)</f>
        <v>0</v>
      </c>
      <c r="Z222">
        <f>IF([1]Source!BI79=4,H222, 0)</f>
        <v>0</v>
      </c>
    </row>
    <row r="223" spans="1:26" ht="42.75" x14ac:dyDescent="0.25">
      <c r="A223" s="24" t="str">
        <f>[1]Source!E80</f>
        <v>19,3</v>
      </c>
      <c r="B223" s="36" t="str">
        <f>[1]Source!F80</f>
        <v>КП поставщика</v>
      </c>
      <c r="C223" s="36" t="s">
        <v>47</v>
      </c>
      <c r="D223" s="37" t="str">
        <f>[1]Source!H80</f>
        <v>м</v>
      </c>
      <c r="E223" s="30">
        <f>[1]Source!I80</f>
        <v>20</v>
      </c>
      <c r="F223" s="38">
        <f>[1]Source!AL80+[1]Source!AM80+[1]Source!AO80</f>
        <v>4.95</v>
      </c>
      <c r="G223" s="57" t="s">
        <v>37</v>
      </c>
      <c r="H223" s="40">
        <f>ROUND([1]Source!AC80*[1]Source!I80, 2)+ROUND([1]Source!AD80*[1]Source!I80, 2)+ROUND([1]Source!AF80*[1]Source!I80, 2)</f>
        <v>99</v>
      </c>
      <c r="I223" s="39">
        <f>IF([1]Source!BC80&lt;&gt; 0, [1]Source!BC80, 1)</f>
        <v>7.98</v>
      </c>
      <c r="J223" s="40">
        <f>[1]Source!O80</f>
        <v>790.02</v>
      </c>
      <c r="K223" s="41"/>
      <c r="S223">
        <f>ROUND(([1]Source!FX80/100)*((ROUND([1]Source!AF80*[1]Source!I80, 2)+ROUND([1]Source!AE80*[1]Source!I80, 2))), 2)</f>
        <v>0</v>
      </c>
      <c r="T223">
        <f>[1]Source!X80</f>
        <v>0</v>
      </c>
      <c r="U223">
        <f>ROUND(([1]Source!FY80/100)*((ROUND([1]Source!AF80*[1]Source!I80, 2)+ROUND([1]Source!AE80*[1]Source!I80, 2))), 2)</f>
        <v>0</v>
      </c>
      <c r="V223">
        <f>[1]Source!Y80</f>
        <v>0</v>
      </c>
      <c r="W223">
        <f>IF([1]Source!BI80&lt;=1,H223, 0)</f>
        <v>0</v>
      </c>
      <c r="X223">
        <f>IF([1]Source!BI80=2,H223, 0)</f>
        <v>99</v>
      </c>
      <c r="Y223">
        <f>IF([1]Source!BI80=3,H223, 0)</f>
        <v>0</v>
      </c>
      <c r="Z223">
        <f>IF([1]Source!BI80=4,H223, 0)</f>
        <v>0</v>
      </c>
    </row>
    <row r="224" spans="1:26" ht="42.75" x14ac:dyDescent="0.25">
      <c r="A224" s="44" t="str">
        <f>[1]Source!E81</f>
        <v>19,4</v>
      </c>
      <c r="B224" s="45" t="str">
        <f>[1]Source!F81</f>
        <v>КП поставщика</v>
      </c>
      <c r="C224" s="45" t="s">
        <v>48</v>
      </c>
      <c r="D224" s="46" t="str">
        <f>[1]Source!H81</f>
        <v>м</v>
      </c>
      <c r="E224" s="47">
        <f>[1]Source!I81</f>
        <v>20</v>
      </c>
      <c r="F224" s="48">
        <f>[1]Source!AL81+[1]Source!AM81+[1]Source!AO81</f>
        <v>4.97</v>
      </c>
      <c r="G224" s="49" t="s">
        <v>37</v>
      </c>
      <c r="H224" s="50">
        <f>ROUND([1]Source!AC81*[1]Source!I81, 2)+ROUND([1]Source!AD81*[1]Source!I81, 2)+ROUND([1]Source!AF81*[1]Source!I81, 2)</f>
        <v>99.4</v>
      </c>
      <c r="I224" s="51">
        <f>IF([1]Source!BC81&lt;&gt; 0, [1]Source!BC81, 1)</f>
        <v>7.98</v>
      </c>
      <c r="J224" s="50">
        <f>[1]Source!O81</f>
        <v>793.21</v>
      </c>
      <c r="K224" s="52"/>
      <c r="S224">
        <f>ROUND(([1]Source!FX81/100)*((ROUND([1]Source!AF81*[1]Source!I81, 2)+ROUND([1]Source!AE81*[1]Source!I81, 2))), 2)</f>
        <v>0</v>
      </c>
      <c r="T224">
        <f>[1]Source!X81</f>
        <v>0</v>
      </c>
      <c r="U224">
        <f>ROUND(([1]Source!FY81/100)*((ROUND([1]Source!AF81*[1]Source!I81, 2)+ROUND([1]Source!AE81*[1]Source!I81, 2))), 2)</f>
        <v>0</v>
      </c>
      <c r="V224">
        <f>[1]Source!Y81</f>
        <v>0</v>
      </c>
      <c r="W224">
        <f>IF([1]Source!BI81&lt;=1,H224, 0)</f>
        <v>0</v>
      </c>
      <c r="X224">
        <f>IF([1]Source!BI81=2,H224, 0)</f>
        <v>99.4</v>
      </c>
      <c r="Y224">
        <f>IF([1]Source!BI81=3,H224, 0)</f>
        <v>0</v>
      </c>
      <c r="Z224">
        <f>IF([1]Source!BI81=4,H224, 0)</f>
        <v>0</v>
      </c>
    </row>
    <row r="225" spans="1:26" x14ac:dyDescent="0.25">
      <c r="G225" s="53">
        <f>H214+H215+H217+H218+H219+SUM(H221:H224)</f>
        <v>4187.1499999999996</v>
      </c>
      <c r="H225" s="53"/>
      <c r="I225" s="53">
        <f>J214+J215+J217+J218+J219+SUM(J221:J224)</f>
        <v>48024.149999999994</v>
      </c>
      <c r="J225" s="53"/>
      <c r="K225" s="54">
        <f>[1]Source!U77</f>
        <v>26.507999999999999</v>
      </c>
      <c r="O225" s="55">
        <f>G225</f>
        <v>4187.1499999999996</v>
      </c>
      <c r="P225" s="55">
        <f>I225</f>
        <v>48024.149999999994</v>
      </c>
      <c r="Q225" s="55">
        <f>K225</f>
        <v>26.507999999999999</v>
      </c>
      <c r="W225">
        <f>IF([1]Source!BI77&lt;=1,H214+H215+H217+H218+H219, 0)</f>
        <v>0</v>
      </c>
      <c r="X225">
        <f>IF([1]Source!BI77=2,H214+H215+H217+H218+H219, 0)</f>
        <v>791.75</v>
      </c>
      <c r="Y225">
        <f>IF([1]Source!BI77=3,H214+H215+H217+H218+H219, 0)</f>
        <v>0</v>
      </c>
      <c r="Z225">
        <f>IF([1]Source!BI77=4,H214+H215+H217+H218+H219, 0)</f>
        <v>0</v>
      </c>
    </row>
    <row r="226" spans="1:26" ht="42.75" x14ac:dyDescent="0.25">
      <c r="A226" s="24" t="str">
        <f>[1]Source!E82</f>
        <v>20</v>
      </c>
      <c r="B226" s="36" t="str">
        <f>[1]Source!F82</f>
        <v>м08-02-407-2</v>
      </c>
      <c r="C226" s="36" t="str">
        <f>[1]Source!G82</f>
        <v>Труба стальная по установленным конструкциям, по стенам с креплением скобами, диаметр до 40 мм</v>
      </c>
      <c r="D226" s="37" t="str">
        <f>[1]Source!H82</f>
        <v>100 м</v>
      </c>
      <c r="E226" s="30">
        <f>[1]Source!I82</f>
        <v>0.2</v>
      </c>
      <c r="F226" s="38">
        <f>[1]Source!AL82+[1]Source!AM82+[1]Source!AO82</f>
        <v>746.31</v>
      </c>
      <c r="G226" s="39"/>
      <c r="H226" s="40"/>
      <c r="I226" s="39" t="str">
        <f>[1]Source!BO82</f>
        <v>м08-02-407-2</v>
      </c>
      <c r="J226" s="40"/>
      <c r="K226" s="41"/>
      <c r="S226">
        <f>ROUND(([1]Source!FX82/100)*((ROUND([1]Source!AF82*[1]Source!I82, 2)+ROUND([1]Source!AE82*[1]Source!I82, 2))), 2)</f>
        <v>60.94</v>
      </c>
      <c r="T226">
        <f>[1]Source!X82</f>
        <v>1888.43</v>
      </c>
      <c r="U226">
        <f>ROUND(([1]Source!FY82/100)*((ROUND([1]Source!AF82*[1]Source!I82, 2)+ROUND([1]Source!AE82*[1]Source!I82, 2))), 2)</f>
        <v>41.7</v>
      </c>
      <c r="V226">
        <f>[1]Source!Y82</f>
        <v>1292.08</v>
      </c>
    </row>
    <row r="227" spans="1:26" x14ac:dyDescent="0.25">
      <c r="C227" s="56" t="str">
        <f>"Объем: "&amp;[1]Source!I82&amp;"=20/"&amp;"100"</f>
        <v>Объем: 0,2=20/100</v>
      </c>
    </row>
    <row r="228" spans="1:26" x14ac:dyDescent="0.25">
      <c r="A228" s="24"/>
      <c r="B228" s="36"/>
      <c r="C228" s="36" t="s">
        <v>29</v>
      </c>
      <c r="D228" s="37"/>
      <c r="E228" s="30"/>
      <c r="F228" s="38">
        <f>[1]Source!AO82</f>
        <v>312.08</v>
      </c>
      <c r="G228" s="39" t="str">
        <f>[1]Source!DG82</f>
        <v/>
      </c>
      <c r="H228" s="40">
        <f>ROUND([1]Source!AF82*[1]Source!I82, 2)</f>
        <v>62.42</v>
      </c>
      <c r="I228" s="39">
        <f>IF([1]Source!BA82&lt;&gt; 0, [1]Source!BA82, 1)</f>
        <v>30.99</v>
      </c>
      <c r="J228" s="40">
        <f>[1]Source!S82</f>
        <v>1934.27</v>
      </c>
      <c r="K228" s="41"/>
      <c r="R228">
        <f>H228</f>
        <v>62.42</v>
      </c>
    </row>
    <row r="229" spans="1:26" x14ac:dyDescent="0.25">
      <c r="A229" s="24"/>
      <c r="B229" s="36"/>
      <c r="C229" s="36" t="s">
        <v>30</v>
      </c>
      <c r="D229" s="37"/>
      <c r="E229" s="30"/>
      <c r="F229" s="38">
        <f>[1]Source!AM82</f>
        <v>197.7</v>
      </c>
      <c r="G229" s="39" t="str">
        <f>[1]Source!DE82</f>
        <v/>
      </c>
      <c r="H229" s="40">
        <f>ROUND([1]Source!AD82*[1]Source!I82, 2)</f>
        <v>39.54</v>
      </c>
      <c r="I229" s="39">
        <f>IF([1]Source!BB82&lt;&gt; 0, [1]Source!BB82, 1)</f>
        <v>8.9600000000000009</v>
      </c>
      <c r="J229" s="40">
        <f>[1]Source!Q82</f>
        <v>354.28</v>
      </c>
      <c r="K229" s="41"/>
    </row>
    <row r="230" spans="1:26" x14ac:dyDescent="0.25">
      <c r="A230" s="24"/>
      <c r="B230" s="36"/>
      <c r="C230" s="36" t="s">
        <v>41</v>
      </c>
      <c r="D230" s="37"/>
      <c r="E230" s="30"/>
      <c r="F230" s="38">
        <f>[1]Source!AN82</f>
        <v>8.64</v>
      </c>
      <c r="G230" s="39" t="str">
        <f>[1]Source!DF82</f>
        <v/>
      </c>
      <c r="H230" s="58">
        <f>ROUND([1]Source!AE82*[1]Source!I82, 2)</f>
        <v>1.73</v>
      </c>
      <c r="I230" s="39">
        <f>IF([1]Source!BS82&lt;&gt; 0, [1]Source!BS82, 1)</f>
        <v>30.99</v>
      </c>
      <c r="J230" s="58">
        <f>[1]Source!R82</f>
        <v>53.55</v>
      </c>
      <c r="K230" s="41"/>
      <c r="R230">
        <f>H230</f>
        <v>1.73</v>
      </c>
    </row>
    <row r="231" spans="1:26" x14ac:dyDescent="0.25">
      <c r="A231" s="24"/>
      <c r="B231" s="36"/>
      <c r="C231" s="36" t="s">
        <v>31</v>
      </c>
      <c r="D231" s="37"/>
      <c r="E231" s="30"/>
      <c r="F231" s="38">
        <f>[1]Source!AL82</f>
        <v>236.53</v>
      </c>
      <c r="G231" s="39" t="str">
        <f>[1]Source!DD82</f>
        <v/>
      </c>
      <c r="H231" s="40">
        <f>ROUND([1]Source!AC82*[1]Source!I82, 2)</f>
        <v>47.31</v>
      </c>
      <c r="I231" s="39">
        <f>IF([1]Source!BC82&lt;&gt; 0, [1]Source!BC82, 1)</f>
        <v>7.7</v>
      </c>
      <c r="J231" s="40">
        <f>[1]Source!P82</f>
        <v>364.26</v>
      </c>
      <c r="K231" s="41"/>
    </row>
    <row r="232" spans="1:26" x14ac:dyDescent="0.25">
      <c r="A232" s="24"/>
      <c r="B232" s="36"/>
      <c r="C232" s="36" t="s">
        <v>32</v>
      </c>
      <c r="D232" s="37" t="s">
        <v>33</v>
      </c>
      <c r="E232" s="30">
        <f>[1]Source!BZ82</f>
        <v>95</v>
      </c>
      <c r="F232" s="42"/>
      <c r="G232" s="39"/>
      <c r="H232" s="40">
        <f>SUM(S226:S235)</f>
        <v>60.94</v>
      </c>
      <c r="I232" s="39">
        <f>[1]Source!AT82</f>
        <v>95</v>
      </c>
      <c r="J232" s="40">
        <f>SUM(T226:T235)</f>
        <v>1888.43</v>
      </c>
      <c r="K232" s="41"/>
    </row>
    <row r="233" spans="1:26" x14ac:dyDescent="0.25">
      <c r="A233" s="24"/>
      <c r="B233" s="36"/>
      <c r="C233" s="36" t="s">
        <v>34</v>
      </c>
      <c r="D233" s="37" t="s">
        <v>33</v>
      </c>
      <c r="E233" s="30">
        <f>[1]Source!CA82</f>
        <v>65</v>
      </c>
      <c r="F233" s="42"/>
      <c r="G233" s="39"/>
      <c r="H233" s="40">
        <f>SUM(U226:U235)</f>
        <v>41.7</v>
      </c>
      <c r="I233" s="39">
        <f>[1]Source!AU82</f>
        <v>65</v>
      </c>
      <c r="J233" s="40">
        <f>SUM(V226:V235)</f>
        <v>1292.08</v>
      </c>
      <c r="K233" s="41"/>
    </row>
    <row r="234" spans="1:26" x14ac:dyDescent="0.25">
      <c r="A234" s="24"/>
      <c r="B234" s="36"/>
      <c r="C234" s="36" t="s">
        <v>35</v>
      </c>
      <c r="D234" s="37" t="s">
        <v>36</v>
      </c>
      <c r="E234" s="30">
        <f>[1]Source!AQ82</f>
        <v>33.200000000000003</v>
      </c>
      <c r="F234" s="38"/>
      <c r="G234" s="39" t="str">
        <f>[1]Source!DI82</f>
        <v/>
      </c>
      <c r="H234" s="40"/>
      <c r="I234" s="39"/>
      <c r="J234" s="40"/>
      <c r="K234" s="43">
        <f>[1]Source!U82</f>
        <v>6.6400000000000006</v>
      </c>
    </row>
    <row r="235" spans="1:26" ht="71.25" x14ac:dyDescent="0.25">
      <c r="A235" s="44" t="str">
        <f>[1]Source!E83</f>
        <v>20,1</v>
      </c>
      <c r="B235" s="45" t="str">
        <f>[1]Source!F83</f>
        <v>103-2108</v>
      </c>
      <c r="C235" s="45" t="str">
        <f>[1]Source!G83</f>
        <v>Трубы стальные бесшовные, холоднодеформированные из стали марок 10, 20, 30, 45 (ГОСТ 8734-75, 8733-74), наружным диаметром 32 мм, толщина стенки 3,0 мм</v>
      </c>
      <c r="D235" s="46" t="str">
        <f>[1]Source!H83</f>
        <v>м</v>
      </c>
      <c r="E235" s="47">
        <f>[1]Source!I83</f>
        <v>20</v>
      </c>
      <c r="F235" s="48">
        <f>[1]Source!AL83+[1]Source!AM83+[1]Source!AO83</f>
        <v>39.28</v>
      </c>
      <c r="G235" s="49" t="s">
        <v>37</v>
      </c>
      <c r="H235" s="50">
        <f>ROUND([1]Source!AC83*[1]Source!I83, 2)+ROUND([1]Source!AD83*[1]Source!I83, 2)+ROUND([1]Source!AF83*[1]Source!I83, 2)</f>
        <v>785.6</v>
      </c>
      <c r="I235" s="51">
        <f>IF([1]Source!BC83&lt;&gt; 0, [1]Source!BC83, 1)</f>
        <v>6.52</v>
      </c>
      <c r="J235" s="50">
        <f>[1]Source!O83</f>
        <v>5122.1099999999997</v>
      </c>
      <c r="K235" s="52"/>
      <c r="S235">
        <f>ROUND(([1]Source!FX83/100)*((ROUND([1]Source!AF83*[1]Source!I83, 2)+ROUND([1]Source!AE83*[1]Source!I83, 2))), 2)</f>
        <v>0</v>
      </c>
      <c r="T235">
        <f>[1]Source!X83</f>
        <v>0</v>
      </c>
      <c r="U235">
        <f>ROUND(([1]Source!FY83/100)*((ROUND([1]Source!AF83*[1]Source!I83, 2)+ROUND([1]Source!AE83*[1]Source!I83, 2))), 2)</f>
        <v>0</v>
      </c>
      <c r="V235">
        <f>[1]Source!Y83</f>
        <v>0</v>
      </c>
      <c r="W235">
        <f>IF([1]Source!BI83&lt;=1,H235, 0)</f>
        <v>0</v>
      </c>
      <c r="X235">
        <f>IF([1]Source!BI83=2,H235, 0)</f>
        <v>785.6</v>
      </c>
      <c r="Y235">
        <f>IF([1]Source!BI83=3,H235, 0)</f>
        <v>0</v>
      </c>
      <c r="Z235">
        <f>IF([1]Source!BI83=4,H235, 0)</f>
        <v>0</v>
      </c>
    </row>
    <row r="236" spans="1:26" x14ac:dyDescent="0.25">
      <c r="G236" s="53">
        <f>H228+H229+H231+H232+H233+SUM(H235:H235)</f>
        <v>1037.51</v>
      </c>
      <c r="H236" s="53"/>
      <c r="I236" s="53">
        <f>J228+J229+J231+J232+J233+SUM(J235:J235)</f>
        <v>10955.43</v>
      </c>
      <c r="J236" s="53"/>
      <c r="K236" s="54">
        <f>[1]Source!U82</f>
        <v>6.6400000000000006</v>
      </c>
      <c r="O236" s="55">
        <f>G236</f>
        <v>1037.51</v>
      </c>
      <c r="P236" s="55">
        <f>I236</f>
        <v>10955.43</v>
      </c>
      <c r="Q236" s="55">
        <f>K236</f>
        <v>6.6400000000000006</v>
      </c>
      <c r="W236">
        <f>IF([1]Source!BI82&lt;=1,H228+H229+H231+H232+H233, 0)</f>
        <v>0</v>
      </c>
      <c r="X236">
        <f>IF([1]Source!BI82=2,H228+H229+H231+H232+H233, 0)</f>
        <v>251.91000000000003</v>
      </c>
      <c r="Y236">
        <f>IF([1]Source!BI82=3,H228+H229+H231+H232+H233, 0)</f>
        <v>0</v>
      </c>
      <c r="Z236">
        <f>IF([1]Source!BI82=4,H228+H229+H231+H232+H233, 0)</f>
        <v>0</v>
      </c>
    </row>
    <row r="237" spans="1:26" ht="71.25" x14ac:dyDescent="0.25">
      <c r="A237" s="24" t="str">
        <f>[1]Source!E84</f>
        <v>21</v>
      </c>
      <c r="B237" s="36" t="str">
        <f>[1]Source!F84</f>
        <v>м08-02-412-3</v>
      </c>
      <c r="C237" s="36" t="str">
        <f>[1]Source!G84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237" s="37" t="str">
        <f>[1]Source!H84</f>
        <v>100 м</v>
      </c>
      <c r="E237" s="30">
        <f>[1]Source!I84</f>
        <v>0.3</v>
      </c>
      <c r="F237" s="38">
        <f>[1]Source!AL84+[1]Source!AM84+[1]Source!AO84</f>
        <v>88.7</v>
      </c>
      <c r="G237" s="39"/>
      <c r="H237" s="40"/>
      <c r="I237" s="39" t="str">
        <f>[1]Source!BO84</f>
        <v>м08-02-412-3</v>
      </c>
      <c r="J237" s="40"/>
      <c r="K237" s="41"/>
      <c r="S237">
        <f>ROUND(([1]Source!FX84/100)*((ROUND([1]Source!AF84*[1]Source!I84, 2)+ROUND([1]Source!AE84*[1]Source!I84, 2))), 2)</f>
        <v>16.97</v>
      </c>
      <c r="T237">
        <f>[1]Source!X84</f>
        <v>525.86</v>
      </c>
      <c r="U237">
        <f>ROUND(([1]Source!FY84/100)*((ROUND([1]Source!AF84*[1]Source!I84, 2)+ROUND([1]Source!AE84*[1]Source!I84, 2))), 2)</f>
        <v>11.61</v>
      </c>
      <c r="V237">
        <f>[1]Source!Y84</f>
        <v>359.8</v>
      </c>
    </row>
    <row r="238" spans="1:26" x14ac:dyDescent="0.25">
      <c r="C238" s="56" t="str">
        <f>"Объем: "&amp;[1]Source!I84&amp;"=30/"&amp;"100"</f>
        <v>Объем: 0,3=30/100</v>
      </c>
    </row>
    <row r="239" spans="1:26" x14ac:dyDescent="0.25">
      <c r="A239" s="24"/>
      <c r="B239" s="36"/>
      <c r="C239" s="36" t="s">
        <v>29</v>
      </c>
      <c r="D239" s="37"/>
      <c r="E239" s="30"/>
      <c r="F239" s="38">
        <f>[1]Source!AO84</f>
        <v>59.13</v>
      </c>
      <c r="G239" s="39" t="str">
        <f>[1]Source!DG84</f>
        <v/>
      </c>
      <c r="H239" s="40">
        <f>ROUND([1]Source!AF84*[1]Source!I84, 2)</f>
        <v>17.739999999999998</v>
      </c>
      <c r="I239" s="39">
        <f>IF([1]Source!BA84&lt;&gt; 0, [1]Source!BA84, 1)</f>
        <v>30.99</v>
      </c>
      <c r="J239" s="40">
        <f>[1]Source!S84</f>
        <v>549.73</v>
      </c>
      <c r="K239" s="41"/>
      <c r="R239">
        <f>H239</f>
        <v>17.739999999999998</v>
      </c>
    </row>
    <row r="240" spans="1:26" x14ac:dyDescent="0.25">
      <c r="A240" s="24"/>
      <c r="B240" s="36"/>
      <c r="C240" s="36" t="s">
        <v>30</v>
      </c>
      <c r="D240" s="37"/>
      <c r="E240" s="30"/>
      <c r="F240" s="38">
        <f>[1]Source!AM84</f>
        <v>6.65</v>
      </c>
      <c r="G240" s="39" t="str">
        <f>[1]Source!DE84</f>
        <v/>
      </c>
      <c r="H240" s="40">
        <f>ROUND([1]Source!AD84*[1]Source!I84, 2)</f>
        <v>2</v>
      </c>
      <c r="I240" s="39">
        <f>IF([1]Source!BB84&lt;&gt; 0, [1]Source!BB84, 1)</f>
        <v>8.85</v>
      </c>
      <c r="J240" s="40">
        <f>[1]Source!Q84</f>
        <v>17.66</v>
      </c>
      <c r="K240" s="41"/>
    </row>
    <row r="241" spans="1:26" x14ac:dyDescent="0.25">
      <c r="A241" s="24"/>
      <c r="B241" s="36"/>
      <c r="C241" s="36" t="s">
        <v>41</v>
      </c>
      <c r="D241" s="37"/>
      <c r="E241" s="30"/>
      <c r="F241" s="38">
        <f>[1]Source!AN84</f>
        <v>0.41</v>
      </c>
      <c r="G241" s="39" t="str">
        <f>[1]Source!DF84</f>
        <v/>
      </c>
      <c r="H241" s="58">
        <f>ROUND([1]Source!AE84*[1]Source!I84, 2)</f>
        <v>0.12</v>
      </c>
      <c r="I241" s="39">
        <f>IF([1]Source!BS84&lt;&gt; 0, [1]Source!BS84, 1)</f>
        <v>30.99</v>
      </c>
      <c r="J241" s="58">
        <f>[1]Source!R84</f>
        <v>3.81</v>
      </c>
      <c r="K241" s="41"/>
      <c r="R241">
        <f>H241</f>
        <v>0.12</v>
      </c>
    </row>
    <row r="242" spans="1:26" x14ac:dyDescent="0.25">
      <c r="A242" s="24"/>
      <c r="B242" s="36"/>
      <c r="C242" s="36" t="s">
        <v>31</v>
      </c>
      <c r="D242" s="37"/>
      <c r="E242" s="30"/>
      <c r="F242" s="38">
        <f>[1]Source!AL84</f>
        <v>22.92</v>
      </c>
      <c r="G242" s="39" t="str">
        <f>[1]Source!DD84</f>
        <v/>
      </c>
      <c r="H242" s="40">
        <f>ROUND([1]Source!AC84*[1]Source!I84, 2)</f>
        <v>6.88</v>
      </c>
      <c r="I242" s="39">
        <f>IF([1]Source!BC84&lt;&gt; 0, [1]Source!BC84, 1)</f>
        <v>6.46</v>
      </c>
      <c r="J242" s="40">
        <f>[1]Source!P84</f>
        <v>44.42</v>
      </c>
      <c r="K242" s="41"/>
    </row>
    <row r="243" spans="1:26" x14ac:dyDescent="0.25">
      <c r="A243" s="24"/>
      <c r="B243" s="36"/>
      <c r="C243" s="36" t="s">
        <v>32</v>
      </c>
      <c r="D243" s="37" t="s">
        <v>33</v>
      </c>
      <c r="E243" s="30">
        <f>[1]Source!BZ84</f>
        <v>95</v>
      </c>
      <c r="F243" s="42"/>
      <c r="G243" s="39"/>
      <c r="H243" s="40">
        <f>SUM(S237:S246)</f>
        <v>16.97</v>
      </c>
      <c r="I243" s="39">
        <f>[1]Source!AT84</f>
        <v>95</v>
      </c>
      <c r="J243" s="40">
        <f>SUM(T237:T246)</f>
        <v>525.86</v>
      </c>
      <c r="K243" s="41"/>
    </row>
    <row r="244" spans="1:26" x14ac:dyDescent="0.25">
      <c r="A244" s="24"/>
      <c r="B244" s="36"/>
      <c r="C244" s="36" t="s">
        <v>34</v>
      </c>
      <c r="D244" s="37" t="s">
        <v>33</v>
      </c>
      <c r="E244" s="30">
        <f>[1]Source!CA84</f>
        <v>65</v>
      </c>
      <c r="F244" s="42"/>
      <c r="G244" s="39"/>
      <c r="H244" s="40">
        <f>SUM(U237:U246)</f>
        <v>11.61</v>
      </c>
      <c r="I244" s="39">
        <f>[1]Source!AU84</f>
        <v>65</v>
      </c>
      <c r="J244" s="40">
        <f>SUM(V237:V246)</f>
        <v>359.8</v>
      </c>
      <c r="K244" s="41"/>
    </row>
    <row r="245" spans="1:26" x14ac:dyDescent="0.25">
      <c r="A245" s="24"/>
      <c r="B245" s="36"/>
      <c r="C245" s="36" t="s">
        <v>35</v>
      </c>
      <c r="D245" s="37" t="s">
        <v>36</v>
      </c>
      <c r="E245" s="30">
        <f>[1]Source!AQ84</f>
        <v>6.29</v>
      </c>
      <c r="F245" s="38"/>
      <c r="G245" s="39" t="str">
        <f>[1]Source!DI84</f>
        <v/>
      </c>
      <c r="H245" s="40"/>
      <c r="I245" s="39"/>
      <c r="J245" s="40"/>
      <c r="K245" s="43">
        <f>[1]Source!U84</f>
        <v>1.887</v>
      </c>
    </row>
    <row r="246" spans="1:26" ht="42.75" x14ac:dyDescent="0.25">
      <c r="A246" s="44" t="str">
        <f>[1]Source!E85</f>
        <v>21,1</v>
      </c>
      <c r="B246" s="45" t="str">
        <f>[1]Source!F85</f>
        <v>КП поставщика</v>
      </c>
      <c r="C246" s="45" t="s">
        <v>49</v>
      </c>
      <c r="D246" s="46" t="str">
        <f>[1]Source!H85</f>
        <v>м</v>
      </c>
      <c r="E246" s="47">
        <f>[1]Source!I85</f>
        <v>30</v>
      </c>
      <c r="F246" s="48">
        <f>[1]Source!AL85+[1]Source!AM85+[1]Source!AO85</f>
        <v>10.44</v>
      </c>
      <c r="G246" s="49" t="s">
        <v>37</v>
      </c>
      <c r="H246" s="50">
        <f>ROUND([1]Source!AC85*[1]Source!I85, 2)+ROUND([1]Source!AD85*[1]Source!I85, 2)+ROUND([1]Source!AF85*[1]Source!I85, 2)</f>
        <v>313.2</v>
      </c>
      <c r="I246" s="51">
        <f>IF([1]Source!BC85&lt;&gt; 0, [1]Source!BC85, 1)</f>
        <v>7.98</v>
      </c>
      <c r="J246" s="50">
        <f>[1]Source!O85</f>
        <v>2499.34</v>
      </c>
      <c r="K246" s="52"/>
      <c r="S246">
        <f>ROUND(([1]Source!FX85/100)*((ROUND([1]Source!AF85*[1]Source!I85, 2)+ROUND([1]Source!AE85*[1]Source!I85, 2))), 2)</f>
        <v>0</v>
      </c>
      <c r="T246">
        <f>[1]Source!X85</f>
        <v>0</v>
      </c>
      <c r="U246">
        <f>ROUND(([1]Source!FY85/100)*((ROUND([1]Source!AF85*[1]Source!I85, 2)+ROUND([1]Source!AE85*[1]Source!I85, 2))), 2)</f>
        <v>0</v>
      </c>
      <c r="V246">
        <f>[1]Source!Y85</f>
        <v>0</v>
      </c>
      <c r="W246">
        <f>IF([1]Source!BI85&lt;=1,H246, 0)</f>
        <v>0</v>
      </c>
      <c r="X246">
        <f>IF([1]Source!BI85=2,H246, 0)</f>
        <v>313.2</v>
      </c>
      <c r="Y246">
        <f>IF([1]Source!BI85=3,H246, 0)</f>
        <v>0</v>
      </c>
      <c r="Z246">
        <f>IF([1]Source!BI85=4,H246, 0)</f>
        <v>0</v>
      </c>
    </row>
    <row r="247" spans="1:26" x14ac:dyDescent="0.25">
      <c r="G247" s="53">
        <f>H239+H240+H242+H243+H244+SUM(H246:H246)</f>
        <v>368.4</v>
      </c>
      <c r="H247" s="53"/>
      <c r="I247" s="53">
        <f>J239+J240+J242+J243+J244+SUM(J246:J246)</f>
        <v>3996.8100000000004</v>
      </c>
      <c r="J247" s="53"/>
      <c r="K247" s="54">
        <f>[1]Source!U84</f>
        <v>1.887</v>
      </c>
      <c r="O247" s="55">
        <f>G247</f>
        <v>368.4</v>
      </c>
      <c r="P247" s="55">
        <f>I247</f>
        <v>3996.8100000000004</v>
      </c>
      <c r="Q247" s="55">
        <f>K247</f>
        <v>1.887</v>
      </c>
      <c r="W247">
        <f>IF([1]Source!BI84&lt;=1,H239+H240+H242+H243+H244, 0)</f>
        <v>0</v>
      </c>
      <c r="X247">
        <f>IF([1]Source!BI84=2,H239+H240+H242+H243+H244, 0)</f>
        <v>55.199999999999996</v>
      </c>
      <c r="Y247">
        <f>IF([1]Source!BI84=3,H239+H240+H242+H243+H244, 0)</f>
        <v>0</v>
      </c>
      <c r="Z247">
        <f>IF([1]Source!BI84=4,H239+H240+H242+H243+H244, 0)</f>
        <v>0</v>
      </c>
    </row>
    <row r="249" spans="1:26" x14ac:dyDescent="0.25">
      <c r="A249" s="1" t="str">
        <f>CONCATENATE("Итого по подразделу: ",IF([1]Source!G87&lt;&gt;"Новый подраздел", [1]Source!G87, ""))</f>
        <v>Итого по подразделу: Монтажные работы</v>
      </c>
      <c r="B249" s="1"/>
      <c r="C249" s="1"/>
      <c r="D249" s="1"/>
      <c r="E249" s="1"/>
      <c r="F249" s="1"/>
      <c r="G249" s="59">
        <f>SUM(O38:O248)</f>
        <v>44400.470000000008</v>
      </c>
      <c r="H249" s="59"/>
      <c r="I249" s="59">
        <f>SUM(P38:P248)</f>
        <v>451309.81000000006</v>
      </c>
      <c r="J249" s="59"/>
      <c r="K249" s="54">
        <f>SUM(Q38:Q248)</f>
        <v>338.25599999999997</v>
      </c>
    </row>
    <row r="253" spans="1:26" ht="16.5" x14ac:dyDescent="0.25">
      <c r="A253" s="35" t="str">
        <f>CONCATENATE("Подраздел: ",IF([1]Source!G117&lt;&gt;"Новый подраздел", [1]Source!G117, ""))</f>
        <v>Подраздел: Дополнительные работы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</row>
    <row r="254" spans="1:26" ht="43.5" x14ac:dyDescent="0.25">
      <c r="A254" s="24" t="str">
        <f>[1]Source!E121</f>
        <v>22</v>
      </c>
      <c r="B254" s="36" t="str">
        <f>[1]Source!F121</f>
        <v>46-03-010-1</v>
      </c>
      <c r="C254" s="36" t="str">
        <f>[1]Source!G121</f>
        <v>Пробивка в бетонных стенах и полах толщиной 100 мм отверстий площадью до 20 см2</v>
      </c>
      <c r="D254" s="37" t="str">
        <f>[1]Source!H121</f>
        <v>100 отверстий</v>
      </c>
      <c r="E254" s="30">
        <f>[1]Source!I121</f>
        <v>0.5</v>
      </c>
      <c r="F254" s="38">
        <f>[1]Source!AL121+[1]Source!AM121+[1]Source!AO121</f>
        <v>360.12</v>
      </c>
      <c r="G254" s="39"/>
      <c r="H254" s="40"/>
      <c r="I254" s="39" t="str">
        <f>[1]Source!BO121</f>
        <v>46-03-010-1</v>
      </c>
      <c r="J254" s="40"/>
      <c r="K254" s="41"/>
      <c r="S254">
        <f>ROUND(([1]Source!FX121/100)*((ROUND([1]Source!AF121*[1]Source!I121, 2)+ROUND([1]Source!AE121*[1]Source!I121, 2))), 2)</f>
        <v>103.42</v>
      </c>
      <c r="T254">
        <f>[1]Source!X121</f>
        <v>3204.87</v>
      </c>
      <c r="U254">
        <f>ROUND(([1]Source!FY121/100)*((ROUND([1]Source!AF121*[1]Source!I121, 2)+ROUND([1]Source!AE121*[1]Source!I121, 2))), 2)</f>
        <v>65.81</v>
      </c>
      <c r="V254">
        <f>[1]Source!Y121</f>
        <v>2039.46</v>
      </c>
    </row>
    <row r="255" spans="1:26" x14ac:dyDescent="0.25">
      <c r="C255" s="56" t="str">
        <f>"Объем: "&amp;[1]Source!I121&amp;"=50/"&amp;"100"</f>
        <v>Объем: 0,5=50/100</v>
      </c>
    </row>
    <row r="256" spans="1:26" x14ac:dyDescent="0.25">
      <c r="A256" s="24"/>
      <c r="B256" s="36"/>
      <c r="C256" s="36" t="s">
        <v>29</v>
      </c>
      <c r="D256" s="37"/>
      <c r="E256" s="30"/>
      <c r="F256" s="38">
        <f>[1]Source!AO121</f>
        <v>144.27000000000001</v>
      </c>
      <c r="G256" s="39" t="str">
        <f>[1]Source!DG121</f>
        <v/>
      </c>
      <c r="H256" s="40">
        <f>ROUND([1]Source!AF121*[1]Source!I121, 2)</f>
        <v>72.14</v>
      </c>
      <c r="I256" s="39">
        <f>IF([1]Source!BA121&lt;&gt; 0, [1]Source!BA121, 1)</f>
        <v>30.99</v>
      </c>
      <c r="J256" s="40">
        <f>[1]Source!S121</f>
        <v>2235.46</v>
      </c>
      <c r="K256" s="41"/>
      <c r="R256">
        <f>H256</f>
        <v>72.14</v>
      </c>
    </row>
    <row r="257" spans="1:26" x14ac:dyDescent="0.25">
      <c r="A257" s="24"/>
      <c r="B257" s="36"/>
      <c r="C257" s="36" t="s">
        <v>30</v>
      </c>
      <c r="D257" s="37"/>
      <c r="E257" s="30"/>
      <c r="F257" s="38">
        <f>[1]Source!AM121</f>
        <v>215.85</v>
      </c>
      <c r="G257" s="39" t="str">
        <f>[1]Source!DE121</f>
        <v/>
      </c>
      <c r="H257" s="40">
        <f>ROUND([1]Source!AD121*[1]Source!I121, 2)</f>
        <v>107.93</v>
      </c>
      <c r="I257" s="39">
        <f>IF([1]Source!BB121&lt;&gt; 0, [1]Source!BB121, 1)</f>
        <v>10.49</v>
      </c>
      <c r="J257" s="40">
        <f>[1]Source!Q121</f>
        <v>1132.1300000000001</v>
      </c>
      <c r="K257" s="41"/>
    </row>
    <row r="258" spans="1:26" x14ac:dyDescent="0.25">
      <c r="A258" s="24"/>
      <c r="B258" s="36"/>
      <c r="C258" s="36" t="s">
        <v>41</v>
      </c>
      <c r="D258" s="37"/>
      <c r="E258" s="30"/>
      <c r="F258" s="38">
        <f>[1]Source!AN121</f>
        <v>43.76</v>
      </c>
      <c r="G258" s="39" t="str">
        <f>[1]Source!DF121</f>
        <v/>
      </c>
      <c r="H258" s="58">
        <f>ROUND([1]Source!AE121*[1]Source!I121, 2)</f>
        <v>21.88</v>
      </c>
      <c r="I258" s="39">
        <f>IF([1]Source!BS121&lt;&gt; 0, [1]Source!BS121, 1)</f>
        <v>30.99</v>
      </c>
      <c r="J258" s="58">
        <f>[1]Source!R121</f>
        <v>678.06</v>
      </c>
      <c r="K258" s="41"/>
      <c r="R258">
        <f>H258</f>
        <v>21.88</v>
      </c>
    </row>
    <row r="259" spans="1:26" x14ac:dyDescent="0.25">
      <c r="A259" s="24"/>
      <c r="B259" s="36"/>
      <c r="C259" s="36" t="s">
        <v>32</v>
      </c>
      <c r="D259" s="37" t="s">
        <v>33</v>
      </c>
      <c r="E259" s="30">
        <f>[1]Source!BZ121</f>
        <v>110</v>
      </c>
      <c r="F259" s="42"/>
      <c r="G259" s="39"/>
      <c r="H259" s="40">
        <f>SUM(S254:S261)</f>
        <v>103.42</v>
      </c>
      <c r="I259" s="39">
        <f>[1]Source!AT121</f>
        <v>110</v>
      </c>
      <c r="J259" s="40">
        <f>SUM(T254:T261)</f>
        <v>3204.87</v>
      </c>
      <c r="K259" s="41"/>
    </row>
    <row r="260" spans="1:26" x14ac:dyDescent="0.25">
      <c r="A260" s="24"/>
      <c r="B260" s="36"/>
      <c r="C260" s="36" t="s">
        <v>34</v>
      </c>
      <c r="D260" s="37" t="s">
        <v>33</v>
      </c>
      <c r="E260" s="30">
        <f>[1]Source!CA121</f>
        <v>70</v>
      </c>
      <c r="F260" s="42"/>
      <c r="G260" s="39"/>
      <c r="H260" s="40">
        <f>SUM(U254:U261)</f>
        <v>65.81</v>
      </c>
      <c r="I260" s="39">
        <f>[1]Source!AU121</f>
        <v>70</v>
      </c>
      <c r="J260" s="40">
        <f>SUM(V254:V261)</f>
        <v>2039.46</v>
      </c>
      <c r="K260" s="41"/>
    </row>
    <row r="261" spans="1:26" x14ac:dyDescent="0.25">
      <c r="A261" s="44"/>
      <c r="B261" s="45"/>
      <c r="C261" s="45" t="s">
        <v>35</v>
      </c>
      <c r="D261" s="46" t="s">
        <v>36</v>
      </c>
      <c r="E261" s="47">
        <f>[1]Source!AQ121</f>
        <v>15.17</v>
      </c>
      <c r="F261" s="48"/>
      <c r="G261" s="51" t="str">
        <f>[1]Source!DI121</f>
        <v/>
      </c>
      <c r="H261" s="50"/>
      <c r="I261" s="51"/>
      <c r="J261" s="50"/>
      <c r="K261" s="60">
        <f>[1]Source!U121</f>
        <v>7.585</v>
      </c>
    </row>
    <row r="262" spans="1:26" x14ac:dyDescent="0.25">
      <c r="G262" s="53">
        <f>H256+H257+H259+H260</f>
        <v>349.3</v>
      </c>
      <c r="H262" s="53"/>
      <c r="I262" s="53">
        <f>J256+J257+J259+J260</f>
        <v>8611.92</v>
      </c>
      <c r="J262" s="53"/>
      <c r="K262" s="54">
        <f>[1]Source!U121</f>
        <v>7.585</v>
      </c>
      <c r="O262" s="55">
        <f>G262</f>
        <v>349.3</v>
      </c>
      <c r="P262" s="55">
        <f>I262</f>
        <v>8611.92</v>
      </c>
      <c r="Q262" s="55">
        <f>K262</f>
        <v>7.585</v>
      </c>
      <c r="W262">
        <f>IF([1]Source!BI121&lt;=1,H256+H257+H259+H260, 0)</f>
        <v>349.3</v>
      </c>
      <c r="X262">
        <f>IF([1]Source!BI121=2,H256+H257+H259+H260, 0)</f>
        <v>0</v>
      </c>
      <c r="Y262">
        <f>IF([1]Source!BI121=3,H256+H257+H259+H260, 0)</f>
        <v>0</v>
      </c>
      <c r="Z262">
        <f>IF([1]Source!BI121=4,H256+H257+H259+H260, 0)</f>
        <v>0</v>
      </c>
    </row>
    <row r="263" spans="1:26" ht="120.75" x14ac:dyDescent="0.25">
      <c r="A263" s="24" t="str">
        <f>[1]Source!E122</f>
        <v>23</v>
      </c>
      <c r="B263" s="36" t="s">
        <v>50</v>
      </c>
      <c r="C263" s="36" t="s">
        <v>51</v>
      </c>
      <c r="D263" s="37" t="str">
        <f>[1]Source!H122</f>
        <v>1 система</v>
      </c>
      <c r="E263" s="30">
        <f>[1]Source!I122</f>
        <v>1</v>
      </c>
      <c r="F263" s="38">
        <f>[1]Source!AL122+[1]Source!AM122+[1]Source!AO122</f>
        <v>190.01</v>
      </c>
      <c r="G263" s="39"/>
      <c r="H263" s="40"/>
      <c r="I263" s="39" t="str">
        <f>[1]Source!BO122</f>
        <v/>
      </c>
      <c r="J263" s="40"/>
      <c r="K263" s="41"/>
      <c r="S263">
        <f>ROUND(([1]Source!FX122/100)*((ROUND([1]Source!AF122*[1]Source!I122, 2)+ROUND([1]Source!AE122*[1]Source!I122, 2))), 2)</f>
        <v>98.81</v>
      </c>
      <c r="T263">
        <f>[1]Source!X122</f>
        <v>3061.97</v>
      </c>
      <c r="U263">
        <f>ROUND(([1]Source!FY122/100)*((ROUND([1]Source!AF122*[1]Source!I122, 2)+ROUND([1]Source!AE122*[1]Source!I122, 2))), 2)</f>
        <v>60.8</v>
      </c>
      <c r="V263">
        <f>[1]Source!Y122</f>
        <v>1884.29</v>
      </c>
    </row>
    <row r="264" spans="1:26" x14ac:dyDescent="0.25">
      <c r="A264" s="24"/>
      <c r="B264" s="36"/>
      <c r="C264" s="36" t="s">
        <v>29</v>
      </c>
      <c r="D264" s="37"/>
      <c r="E264" s="30"/>
      <c r="F264" s="38">
        <f>[1]Source!AO122</f>
        <v>190.01</v>
      </c>
      <c r="G264" s="39" t="str">
        <f>[1]Source!DG122</f>
        <v>)*0,8</v>
      </c>
      <c r="H264" s="40">
        <f>ROUND([1]Source!AF122*[1]Source!I122, 2)</f>
        <v>152.01</v>
      </c>
      <c r="I264" s="39">
        <f>IF([1]Source!BA122&lt;&gt; 0, [1]Source!BA122, 1)</f>
        <v>30.99</v>
      </c>
      <c r="J264" s="40">
        <f>[1]Source!S122</f>
        <v>4710.7299999999996</v>
      </c>
      <c r="K264" s="41"/>
      <c r="R264">
        <f>H264</f>
        <v>152.01</v>
      </c>
    </row>
    <row r="265" spans="1:26" x14ac:dyDescent="0.25">
      <c r="A265" s="24"/>
      <c r="B265" s="36"/>
      <c r="C265" s="36" t="s">
        <v>32</v>
      </c>
      <c r="D265" s="37" t="s">
        <v>33</v>
      </c>
      <c r="E265" s="30">
        <f>[1]Source!BZ122</f>
        <v>65</v>
      </c>
      <c r="F265" s="42"/>
      <c r="G265" s="39"/>
      <c r="H265" s="40">
        <f>SUM(S263:S267)</f>
        <v>98.81</v>
      </c>
      <c r="I265" s="39">
        <f>[1]Source!AT122</f>
        <v>65</v>
      </c>
      <c r="J265" s="40">
        <f>SUM(T263:T267)</f>
        <v>3061.97</v>
      </c>
      <c r="K265" s="41"/>
    </row>
    <row r="266" spans="1:26" x14ac:dyDescent="0.25">
      <c r="A266" s="24"/>
      <c r="B266" s="36"/>
      <c r="C266" s="36" t="s">
        <v>34</v>
      </c>
      <c r="D266" s="37" t="s">
        <v>33</v>
      </c>
      <c r="E266" s="30">
        <f>[1]Source!CA122</f>
        <v>40</v>
      </c>
      <c r="F266" s="42"/>
      <c r="G266" s="39"/>
      <c r="H266" s="40">
        <f>SUM(U263:U267)</f>
        <v>60.8</v>
      </c>
      <c r="I266" s="39">
        <f>[1]Source!AU122</f>
        <v>40</v>
      </c>
      <c r="J266" s="40">
        <f>SUM(V263:V267)</f>
        <v>1884.29</v>
      </c>
      <c r="K266" s="41"/>
    </row>
    <row r="267" spans="1:26" x14ac:dyDescent="0.25">
      <c r="A267" s="44"/>
      <c r="B267" s="45"/>
      <c r="C267" s="45" t="s">
        <v>35</v>
      </c>
      <c r="D267" s="46" t="s">
        <v>36</v>
      </c>
      <c r="E267" s="47">
        <f>[1]Source!AQ122</f>
        <v>128</v>
      </c>
      <c r="F267" s="48"/>
      <c r="G267" s="51" t="str">
        <f>[1]Source!DI122</f>
        <v>)*0,8</v>
      </c>
      <c r="H267" s="50"/>
      <c r="I267" s="51"/>
      <c r="J267" s="50"/>
      <c r="K267" s="60">
        <f>[1]Source!U122</f>
        <v>102.4</v>
      </c>
    </row>
    <row r="268" spans="1:26" x14ac:dyDescent="0.25">
      <c r="G268" s="53">
        <f>H264+H265+H266</f>
        <v>311.62</v>
      </c>
      <c r="H268" s="53"/>
      <c r="I268" s="53">
        <f>J264+J265+J266</f>
        <v>9656.989999999998</v>
      </c>
      <c r="J268" s="53"/>
      <c r="K268" s="54">
        <f>[1]Source!U122</f>
        <v>102.4</v>
      </c>
      <c r="O268" s="55">
        <f>G268</f>
        <v>311.62</v>
      </c>
      <c r="P268" s="55">
        <f>I268</f>
        <v>9656.989999999998</v>
      </c>
      <c r="Q268" s="55">
        <f>K268</f>
        <v>102.4</v>
      </c>
      <c r="W268">
        <f>IF([1]Source!BI122&lt;=1,H264+H265+H266, 0)</f>
        <v>0</v>
      </c>
      <c r="X268">
        <f>IF([1]Source!BI122=2,H264+H265+H266, 0)</f>
        <v>0</v>
      </c>
      <c r="Y268">
        <f>IF([1]Source!BI122=3,H264+H265+H266, 0)</f>
        <v>0</v>
      </c>
      <c r="Z268">
        <f>IF([1]Source!BI122=4,H264+H265+H266, 0)</f>
        <v>311.62</v>
      </c>
    </row>
    <row r="270" spans="1:26" x14ac:dyDescent="0.25">
      <c r="A270" s="1" t="str">
        <f>CONCATENATE("Итого по подразделу: ",IF([1]Source!G124&lt;&gt;"Новый подраздел", [1]Source!G124, ""))</f>
        <v>Итого по подразделу: Дополнительные работы</v>
      </c>
      <c r="B270" s="1"/>
      <c r="C270" s="1"/>
      <c r="D270" s="1"/>
      <c r="E270" s="1"/>
      <c r="F270" s="1"/>
      <c r="G270" s="59">
        <f>SUM(O253:O269)</f>
        <v>660.92000000000007</v>
      </c>
      <c r="H270" s="59"/>
      <c r="I270" s="59">
        <f>SUM(P253:P269)</f>
        <v>18268.909999999996</v>
      </c>
      <c r="J270" s="59"/>
      <c r="K270" s="54">
        <f>SUM(Q253:Q269)</f>
        <v>109.985</v>
      </c>
    </row>
    <row r="274" spans="1:26" ht="16.5" x14ac:dyDescent="0.25">
      <c r="A274" s="35" t="str">
        <f>CONCATENATE("Подраздел: ",IF([1]Source!G154&lt;&gt;"Новый подраздел", [1]Source!G154, ""))</f>
        <v>Подраздел: Демонтажные работы</v>
      </c>
      <c r="B274" s="35"/>
      <c r="C274" s="35"/>
      <c r="D274" s="35"/>
      <c r="E274" s="35"/>
      <c r="F274" s="35"/>
      <c r="G274" s="35"/>
      <c r="H274" s="35"/>
      <c r="I274" s="35"/>
      <c r="J274" s="35"/>
      <c r="K274" s="35"/>
    </row>
    <row r="275" spans="1:26" ht="141.75" x14ac:dyDescent="0.25">
      <c r="A275" s="24" t="str">
        <f>[1]Source!E158</f>
        <v>24</v>
      </c>
      <c r="B275" s="36" t="s">
        <v>52</v>
      </c>
      <c r="C275" s="36" t="s">
        <v>53</v>
      </c>
      <c r="D275" s="37" t="str">
        <f>[1]Source!H158</f>
        <v>1  ШТ.</v>
      </c>
      <c r="E275" s="30">
        <f>[1]Source!I158</f>
        <v>1</v>
      </c>
      <c r="F275" s="38">
        <f>[1]Source!AL158+[1]Source!AM158+[1]Source!AO158</f>
        <v>1126.8699999999999</v>
      </c>
      <c r="G275" s="39"/>
      <c r="H275" s="40"/>
      <c r="I275" s="39" t="str">
        <f>[1]Source!BO158</f>
        <v>м10-04-077-15</v>
      </c>
      <c r="J275" s="40"/>
      <c r="K275" s="41"/>
      <c r="S275">
        <f>ROUND(([1]Source!FX158/100)*((ROUND([1]Source!AF158*[1]Source!I158, 2)+ROUND([1]Source!AE158*[1]Source!I158, 2))), 2)</f>
        <v>207.05</v>
      </c>
      <c r="T275">
        <f>[1]Source!X158</f>
        <v>6416.29</v>
      </c>
      <c r="U275">
        <f>ROUND(([1]Source!FY158/100)*((ROUND([1]Source!AF158*[1]Source!I158, 2)+ROUND([1]Source!AE158*[1]Source!I158, 2))), 2)</f>
        <v>146.28</v>
      </c>
      <c r="V275">
        <f>[1]Source!Y158</f>
        <v>4533.25</v>
      </c>
    </row>
    <row r="276" spans="1:26" x14ac:dyDescent="0.25">
      <c r="A276" s="24"/>
      <c r="B276" s="36"/>
      <c r="C276" s="36" t="s">
        <v>29</v>
      </c>
      <c r="D276" s="37"/>
      <c r="E276" s="30"/>
      <c r="F276" s="38">
        <f>[1]Source!AO158</f>
        <v>712.84</v>
      </c>
      <c r="G276" s="39" t="str">
        <f>[1]Source!DG158</f>
        <v>)*0,3</v>
      </c>
      <c r="H276" s="40">
        <f>ROUND([1]Source!AF158*[1]Source!I158, 2)</f>
        <v>213.85</v>
      </c>
      <c r="I276" s="39">
        <f>IF([1]Source!BA158&lt;&gt; 0, [1]Source!BA158, 1)</f>
        <v>30.99</v>
      </c>
      <c r="J276" s="40">
        <f>[1]Source!S158</f>
        <v>6627.27</v>
      </c>
      <c r="K276" s="41"/>
      <c r="R276">
        <f>H276</f>
        <v>213.85</v>
      </c>
    </row>
    <row r="277" spans="1:26" x14ac:dyDescent="0.25">
      <c r="A277" s="24"/>
      <c r="B277" s="36"/>
      <c r="C277" s="36" t="s">
        <v>30</v>
      </c>
      <c r="D277" s="37"/>
      <c r="E277" s="30"/>
      <c r="F277" s="38">
        <f>[1]Source!AM158</f>
        <v>370.59</v>
      </c>
      <c r="G277" s="39" t="str">
        <f>[1]Source!DE158</f>
        <v>)*0,3</v>
      </c>
      <c r="H277" s="40">
        <f>ROUND([1]Source!AD158*[1]Source!I158, 2)</f>
        <v>111.18</v>
      </c>
      <c r="I277" s="39">
        <f>IF([1]Source!BB158&lt;&gt; 0, [1]Source!BB158, 1)</f>
        <v>8.51</v>
      </c>
      <c r="J277" s="40">
        <f>[1]Source!Q158</f>
        <v>946.12</v>
      </c>
      <c r="K277" s="41"/>
    </row>
    <row r="278" spans="1:26" x14ac:dyDescent="0.25">
      <c r="A278" s="24"/>
      <c r="B278" s="36"/>
      <c r="C278" s="36" t="s">
        <v>41</v>
      </c>
      <c r="D278" s="37"/>
      <c r="E278" s="30"/>
      <c r="F278" s="38">
        <f>[1]Source!AN158</f>
        <v>37.32</v>
      </c>
      <c r="G278" s="39" t="str">
        <f>[1]Source!DF158</f>
        <v>)*0,3</v>
      </c>
      <c r="H278" s="58">
        <f>ROUND([1]Source!AE158*[1]Source!I158, 2)</f>
        <v>11.2</v>
      </c>
      <c r="I278" s="39">
        <f>IF([1]Source!BS158&lt;&gt; 0, [1]Source!BS158, 1)</f>
        <v>30.99</v>
      </c>
      <c r="J278" s="58">
        <f>[1]Source!R158</f>
        <v>346.96</v>
      </c>
      <c r="K278" s="41"/>
      <c r="R278">
        <f>H278</f>
        <v>11.2</v>
      </c>
    </row>
    <row r="279" spans="1:26" x14ac:dyDescent="0.25">
      <c r="A279" s="24"/>
      <c r="B279" s="36"/>
      <c r="C279" s="36" t="s">
        <v>32</v>
      </c>
      <c r="D279" s="37" t="s">
        <v>33</v>
      </c>
      <c r="E279" s="30">
        <f>[1]Source!BZ158</f>
        <v>92</v>
      </c>
      <c r="F279" s="42"/>
      <c r="G279" s="39"/>
      <c r="H279" s="40">
        <f>SUM(S275:S281)</f>
        <v>207.05</v>
      </c>
      <c r="I279" s="39">
        <f>[1]Source!AT158</f>
        <v>92</v>
      </c>
      <c r="J279" s="40">
        <f>SUM(T275:T281)</f>
        <v>6416.29</v>
      </c>
      <c r="K279" s="41"/>
    </row>
    <row r="280" spans="1:26" x14ac:dyDescent="0.25">
      <c r="A280" s="24"/>
      <c r="B280" s="36"/>
      <c r="C280" s="36" t="s">
        <v>34</v>
      </c>
      <c r="D280" s="37" t="s">
        <v>33</v>
      </c>
      <c r="E280" s="30">
        <f>[1]Source!CA158</f>
        <v>65</v>
      </c>
      <c r="F280" s="42"/>
      <c r="G280" s="39"/>
      <c r="H280" s="40">
        <f>SUM(U275:U281)</f>
        <v>146.28</v>
      </c>
      <c r="I280" s="39">
        <f>[1]Source!AU158</f>
        <v>65</v>
      </c>
      <c r="J280" s="40">
        <f>SUM(V275:V281)</f>
        <v>4533.25</v>
      </c>
      <c r="K280" s="41"/>
    </row>
    <row r="281" spans="1:26" x14ac:dyDescent="0.25">
      <c r="A281" s="44"/>
      <c r="B281" s="45"/>
      <c r="C281" s="45" t="s">
        <v>35</v>
      </c>
      <c r="D281" s="46" t="s">
        <v>36</v>
      </c>
      <c r="E281" s="47">
        <f>[1]Source!AQ158</f>
        <v>74.099999999999994</v>
      </c>
      <c r="F281" s="48"/>
      <c r="G281" s="51" t="str">
        <f>[1]Source!DI158</f>
        <v>)*0,3</v>
      </c>
      <c r="H281" s="50"/>
      <c r="I281" s="51"/>
      <c r="J281" s="50"/>
      <c r="K281" s="60">
        <f>[1]Source!U158</f>
        <v>22.229999999999997</v>
      </c>
    </row>
    <row r="282" spans="1:26" x14ac:dyDescent="0.25">
      <c r="G282" s="53">
        <f>H276+H277+H279+H280</f>
        <v>678.3599999999999</v>
      </c>
      <c r="H282" s="53"/>
      <c r="I282" s="53">
        <f>J276+J277+J279+J280</f>
        <v>18522.93</v>
      </c>
      <c r="J282" s="53"/>
      <c r="K282" s="54">
        <f>[1]Source!U158</f>
        <v>22.229999999999997</v>
      </c>
      <c r="O282" s="55">
        <f>G282</f>
        <v>678.3599999999999</v>
      </c>
      <c r="P282" s="55">
        <f>I282</f>
        <v>18522.93</v>
      </c>
      <c r="Q282" s="55">
        <f>K282</f>
        <v>22.229999999999997</v>
      </c>
      <c r="W282">
        <f>IF([1]Source!BI158&lt;=1,H276+H277+H279+H280, 0)</f>
        <v>0</v>
      </c>
      <c r="X282">
        <f>IF([1]Source!BI158=2,H276+H277+H279+H280, 0)</f>
        <v>678.3599999999999</v>
      </c>
      <c r="Y282">
        <f>IF([1]Source!BI158=3,H276+H277+H279+H280, 0)</f>
        <v>0</v>
      </c>
      <c r="Z282">
        <f>IF([1]Source!BI158=4,H276+H277+H279+H280, 0)</f>
        <v>0</v>
      </c>
    </row>
    <row r="283" spans="1:26" ht="170.25" x14ac:dyDescent="0.25">
      <c r="A283" s="24" t="str">
        <f>[1]Source!E160</f>
        <v>25</v>
      </c>
      <c r="B283" s="36" t="s">
        <v>54</v>
      </c>
      <c r="C283" s="36" t="s">
        <v>55</v>
      </c>
      <c r="D283" s="37" t="str">
        <f>[1]Source!H160</f>
        <v>1  ШТ.</v>
      </c>
      <c r="E283" s="30">
        <f>[1]Source!I160</f>
        <v>1</v>
      </c>
      <c r="F283" s="38">
        <f>[1]Source!AL160+[1]Source!AM160+[1]Source!AO160</f>
        <v>130.4</v>
      </c>
      <c r="G283" s="39"/>
      <c r="H283" s="40"/>
      <c r="I283" s="39" t="str">
        <f>[1]Source!BO160</f>
        <v>м10-08-001-2</v>
      </c>
      <c r="J283" s="40"/>
      <c r="K283" s="41"/>
      <c r="S283">
        <f>ROUND(([1]Source!FX160/100)*((ROUND([1]Source!AF160*[1]Source!I160, 2)+ROUND([1]Source!AE160*[1]Source!I160, 2))), 2)</f>
        <v>28.25</v>
      </c>
      <c r="T283">
        <f>[1]Source!X160</f>
        <v>875.41</v>
      </c>
      <c r="U283">
        <f>ROUND(([1]Source!FY160/100)*((ROUND([1]Source!AF160*[1]Source!I160, 2)+ROUND([1]Source!AE160*[1]Source!I160, 2))), 2)</f>
        <v>21.19</v>
      </c>
      <c r="V283">
        <f>[1]Source!Y160</f>
        <v>656.56</v>
      </c>
    </row>
    <row r="284" spans="1:26" x14ac:dyDescent="0.25">
      <c r="A284" s="24"/>
      <c r="B284" s="36"/>
      <c r="C284" s="36" t="s">
        <v>29</v>
      </c>
      <c r="D284" s="37"/>
      <c r="E284" s="30"/>
      <c r="F284" s="38">
        <f>[1]Source!AO160</f>
        <v>117.7</v>
      </c>
      <c r="G284" s="39" t="str">
        <f>[1]Source!DG160</f>
        <v>)*0,3</v>
      </c>
      <c r="H284" s="40">
        <f>ROUND([1]Source!AF160*[1]Source!I160, 2)</f>
        <v>35.31</v>
      </c>
      <c r="I284" s="39">
        <f>IF([1]Source!BA160&lt;&gt; 0, [1]Source!BA160, 1)</f>
        <v>30.99</v>
      </c>
      <c r="J284" s="40">
        <f>[1]Source!S160</f>
        <v>1094.26</v>
      </c>
      <c r="K284" s="41"/>
      <c r="R284">
        <f>H284</f>
        <v>35.31</v>
      </c>
    </row>
    <row r="285" spans="1:26" x14ac:dyDescent="0.25">
      <c r="A285" s="24"/>
      <c r="B285" s="36"/>
      <c r="C285" s="36" t="s">
        <v>30</v>
      </c>
      <c r="D285" s="37"/>
      <c r="E285" s="30"/>
      <c r="F285" s="38">
        <f>[1]Source!AM160</f>
        <v>0.31</v>
      </c>
      <c r="G285" s="39" t="str">
        <f>[1]Source!DE160</f>
        <v>)*0,3</v>
      </c>
      <c r="H285" s="40">
        <f>ROUND([1]Source!AD160*[1]Source!I160, 2)</f>
        <v>0.09</v>
      </c>
      <c r="I285" s="39">
        <f>IF([1]Source!BB160&lt;&gt; 0, [1]Source!BB160, 1)</f>
        <v>3.74</v>
      </c>
      <c r="J285" s="40">
        <f>[1]Source!Q160</f>
        <v>0.35</v>
      </c>
      <c r="K285" s="41"/>
    </row>
    <row r="286" spans="1:26" x14ac:dyDescent="0.25">
      <c r="A286" s="24"/>
      <c r="B286" s="36"/>
      <c r="C286" s="36" t="s">
        <v>32</v>
      </c>
      <c r="D286" s="37" t="s">
        <v>33</v>
      </c>
      <c r="E286" s="30">
        <f>[1]Source!BZ160</f>
        <v>80</v>
      </c>
      <c r="F286" s="42"/>
      <c r="G286" s="39"/>
      <c r="H286" s="40">
        <f>SUM(S283:S288)</f>
        <v>28.25</v>
      </c>
      <c r="I286" s="39">
        <f>[1]Source!AT160</f>
        <v>80</v>
      </c>
      <c r="J286" s="40">
        <f>SUM(T283:T288)</f>
        <v>875.41</v>
      </c>
      <c r="K286" s="41"/>
    </row>
    <row r="287" spans="1:26" x14ac:dyDescent="0.25">
      <c r="A287" s="24"/>
      <c r="B287" s="36"/>
      <c r="C287" s="36" t="s">
        <v>34</v>
      </c>
      <c r="D287" s="37" t="s">
        <v>33</v>
      </c>
      <c r="E287" s="30">
        <f>[1]Source!CA160</f>
        <v>60</v>
      </c>
      <c r="F287" s="42"/>
      <c r="G287" s="39"/>
      <c r="H287" s="40">
        <f>SUM(U283:U288)</f>
        <v>21.19</v>
      </c>
      <c r="I287" s="39">
        <f>[1]Source!AU160</f>
        <v>60</v>
      </c>
      <c r="J287" s="40">
        <f>SUM(V283:V288)</f>
        <v>656.56</v>
      </c>
      <c r="K287" s="41"/>
    </row>
    <row r="288" spans="1:26" x14ac:dyDescent="0.25">
      <c r="A288" s="44"/>
      <c r="B288" s="45"/>
      <c r="C288" s="45" t="s">
        <v>35</v>
      </c>
      <c r="D288" s="46" t="s">
        <v>36</v>
      </c>
      <c r="E288" s="47">
        <f>[1]Source!AQ160</f>
        <v>11.7</v>
      </c>
      <c r="F288" s="48"/>
      <c r="G288" s="51" t="str">
        <f>[1]Source!DI160</f>
        <v>)*0,3</v>
      </c>
      <c r="H288" s="50"/>
      <c r="I288" s="51"/>
      <c r="J288" s="50"/>
      <c r="K288" s="60">
        <f>[1]Source!U160</f>
        <v>3.51</v>
      </c>
    </row>
    <row r="289" spans="1:26" x14ac:dyDescent="0.25">
      <c r="G289" s="53">
        <f>H284+H285+H286+H287</f>
        <v>84.84</v>
      </c>
      <c r="H289" s="53"/>
      <c r="I289" s="53">
        <f>J284+J285+J286+J287</f>
        <v>2626.58</v>
      </c>
      <c r="J289" s="53"/>
      <c r="K289" s="54">
        <f>[1]Source!U160</f>
        <v>3.51</v>
      </c>
      <c r="O289" s="55">
        <f>G289</f>
        <v>84.84</v>
      </c>
      <c r="P289" s="55">
        <f>I289</f>
        <v>2626.58</v>
      </c>
      <c r="Q289" s="55">
        <f>K289</f>
        <v>3.51</v>
      </c>
      <c r="W289">
        <f>IF([1]Source!BI160&lt;=1,H284+H285+H286+H287, 0)</f>
        <v>0</v>
      </c>
      <c r="X289">
        <f>IF([1]Source!BI160=2,H284+H285+H286+H287, 0)</f>
        <v>84.84</v>
      </c>
      <c r="Y289">
        <f>IF([1]Source!BI160=3,H284+H285+H286+H287, 0)</f>
        <v>0</v>
      </c>
      <c r="Z289">
        <f>IF([1]Source!BI160=4,H284+H285+H286+H287, 0)</f>
        <v>0</v>
      </c>
    </row>
    <row r="290" spans="1:26" ht="141.75" x14ac:dyDescent="0.25">
      <c r="A290" s="24" t="str">
        <f>[1]Source!E161</f>
        <v>26</v>
      </c>
      <c r="B290" s="36" t="s">
        <v>56</v>
      </c>
      <c r="C290" s="36" t="s">
        <v>57</v>
      </c>
      <c r="D290" s="37" t="str">
        <f>[1]Source!H161</f>
        <v>1 ящик</v>
      </c>
      <c r="E290" s="30">
        <f>[1]Source!I161</f>
        <v>1</v>
      </c>
      <c r="F290" s="38">
        <f>[1]Source!AL161+[1]Source!AM161+[1]Source!AO161</f>
        <v>36.86</v>
      </c>
      <c r="G290" s="39"/>
      <c r="H290" s="40"/>
      <c r="I290" s="39" t="str">
        <f>[1]Source!BO161</f>
        <v>м10-01-003-8</v>
      </c>
      <c r="J290" s="40"/>
      <c r="K290" s="41"/>
      <c r="S290">
        <f>ROUND(([1]Source!FX161/100)*((ROUND([1]Source!AF161*[1]Source!I161, 2)+ROUND([1]Source!AE161*[1]Source!I161, 2))), 2)</f>
        <v>6.75</v>
      </c>
      <c r="T290">
        <f>[1]Source!X161</f>
        <v>209.14</v>
      </c>
      <c r="U290">
        <f>ROUND(([1]Source!FY161/100)*((ROUND([1]Source!AF161*[1]Source!I161, 2)+ROUND([1]Source!AE161*[1]Source!I161, 2))), 2)</f>
        <v>5.0599999999999996</v>
      </c>
      <c r="V290">
        <f>[1]Source!Y161</f>
        <v>156.86000000000001</v>
      </c>
    </row>
    <row r="291" spans="1:26" x14ac:dyDescent="0.25">
      <c r="A291" s="24"/>
      <c r="B291" s="36"/>
      <c r="C291" s="36" t="s">
        <v>29</v>
      </c>
      <c r="D291" s="37"/>
      <c r="E291" s="30"/>
      <c r="F291" s="38">
        <f>[1]Source!AO161</f>
        <v>28.12</v>
      </c>
      <c r="G291" s="39" t="str">
        <f>[1]Source!DG161</f>
        <v>)*0,3</v>
      </c>
      <c r="H291" s="40">
        <f>ROUND([1]Source!AF161*[1]Source!I161, 2)</f>
        <v>8.44</v>
      </c>
      <c r="I291" s="39">
        <f>IF([1]Source!BA161&lt;&gt; 0, [1]Source!BA161, 1)</f>
        <v>30.99</v>
      </c>
      <c r="J291" s="40">
        <f>[1]Source!S161</f>
        <v>261.43</v>
      </c>
      <c r="K291" s="41"/>
      <c r="R291">
        <f>H291</f>
        <v>8.44</v>
      </c>
    </row>
    <row r="292" spans="1:26" x14ac:dyDescent="0.25">
      <c r="A292" s="24"/>
      <c r="B292" s="36"/>
      <c r="C292" s="36" t="s">
        <v>32</v>
      </c>
      <c r="D292" s="37" t="s">
        <v>33</v>
      </c>
      <c r="E292" s="30">
        <f>[1]Source!BZ161</f>
        <v>80</v>
      </c>
      <c r="F292" s="42"/>
      <c r="G292" s="39"/>
      <c r="H292" s="40">
        <f>SUM(S290:S294)</f>
        <v>6.75</v>
      </c>
      <c r="I292" s="39">
        <f>[1]Source!AT161</f>
        <v>80</v>
      </c>
      <c r="J292" s="40">
        <f>SUM(T290:T294)</f>
        <v>209.14</v>
      </c>
      <c r="K292" s="41"/>
    </row>
    <row r="293" spans="1:26" x14ac:dyDescent="0.25">
      <c r="A293" s="24"/>
      <c r="B293" s="36"/>
      <c r="C293" s="36" t="s">
        <v>34</v>
      </c>
      <c r="D293" s="37" t="s">
        <v>33</v>
      </c>
      <c r="E293" s="30">
        <f>[1]Source!CA161</f>
        <v>60</v>
      </c>
      <c r="F293" s="42"/>
      <c r="G293" s="39"/>
      <c r="H293" s="40">
        <f>SUM(U290:U294)</f>
        <v>5.0599999999999996</v>
      </c>
      <c r="I293" s="39">
        <f>[1]Source!AU161</f>
        <v>60</v>
      </c>
      <c r="J293" s="40">
        <f>SUM(V290:V294)</f>
        <v>156.86000000000001</v>
      </c>
      <c r="K293" s="41"/>
    </row>
    <row r="294" spans="1:26" x14ac:dyDescent="0.25">
      <c r="A294" s="44"/>
      <c r="B294" s="45"/>
      <c r="C294" s="45" t="s">
        <v>35</v>
      </c>
      <c r="D294" s="46" t="s">
        <v>36</v>
      </c>
      <c r="E294" s="47">
        <f>[1]Source!AQ161</f>
        <v>3.1</v>
      </c>
      <c r="F294" s="48"/>
      <c r="G294" s="51" t="str">
        <f>[1]Source!DI161</f>
        <v>)*0,3</v>
      </c>
      <c r="H294" s="50"/>
      <c r="I294" s="51"/>
      <c r="J294" s="50"/>
      <c r="K294" s="60">
        <f>[1]Source!U161</f>
        <v>0.92999999999999994</v>
      </c>
    </row>
    <row r="295" spans="1:26" x14ac:dyDescent="0.25">
      <c r="G295" s="53">
        <f>H291+H292+H293</f>
        <v>20.25</v>
      </c>
      <c r="H295" s="53"/>
      <c r="I295" s="53">
        <f>J291+J292+J293</f>
        <v>627.43000000000006</v>
      </c>
      <c r="J295" s="53"/>
      <c r="K295" s="54">
        <f>[1]Source!U161</f>
        <v>0.92999999999999994</v>
      </c>
      <c r="O295" s="55">
        <f>G295</f>
        <v>20.25</v>
      </c>
      <c r="P295" s="55">
        <f>I295</f>
        <v>627.43000000000006</v>
      </c>
      <c r="Q295" s="55">
        <f>K295</f>
        <v>0.92999999999999994</v>
      </c>
      <c r="W295">
        <f>IF([1]Source!BI161&lt;=1,H291+H292+H293, 0)</f>
        <v>0</v>
      </c>
      <c r="X295">
        <f>IF([1]Source!BI161=2,H291+H292+H293, 0)</f>
        <v>20.25</v>
      </c>
      <c r="Y295">
        <f>IF([1]Source!BI161=3,H291+H292+H293, 0)</f>
        <v>0</v>
      </c>
      <c r="Z295">
        <f>IF([1]Source!BI161=4,H291+H292+H293, 0)</f>
        <v>0</v>
      </c>
    </row>
    <row r="296" spans="1:26" ht="170.25" x14ac:dyDescent="0.25">
      <c r="A296" s="24" t="str">
        <f>[1]Source!E163</f>
        <v>27</v>
      </c>
      <c r="B296" s="36" t="s">
        <v>58</v>
      </c>
      <c r="C296" s="36" t="s">
        <v>59</v>
      </c>
      <c r="D296" s="37" t="str">
        <f>[1]Source!H163</f>
        <v>1  ШТ.</v>
      </c>
      <c r="E296" s="30">
        <f>[1]Source!I163</f>
        <v>1</v>
      </c>
      <c r="F296" s="38">
        <f>[1]Source!AL163+[1]Source!AM163+[1]Source!AO163</f>
        <v>59.070000000000007</v>
      </c>
      <c r="G296" s="39"/>
      <c r="H296" s="40"/>
      <c r="I296" s="39" t="str">
        <f>[1]Source!BO163</f>
        <v>м08-03-573-4</v>
      </c>
      <c r="J296" s="40"/>
      <c r="K296" s="41"/>
      <c r="S296">
        <f>ROUND(([1]Source!FX163/100)*((ROUND([1]Source!AF163*[1]Source!I163, 2)+ROUND([1]Source!AE163*[1]Source!I163, 2))), 2)</f>
        <v>7.6</v>
      </c>
      <c r="T296">
        <f>[1]Source!X163</f>
        <v>235.55</v>
      </c>
      <c r="U296">
        <f>ROUND(([1]Source!FY163/100)*((ROUND([1]Source!AF163*[1]Source!I163, 2)+ROUND([1]Source!AE163*[1]Source!I163, 2))), 2)</f>
        <v>5.2</v>
      </c>
      <c r="V296">
        <f>[1]Source!Y163</f>
        <v>161.16999999999999</v>
      </c>
    </row>
    <row r="297" spans="1:26" x14ac:dyDescent="0.25">
      <c r="A297" s="24"/>
      <c r="B297" s="36"/>
      <c r="C297" s="36" t="s">
        <v>29</v>
      </c>
      <c r="D297" s="37"/>
      <c r="E297" s="30"/>
      <c r="F297" s="38">
        <f>[1]Source!AO163</f>
        <v>23.51</v>
      </c>
      <c r="G297" s="39" t="str">
        <f>[1]Source!DG163</f>
        <v>)*0,3</v>
      </c>
      <c r="H297" s="40">
        <f>ROUND([1]Source!AF163*[1]Source!I163, 2)</f>
        <v>7.05</v>
      </c>
      <c r="I297" s="39">
        <f>IF([1]Source!BA163&lt;&gt; 0, [1]Source!BA163, 1)</f>
        <v>30.99</v>
      </c>
      <c r="J297" s="40">
        <f>[1]Source!S163</f>
        <v>218.57</v>
      </c>
      <c r="K297" s="41"/>
      <c r="R297">
        <f>H297</f>
        <v>7.05</v>
      </c>
    </row>
    <row r="298" spans="1:26" x14ac:dyDescent="0.25">
      <c r="A298" s="24"/>
      <c r="B298" s="36"/>
      <c r="C298" s="36" t="s">
        <v>30</v>
      </c>
      <c r="D298" s="37"/>
      <c r="E298" s="30"/>
      <c r="F298" s="38">
        <f>[1]Source!AM163</f>
        <v>32.18</v>
      </c>
      <c r="G298" s="39" t="str">
        <f>[1]Source!DE163</f>
        <v>)*0,3</v>
      </c>
      <c r="H298" s="40">
        <f>ROUND([1]Source!AD163*[1]Source!I163, 2)</f>
        <v>9.65</v>
      </c>
      <c r="I298" s="39">
        <f>IF([1]Source!BB163&lt;&gt; 0, [1]Source!BB163, 1)</f>
        <v>9.14</v>
      </c>
      <c r="J298" s="40">
        <f>[1]Source!Q163</f>
        <v>88.24</v>
      </c>
      <c r="K298" s="41"/>
    </row>
    <row r="299" spans="1:26" x14ac:dyDescent="0.25">
      <c r="A299" s="24"/>
      <c r="B299" s="36"/>
      <c r="C299" s="36" t="s">
        <v>41</v>
      </c>
      <c r="D299" s="37"/>
      <c r="E299" s="30"/>
      <c r="F299" s="38">
        <f>[1]Source!AN163</f>
        <v>3.16</v>
      </c>
      <c r="G299" s="39" t="str">
        <f>[1]Source!DF163</f>
        <v>)*0,3</v>
      </c>
      <c r="H299" s="58">
        <f>ROUND([1]Source!AE163*[1]Source!I163, 2)</f>
        <v>0.95</v>
      </c>
      <c r="I299" s="39">
        <f>IF([1]Source!BS163&lt;&gt; 0, [1]Source!BS163, 1)</f>
        <v>30.99</v>
      </c>
      <c r="J299" s="58">
        <f>[1]Source!R163</f>
        <v>29.38</v>
      </c>
      <c r="K299" s="41"/>
      <c r="R299">
        <f>H299</f>
        <v>0.95</v>
      </c>
    </row>
    <row r="300" spans="1:26" x14ac:dyDescent="0.25">
      <c r="A300" s="24"/>
      <c r="B300" s="36"/>
      <c r="C300" s="36" t="s">
        <v>32</v>
      </c>
      <c r="D300" s="37" t="s">
        <v>33</v>
      </c>
      <c r="E300" s="30">
        <f>[1]Source!BZ163</f>
        <v>95</v>
      </c>
      <c r="F300" s="42"/>
      <c r="G300" s="39"/>
      <c r="H300" s="40">
        <f>SUM(S296:S302)</f>
        <v>7.6</v>
      </c>
      <c r="I300" s="39">
        <f>[1]Source!AT163</f>
        <v>95</v>
      </c>
      <c r="J300" s="40">
        <f>SUM(T296:T302)</f>
        <v>235.55</v>
      </c>
      <c r="K300" s="41"/>
    </row>
    <row r="301" spans="1:26" x14ac:dyDescent="0.25">
      <c r="A301" s="24"/>
      <c r="B301" s="36"/>
      <c r="C301" s="36" t="s">
        <v>34</v>
      </c>
      <c r="D301" s="37" t="s">
        <v>33</v>
      </c>
      <c r="E301" s="30">
        <f>[1]Source!CA163</f>
        <v>65</v>
      </c>
      <c r="F301" s="42"/>
      <c r="G301" s="39"/>
      <c r="H301" s="40">
        <f>SUM(U296:U302)</f>
        <v>5.2</v>
      </c>
      <c r="I301" s="39">
        <f>[1]Source!AU163</f>
        <v>65</v>
      </c>
      <c r="J301" s="40">
        <f>SUM(V296:V302)</f>
        <v>161.16999999999999</v>
      </c>
      <c r="K301" s="41"/>
    </row>
    <row r="302" spans="1:26" x14ac:dyDescent="0.25">
      <c r="A302" s="44"/>
      <c r="B302" s="45"/>
      <c r="C302" s="45" t="s">
        <v>35</v>
      </c>
      <c r="D302" s="46" t="s">
        <v>36</v>
      </c>
      <c r="E302" s="47">
        <f>[1]Source!AQ163</f>
        <v>2.37</v>
      </c>
      <c r="F302" s="48"/>
      <c r="G302" s="51" t="str">
        <f>[1]Source!DI163</f>
        <v>)*0,3</v>
      </c>
      <c r="H302" s="50"/>
      <c r="I302" s="51"/>
      <c r="J302" s="50"/>
      <c r="K302" s="60">
        <f>[1]Source!U163</f>
        <v>0.71099999999999997</v>
      </c>
    </row>
    <row r="303" spans="1:26" x14ac:dyDescent="0.25">
      <c r="G303" s="53">
        <f>H297+H298+H300+H301</f>
        <v>29.499999999999996</v>
      </c>
      <c r="H303" s="53"/>
      <c r="I303" s="53">
        <f>J297+J298+J300+J301</f>
        <v>703.53</v>
      </c>
      <c r="J303" s="53"/>
      <c r="K303" s="54">
        <f>[1]Source!U163</f>
        <v>0.71099999999999997</v>
      </c>
      <c r="O303" s="55">
        <f>G303</f>
        <v>29.499999999999996</v>
      </c>
      <c r="P303" s="55">
        <f>I303</f>
        <v>703.53</v>
      </c>
      <c r="Q303" s="55">
        <f>K303</f>
        <v>0.71099999999999997</v>
      </c>
      <c r="W303">
        <f>IF([1]Source!BI163&lt;=1,H297+H298+H300+H301, 0)</f>
        <v>0</v>
      </c>
      <c r="X303">
        <f>IF([1]Source!BI163=2,H297+H298+H300+H301, 0)</f>
        <v>29.499999999999996</v>
      </c>
      <c r="Y303">
        <f>IF([1]Source!BI163=3,H297+H298+H300+H301, 0)</f>
        <v>0</v>
      </c>
      <c r="Z303">
        <f>IF([1]Source!BI163=4,H297+H298+H300+H301, 0)</f>
        <v>0</v>
      </c>
    </row>
    <row r="304" spans="1:26" ht="141.75" x14ac:dyDescent="0.25">
      <c r="A304" s="24" t="str">
        <f>[1]Source!E164</f>
        <v>28</v>
      </c>
      <c r="B304" s="36" t="s">
        <v>60</v>
      </c>
      <c r="C304" s="36" t="s">
        <v>61</v>
      </c>
      <c r="D304" s="37" t="str">
        <f>[1]Source!H164</f>
        <v>1  ШТ.</v>
      </c>
      <c r="E304" s="30">
        <f>[1]Source!I164</f>
        <v>2</v>
      </c>
      <c r="F304" s="38">
        <f>[1]Source!AL164+[1]Source!AM164+[1]Source!AO164</f>
        <v>11.51</v>
      </c>
      <c r="G304" s="39"/>
      <c r="H304" s="40"/>
      <c r="I304" s="39" t="str">
        <f>[1]Source!BO164</f>
        <v>м08-03-575-1</v>
      </c>
      <c r="J304" s="40"/>
      <c r="K304" s="41"/>
      <c r="S304">
        <f>ROUND(([1]Source!FX164/100)*((ROUND([1]Source!AF164*[1]Source!I164, 2)+ROUND([1]Source!AE164*[1]Source!I164, 2))), 2)</f>
        <v>6.34</v>
      </c>
      <c r="T304">
        <f>[1]Source!X164</f>
        <v>196.25</v>
      </c>
      <c r="U304">
        <f>ROUND(([1]Source!FY164/100)*((ROUND([1]Source!AF164*[1]Source!I164, 2)+ROUND([1]Source!AE164*[1]Source!I164, 2))), 2)</f>
        <v>4.34</v>
      </c>
      <c r="V304">
        <f>[1]Source!Y164</f>
        <v>134.28</v>
      </c>
    </row>
    <row r="305" spans="1:26" x14ac:dyDescent="0.25">
      <c r="A305" s="24"/>
      <c r="B305" s="36"/>
      <c r="C305" s="36" t="s">
        <v>29</v>
      </c>
      <c r="D305" s="37"/>
      <c r="E305" s="30"/>
      <c r="F305" s="38">
        <f>[1]Source!AO164</f>
        <v>11.11</v>
      </c>
      <c r="G305" s="39" t="str">
        <f>[1]Source!DG164</f>
        <v>)*0,3</v>
      </c>
      <c r="H305" s="40">
        <f>ROUND([1]Source!AF164*[1]Source!I164, 2)</f>
        <v>6.67</v>
      </c>
      <c r="I305" s="39">
        <f>IF([1]Source!BA164&lt;&gt; 0, [1]Source!BA164, 1)</f>
        <v>30.99</v>
      </c>
      <c r="J305" s="40">
        <f>[1]Source!S164</f>
        <v>206.58</v>
      </c>
      <c r="K305" s="41"/>
      <c r="R305">
        <f>H305</f>
        <v>6.67</v>
      </c>
    </row>
    <row r="306" spans="1:26" x14ac:dyDescent="0.25">
      <c r="A306" s="24"/>
      <c r="B306" s="36"/>
      <c r="C306" s="36" t="s">
        <v>32</v>
      </c>
      <c r="D306" s="37" t="s">
        <v>33</v>
      </c>
      <c r="E306" s="30">
        <f>[1]Source!BZ164</f>
        <v>95</v>
      </c>
      <c r="F306" s="42"/>
      <c r="G306" s="39"/>
      <c r="H306" s="40">
        <f>SUM(S304:S308)</f>
        <v>6.34</v>
      </c>
      <c r="I306" s="39">
        <f>[1]Source!AT164</f>
        <v>95</v>
      </c>
      <c r="J306" s="40">
        <f>SUM(T304:T308)</f>
        <v>196.25</v>
      </c>
      <c r="K306" s="41"/>
    </row>
    <row r="307" spans="1:26" x14ac:dyDescent="0.25">
      <c r="A307" s="24"/>
      <c r="B307" s="36"/>
      <c r="C307" s="36" t="s">
        <v>34</v>
      </c>
      <c r="D307" s="37" t="s">
        <v>33</v>
      </c>
      <c r="E307" s="30">
        <f>[1]Source!CA164</f>
        <v>65</v>
      </c>
      <c r="F307" s="42"/>
      <c r="G307" s="39"/>
      <c r="H307" s="40">
        <f>SUM(U304:U308)</f>
        <v>4.34</v>
      </c>
      <c r="I307" s="39">
        <f>[1]Source!AU164</f>
        <v>65</v>
      </c>
      <c r="J307" s="40">
        <f>SUM(V304:V308)</f>
        <v>134.28</v>
      </c>
      <c r="K307" s="41"/>
    </row>
    <row r="308" spans="1:26" x14ac:dyDescent="0.25">
      <c r="A308" s="44"/>
      <c r="B308" s="45"/>
      <c r="C308" s="45" t="s">
        <v>35</v>
      </c>
      <c r="D308" s="46" t="s">
        <v>36</v>
      </c>
      <c r="E308" s="47">
        <f>[1]Source!AQ164</f>
        <v>1.1200000000000001</v>
      </c>
      <c r="F308" s="48"/>
      <c r="G308" s="51" t="str">
        <f>[1]Source!DI164</f>
        <v>)*0,3</v>
      </c>
      <c r="H308" s="50"/>
      <c r="I308" s="51"/>
      <c r="J308" s="50"/>
      <c r="K308" s="60">
        <f>[1]Source!U164</f>
        <v>0.67200000000000004</v>
      </c>
    </row>
    <row r="309" spans="1:26" x14ac:dyDescent="0.25">
      <c r="G309" s="53">
        <f>H305+H306+H307</f>
        <v>17.350000000000001</v>
      </c>
      <c r="H309" s="53"/>
      <c r="I309" s="53">
        <f>J305+J306+J307</f>
        <v>537.11</v>
      </c>
      <c r="J309" s="53"/>
      <c r="K309" s="54">
        <f>[1]Source!U164</f>
        <v>0.67200000000000004</v>
      </c>
      <c r="O309" s="55">
        <f>G309</f>
        <v>17.350000000000001</v>
      </c>
      <c r="P309" s="55">
        <f>I309</f>
        <v>537.11</v>
      </c>
      <c r="Q309" s="55">
        <f>K309</f>
        <v>0.67200000000000004</v>
      </c>
      <c r="W309">
        <f>IF([1]Source!BI164&lt;=1,H305+H306+H307, 0)</f>
        <v>0</v>
      </c>
      <c r="X309">
        <f>IF([1]Source!BI164=2,H305+H306+H307, 0)</f>
        <v>17.350000000000001</v>
      </c>
      <c r="Y309">
        <f>IF([1]Source!BI164=3,H305+H306+H307, 0)</f>
        <v>0</v>
      </c>
      <c r="Z309">
        <f>IF([1]Source!BI164=4,H305+H306+H307, 0)</f>
        <v>0</v>
      </c>
    </row>
    <row r="310" spans="1:26" ht="184.5" x14ac:dyDescent="0.25">
      <c r="A310" s="24" t="str">
        <f>[1]Source!E165</f>
        <v>29</v>
      </c>
      <c r="B310" s="36" t="s">
        <v>62</v>
      </c>
      <c r="C310" s="36" t="s">
        <v>63</v>
      </c>
      <c r="D310" s="37" t="str">
        <f>[1]Source!H165</f>
        <v>1  ШТ.</v>
      </c>
      <c r="E310" s="30">
        <f>[1]Source!I165</f>
        <v>8</v>
      </c>
      <c r="F310" s="38">
        <f>[1]Source!AL165+[1]Source!AM165+[1]Source!AO165</f>
        <v>9.48</v>
      </c>
      <c r="G310" s="39"/>
      <c r="H310" s="40"/>
      <c r="I310" s="39" t="str">
        <f>[1]Source!BO165</f>
        <v>м10-08-002-1</v>
      </c>
      <c r="J310" s="40"/>
      <c r="K310" s="41"/>
      <c r="S310">
        <f>ROUND(([1]Source!FX165/100)*((ROUND([1]Source!AF165*[1]Source!I165, 2)+ROUND([1]Source!AE165*[1]Source!I165, 2))), 2)</f>
        <v>15.51</v>
      </c>
      <c r="T310">
        <f>[1]Source!X165</f>
        <v>480.77</v>
      </c>
      <c r="U310">
        <f>ROUND(([1]Source!FY165/100)*((ROUND([1]Source!AF165*[1]Source!I165, 2)+ROUND([1]Source!AE165*[1]Source!I165, 2))), 2)</f>
        <v>11.63</v>
      </c>
      <c r="V310">
        <f>[1]Source!Y165</f>
        <v>360.58</v>
      </c>
    </row>
    <row r="311" spans="1:26" x14ac:dyDescent="0.25">
      <c r="A311" s="24"/>
      <c r="B311" s="36"/>
      <c r="C311" s="36" t="s">
        <v>29</v>
      </c>
      <c r="D311" s="37"/>
      <c r="E311" s="30"/>
      <c r="F311" s="38">
        <f>[1]Source!AO165</f>
        <v>8.08</v>
      </c>
      <c r="G311" s="39" t="str">
        <f>[1]Source!DG165</f>
        <v>)*0,3</v>
      </c>
      <c r="H311" s="40">
        <f>ROUND([1]Source!AF165*[1]Source!I165, 2)</f>
        <v>19.39</v>
      </c>
      <c r="I311" s="39">
        <f>IF([1]Source!BA165&lt;&gt; 0, [1]Source!BA165, 1)</f>
        <v>30.99</v>
      </c>
      <c r="J311" s="40">
        <f>[1]Source!S165</f>
        <v>600.96</v>
      </c>
      <c r="K311" s="41"/>
      <c r="R311">
        <f>H311</f>
        <v>19.39</v>
      </c>
    </row>
    <row r="312" spans="1:26" x14ac:dyDescent="0.25">
      <c r="A312" s="24"/>
      <c r="B312" s="36"/>
      <c r="C312" s="36" t="s">
        <v>30</v>
      </c>
      <c r="D312" s="37"/>
      <c r="E312" s="30"/>
      <c r="F312" s="38">
        <f>[1]Source!AM165</f>
        <v>0.12</v>
      </c>
      <c r="G312" s="39" t="str">
        <f>[1]Source!DE165</f>
        <v>)*0,3</v>
      </c>
      <c r="H312" s="40">
        <f>ROUND([1]Source!AD165*[1]Source!I165, 2)</f>
        <v>0.28999999999999998</v>
      </c>
      <c r="I312" s="39">
        <f>IF([1]Source!BB165&lt;&gt; 0, [1]Source!BB165, 1)</f>
        <v>3.67</v>
      </c>
      <c r="J312" s="40">
        <f>[1]Source!Q165</f>
        <v>1.06</v>
      </c>
      <c r="K312" s="41"/>
    </row>
    <row r="313" spans="1:26" x14ac:dyDescent="0.25">
      <c r="A313" s="24"/>
      <c r="B313" s="36"/>
      <c r="C313" s="36" t="s">
        <v>32</v>
      </c>
      <c r="D313" s="37" t="s">
        <v>33</v>
      </c>
      <c r="E313" s="30">
        <f>[1]Source!BZ165</f>
        <v>80</v>
      </c>
      <c r="F313" s="42"/>
      <c r="G313" s="39"/>
      <c r="H313" s="40">
        <f>SUM(S310:S315)</f>
        <v>15.51</v>
      </c>
      <c r="I313" s="39">
        <f>[1]Source!AT165</f>
        <v>80</v>
      </c>
      <c r="J313" s="40">
        <f>SUM(T310:T315)</f>
        <v>480.77</v>
      </c>
      <c r="K313" s="41"/>
    </row>
    <row r="314" spans="1:26" x14ac:dyDescent="0.25">
      <c r="A314" s="24"/>
      <c r="B314" s="36"/>
      <c r="C314" s="36" t="s">
        <v>34</v>
      </c>
      <c r="D314" s="37" t="s">
        <v>33</v>
      </c>
      <c r="E314" s="30">
        <f>[1]Source!CA165</f>
        <v>60</v>
      </c>
      <c r="F314" s="42"/>
      <c r="G314" s="39"/>
      <c r="H314" s="40">
        <f>SUM(U310:U315)</f>
        <v>11.63</v>
      </c>
      <c r="I314" s="39">
        <f>[1]Source!AU165</f>
        <v>60</v>
      </c>
      <c r="J314" s="40">
        <f>SUM(V310:V315)</f>
        <v>360.58</v>
      </c>
      <c r="K314" s="41"/>
    </row>
    <row r="315" spans="1:26" x14ac:dyDescent="0.25">
      <c r="A315" s="44"/>
      <c r="B315" s="45"/>
      <c r="C315" s="45" t="s">
        <v>35</v>
      </c>
      <c r="D315" s="46" t="s">
        <v>36</v>
      </c>
      <c r="E315" s="47">
        <f>[1]Source!AQ165</f>
        <v>0.84</v>
      </c>
      <c r="F315" s="48"/>
      <c r="G315" s="51" t="str">
        <f>[1]Source!DI165</f>
        <v>)*0,3</v>
      </c>
      <c r="H315" s="50"/>
      <c r="I315" s="51"/>
      <c r="J315" s="50"/>
      <c r="K315" s="60">
        <f>[1]Source!U165</f>
        <v>2.016</v>
      </c>
    </row>
    <row r="316" spans="1:26" x14ac:dyDescent="0.25">
      <c r="G316" s="53">
        <f>H311+H312+H313+H314</f>
        <v>46.82</v>
      </c>
      <c r="H316" s="53"/>
      <c r="I316" s="53">
        <f>J311+J312+J313+J314</f>
        <v>1443.37</v>
      </c>
      <c r="J316" s="53"/>
      <c r="K316" s="54">
        <f>[1]Source!U165</f>
        <v>2.016</v>
      </c>
      <c r="O316" s="55">
        <f>G316</f>
        <v>46.82</v>
      </c>
      <c r="P316" s="55">
        <f>I316</f>
        <v>1443.37</v>
      </c>
      <c r="Q316" s="55">
        <f>K316</f>
        <v>2.016</v>
      </c>
      <c r="W316">
        <f>IF([1]Source!BI165&lt;=1,H311+H312+H313+H314, 0)</f>
        <v>0</v>
      </c>
      <c r="X316">
        <f>IF([1]Source!BI165=2,H311+H312+H313+H314, 0)</f>
        <v>46.82</v>
      </c>
      <c r="Y316">
        <f>IF([1]Source!BI165=3,H311+H312+H313+H314, 0)</f>
        <v>0</v>
      </c>
      <c r="Z316">
        <f>IF([1]Source!BI165=4,H311+H312+H313+H314, 0)</f>
        <v>0</v>
      </c>
    </row>
    <row r="317" spans="1:26" ht="184.5" x14ac:dyDescent="0.25">
      <c r="A317" s="24" t="str">
        <f>[1]Source!E166</f>
        <v>30</v>
      </c>
      <c r="B317" s="36" t="s">
        <v>64</v>
      </c>
      <c r="C317" s="36" t="s">
        <v>65</v>
      </c>
      <c r="D317" s="37" t="str">
        <f>[1]Source!H166</f>
        <v>1  ШТ.</v>
      </c>
      <c r="E317" s="30">
        <f>[1]Source!I166</f>
        <v>49</v>
      </c>
      <c r="F317" s="38">
        <f>[1]Source!AL166+[1]Source!AM166+[1]Source!AO166</f>
        <v>19.21</v>
      </c>
      <c r="G317" s="39"/>
      <c r="H317" s="40"/>
      <c r="I317" s="39" t="str">
        <f>[1]Source!BO166</f>
        <v>м10-08-002-2</v>
      </c>
      <c r="J317" s="40"/>
      <c r="K317" s="41"/>
      <c r="S317">
        <f>ROUND(([1]Source!FX166/100)*((ROUND([1]Source!AF166*[1]Source!I166, 2)+ROUND([1]Source!AE166*[1]Source!I166, 2))), 2)</f>
        <v>190.04</v>
      </c>
      <c r="T317">
        <f>[1]Source!X166</f>
        <v>5889.39</v>
      </c>
      <c r="U317">
        <f>ROUND(([1]Source!FY166/100)*((ROUND([1]Source!AF166*[1]Source!I166, 2)+ROUND([1]Source!AE166*[1]Source!I166, 2))), 2)</f>
        <v>142.53</v>
      </c>
      <c r="V317">
        <f>[1]Source!Y166</f>
        <v>4417.04</v>
      </c>
    </row>
    <row r="318" spans="1:26" x14ac:dyDescent="0.25">
      <c r="A318" s="24"/>
      <c r="B318" s="36"/>
      <c r="C318" s="36" t="s">
        <v>29</v>
      </c>
      <c r="D318" s="37"/>
      <c r="E318" s="30"/>
      <c r="F318" s="38">
        <f>[1]Source!AO166</f>
        <v>16.16</v>
      </c>
      <c r="G318" s="39" t="str">
        <f>[1]Source!DG166</f>
        <v>)*0,3</v>
      </c>
      <c r="H318" s="40">
        <f>ROUND([1]Source!AF166*[1]Source!I166, 2)</f>
        <v>237.55</v>
      </c>
      <c r="I318" s="39">
        <f>IF([1]Source!BA166&lt;&gt; 0, [1]Source!BA166, 1)</f>
        <v>30.99</v>
      </c>
      <c r="J318" s="40">
        <f>[1]Source!S166</f>
        <v>7361.74</v>
      </c>
      <c r="K318" s="41"/>
      <c r="R318">
        <f>H318</f>
        <v>237.55</v>
      </c>
    </row>
    <row r="319" spans="1:26" x14ac:dyDescent="0.25">
      <c r="A319" s="24"/>
      <c r="B319" s="36"/>
      <c r="C319" s="36" t="s">
        <v>30</v>
      </c>
      <c r="D319" s="37"/>
      <c r="E319" s="30"/>
      <c r="F319" s="38">
        <f>[1]Source!AM166</f>
        <v>0.31</v>
      </c>
      <c r="G319" s="39" t="str">
        <f>[1]Source!DE166</f>
        <v>)*0,3</v>
      </c>
      <c r="H319" s="40">
        <f>ROUND([1]Source!AD166*[1]Source!I166, 2)</f>
        <v>4.5599999999999996</v>
      </c>
      <c r="I319" s="39">
        <f>IF([1]Source!BB166&lt;&gt; 0, [1]Source!BB166, 1)</f>
        <v>3.74</v>
      </c>
      <c r="J319" s="40">
        <f>[1]Source!Q166</f>
        <v>17.04</v>
      </c>
      <c r="K319" s="41"/>
    </row>
    <row r="320" spans="1:26" x14ac:dyDescent="0.25">
      <c r="A320" s="24"/>
      <c r="B320" s="36"/>
      <c r="C320" s="36" t="s">
        <v>32</v>
      </c>
      <c r="D320" s="37" t="s">
        <v>33</v>
      </c>
      <c r="E320" s="30">
        <f>[1]Source!BZ166</f>
        <v>80</v>
      </c>
      <c r="F320" s="42"/>
      <c r="G320" s="39"/>
      <c r="H320" s="40">
        <f>SUM(S317:S322)</f>
        <v>190.04</v>
      </c>
      <c r="I320" s="39">
        <f>[1]Source!AT166</f>
        <v>80</v>
      </c>
      <c r="J320" s="40">
        <f>SUM(T317:T322)</f>
        <v>5889.39</v>
      </c>
      <c r="K320" s="41"/>
    </row>
    <row r="321" spans="1:26" x14ac:dyDescent="0.25">
      <c r="A321" s="24"/>
      <c r="B321" s="36"/>
      <c r="C321" s="36" t="s">
        <v>34</v>
      </c>
      <c r="D321" s="37" t="s">
        <v>33</v>
      </c>
      <c r="E321" s="30">
        <f>[1]Source!CA166</f>
        <v>60</v>
      </c>
      <c r="F321" s="42"/>
      <c r="G321" s="39"/>
      <c r="H321" s="40">
        <f>SUM(U317:U322)</f>
        <v>142.53</v>
      </c>
      <c r="I321" s="39">
        <f>[1]Source!AU166</f>
        <v>60</v>
      </c>
      <c r="J321" s="40">
        <f>SUM(V317:V322)</f>
        <v>4417.04</v>
      </c>
      <c r="K321" s="41"/>
    </row>
    <row r="322" spans="1:26" x14ac:dyDescent="0.25">
      <c r="A322" s="44"/>
      <c r="B322" s="45"/>
      <c r="C322" s="45" t="s">
        <v>35</v>
      </c>
      <c r="D322" s="46" t="s">
        <v>36</v>
      </c>
      <c r="E322" s="47">
        <f>[1]Source!AQ166</f>
        <v>1.68</v>
      </c>
      <c r="F322" s="48"/>
      <c r="G322" s="51" t="str">
        <f>[1]Source!DI166</f>
        <v>)*0,3</v>
      </c>
      <c r="H322" s="50"/>
      <c r="I322" s="51"/>
      <c r="J322" s="50"/>
      <c r="K322" s="60">
        <f>[1]Source!U166</f>
        <v>24.696000000000002</v>
      </c>
    </row>
    <row r="323" spans="1:26" x14ac:dyDescent="0.25">
      <c r="G323" s="53">
        <f>H318+H319+H320+H321</f>
        <v>574.67999999999995</v>
      </c>
      <c r="H323" s="53"/>
      <c r="I323" s="53">
        <f>J318+J319+J320+J321</f>
        <v>17685.21</v>
      </c>
      <c r="J323" s="53"/>
      <c r="K323" s="54">
        <f>[1]Source!U166</f>
        <v>24.696000000000002</v>
      </c>
      <c r="O323" s="55">
        <f>G323</f>
        <v>574.67999999999995</v>
      </c>
      <c r="P323" s="55">
        <f>I323</f>
        <v>17685.21</v>
      </c>
      <c r="Q323" s="55">
        <f>K323</f>
        <v>24.696000000000002</v>
      </c>
      <c r="W323">
        <f>IF([1]Source!BI166&lt;=1,H318+H319+H320+H321, 0)</f>
        <v>0</v>
      </c>
      <c r="X323">
        <f>IF([1]Source!BI166=2,H318+H319+H320+H321, 0)</f>
        <v>574.67999999999995</v>
      </c>
      <c r="Y323">
        <f>IF([1]Source!BI166=3,H318+H319+H320+H321, 0)</f>
        <v>0</v>
      </c>
      <c r="Z323">
        <f>IF([1]Source!BI166=4,H318+H319+H320+H321, 0)</f>
        <v>0</v>
      </c>
    </row>
    <row r="324" spans="1:26" ht="156" x14ac:dyDescent="0.25">
      <c r="A324" s="24" t="str">
        <f>[1]Source!E167</f>
        <v>31</v>
      </c>
      <c r="B324" s="36" t="s">
        <v>66</v>
      </c>
      <c r="C324" s="36" t="s">
        <v>67</v>
      </c>
      <c r="D324" s="37" t="str">
        <f>[1]Source!H167</f>
        <v>1  ШТ.</v>
      </c>
      <c r="E324" s="30">
        <f>[1]Source!I167</f>
        <v>14</v>
      </c>
      <c r="F324" s="38">
        <f>[1]Source!AL167+[1]Source!AM167+[1]Source!AO167</f>
        <v>30.85</v>
      </c>
      <c r="G324" s="39"/>
      <c r="H324" s="40"/>
      <c r="I324" s="39" t="str">
        <f>[1]Source!BO167</f>
        <v>м10-04-101-7</v>
      </c>
      <c r="J324" s="40"/>
      <c r="K324" s="41"/>
      <c r="S324">
        <f>ROUND(([1]Source!FX167/100)*((ROUND([1]Source!AF167*[1]Source!I167, 2)+ROUND([1]Source!AE167*[1]Source!I167, 2))), 2)</f>
        <v>70.09</v>
      </c>
      <c r="T324">
        <f>[1]Source!X167</f>
        <v>2172.1799999999998</v>
      </c>
      <c r="U324">
        <f>ROUND(([1]Source!FY167/100)*((ROUND([1]Source!AF167*[1]Source!I167, 2)+ROUND([1]Source!AE167*[1]Source!I167, 2))), 2)</f>
        <v>49.52</v>
      </c>
      <c r="V324">
        <f>[1]Source!Y167</f>
        <v>1534.7</v>
      </c>
    </row>
    <row r="325" spans="1:26" x14ac:dyDescent="0.25">
      <c r="A325" s="24"/>
      <c r="B325" s="36"/>
      <c r="C325" s="36" t="s">
        <v>29</v>
      </c>
      <c r="D325" s="37"/>
      <c r="E325" s="30"/>
      <c r="F325" s="38">
        <f>[1]Source!AO167</f>
        <v>18.14</v>
      </c>
      <c r="G325" s="39" t="str">
        <f>[1]Source!DG167</f>
        <v>)*0,3</v>
      </c>
      <c r="H325" s="40">
        <f>ROUND([1]Source!AF167*[1]Source!I167, 2)</f>
        <v>76.19</v>
      </c>
      <c r="I325" s="39">
        <f>IF([1]Source!BA167&lt;&gt; 0, [1]Source!BA167, 1)</f>
        <v>30.99</v>
      </c>
      <c r="J325" s="40">
        <f>[1]Source!S167</f>
        <v>2361.0700000000002</v>
      </c>
      <c r="K325" s="41"/>
      <c r="R325">
        <f>H325</f>
        <v>76.19</v>
      </c>
    </row>
    <row r="326" spans="1:26" x14ac:dyDescent="0.25">
      <c r="A326" s="24"/>
      <c r="B326" s="36"/>
      <c r="C326" s="36" t="s">
        <v>32</v>
      </c>
      <c r="D326" s="37" t="s">
        <v>33</v>
      </c>
      <c r="E326" s="30">
        <f>[1]Source!BZ167</f>
        <v>92</v>
      </c>
      <c r="F326" s="42"/>
      <c r="G326" s="39"/>
      <c r="H326" s="40">
        <f>SUM(S324:S328)</f>
        <v>70.09</v>
      </c>
      <c r="I326" s="39">
        <f>[1]Source!AT167</f>
        <v>92</v>
      </c>
      <c r="J326" s="40">
        <f>SUM(T324:T328)</f>
        <v>2172.1799999999998</v>
      </c>
      <c r="K326" s="41"/>
    </row>
    <row r="327" spans="1:26" x14ac:dyDescent="0.25">
      <c r="A327" s="24"/>
      <c r="B327" s="36"/>
      <c r="C327" s="36" t="s">
        <v>34</v>
      </c>
      <c r="D327" s="37" t="s">
        <v>33</v>
      </c>
      <c r="E327" s="30">
        <f>[1]Source!CA167</f>
        <v>65</v>
      </c>
      <c r="F327" s="42"/>
      <c r="G327" s="39"/>
      <c r="H327" s="40">
        <f>SUM(U324:U328)</f>
        <v>49.52</v>
      </c>
      <c r="I327" s="39">
        <f>[1]Source!AU167</f>
        <v>65</v>
      </c>
      <c r="J327" s="40">
        <f>SUM(V324:V328)</f>
        <v>1534.7</v>
      </c>
      <c r="K327" s="41"/>
    </row>
    <row r="328" spans="1:26" x14ac:dyDescent="0.25">
      <c r="A328" s="44"/>
      <c r="B328" s="45"/>
      <c r="C328" s="45" t="s">
        <v>35</v>
      </c>
      <c r="D328" s="46" t="s">
        <v>36</v>
      </c>
      <c r="E328" s="47">
        <f>[1]Source!AQ167</f>
        <v>2</v>
      </c>
      <c r="F328" s="48"/>
      <c r="G328" s="51" t="str">
        <f>[1]Source!DI167</f>
        <v>)*0,3</v>
      </c>
      <c r="H328" s="50"/>
      <c r="I328" s="51"/>
      <c r="J328" s="50"/>
      <c r="K328" s="60">
        <f>[1]Source!U167</f>
        <v>8.4</v>
      </c>
    </row>
    <row r="329" spans="1:26" x14ac:dyDescent="0.25">
      <c r="G329" s="53">
        <f>H325+H326+H327</f>
        <v>195.8</v>
      </c>
      <c r="H329" s="53"/>
      <c r="I329" s="53">
        <f>J325+J326+J327</f>
        <v>6067.95</v>
      </c>
      <c r="J329" s="53"/>
      <c r="K329" s="54">
        <f>[1]Source!U167</f>
        <v>8.4</v>
      </c>
      <c r="O329" s="55">
        <f>G329</f>
        <v>195.8</v>
      </c>
      <c r="P329" s="55">
        <f>I329</f>
        <v>6067.95</v>
      </c>
      <c r="Q329" s="55">
        <f>K329</f>
        <v>8.4</v>
      </c>
      <c r="W329">
        <f>IF([1]Source!BI167&lt;=1,H325+H326+H327, 0)</f>
        <v>0</v>
      </c>
      <c r="X329">
        <f>IF([1]Source!BI167=2,H325+H326+H327, 0)</f>
        <v>195.8</v>
      </c>
      <c r="Y329">
        <f>IF([1]Source!BI167=3,H325+H326+H327, 0)</f>
        <v>0</v>
      </c>
      <c r="Z329">
        <f>IF([1]Source!BI167=4,H325+H326+H327, 0)</f>
        <v>0</v>
      </c>
    </row>
    <row r="330" spans="1:26" ht="156" x14ac:dyDescent="0.25">
      <c r="A330" s="24" t="str">
        <f>[1]Source!E169</f>
        <v>32</v>
      </c>
      <c r="B330" s="36" t="s">
        <v>68</v>
      </c>
      <c r="C330" s="36" t="s">
        <v>69</v>
      </c>
      <c r="D330" s="37" t="str">
        <f>[1]Source!H169</f>
        <v>100 м</v>
      </c>
      <c r="E330" s="30">
        <f>[1]Source!I169</f>
        <v>4</v>
      </c>
      <c r="F330" s="38">
        <f>[1]Source!AL169+[1]Source!AM169+[1]Source!AO169</f>
        <v>237.45</v>
      </c>
      <c r="G330" s="39"/>
      <c r="H330" s="40"/>
      <c r="I330" s="39" t="str">
        <f>[1]Source!BO169</f>
        <v>м08-02-390-1</v>
      </c>
      <c r="J330" s="40"/>
      <c r="K330" s="41"/>
      <c r="S330">
        <f>ROUND(([1]Source!FX169/100)*((ROUND([1]Source!AF169*[1]Source!I169, 2)+ROUND([1]Source!AE169*[1]Source!I169, 2))), 2)</f>
        <v>176.77</v>
      </c>
      <c r="T330">
        <f>[1]Source!X169</f>
        <v>5478.05</v>
      </c>
      <c r="U330">
        <f>ROUND(([1]Source!FY169/100)*((ROUND([1]Source!AF169*[1]Source!I169, 2)+ROUND([1]Source!AE169*[1]Source!I169, 2))), 2)</f>
        <v>120.95</v>
      </c>
      <c r="V330">
        <f>[1]Source!Y169</f>
        <v>3748.14</v>
      </c>
    </row>
    <row r="331" spans="1:26" x14ac:dyDescent="0.25">
      <c r="C331" s="56" t="str">
        <f>"Объем: "&amp;[1]Source!I169&amp;"=400/"&amp;"100"</f>
        <v>Объем: 4=400/100</v>
      </c>
    </row>
    <row r="332" spans="1:26" x14ac:dyDescent="0.25">
      <c r="A332" s="24"/>
      <c r="B332" s="36"/>
      <c r="C332" s="36" t="s">
        <v>29</v>
      </c>
      <c r="D332" s="37"/>
      <c r="E332" s="30"/>
      <c r="F332" s="38">
        <f>[1]Source!AO169</f>
        <v>154.91999999999999</v>
      </c>
      <c r="G332" s="39" t="str">
        <f>[1]Source!DG169</f>
        <v>)*0,3</v>
      </c>
      <c r="H332" s="40">
        <f>ROUND([1]Source!AF169*[1]Source!I169, 2)</f>
        <v>185.9</v>
      </c>
      <c r="I332" s="39">
        <f>IF([1]Source!BA169&lt;&gt; 0, [1]Source!BA169, 1)</f>
        <v>30.99</v>
      </c>
      <c r="J332" s="40">
        <f>[1]Source!S169</f>
        <v>5761.16</v>
      </c>
      <c r="K332" s="41"/>
      <c r="R332">
        <f>H332</f>
        <v>185.9</v>
      </c>
    </row>
    <row r="333" spans="1:26" x14ac:dyDescent="0.25">
      <c r="A333" s="24"/>
      <c r="B333" s="36"/>
      <c r="C333" s="36" t="s">
        <v>30</v>
      </c>
      <c r="D333" s="37"/>
      <c r="E333" s="30"/>
      <c r="F333" s="38">
        <f>[1]Source!AM169</f>
        <v>31.2</v>
      </c>
      <c r="G333" s="39" t="str">
        <f>[1]Source!DE169</f>
        <v>)*0,3</v>
      </c>
      <c r="H333" s="40">
        <f>ROUND([1]Source!AD169*[1]Source!I169, 2)</f>
        <v>37.44</v>
      </c>
      <c r="I333" s="39">
        <f>IF([1]Source!BB169&lt;&gt; 0, [1]Source!BB169, 1)</f>
        <v>8.8000000000000007</v>
      </c>
      <c r="J333" s="40">
        <f>[1]Source!Q169</f>
        <v>329.47</v>
      </c>
      <c r="K333" s="41"/>
    </row>
    <row r="334" spans="1:26" x14ac:dyDescent="0.25">
      <c r="A334" s="24"/>
      <c r="B334" s="36"/>
      <c r="C334" s="36" t="s">
        <v>41</v>
      </c>
      <c r="D334" s="37"/>
      <c r="E334" s="30"/>
      <c r="F334" s="38">
        <f>[1]Source!AN169</f>
        <v>0.14000000000000001</v>
      </c>
      <c r="G334" s="39" t="str">
        <f>[1]Source!DF169</f>
        <v>)*0,3</v>
      </c>
      <c r="H334" s="58">
        <f>ROUND([1]Source!AE169*[1]Source!I169, 2)</f>
        <v>0.17</v>
      </c>
      <c r="I334" s="39">
        <f>IF([1]Source!BS169&lt;&gt; 0, [1]Source!BS169, 1)</f>
        <v>30.99</v>
      </c>
      <c r="J334" s="58">
        <f>[1]Source!R169</f>
        <v>5.21</v>
      </c>
      <c r="K334" s="41"/>
      <c r="R334">
        <f>H334</f>
        <v>0.17</v>
      </c>
    </row>
    <row r="335" spans="1:26" x14ac:dyDescent="0.25">
      <c r="A335" s="24"/>
      <c r="B335" s="36"/>
      <c r="C335" s="36" t="s">
        <v>32</v>
      </c>
      <c r="D335" s="37" t="s">
        <v>33</v>
      </c>
      <c r="E335" s="30">
        <f>[1]Source!BZ169</f>
        <v>95</v>
      </c>
      <c r="F335" s="42"/>
      <c r="G335" s="39"/>
      <c r="H335" s="40">
        <f>SUM(S330:S337)</f>
        <v>176.77</v>
      </c>
      <c r="I335" s="39">
        <f>[1]Source!AT169</f>
        <v>95</v>
      </c>
      <c r="J335" s="40">
        <f>SUM(T330:T337)</f>
        <v>5478.05</v>
      </c>
      <c r="K335" s="41"/>
    </row>
    <row r="336" spans="1:26" x14ac:dyDescent="0.25">
      <c r="A336" s="24"/>
      <c r="B336" s="36"/>
      <c r="C336" s="36" t="s">
        <v>34</v>
      </c>
      <c r="D336" s="37" t="s">
        <v>33</v>
      </c>
      <c r="E336" s="30">
        <f>[1]Source!CA169</f>
        <v>65</v>
      </c>
      <c r="F336" s="42"/>
      <c r="G336" s="39"/>
      <c r="H336" s="40">
        <f>SUM(U330:U337)</f>
        <v>120.95</v>
      </c>
      <c r="I336" s="39">
        <f>[1]Source!AU169</f>
        <v>65</v>
      </c>
      <c r="J336" s="40">
        <f>SUM(V330:V337)</f>
        <v>3748.14</v>
      </c>
      <c r="K336" s="41"/>
    </row>
    <row r="337" spans="1:26" x14ac:dyDescent="0.25">
      <c r="A337" s="44"/>
      <c r="B337" s="45"/>
      <c r="C337" s="45" t="s">
        <v>35</v>
      </c>
      <c r="D337" s="46" t="s">
        <v>36</v>
      </c>
      <c r="E337" s="47">
        <f>[1]Source!AQ169</f>
        <v>16.29</v>
      </c>
      <c r="F337" s="48"/>
      <c r="G337" s="51" t="str">
        <f>[1]Source!DI169</f>
        <v>)*0,3</v>
      </c>
      <c r="H337" s="50"/>
      <c r="I337" s="51"/>
      <c r="J337" s="50"/>
      <c r="K337" s="60">
        <f>[1]Source!U169</f>
        <v>19.547999999999998</v>
      </c>
    </row>
    <row r="338" spans="1:26" x14ac:dyDescent="0.25">
      <c r="G338" s="53">
        <f>H332+H333+H335+H336</f>
        <v>521.06000000000006</v>
      </c>
      <c r="H338" s="53"/>
      <c r="I338" s="53">
        <f>J332+J333+J335+J336</f>
        <v>15316.82</v>
      </c>
      <c r="J338" s="53"/>
      <c r="K338" s="54">
        <f>[1]Source!U169</f>
        <v>19.547999999999998</v>
      </c>
      <c r="O338" s="55">
        <f>G338</f>
        <v>521.06000000000006</v>
      </c>
      <c r="P338" s="55">
        <f>I338</f>
        <v>15316.82</v>
      </c>
      <c r="Q338" s="55">
        <f>K338</f>
        <v>19.547999999999998</v>
      </c>
      <c r="W338">
        <f>IF([1]Source!BI169&lt;=1,H332+H333+H335+H336, 0)</f>
        <v>0</v>
      </c>
      <c r="X338">
        <f>IF([1]Source!BI169=2,H332+H333+H335+H336, 0)</f>
        <v>521.06000000000006</v>
      </c>
      <c r="Y338">
        <f>IF([1]Source!BI169=3,H332+H333+H335+H336, 0)</f>
        <v>0</v>
      </c>
      <c r="Z338">
        <f>IF([1]Source!BI169=4,H332+H333+H335+H336, 0)</f>
        <v>0</v>
      </c>
    </row>
    <row r="339" spans="1:26" ht="42.75" x14ac:dyDescent="0.25">
      <c r="A339" s="24" t="str">
        <f>[1]Source!E170</f>
        <v>33</v>
      </c>
      <c r="B339" s="36" t="str">
        <f>[1]Source!F170</f>
        <v>67-2-11</v>
      </c>
      <c r="C339" s="36" t="str">
        <f>[1]Source!G170</f>
        <v>Демонтаж винипластовых труб, проложенных на скобах, диаметром до 25 мм</v>
      </c>
      <c r="D339" s="37" t="str">
        <f>[1]Source!H170</f>
        <v>100 м</v>
      </c>
      <c r="E339" s="30">
        <f>[1]Source!I170</f>
        <v>3</v>
      </c>
      <c r="F339" s="38">
        <f>[1]Source!AL170+[1]Source!AM170+[1]Source!AO170</f>
        <v>32.520000000000003</v>
      </c>
      <c r="G339" s="39"/>
      <c r="H339" s="40"/>
      <c r="I339" s="39" t="str">
        <f>[1]Source!BO170</f>
        <v>м08-02-409-1</v>
      </c>
      <c r="J339" s="40"/>
      <c r="K339" s="41"/>
      <c r="S339">
        <f>ROUND(([1]Source!FX170/100)*((ROUND([1]Source!AF170*[1]Source!I170, 2)+ROUND([1]Source!AE170*[1]Source!I170, 2))), 2)</f>
        <v>82.93</v>
      </c>
      <c r="T339">
        <f>[1]Source!X170</f>
        <v>2569.87</v>
      </c>
      <c r="U339">
        <f>ROUND(([1]Source!FY170/100)*((ROUND([1]Source!AF170*[1]Source!I170, 2)+ROUND([1]Source!AE170*[1]Source!I170, 2))), 2)</f>
        <v>63.41</v>
      </c>
      <c r="V339">
        <f>[1]Source!Y170</f>
        <v>1965.2</v>
      </c>
    </row>
    <row r="340" spans="1:26" x14ac:dyDescent="0.25">
      <c r="C340" s="56" t="str">
        <f>"Объем: "&amp;[1]Source!I170&amp;"=300/"&amp;"100"</f>
        <v>Объем: 3=300/100</v>
      </c>
    </row>
    <row r="341" spans="1:26" x14ac:dyDescent="0.25">
      <c r="A341" s="24"/>
      <c r="B341" s="36"/>
      <c r="C341" s="36" t="s">
        <v>29</v>
      </c>
      <c r="D341" s="37"/>
      <c r="E341" s="30"/>
      <c r="F341" s="38">
        <f>[1]Source!AO170</f>
        <v>32.520000000000003</v>
      </c>
      <c r="G341" s="39" t="str">
        <f>[1]Source!DG170</f>
        <v/>
      </c>
      <c r="H341" s="40">
        <f>ROUND([1]Source!AF170*[1]Source!I170, 2)</f>
        <v>97.56</v>
      </c>
      <c r="I341" s="39">
        <f>IF([1]Source!BA170&lt;&gt; 0, [1]Source!BA170, 1)</f>
        <v>30.99</v>
      </c>
      <c r="J341" s="40">
        <f>[1]Source!S170</f>
        <v>3023.38</v>
      </c>
      <c r="K341" s="41"/>
      <c r="R341">
        <f>H341</f>
        <v>97.56</v>
      </c>
    </row>
    <row r="342" spans="1:26" x14ac:dyDescent="0.25">
      <c r="A342" s="24"/>
      <c r="B342" s="36"/>
      <c r="C342" s="36" t="s">
        <v>32</v>
      </c>
      <c r="D342" s="37" t="s">
        <v>33</v>
      </c>
      <c r="E342" s="30">
        <f>[1]Source!BZ170</f>
        <v>85</v>
      </c>
      <c r="F342" s="42"/>
      <c r="G342" s="39"/>
      <c r="H342" s="40">
        <f>SUM(S339:S344)</f>
        <v>82.93</v>
      </c>
      <c r="I342" s="39">
        <f>[1]Source!AT170</f>
        <v>85</v>
      </c>
      <c r="J342" s="40">
        <f>SUM(T339:T344)</f>
        <v>2569.87</v>
      </c>
      <c r="K342" s="41"/>
    </row>
    <row r="343" spans="1:26" x14ac:dyDescent="0.25">
      <c r="A343" s="24"/>
      <c r="B343" s="36"/>
      <c r="C343" s="36" t="s">
        <v>34</v>
      </c>
      <c r="D343" s="37" t="s">
        <v>33</v>
      </c>
      <c r="E343" s="30">
        <f>[1]Source!CA170</f>
        <v>65</v>
      </c>
      <c r="F343" s="42"/>
      <c r="G343" s="39"/>
      <c r="H343" s="40">
        <f>SUM(U339:U344)</f>
        <v>63.41</v>
      </c>
      <c r="I343" s="39">
        <f>[1]Source!AU170</f>
        <v>65</v>
      </c>
      <c r="J343" s="40">
        <f>SUM(V339:V344)</f>
        <v>1965.2</v>
      </c>
      <c r="K343" s="41"/>
    </row>
    <row r="344" spans="1:26" x14ac:dyDescent="0.25">
      <c r="A344" s="44"/>
      <c r="B344" s="45"/>
      <c r="C344" s="45" t="s">
        <v>35</v>
      </c>
      <c r="D344" s="46" t="s">
        <v>36</v>
      </c>
      <c r="E344" s="47">
        <f>[1]Source!AQ170</f>
        <v>19.04</v>
      </c>
      <c r="F344" s="48"/>
      <c r="G344" s="51" t="str">
        <f>[1]Source!DI170</f>
        <v/>
      </c>
      <c r="H344" s="50"/>
      <c r="I344" s="51"/>
      <c r="J344" s="50"/>
      <c r="K344" s="60">
        <f>[1]Source!U170</f>
        <v>57.12</v>
      </c>
    </row>
    <row r="345" spans="1:26" x14ac:dyDescent="0.25">
      <c r="G345" s="53">
        <f>H341+H342+H343</f>
        <v>243.9</v>
      </c>
      <c r="H345" s="53"/>
      <c r="I345" s="53">
        <f>J341+J342+J343</f>
        <v>7558.45</v>
      </c>
      <c r="J345" s="53"/>
      <c r="K345" s="54">
        <f>[1]Source!U170</f>
        <v>57.12</v>
      </c>
      <c r="O345" s="55">
        <f>G345</f>
        <v>243.9</v>
      </c>
      <c r="P345" s="55">
        <f>I345</f>
        <v>7558.45</v>
      </c>
      <c r="Q345" s="55">
        <f>K345</f>
        <v>57.12</v>
      </c>
      <c r="W345">
        <f>IF([1]Source!BI170&lt;=1,H341+H342+H343, 0)</f>
        <v>0</v>
      </c>
      <c r="X345">
        <f>IF([1]Source!BI170=2,H341+H342+H343, 0)</f>
        <v>243.9</v>
      </c>
      <c r="Y345">
        <f>IF([1]Source!BI170=3,H341+H342+H343, 0)</f>
        <v>0</v>
      </c>
      <c r="Z345">
        <f>IF([1]Source!BI170=4,H341+H342+H343, 0)</f>
        <v>0</v>
      </c>
    </row>
    <row r="346" spans="1:26" ht="141.75" x14ac:dyDescent="0.25">
      <c r="A346" s="24" t="str">
        <f>[1]Source!E171</f>
        <v>34</v>
      </c>
      <c r="B346" s="36" t="s">
        <v>70</v>
      </c>
      <c r="C346" s="36" t="s">
        <v>71</v>
      </c>
      <c r="D346" s="37" t="str">
        <f>[1]Source!H171</f>
        <v>1  ШТ.</v>
      </c>
      <c r="E346" s="30">
        <f>[1]Source!I171</f>
        <v>35</v>
      </c>
      <c r="F346" s="38">
        <f>[1]Source!AL171+[1]Source!AM171+[1]Source!AO171</f>
        <v>5.29</v>
      </c>
      <c r="G346" s="39"/>
      <c r="H346" s="40"/>
      <c r="I346" s="39" t="str">
        <f>[1]Source!BO171</f>
        <v>м10-08-019-1</v>
      </c>
      <c r="J346" s="40"/>
      <c r="K346" s="41"/>
      <c r="S346">
        <f>ROUND(([1]Source!FX171/100)*((ROUND([1]Source!AF171*[1]Source!I171, 2)+ROUND([1]Source!AE171*[1]Source!I171, 2))), 2)</f>
        <v>40.99</v>
      </c>
      <c r="T346">
        <f>[1]Source!X171</f>
        <v>1270.3399999999999</v>
      </c>
      <c r="U346">
        <f>ROUND(([1]Source!FY171/100)*((ROUND([1]Source!AF171*[1]Source!I171, 2)+ROUND([1]Source!AE171*[1]Source!I171, 2))), 2)</f>
        <v>30.74</v>
      </c>
      <c r="V346">
        <f>[1]Source!Y171</f>
        <v>952.76</v>
      </c>
    </row>
    <row r="347" spans="1:26" x14ac:dyDescent="0.25">
      <c r="A347" s="24"/>
      <c r="B347" s="36"/>
      <c r="C347" s="36" t="s">
        <v>29</v>
      </c>
      <c r="D347" s="37"/>
      <c r="E347" s="30"/>
      <c r="F347" s="38">
        <f>[1]Source!AO171</f>
        <v>4.88</v>
      </c>
      <c r="G347" s="39" t="str">
        <f>[1]Source!DG171</f>
        <v>)*0,3</v>
      </c>
      <c r="H347" s="40">
        <f>ROUND([1]Source!AF171*[1]Source!I171, 2)</f>
        <v>51.24</v>
      </c>
      <c r="I347" s="39">
        <f>IF([1]Source!BA171&lt;&gt; 0, [1]Source!BA171, 1)</f>
        <v>30.99</v>
      </c>
      <c r="J347" s="40">
        <f>[1]Source!S171</f>
        <v>1587.93</v>
      </c>
      <c r="K347" s="41"/>
      <c r="R347">
        <f>H347</f>
        <v>51.24</v>
      </c>
    </row>
    <row r="348" spans="1:26" x14ac:dyDescent="0.25">
      <c r="A348" s="24"/>
      <c r="B348" s="36"/>
      <c r="C348" s="36" t="s">
        <v>32</v>
      </c>
      <c r="D348" s="37" t="s">
        <v>33</v>
      </c>
      <c r="E348" s="30">
        <f>[1]Source!BZ171</f>
        <v>80</v>
      </c>
      <c r="F348" s="42"/>
      <c r="G348" s="39"/>
      <c r="H348" s="40">
        <f>SUM(S346:S350)</f>
        <v>40.99</v>
      </c>
      <c r="I348" s="39">
        <f>[1]Source!AT171</f>
        <v>80</v>
      </c>
      <c r="J348" s="40">
        <f>SUM(T346:T350)</f>
        <v>1270.3399999999999</v>
      </c>
      <c r="K348" s="41"/>
    </row>
    <row r="349" spans="1:26" x14ac:dyDescent="0.25">
      <c r="A349" s="24"/>
      <c r="B349" s="36"/>
      <c r="C349" s="36" t="s">
        <v>34</v>
      </c>
      <c r="D349" s="37" t="s">
        <v>33</v>
      </c>
      <c r="E349" s="30">
        <f>[1]Source!CA171</f>
        <v>60</v>
      </c>
      <c r="F349" s="42"/>
      <c r="G349" s="39"/>
      <c r="H349" s="40">
        <f>SUM(U346:U350)</f>
        <v>30.74</v>
      </c>
      <c r="I349" s="39">
        <f>[1]Source!AU171</f>
        <v>60</v>
      </c>
      <c r="J349" s="40">
        <f>SUM(V346:V350)</f>
        <v>952.76</v>
      </c>
      <c r="K349" s="41"/>
    </row>
    <row r="350" spans="1:26" x14ac:dyDescent="0.25">
      <c r="A350" s="44"/>
      <c r="B350" s="45"/>
      <c r="C350" s="45" t="s">
        <v>35</v>
      </c>
      <c r="D350" s="46" t="s">
        <v>36</v>
      </c>
      <c r="E350" s="47">
        <f>[1]Source!AQ171</f>
        <v>0.5</v>
      </c>
      <c r="F350" s="48"/>
      <c r="G350" s="51" t="str">
        <f>[1]Source!DI171</f>
        <v>)*0,3</v>
      </c>
      <c r="H350" s="50"/>
      <c r="I350" s="51"/>
      <c r="J350" s="50"/>
      <c r="K350" s="60">
        <f>[1]Source!U171</f>
        <v>5.25</v>
      </c>
    </row>
    <row r="351" spans="1:26" x14ac:dyDescent="0.25">
      <c r="G351" s="53">
        <f>H347+H348+H349</f>
        <v>122.97</v>
      </c>
      <c r="H351" s="53"/>
      <c r="I351" s="53">
        <f>J347+J348+J349</f>
        <v>3811.0299999999997</v>
      </c>
      <c r="J351" s="53"/>
      <c r="K351" s="54">
        <f>[1]Source!U171</f>
        <v>5.25</v>
      </c>
      <c r="O351" s="55">
        <f>G351</f>
        <v>122.97</v>
      </c>
      <c r="P351" s="55">
        <f>I351</f>
        <v>3811.0299999999997</v>
      </c>
      <c r="Q351" s="55">
        <f>K351</f>
        <v>5.25</v>
      </c>
      <c r="W351">
        <f>IF([1]Source!BI171&lt;=1,H347+H348+H349, 0)</f>
        <v>0</v>
      </c>
      <c r="X351">
        <f>IF([1]Source!BI171=2,H347+H348+H349, 0)</f>
        <v>122.97</v>
      </c>
      <c r="Y351">
        <f>IF([1]Source!BI171=3,H347+H348+H349, 0)</f>
        <v>0</v>
      </c>
      <c r="Z351">
        <f>IF([1]Source!BI171=4,H347+H348+H349, 0)</f>
        <v>0</v>
      </c>
    </row>
    <row r="353" spans="1:22" x14ac:dyDescent="0.25">
      <c r="A353" s="1" t="str">
        <f>CONCATENATE("Итого по подразделу: ",IF([1]Source!G173&lt;&gt;"Новый подраздел", [1]Source!G173, ""))</f>
        <v>Итого по подразделу: Демонтажные работы</v>
      </c>
      <c r="B353" s="1"/>
      <c r="C353" s="1"/>
      <c r="D353" s="1"/>
      <c r="E353" s="1"/>
      <c r="F353" s="1"/>
      <c r="G353" s="59">
        <f>SUM(O274:O352)</f>
        <v>2535.5299999999997</v>
      </c>
      <c r="H353" s="59"/>
      <c r="I353" s="59">
        <f>SUM(P274:P352)</f>
        <v>74900.41</v>
      </c>
      <c r="J353" s="59"/>
      <c r="K353" s="54">
        <f>SUM(Q274:Q352)</f>
        <v>145.083</v>
      </c>
    </row>
    <row r="357" spans="1:22" x14ac:dyDescent="0.25">
      <c r="A357" s="1" t="str">
        <f>CONCATENATE("Итого по разделу: ",IF([1]Source!G203&lt;&gt;"Новый раздел", [1]Source!G203, ""))</f>
        <v>Итого по разделу: Админисративный корпус</v>
      </c>
      <c r="B357" s="1"/>
      <c r="C357" s="1"/>
      <c r="D357" s="1"/>
      <c r="E357" s="1"/>
      <c r="F357" s="1"/>
      <c r="G357" s="59">
        <f>SUM(O36:O356)</f>
        <v>47596.920000000013</v>
      </c>
      <c r="H357" s="59"/>
      <c r="I357" s="59">
        <f>SUM(P36:P356)</f>
        <v>544479.13</v>
      </c>
      <c r="J357" s="59"/>
      <c r="K357" s="54">
        <f>SUM(Q36:Q356)</f>
        <v>593.32400000000007</v>
      </c>
    </row>
    <row r="361" spans="1:22" ht="16.5" x14ac:dyDescent="0.25">
      <c r="A361" s="35" t="str">
        <f>CONCATENATE("Раздел: ",IF([1]Source!G233&lt;&gt;"Новый раздел", [1]Source!G233, ""))</f>
        <v>Раздел: Спальный корпус №5</v>
      </c>
      <c r="B361" s="35"/>
      <c r="C361" s="35"/>
      <c r="D361" s="35"/>
      <c r="E361" s="35"/>
      <c r="F361" s="35"/>
      <c r="G361" s="35"/>
      <c r="H361" s="35"/>
      <c r="I361" s="35"/>
      <c r="J361" s="35"/>
      <c r="K361" s="35"/>
    </row>
    <row r="363" spans="1:22" ht="16.5" x14ac:dyDescent="0.25">
      <c r="A363" s="35" t="str">
        <f>CONCATENATE("Подраздел: ",IF([1]Source!G237&lt;&gt;"Новый подраздел", [1]Source!G237, ""))</f>
        <v>Подраздел: Монтажные работы</v>
      </c>
      <c r="B363" s="35"/>
      <c r="C363" s="35"/>
      <c r="D363" s="35"/>
      <c r="E363" s="35"/>
      <c r="F363" s="35"/>
      <c r="G363" s="35"/>
      <c r="H363" s="35"/>
      <c r="I363" s="35"/>
      <c r="J363" s="35"/>
      <c r="K363" s="35"/>
    </row>
    <row r="364" spans="1:22" ht="29.25" x14ac:dyDescent="0.25">
      <c r="A364" s="24" t="str">
        <f>[1]Source!E241</f>
        <v>35</v>
      </c>
      <c r="B364" s="36" t="str">
        <f>[1]Source!F241</f>
        <v>м10-08-001-8</v>
      </c>
      <c r="C364" s="36" t="str">
        <f>[1]Source!G241</f>
        <v>Прибор ОПС на 4 луча</v>
      </c>
      <c r="D364" s="37" t="str">
        <f>[1]Source!H241</f>
        <v>1  ШТ.</v>
      </c>
      <c r="E364" s="30">
        <f>[1]Source!I241</f>
        <v>1</v>
      </c>
      <c r="F364" s="38">
        <f>[1]Source!AL241+[1]Source!AM241+[1]Source!AO241</f>
        <v>29.66</v>
      </c>
      <c r="G364" s="39"/>
      <c r="H364" s="40"/>
      <c r="I364" s="39" t="str">
        <f>[1]Source!BO241</f>
        <v>м10-08-001-8</v>
      </c>
      <c r="J364" s="40"/>
      <c r="K364" s="41"/>
      <c r="S364">
        <f>ROUND(([1]Source!FX241/100)*((ROUND([1]Source!AF241*[1]Source!I241, 2)+ROUND([1]Source!AE241*[1]Source!I241, 2))), 2)</f>
        <v>20.16</v>
      </c>
      <c r="T364">
        <f>[1]Source!X241</f>
        <v>624.76</v>
      </c>
      <c r="U364">
        <f>ROUND(([1]Source!FY241/100)*((ROUND([1]Source!AF241*[1]Source!I241, 2)+ROUND([1]Source!AE241*[1]Source!I241, 2))), 2)</f>
        <v>15.12</v>
      </c>
      <c r="V364">
        <f>[1]Source!Y241</f>
        <v>468.57</v>
      </c>
    </row>
    <row r="365" spans="1:22" x14ac:dyDescent="0.25">
      <c r="A365" s="24"/>
      <c r="B365" s="36"/>
      <c r="C365" s="36" t="s">
        <v>29</v>
      </c>
      <c r="D365" s="37"/>
      <c r="E365" s="30"/>
      <c r="F365" s="38">
        <f>[1]Source!AO241</f>
        <v>25.2</v>
      </c>
      <c r="G365" s="39" t="str">
        <f>[1]Source!DG241</f>
        <v/>
      </c>
      <c r="H365" s="40">
        <f>ROUND([1]Source!AF241*[1]Source!I241, 2)</f>
        <v>25.2</v>
      </c>
      <c r="I365" s="39">
        <f>IF([1]Source!BA241&lt;&gt; 0, [1]Source!BA241, 1)</f>
        <v>30.99</v>
      </c>
      <c r="J365" s="40">
        <f>[1]Source!S241</f>
        <v>780.95</v>
      </c>
      <c r="K365" s="41"/>
      <c r="R365">
        <f>H365</f>
        <v>25.2</v>
      </c>
    </row>
    <row r="366" spans="1:22" x14ac:dyDescent="0.25">
      <c r="A366" s="24"/>
      <c r="B366" s="36"/>
      <c r="C366" s="36" t="s">
        <v>30</v>
      </c>
      <c r="D366" s="37"/>
      <c r="E366" s="30"/>
      <c r="F366" s="38">
        <f>[1]Source!AM241</f>
        <v>0.25</v>
      </c>
      <c r="G366" s="39" t="str">
        <f>[1]Source!DE241</f>
        <v/>
      </c>
      <c r="H366" s="40">
        <f>ROUND([1]Source!AD241*[1]Source!I241, 2)</f>
        <v>0.25</v>
      </c>
      <c r="I366" s="39">
        <f>IF([1]Source!BB241&lt;&gt; 0, [1]Source!BB241, 1)</f>
        <v>3.76</v>
      </c>
      <c r="J366" s="40">
        <f>[1]Source!Q241</f>
        <v>0.94</v>
      </c>
      <c r="K366" s="41"/>
    </row>
    <row r="367" spans="1:22" x14ac:dyDescent="0.25">
      <c r="A367" s="24"/>
      <c r="B367" s="36"/>
      <c r="C367" s="36" t="s">
        <v>31</v>
      </c>
      <c r="D367" s="37"/>
      <c r="E367" s="30"/>
      <c r="F367" s="38">
        <f>[1]Source!AL241</f>
        <v>4.21</v>
      </c>
      <c r="G367" s="39" t="str">
        <f>[1]Source!DD241</f>
        <v/>
      </c>
      <c r="H367" s="40">
        <f>ROUND([1]Source!AC241*[1]Source!I241, 2)</f>
        <v>4.21</v>
      </c>
      <c r="I367" s="39">
        <f>IF([1]Source!BC241&lt;&gt; 0, [1]Source!BC241, 1)</f>
        <v>8.52</v>
      </c>
      <c r="J367" s="40">
        <f>[1]Source!P241</f>
        <v>35.869999999999997</v>
      </c>
      <c r="K367" s="41"/>
    </row>
    <row r="368" spans="1:22" x14ac:dyDescent="0.25">
      <c r="A368" s="24"/>
      <c r="B368" s="36"/>
      <c r="C368" s="36" t="s">
        <v>32</v>
      </c>
      <c r="D368" s="37" t="s">
        <v>33</v>
      </c>
      <c r="E368" s="30">
        <f>[1]Source!BZ241</f>
        <v>80</v>
      </c>
      <c r="F368" s="42"/>
      <c r="G368" s="39"/>
      <c r="H368" s="40">
        <f>SUM(S364:S371)</f>
        <v>20.16</v>
      </c>
      <c r="I368" s="39">
        <f>[1]Source!AT241</f>
        <v>80</v>
      </c>
      <c r="J368" s="40">
        <f>SUM(T364:T371)</f>
        <v>624.76</v>
      </c>
      <c r="K368" s="41"/>
    </row>
    <row r="369" spans="1:26" x14ac:dyDescent="0.25">
      <c r="A369" s="24"/>
      <c r="B369" s="36"/>
      <c r="C369" s="36" t="s">
        <v>34</v>
      </c>
      <c r="D369" s="37" t="s">
        <v>33</v>
      </c>
      <c r="E369" s="30">
        <f>[1]Source!CA241</f>
        <v>60</v>
      </c>
      <c r="F369" s="42"/>
      <c r="G369" s="39"/>
      <c r="H369" s="40">
        <f>SUM(U364:U371)</f>
        <v>15.12</v>
      </c>
      <c r="I369" s="39">
        <f>[1]Source!AU241</f>
        <v>60</v>
      </c>
      <c r="J369" s="40">
        <f>SUM(V364:V371)</f>
        <v>468.57</v>
      </c>
      <c r="K369" s="41"/>
    </row>
    <row r="370" spans="1:26" x14ac:dyDescent="0.25">
      <c r="A370" s="24"/>
      <c r="B370" s="36"/>
      <c r="C370" s="36" t="s">
        <v>35</v>
      </c>
      <c r="D370" s="37" t="s">
        <v>36</v>
      </c>
      <c r="E370" s="30">
        <f>[1]Source!AQ241</f>
        <v>2.4</v>
      </c>
      <c r="F370" s="38"/>
      <c r="G370" s="39" t="str">
        <f>[1]Source!DI241</f>
        <v/>
      </c>
      <c r="H370" s="40"/>
      <c r="I370" s="39"/>
      <c r="J370" s="40"/>
      <c r="K370" s="43">
        <f>[1]Source!U241</f>
        <v>2.4</v>
      </c>
    </row>
    <row r="371" spans="1:26" ht="28.5" x14ac:dyDescent="0.25">
      <c r="A371" s="44" t="str">
        <f>[1]Source!E242</f>
        <v>35,1</v>
      </c>
      <c r="B371" s="45" t="str">
        <f>[1]Source!F242</f>
        <v>509-4291</v>
      </c>
      <c r="C371" s="45" t="str">
        <f>[1]Source!G242</f>
        <v>Пульт контроля и управления охранно-пожарный, марка "С2000-М"</v>
      </c>
      <c r="D371" s="46" t="str">
        <f>[1]Source!H242</f>
        <v>шт.</v>
      </c>
      <c r="E371" s="47">
        <f>[1]Source!I242</f>
        <v>1</v>
      </c>
      <c r="F371" s="48">
        <f>[1]Source!AL242+[1]Source!AM242+[1]Source!AO242</f>
        <v>639.42999999999995</v>
      </c>
      <c r="G371" s="49" t="s">
        <v>37</v>
      </c>
      <c r="H371" s="50">
        <f>ROUND([1]Source!AC242*[1]Source!I242, 2)+ROUND([1]Source!AD242*[1]Source!I242, 2)+ROUND([1]Source!AF242*[1]Source!I242, 2)</f>
        <v>639.42999999999995</v>
      </c>
      <c r="I371" s="51">
        <f>IF([1]Source!BC242&lt;&gt; 0, [1]Source!BC242, 1)</f>
        <v>8.6</v>
      </c>
      <c r="J371" s="50">
        <f>[1]Source!O242</f>
        <v>5499.1</v>
      </c>
      <c r="K371" s="52"/>
      <c r="S371">
        <f>ROUND(([1]Source!FX242/100)*((ROUND([1]Source!AF242*[1]Source!I242, 2)+ROUND([1]Source!AE242*[1]Source!I242, 2))), 2)</f>
        <v>0</v>
      </c>
      <c r="T371">
        <f>[1]Source!X242</f>
        <v>0</v>
      </c>
      <c r="U371">
        <f>ROUND(([1]Source!FY242/100)*((ROUND([1]Source!AF242*[1]Source!I242, 2)+ROUND([1]Source!AE242*[1]Source!I242, 2))), 2)</f>
        <v>0</v>
      </c>
      <c r="V371">
        <f>[1]Source!Y242</f>
        <v>0</v>
      </c>
      <c r="W371">
        <f>IF([1]Source!BI242&lt;=1,H371, 0)</f>
        <v>0</v>
      </c>
      <c r="X371">
        <f>IF([1]Source!BI242=2,H371, 0)</f>
        <v>639.42999999999995</v>
      </c>
      <c r="Y371">
        <f>IF([1]Source!BI242=3,H371, 0)</f>
        <v>0</v>
      </c>
      <c r="Z371">
        <f>IF([1]Source!BI242=4,H371, 0)</f>
        <v>0</v>
      </c>
    </row>
    <row r="372" spans="1:26" x14ac:dyDescent="0.25">
      <c r="G372" s="53">
        <f>H365+H366+H367+H368+H369+SUM(H371:H371)</f>
        <v>704.36999999999989</v>
      </c>
      <c r="H372" s="53"/>
      <c r="I372" s="53">
        <f>J365+J366+J367+J368+J369+SUM(J371:J371)</f>
        <v>7410.1900000000005</v>
      </c>
      <c r="J372" s="53"/>
      <c r="K372" s="54">
        <f>[1]Source!U241</f>
        <v>2.4</v>
      </c>
      <c r="O372" s="55">
        <f>G372</f>
        <v>704.36999999999989</v>
      </c>
      <c r="P372" s="55">
        <f>I372</f>
        <v>7410.1900000000005</v>
      </c>
      <c r="Q372" s="55">
        <f>K372</f>
        <v>2.4</v>
      </c>
      <c r="W372">
        <f>IF([1]Source!BI241&lt;=1,H365+H366+H367+H368+H369, 0)</f>
        <v>0</v>
      </c>
      <c r="X372">
        <f>IF([1]Source!BI241=2,H365+H366+H367+H368+H369, 0)</f>
        <v>64.94</v>
      </c>
      <c r="Y372">
        <f>IF([1]Source!BI241=3,H365+H366+H367+H368+H369, 0)</f>
        <v>0</v>
      </c>
      <c r="Z372">
        <f>IF([1]Source!BI241=4,H365+H366+H367+H368+H369, 0)</f>
        <v>0</v>
      </c>
    </row>
    <row r="373" spans="1:26" ht="42.75" x14ac:dyDescent="0.25">
      <c r="A373" s="24" t="str">
        <f>[1]Source!E243</f>
        <v>36</v>
      </c>
      <c r="B373" s="36" t="str">
        <f>[1]Source!F243</f>
        <v>м10-08-001-7</v>
      </c>
      <c r="C373" s="36" t="str">
        <f>[1]Source!G243</f>
        <v>Приборы приемно-контрольные сигнальные, концентратор блок линейный</v>
      </c>
      <c r="D373" s="37" t="str">
        <f>[1]Source!H243</f>
        <v>10 лучей</v>
      </c>
      <c r="E373" s="30">
        <f>[1]Source!I243</f>
        <v>0.1</v>
      </c>
      <c r="F373" s="38">
        <f>[1]Source!AL243+[1]Source!AM243+[1]Source!AO243</f>
        <v>44.43</v>
      </c>
      <c r="G373" s="39"/>
      <c r="H373" s="40"/>
      <c r="I373" s="39" t="str">
        <f>[1]Source!BO243</f>
        <v>м10-08-001-7</v>
      </c>
      <c r="J373" s="40"/>
      <c r="K373" s="41"/>
      <c r="S373">
        <f>ROUND(([1]Source!FX243/100)*((ROUND([1]Source!AF243*[1]Source!I243, 2)+ROUND([1]Source!AE243*[1]Source!I243, 2))), 2)</f>
        <v>3.1</v>
      </c>
      <c r="T373">
        <f>[1]Source!X243</f>
        <v>95.92</v>
      </c>
      <c r="U373">
        <f>ROUND(([1]Source!FY243/100)*((ROUND([1]Source!AF243*[1]Source!I243, 2)+ROUND([1]Source!AE243*[1]Source!I243, 2))), 2)</f>
        <v>2.3199999999999998</v>
      </c>
      <c r="V373">
        <f>[1]Source!Y243</f>
        <v>71.94</v>
      </c>
    </row>
    <row r="374" spans="1:26" x14ac:dyDescent="0.25">
      <c r="C374" s="56" t="str">
        <f>"Объем: "&amp;[1]Source!I243&amp;"=1/"&amp;"10"</f>
        <v>Объем: 0,1=1/10</v>
      </c>
    </row>
    <row r="375" spans="1:26" x14ac:dyDescent="0.25">
      <c r="A375" s="24"/>
      <c r="B375" s="36"/>
      <c r="C375" s="36" t="s">
        <v>29</v>
      </c>
      <c r="D375" s="37"/>
      <c r="E375" s="30"/>
      <c r="F375" s="38">
        <f>[1]Source!AO243</f>
        <v>38.69</v>
      </c>
      <c r="G375" s="39" t="str">
        <f>[1]Source!DG243</f>
        <v/>
      </c>
      <c r="H375" s="40">
        <f>ROUND([1]Source!AF243*[1]Source!I243, 2)</f>
        <v>3.87</v>
      </c>
      <c r="I375" s="39">
        <f>IF([1]Source!BA243&lt;&gt; 0, [1]Source!BA243, 1)</f>
        <v>30.99</v>
      </c>
      <c r="J375" s="40">
        <f>[1]Source!S243</f>
        <v>119.9</v>
      </c>
      <c r="K375" s="41"/>
      <c r="R375">
        <f>H375</f>
        <v>3.87</v>
      </c>
    </row>
    <row r="376" spans="1:26" x14ac:dyDescent="0.25">
      <c r="A376" s="24"/>
      <c r="B376" s="36"/>
      <c r="C376" s="36" t="s">
        <v>30</v>
      </c>
      <c r="D376" s="37"/>
      <c r="E376" s="30"/>
      <c r="F376" s="38">
        <f>[1]Source!AM243</f>
        <v>0.31</v>
      </c>
      <c r="G376" s="39" t="str">
        <f>[1]Source!DE243</f>
        <v/>
      </c>
      <c r="H376" s="40">
        <f>ROUND([1]Source!AD243*[1]Source!I243, 2)</f>
        <v>0.03</v>
      </c>
      <c r="I376" s="39">
        <f>IF([1]Source!BB243&lt;&gt; 0, [1]Source!BB243, 1)</f>
        <v>3.74</v>
      </c>
      <c r="J376" s="40">
        <f>[1]Source!Q243</f>
        <v>0.12</v>
      </c>
      <c r="K376" s="41"/>
    </row>
    <row r="377" spans="1:26" x14ac:dyDescent="0.25">
      <c r="A377" s="24"/>
      <c r="B377" s="36"/>
      <c r="C377" s="36" t="s">
        <v>31</v>
      </c>
      <c r="D377" s="37"/>
      <c r="E377" s="30"/>
      <c r="F377" s="38">
        <f>[1]Source!AL243</f>
        <v>5.43</v>
      </c>
      <c r="G377" s="39" t="str">
        <f>[1]Source!DD243</f>
        <v/>
      </c>
      <c r="H377" s="40">
        <f>ROUND([1]Source!AC243*[1]Source!I243, 2)</f>
        <v>0.54</v>
      </c>
      <c r="I377" s="39">
        <f>IF([1]Source!BC243&lt;&gt; 0, [1]Source!BC243, 1)</f>
        <v>8.9</v>
      </c>
      <c r="J377" s="40">
        <f>[1]Source!P243</f>
        <v>4.83</v>
      </c>
      <c r="K377" s="41"/>
    </row>
    <row r="378" spans="1:26" x14ac:dyDescent="0.25">
      <c r="A378" s="24"/>
      <c r="B378" s="36"/>
      <c r="C378" s="36" t="s">
        <v>32</v>
      </c>
      <c r="D378" s="37" t="s">
        <v>33</v>
      </c>
      <c r="E378" s="30">
        <f>[1]Source!BZ243</f>
        <v>80</v>
      </c>
      <c r="F378" s="42"/>
      <c r="G378" s="39"/>
      <c r="H378" s="40">
        <f>SUM(S373:S381)</f>
        <v>3.1</v>
      </c>
      <c r="I378" s="39">
        <f>[1]Source!AT243</f>
        <v>80</v>
      </c>
      <c r="J378" s="40">
        <f>SUM(T373:T381)</f>
        <v>95.92</v>
      </c>
      <c r="K378" s="41"/>
    </row>
    <row r="379" spans="1:26" x14ac:dyDescent="0.25">
      <c r="A379" s="24"/>
      <c r="B379" s="36"/>
      <c r="C379" s="36" t="s">
        <v>34</v>
      </c>
      <c r="D379" s="37" t="s">
        <v>33</v>
      </c>
      <c r="E379" s="30">
        <f>[1]Source!CA243</f>
        <v>60</v>
      </c>
      <c r="F379" s="42"/>
      <c r="G379" s="39"/>
      <c r="H379" s="40">
        <f>SUM(U373:U381)</f>
        <v>2.3199999999999998</v>
      </c>
      <c r="I379" s="39">
        <f>[1]Source!AU243</f>
        <v>60</v>
      </c>
      <c r="J379" s="40">
        <f>SUM(V373:V381)</f>
        <v>71.94</v>
      </c>
      <c r="K379" s="41"/>
    </row>
    <row r="380" spans="1:26" x14ac:dyDescent="0.25">
      <c r="A380" s="24"/>
      <c r="B380" s="36"/>
      <c r="C380" s="36" t="s">
        <v>35</v>
      </c>
      <c r="D380" s="37" t="s">
        <v>36</v>
      </c>
      <c r="E380" s="30">
        <f>[1]Source!AQ243</f>
        <v>3.9</v>
      </c>
      <c r="F380" s="38"/>
      <c r="G380" s="39" t="str">
        <f>[1]Source!DI243</f>
        <v/>
      </c>
      <c r="H380" s="40"/>
      <c r="I380" s="39"/>
      <c r="J380" s="40"/>
      <c r="K380" s="43">
        <f>[1]Source!U243</f>
        <v>0.39</v>
      </c>
    </row>
    <row r="381" spans="1:26" ht="28.5" x14ac:dyDescent="0.25">
      <c r="A381" s="44" t="str">
        <f>[1]Source!E244</f>
        <v>36,1</v>
      </c>
      <c r="B381" s="45" t="str">
        <f>[1]Source!F244</f>
        <v>509-4299</v>
      </c>
      <c r="C381" s="45" t="str">
        <f>[1]Source!G244</f>
        <v>Преобразователь интерфейса, марка "С2000-ПИ"</v>
      </c>
      <c r="D381" s="46" t="str">
        <f>[1]Source!H244</f>
        <v>шт.</v>
      </c>
      <c r="E381" s="47">
        <f>[1]Source!I244</f>
        <v>1</v>
      </c>
      <c r="F381" s="48">
        <f>[1]Source!AL244+[1]Source!AM244+[1]Source!AO244</f>
        <v>288.2</v>
      </c>
      <c r="G381" s="49" t="s">
        <v>37</v>
      </c>
      <c r="H381" s="50">
        <f>ROUND([1]Source!AC244*[1]Source!I244, 2)+ROUND([1]Source!AD244*[1]Source!I244, 2)+ROUND([1]Source!AF244*[1]Source!I244, 2)</f>
        <v>288.2</v>
      </c>
      <c r="I381" s="51">
        <f>IF([1]Source!BC244&lt;&gt; 0, [1]Source!BC244, 1)</f>
        <v>8.49</v>
      </c>
      <c r="J381" s="50">
        <f>[1]Source!O244</f>
        <v>2446.8200000000002</v>
      </c>
      <c r="K381" s="52"/>
      <c r="S381">
        <f>ROUND(([1]Source!FX244/100)*((ROUND([1]Source!AF244*[1]Source!I244, 2)+ROUND([1]Source!AE244*[1]Source!I244, 2))), 2)</f>
        <v>0</v>
      </c>
      <c r="T381">
        <f>[1]Source!X244</f>
        <v>0</v>
      </c>
      <c r="U381">
        <f>ROUND(([1]Source!FY244/100)*((ROUND([1]Source!AF244*[1]Source!I244, 2)+ROUND([1]Source!AE244*[1]Source!I244, 2))), 2)</f>
        <v>0</v>
      </c>
      <c r="V381">
        <f>[1]Source!Y244</f>
        <v>0</v>
      </c>
      <c r="W381">
        <f>IF([1]Source!BI244&lt;=1,H381, 0)</f>
        <v>0</v>
      </c>
      <c r="X381">
        <f>IF([1]Source!BI244=2,H381, 0)</f>
        <v>288.2</v>
      </c>
      <c r="Y381">
        <f>IF([1]Source!BI244=3,H381, 0)</f>
        <v>0</v>
      </c>
      <c r="Z381">
        <f>IF([1]Source!BI244=4,H381, 0)</f>
        <v>0</v>
      </c>
    </row>
    <row r="382" spans="1:26" x14ac:dyDescent="0.25">
      <c r="G382" s="53">
        <f>H375+H376+H377+H378+H379+SUM(H381:H381)</f>
        <v>298.06</v>
      </c>
      <c r="H382" s="53"/>
      <c r="I382" s="53">
        <f>J375+J376+J377+J378+J379+SUM(J381:J381)</f>
        <v>2739.53</v>
      </c>
      <c r="J382" s="53"/>
      <c r="K382" s="54">
        <f>[1]Source!U243</f>
        <v>0.39</v>
      </c>
      <c r="O382" s="55">
        <f>G382</f>
        <v>298.06</v>
      </c>
      <c r="P382" s="55">
        <f>I382</f>
        <v>2739.53</v>
      </c>
      <c r="Q382" s="55">
        <f>K382</f>
        <v>0.39</v>
      </c>
      <c r="W382">
        <f>IF([1]Source!BI243&lt;=1,H375+H376+H377+H378+H379, 0)</f>
        <v>0</v>
      </c>
      <c r="X382">
        <f>IF([1]Source!BI243=2,H375+H376+H377+H378+H379, 0)</f>
        <v>9.86</v>
      </c>
      <c r="Y382">
        <f>IF([1]Source!BI243=3,H375+H376+H377+H378+H379, 0)</f>
        <v>0</v>
      </c>
      <c r="Z382">
        <f>IF([1]Source!BI243=4,H375+H376+H377+H378+H379, 0)</f>
        <v>0</v>
      </c>
    </row>
    <row r="383" spans="1:26" ht="29.25" x14ac:dyDescent="0.25">
      <c r="A383" s="24" t="str">
        <f>[1]Source!E245</f>
        <v>37</v>
      </c>
      <c r="B383" s="36" t="str">
        <f>[1]Source!F245</f>
        <v>м10-08-001-12</v>
      </c>
      <c r="C383" s="36" t="str">
        <f>[1]Source!G245</f>
        <v>Устройства промежуточные на количество лучей 5</v>
      </c>
      <c r="D383" s="37" t="str">
        <f>[1]Source!H245</f>
        <v>1  ШТ.</v>
      </c>
      <c r="E383" s="30">
        <f>[1]Source!I245</f>
        <v>1</v>
      </c>
      <c r="F383" s="38">
        <f>[1]Source!AL245+[1]Source!AM245+[1]Source!AO245</f>
        <v>29.17</v>
      </c>
      <c r="G383" s="39"/>
      <c r="H383" s="40"/>
      <c r="I383" s="39" t="str">
        <f>[1]Source!BO245</f>
        <v>м10-08-001-12</v>
      </c>
      <c r="J383" s="40"/>
      <c r="K383" s="41"/>
      <c r="S383">
        <f>ROUND(([1]Source!FX245/100)*((ROUND([1]Source!AF245*[1]Source!I245, 2)+ROUND([1]Source!AE245*[1]Source!I245, 2))), 2)</f>
        <v>19.87</v>
      </c>
      <c r="T383">
        <f>[1]Source!X245</f>
        <v>615.83000000000004</v>
      </c>
      <c r="U383">
        <f>ROUND(([1]Source!FY245/100)*((ROUND([1]Source!AF245*[1]Source!I245, 2)+ROUND([1]Source!AE245*[1]Source!I245, 2))), 2)</f>
        <v>14.9</v>
      </c>
      <c r="V383">
        <f>[1]Source!Y245</f>
        <v>461.87</v>
      </c>
    </row>
    <row r="384" spans="1:26" x14ac:dyDescent="0.25">
      <c r="A384" s="24"/>
      <c r="B384" s="36"/>
      <c r="C384" s="36" t="s">
        <v>29</v>
      </c>
      <c r="D384" s="37"/>
      <c r="E384" s="30"/>
      <c r="F384" s="38">
        <f>[1]Source!AO245</f>
        <v>24.84</v>
      </c>
      <c r="G384" s="39" t="str">
        <f>[1]Source!DG245</f>
        <v/>
      </c>
      <c r="H384" s="40">
        <f>ROUND([1]Source!AF245*[1]Source!I245, 2)</f>
        <v>24.84</v>
      </c>
      <c r="I384" s="39">
        <f>IF([1]Source!BA245&lt;&gt; 0, [1]Source!BA245, 1)</f>
        <v>30.99</v>
      </c>
      <c r="J384" s="40">
        <f>[1]Source!S245</f>
        <v>769.79</v>
      </c>
      <c r="K384" s="41"/>
      <c r="R384">
        <f>H384</f>
        <v>24.84</v>
      </c>
    </row>
    <row r="385" spans="1:26" x14ac:dyDescent="0.25">
      <c r="A385" s="24"/>
      <c r="B385" s="36"/>
      <c r="C385" s="36" t="s">
        <v>30</v>
      </c>
      <c r="D385" s="37"/>
      <c r="E385" s="30"/>
      <c r="F385" s="38">
        <f>[1]Source!AM245</f>
        <v>0.25</v>
      </c>
      <c r="G385" s="39" t="str">
        <f>[1]Source!DE245</f>
        <v/>
      </c>
      <c r="H385" s="40">
        <f>ROUND([1]Source!AD245*[1]Source!I245, 2)</f>
        <v>0.25</v>
      </c>
      <c r="I385" s="39">
        <f>IF([1]Source!BB245&lt;&gt; 0, [1]Source!BB245, 1)</f>
        <v>3.76</v>
      </c>
      <c r="J385" s="40">
        <f>[1]Source!Q245</f>
        <v>0.94</v>
      </c>
      <c r="K385" s="41"/>
    </row>
    <row r="386" spans="1:26" x14ac:dyDescent="0.25">
      <c r="A386" s="24"/>
      <c r="B386" s="36"/>
      <c r="C386" s="36" t="s">
        <v>31</v>
      </c>
      <c r="D386" s="37"/>
      <c r="E386" s="30"/>
      <c r="F386" s="38">
        <f>[1]Source!AL245</f>
        <v>4.08</v>
      </c>
      <c r="G386" s="39" t="str">
        <f>[1]Source!DD245</f>
        <v/>
      </c>
      <c r="H386" s="40">
        <f>ROUND([1]Source!AC245*[1]Source!I245, 2)</f>
        <v>4.08</v>
      </c>
      <c r="I386" s="39">
        <f>IF([1]Source!BC245&lt;&gt; 0, [1]Source!BC245, 1)</f>
        <v>8.43</v>
      </c>
      <c r="J386" s="40">
        <f>[1]Source!P245</f>
        <v>34.39</v>
      </c>
      <c r="K386" s="41"/>
    </row>
    <row r="387" spans="1:26" x14ac:dyDescent="0.25">
      <c r="A387" s="24"/>
      <c r="B387" s="36"/>
      <c r="C387" s="36" t="s">
        <v>32</v>
      </c>
      <c r="D387" s="37" t="s">
        <v>33</v>
      </c>
      <c r="E387" s="30">
        <f>[1]Source!BZ245</f>
        <v>80</v>
      </c>
      <c r="F387" s="42"/>
      <c r="G387" s="39"/>
      <c r="H387" s="40">
        <f>SUM(S383:S390)</f>
        <v>19.87</v>
      </c>
      <c r="I387" s="39">
        <f>[1]Source!AT245</f>
        <v>80</v>
      </c>
      <c r="J387" s="40">
        <f>SUM(T383:T390)</f>
        <v>615.83000000000004</v>
      </c>
      <c r="K387" s="41"/>
    </row>
    <row r="388" spans="1:26" x14ac:dyDescent="0.25">
      <c r="A388" s="24"/>
      <c r="B388" s="36"/>
      <c r="C388" s="36" t="s">
        <v>34</v>
      </c>
      <c r="D388" s="37" t="s">
        <v>33</v>
      </c>
      <c r="E388" s="30">
        <f>[1]Source!CA245</f>
        <v>60</v>
      </c>
      <c r="F388" s="42"/>
      <c r="G388" s="39"/>
      <c r="H388" s="40">
        <f>SUM(U383:U390)</f>
        <v>14.9</v>
      </c>
      <c r="I388" s="39">
        <f>[1]Source!AU245</f>
        <v>60</v>
      </c>
      <c r="J388" s="40">
        <f>SUM(V383:V390)</f>
        <v>461.87</v>
      </c>
      <c r="K388" s="41"/>
    </row>
    <row r="389" spans="1:26" x14ac:dyDescent="0.25">
      <c r="A389" s="24"/>
      <c r="B389" s="36"/>
      <c r="C389" s="36" t="s">
        <v>35</v>
      </c>
      <c r="D389" s="37" t="s">
        <v>36</v>
      </c>
      <c r="E389" s="30">
        <f>[1]Source!AQ245</f>
        <v>2.4</v>
      </c>
      <c r="F389" s="38"/>
      <c r="G389" s="39" t="str">
        <f>[1]Source!DI245</f>
        <v/>
      </c>
      <c r="H389" s="40"/>
      <c r="I389" s="39"/>
      <c r="J389" s="40"/>
      <c r="K389" s="43">
        <f>[1]Source!U245</f>
        <v>2.4</v>
      </c>
    </row>
    <row r="390" spans="1:26" ht="28.5" x14ac:dyDescent="0.25">
      <c r="A390" s="44" t="str">
        <f>[1]Source!E246</f>
        <v>37,1</v>
      </c>
      <c r="B390" s="45" t="str">
        <f>[1]Source!F246</f>
        <v>509-4294</v>
      </c>
      <c r="C390" s="45" t="str">
        <f>[1]Source!G246</f>
        <v>Блок контроля и индикации, марка "С2000-БКИ"</v>
      </c>
      <c r="D390" s="46" t="str">
        <f>[1]Source!H246</f>
        <v>шт.</v>
      </c>
      <c r="E390" s="47">
        <f>[1]Source!I246</f>
        <v>1</v>
      </c>
      <c r="F390" s="48">
        <f>[1]Source!AL246+[1]Source!AM246+[1]Source!AO246</f>
        <v>404.27</v>
      </c>
      <c r="G390" s="49" t="s">
        <v>37</v>
      </c>
      <c r="H390" s="50">
        <f>ROUND([1]Source!AC246*[1]Source!I246, 2)+ROUND([1]Source!AD246*[1]Source!I246, 2)+ROUND([1]Source!AF246*[1]Source!I246, 2)</f>
        <v>404.27</v>
      </c>
      <c r="I390" s="51">
        <f>IF([1]Source!BC246&lt;&gt; 0, [1]Source!BC246, 1)</f>
        <v>9.1</v>
      </c>
      <c r="J390" s="50">
        <f>[1]Source!O246</f>
        <v>3678.86</v>
      </c>
      <c r="K390" s="52"/>
      <c r="S390">
        <f>ROUND(([1]Source!FX246/100)*((ROUND([1]Source!AF246*[1]Source!I246, 2)+ROUND([1]Source!AE246*[1]Source!I246, 2))), 2)</f>
        <v>0</v>
      </c>
      <c r="T390">
        <f>[1]Source!X246</f>
        <v>0</v>
      </c>
      <c r="U390">
        <f>ROUND(([1]Source!FY246/100)*((ROUND([1]Source!AF246*[1]Source!I246, 2)+ROUND([1]Source!AE246*[1]Source!I246, 2))), 2)</f>
        <v>0</v>
      </c>
      <c r="V390">
        <f>[1]Source!Y246</f>
        <v>0</v>
      </c>
      <c r="W390">
        <f>IF([1]Source!BI246&lt;=1,H390, 0)</f>
        <v>0</v>
      </c>
      <c r="X390">
        <f>IF([1]Source!BI246=2,H390, 0)</f>
        <v>404.27</v>
      </c>
      <c r="Y390">
        <f>IF([1]Source!BI246=3,H390, 0)</f>
        <v>0</v>
      </c>
      <c r="Z390">
        <f>IF([1]Source!BI246=4,H390, 0)</f>
        <v>0</v>
      </c>
    </row>
    <row r="391" spans="1:26" x14ac:dyDescent="0.25">
      <c r="G391" s="53">
        <f>H384+H385+H386+H387+H388+SUM(H390:H390)</f>
        <v>468.21</v>
      </c>
      <c r="H391" s="53"/>
      <c r="I391" s="53">
        <f>J384+J385+J386+J387+J388+SUM(J390:J390)</f>
        <v>5561.68</v>
      </c>
      <c r="J391" s="53"/>
      <c r="K391" s="54">
        <f>[1]Source!U245</f>
        <v>2.4</v>
      </c>
      <c r="O391" s="55">
        <f>G391</f>
        <v>468.21</v>
      </c>
      <c r="P391" s="55">
        <f>I391</f>
        <v>5561.68</v>
      </c>
      <c r="Q391" s="55">
        <f>K391</f>
        <v>2.4</v>
      </c>
      <c r="W391">
        <f>IF([1]Source!BI245&lt;=1,H384+H385+H386+H387+H388, 0)</f>
        <v>0</v>
      </c>
      <c r="X391">
        <f>IF([1]Source!BI245=2,H384+H385+H386+H387+H388, 0)</f>
        <v>63.940000000000005</v>
      </c>
      <c r="Y391">
        <f>IF([1]Source!BI245=3,H384+H385+H386+H387+H388, 0)</f>
        <v>0</v>
      </c>
      <c r="Z391">
        <f>IF([1]Source!BI245=4,H384+H385+H386+H387+H388, 0)</f>
        <v>0</v>
      </c>
    </row>
    <row r="392" spans="1:26" ht="29.25" x14ac:dyDescent="0.25">
      <c r="A392" s="24" t="str">
        <f>[1]Source!E247</f>
        <v>38</v>
      </c>
      <c r="B392" s="36" t="str">
        <f>[1]Source!F247</f>
        <v>м10-08-001-8</v>
      </c>
      <c r="C392" s="36" t="str">
        <f>[1]Source!G247</f>
        <v>Прибор ОПС на 4 луча</v>
      </c>
      <c r="D392" s="37" t="str">
        <f>[1]Source!H247</f>
        <v>1  ШТ.</v>
      </c>
      <c r="E392" s="30">
        <f>[1]Source!I247</f>
        <v>2</v>
      </c>
      <c r="F392" s="38">
        <f>[1]Source!AL247+[1]Source!AM247+[1]Source!AO247</f>
        <v>29.66</v>
      </c>
      <c r="G392" s="39"/>
      <c r="H392" s="40"/>
      <c r="I392" s="39" t="str">
        <f>[1]Source!BO247</f>
        <v>м10-08-001-8</v>
      </c>
      <c r="J392" s="40"/>
      <c r="K392" s="41"/>
      <c r="S392">
        <f>ROUND(([1]Source!FX247/100)*((ROUND([1]Source!AF247*[1]Source!I247, 2)+ROUND([1]Source!AE247*[1]Source!I247, 2))), 2)</f>
        <v>40.32</v>
      </c>
      <c r="T392">
        <f>[1]Source!X247</f>
        <v>1249.52</v>
      </c>
      <c r="U392">
        <f>ROUND(([1]Source!FY247/100)*((ROUND([1]Source!AF247*[1]Source!I247, 2)+ROUND([1]Source!AE247*[1]Source!I247, 2))), 2)</f>
        <v>30.24</v>
      </c>
      <c r="V392">
        <f>[1]Source!Y247</f>
        <v>937.14</v>
      </c>
    </row>
    <row r="393" spans="1:26" x14ac:dyDescent="0.25">
      <c r="A393" s="24"/>
      <c r="B393" s="36"/>
      <c r="C393" s="36" t="s">
        <v>29</v>
      </c>
      <c r="D393" s="37"/>
      <c r="E393" s="30"/>
      <c r="F393" s="38">
        <f>[1]Source!AO247</f>
        <v>25.2</v>
      </c>
      <c r="G393" s="39" t="str">
        <f>[1]Source!DG247</f>
        <v/>
      </c>
      <c r="H393" s="40">
        <f>ROUND([1]Source!AF247*[1]Source!I247, 2)</f>
        <v>50.4</v>
      </c>
      <c r="I393" s="39">
        <f>IF([1]Source!BA247&lt;&gt; 0, [1]Source!BA247, 1)</f>
        <v>30.99</v>
      </c>
      <c r="J393" s="40">
        <f>[1]Source!S247</f>
        <v>1561.9</v>
      </c>
      <c r="K393" s="41"/>
      <c r="R393">
        <f>H393</f>
        <v>50.4</v>
      </c>
    </row>
    <row r="394" spans="1:26" x14ac:dyDescent="0.25">
      <c r="A394" s="24"/>
      <c r="B394" s="36"/>
      <c r="C394" s="36" t="s">
        <v>30</v>
      </c>
      <c r="D394" s="37"/>
      <c r="E394" s="30"/>
      <c r="F394" s="38">
        <f>[1]Source!AM247</f>
        <v>0.25</v>
      </c>
      <c r="G394" s="39" t="str">
        <f>[1]Source!DE247</f>
        <v/>
      </c>
      <c r="H394" s="40">
        <f>ROUND([1]Source!AD247*[1]Source!I247, 2)</f>
        <v>0.5</v>
      </c>
      <c r="I394" s="39">
        <f>IF([1]Source!BB247&lt;&gt; 0, [1]Source!BB247, 1)</f>
        <v>3.76</v>
      </c>
      <c r="J394" s="40">
        <f>[1]Source!Q247</f>
        <v>1.88</v>
      </c>
      <c r="K394" s="41"/>
    </row>
    <row r="395" spans="1:26" x14ac:dyDescent="0.25">
      <c r="A395" s="24"/>
      <c r="B395" s="36"/>
      <c r="C395" s="36" t="s">
        <v>31</v>
      </c>
      <c r="D395" s="37"/>
      <c r="E395" s="30"/>
      <c r="F395" s="38">
        <f>[1]Source!AL247</f>
        <v>4.21</v>
      </c>
      <c r="G395" s="39" t="str">
        <f>[1]Source!DD247</f>
        <v/>
      </c>
      <c r="H395" s="40">
        <f>ROUND([1]Source!AC247*[1]Source!I247, 2)</f>
        <v>8.42</v>
      </c>
      <c r="I395" s="39">
        <f>IF([1]Source!BC247&lt;&gt; 0, [1]Source!BC247, 1)</f>
        <v>8.52</v>
      </c>
      <c r="J395" s="40">
        <f>[1]Source!P247</f>
        <v>71.739999999999995</v>
      </c>
      <c r="K395" s="41"/>
    </row>
    <row r="396" spans="1:26" x14ac:dyDescent="0.25">
      <c r="A396" s="24"/>
      <c r="B396" s="36"/>
      <c r="C396" s="36" t="s">
        <v>32</v>
      </c>
      <c r="D396" s="37" t="s">
        <v>33</v>
      </c>
      <c r="E396" s="30">
        <f>[1]Source!BZ247</f>
        <v>80</v>
      </c>
      <c r="F396" s="42"/>
      <c r="G396" s="39"/>
      <c r="H396" s="40">
        <f>SUM(S392:S399)</f>
        <v>40.32</v>
      </c>
      <c r="I396" s="39">
        <f>[1]Source!AT247</f>
        <v>80</v>
      </c>
      <c r="J396" s="40">
        <f>SUM(T392:T399)</f>
        <v>1249.52</v>
      </c>
      <c r="K396" s="41"/>
    </row>
    <row r="397" spans="1:26" x14ac:dyDescent="0.25">
      <c r="A397" s="24"/>
      <c r="B397" s="36"/>
      <c r="C397" s="36" t="s">
        <v>34</v>
      </c>
      <c r="D397" s="37" t="s">
        <v>33</v>
      </c>
      <c r="E397" s="30">
        <f>[1]Source!CA247</f>
        <v>60</v>
      </c>
      <c r="F397" s="42"/>
      <c r="G397" s="39"/>
      <c r="H397" s="40">
        <f>SUM(U392:U399)</f>
        <v>30.24</v>
      </c>
      <c r="I397" s="39">
        <f>[1]Source!AU247</f>
        <v>60</v>
      </c>
      <c r="J397" s="40">
        <f>SUM(V392:V399)</f>
        <v>937.14</v>
      </c>
      <c r="K397" s="41"/>
    </row>
    <row r="398" spans="1:26" x14ac:dyDescent="0.25">
      <c r="A398" s="24"/>
      <c r="B398" s="36"/>
      <c r="C398" s="36" t="s">
        <v>35</v>
      </c>
      <c r="D398" s="37" t="s">
        <v>36</v>
      </c>
      <c r="E398" s="30">
        <f>[1]Source!AQ247</f>
        <v>2.4</v>
      </c>
      <c r="F398" s="38"/>
      <c r="G398" s="39" t="str">
        <f>[1]Source!DI247</f>
        <v/>
      </c>
      <c r="H398" s="40"/>
      <c r="I398" s="39"/>
      <c r="J398" s="40"/>
      <c r="K398" s="43">
        <f>[1]Source!U247</f>
        <v>4.8</v>
      </c>
    </row>
    <row r="399" spans="1:26" ht="28.5" x14ac:dyDescent="0.25">
      <c r="A399" s="44" t="str">
        <f>[1]Source!E248</f>
        <v>38,1</v>
      </c>
      <c r="B399" s="45" t="str">
        <f>[1]Source!F248</f>
        <v>509-4296</v>
      </c>
      <c r="C399" s="45" t="str">
        <f>[1]Source!G248</f>
        <v>Контроллер двухпроводной линии связи, марка "С2000-КДЛ"</v>
      </c>
      <c r="D399" s="46" t="str">
        <f>[1]Source!H248</f>
        <v>шт.</v>
      </c>
      <c r="E399" s="47">
        <f>[1]Source!I248</f>
        <v>2</v>
      </c>
      <c r="F399" s="48">
        <f>[1]Source!AL248+[1]Source!AM248+[1]Source!AO248</f>
        <v>178.97</v>
      </c>
      <c r="G399" s="49" t="s">
        <v>37</v>
      </c>
      <c r="H399" s="50">
        <f>ROUND([1]Source!AC248*[1]Source!I248, 2)+ROUND([1]Source!AD248*[1]Source!I248, 2)+ROUND([1]Source!AF248*[1]Source!I248, 2)</f>
        <v>357.94</v>
      </c>
      <c r="I399" s="51">
        <f>IF([1]Source!BC248&lt;&gt; 0, [1]Source!BC248, 1)</f>
        <v>10.37</v>
      </c>
      <c r="J399" s="50">
        <f>[1]Source!O248</f>
        <v>3711.84</v>
      </c>
      <c r="K399" s="52"/>
      <c r="S399">
        <f>ROUND(([1]Source!FX248/100)*((ROUND([1]Source!AF248*[1]Source!I248, 2)+ROUND([1]Source!AE248*[1]Source!I248, 2))), 2)</f>
        <v>0</v>
      </c>
      <c r="T399">
        <f>[1]Source!X248</f>
        <v>0</v>
      </c>
      <c r="U399">
        <f>ROUND(([1]Source!FY248/100)*((ROUND([1]Source!AF248*[1]Source!I248, 2)+ROUND([1]Source!AE248*[1]Source!I248, 2))), 2)</f>
        <v>0</v>
      </c>
      <c r="V399">
        <f>[1]Source!Y248</f>
        <v>0</v>
      </c>
      <c r="W399">
        <f>IF([1]Source!BI248&lt;=1,H399, 0)</f>
        <v>0</v>
      </c>
      <c r="X399">
        <f>IF([1]Source!BI248=2,H399, 0)</f>
        <v>357.94</v>
      </c>
      <c r="Y399">
        <f>IF([1]Source!BI248=3,H399, 0)</f>
        <v>0</v>
      </c>
      <c r="Z399">
        <f>IF([1]Source!BI248=4,H399, 0)</f>
        <v>0</v>
      </c>
    </row>
    <row r="400" spans="1:26" x14ac:dyDescent="0.25">
      <c r="G400" s="53">
        <f>H393+H394+H395+H396+H397+SUM(H399:H399)</f>
        <v>487.82</v>
      </c>
      <c r="H400" s="53"/>
      <c r="I400" s="53">
        <f>J393+J394+J395+J396+J397+SUM(J399:J399)</f>
        <v>7534.02</v>
      </c>
      <c r="J400" s="53"/>
      <c r="K400" s="54">
        <f>[1]Source!U247</f>
        <v>4.8</v>
      </c>
      <c r="O400" s="55">
        <f>G400</f>
        <v>487.82</v>
      </c>
      <c r="P400" s="55">
        <f>I400</f>
        <v>7534.02</v>
      </c>
      <c r="Q400" s="55">
        <f>K400</f>
        <v>4.8</v>
      </c>
      <c r="W400">
        <f>IF([1]Source!BI247&lt;=1,H393+H394+H395+H396+H397, 0)</f>
        <v>0</v>
      </c>
      <c r="X400">
        <f>IF([1]Source!BI247=2,H393+H394+H395+H396+H397, 0)</f>
        <v>129.88</v>
      </c>
      <c r="Y400">
        <f>IF([1]Source!BI247=3,H393+H394+H395+H396+H397, 0)</f>
        <v>0</v>
      </c>
      <c r="Z400">
        <f>IF([1]Source!BI247=4,H393+H394+H395+H396+H397, 0)</f>
        <v>0</v>
      </c>
    </row>
    <row r="401" spans="1:26" ht="29.25" x14ac:dyDescent="0.25">
      <c r="A401" s="24" t="str">
        <f>[1]Source!E249</f>
        <v>39</v>
      </c>
      <c r="B401" s="36" t="str">
        <f>[1]Source!F249</f>
        <v>м10-08-001-12</v>
      </c>
      <c r="C401" s="36" t="str">
        <f>[1]Source!G249</f>
        <v>Устройства промежуточные на количество лучей 5</v>
      </c>
      <c r="D401" s="37" t="str">
        <f>[1]Source!H249</f>
        <v>1  ШТ.</v>
      </c>
      <c r="E401" s="30">
        <f>[1]Source!I249</f>
        <v>6</v>
      </c>
      <c r="F401" s="38">
        <f>[1]Source!AL249+[1]Source!AM249+[1]Source!AO249</f>
        <v>29.17</v>
      </c>
      <c r="G401" s="39"/>
      <c r="H401" s="40"/>
      <c r="I401" s="39" t="str">
        <f>[1]Source!BO249</f>
        <v>м10-08-001-12</v>
      </c>
      <c r="J401" s="40"/>
      <c r="K401" s="41"/>
      <c r="S401">
        <f>ROUND(([1]Source!FX249/100)*((ROUND([1]Source!AF249*[1]Source!I249, 2)+ROUND([1]Source!AE249*[1]Source!I249, 2))), 2)</f>
        <v>119.23</v>
      </c>
      <c r="T401">
        <f>[1]Source!X249</f>
        <v>3695</v>
      </c>
      <c r="U401">
        <f>ROUND(([1]Source!FY249/100)*((ROUND([1]Source!AF249*[1]Source!I249, 2)+ROUND([1]Source!AE249*[1]Source!I249, 2))), 2)</f>
        <v>89.42</v>
      </c>
      <c r="V401">
        <f>[1]Source!Y249</f>
        <v>2771.25</v>
      </c>
    </row>
    <row r="402" spans="1:26" x14ac:dyDescent="0.25">
      <c r="A402" s="24"/>
      <c r="B402" s="36"/>
      <c r="C402" s="36" t="s">
        <v>29</v>
      </c>
      <c r="D402" s="37"/>
      <c r="E402" s="30"/>
      <c r="F402" s="38">
        <f>[1]Source!AO249</f>
        <v>24.84</v>
      </c>
      <c r="G402" s="39" t="str">
        <f>[1]Source!DG249</f>
        <v/>
      </c>
      <c r="H402" s="40">
        <f>ROUND([1]Source!AF249*[1]Source!I249, 2)</f>
        <v>149.04</v>
      </c>
      <c r="I402" s="39">
        <f>IF([1]Source!BA249&lt;&gt; 0, [1]Source!BA249, 1)</f>
        <v>30.99</v>
      </c>
      <c r="J402" s="40">
        <f>[1]Source!S249</f>
        <v>4618.75</v>
      </c>
      <c r="K402" s="41"/>
      <c r="R402">
        <f>H402</f>
        <v>149.04</v>
      </c>
    </row>
    <row r="403" spans="1:26" x14ac:dyDescent="0.25">
      <c r="A403" s="24"/>
      <c r="B403" s="36"/>
      <c r="C403" s="36" t="s">
        <v>30</v>
      </c>
      <c r="D403" s="37"/>
      <c r="E403" s="30"/>
      <c r="F403" s="38">
        <f>[1]Source!AM249</f>
        <v>0.25</v>
      </c>
      <c r="G403" s="39" t="str">
        <f>[1]Source!DE249</f>
        <v/>
      </c>
      <c r="H403" s="40">
        <f>ROUND([1]Source!AD249*[1]Source!I249, 2)</f>
        <v>1.5</v>
      </c>
      <c r="I403" s="39">
        <f>IF([1]Source!BB249&lt;&gt; 0, [1]Source!BB249, 1)</f>
        <v>3.76</v>
      </c>
      <c r="J403" s="40">
        <f>[1]Source!Q249</f>
        <v>5.64</v>
      </c>
      <c r="K403" s="41"/>
    </row>
    <row r="404" spans="1:26" x14ac:dyDescent="0.25">
      <c r="A404" s="24"/>
      <c r="B404" s="36"/>
      <c r="C404" s="36" t="s">
        <v>31</v>
      </c>
      <c r="D404" s="37"/>
      <c r="E404" s="30"/>
      <c r="F404" s="38">
        <f>[1]Source!AL249</f>
        <v>4.08</v>
      </c>
      <c r="G404" s="39" t="str">
        <f>[1]Source!DD249</f>
        <v/>
      </c>
      <c r="H404" s="40">
        <f>ROUND([1]Source!AC249*[1]Source!I249, 2)</f>
        <v>24.48</v>
      </c>
      <c r="I404" s="39">
        <f>IF([1]Source!BC249&lt;&gt; 0, [1]Source!BC249, 1)</f>
        <v>8.43</v>
      </c>
      <c r="J404" s="40">
        <f>[1]Source!P249</f>
        <v>206.37</v>
      </c>
      <c r="K404" s="41"/>
    </row>
    <row r="405" spans="1:26" x14ac:dyDescent="0.25">
      <c r="A405" s="24"/>
      <c r="B405" s="36"/>
      <c r="C405" s="36" t="s">
        <v>32</v>
      </c>
      <c r="D405" s="37" t="s">
        <v>33</v>
      </c>
      <c r="E405" s="30">
        <f>[1]Source!BZ249</f>
        <v>80</v>
      </c>
      <c r="F405" s="42"/>
      <c r="G405" s="39"/>
      <c r="H405" s="40">
        <f>SUM(S401:S408)</f>
        <v>119.23</v>
      </c>
      <c r="I405" s="39">
        <f>[1]Source!AT249</f>
        <v>80</v>
      </c>
      <c r="J405" s="40">
        <f>SUM(T401:T408)</f>
        <v>3695</v>
      </c>
      <c r="K405" s="41"/>
    </row>
    <row r="406" spans="1:26" x14ac:dyDescent="0.25">
      <c r="A406" s="24"/>
      <c r="B406" s="36"/>
      <c r="C406" s="36" t="s">
        <v>34</v>
      </c>
      <c r="D406" s="37" t="s">
        <v>33</v>
      </c>
      <c r="E406" s="30">
        <f>[1]Source!CA249</f>
        <v>60</v>
      </c>
      <c r="F406" s="42"/>
      <c r="G406" s="39"/>
      <c r="H406" s="40">
        <f>SUM(U401:U408)</f>
        <v>89.42</v>
      </c>
      <c r="I406" s="39">
        <f>[1]Source!AU249</f>
        <v>60</v>
      </c>
      <c r="J406" s="40">
        <f>SUM(V401:V408)</f>
        <v>2771.25</v>
      </c>
      <c r="K406" s="41"/>
    </row>
    <row r="407" spans="1:26" x14ac:dyDescent="0.25">
      <c r="A407" s="24"/>
      <c r="B407" s="36"/>
      <c r="C407" s="36" t="s">
        <v>35</v>
      </c>
      <c r="D407" s="37" t="s">
        <v>36</v>
      </c>
      <c r="E407" s="30">
        <f>[1]Source!AQ249</f>
        <v>2.4</v>
      </c>
      <c r="F407" s="38"/>
      <c r="G407" s="39" t="str">
        <f>[1]Source!DI249</f>
        <v/>
      </c>
      <c r="H407" s="40"/>
      <c r="I407" s="39"/>
      <c r="J407" s="40"/>
      <c r="K407" s="43">
        <f>[1]Source!U249</f>
        <v>14.399999999999999</v>
      </c>
    </row>
    <row r="408" spans="1:26" ht="28.5" x14ac:dyDescent="0.25">
      <c r="A408" s="44" t="str">
        <f>[1]Source!E250</f>
        <v>39,1</v>
      </c>
      <c r="B408" s="45" t="str">
        <f>[1]Source!F250</f>
        <v>509-7317</v>
      </c>
      <c r="C408" s="45" t="str">
        <f>[1]Source!G250</f>
        <v>Блок сигнально-пусковой (релейный блок), марка "С2000-СП2"</v>
      </c>
      <c r="D408" s="46" t="str">
        <f>[1]Source!H250</f>
        <v>шт.</v>
      </c>
      <c r="E408" s="47">
        <f>[1]Source!I250</f>
        <v>6</v>
      </c>
      <c r="F408" s="48">
        <f>[1]Source!AL250+[1]Source!AM250+[1]Source!AO250</f>
        <v>99.32</v>
      </c>
      <c r="G408" s="49" t="s">
        <v>37</v>
      </c>
      <c r="H408" s="50">
        <f>ROUND([1]Source!AC250*[1]Source!I250, 2)+ROUND([1]Source!AD250*[1]Source!I250, 2)+ROUND([1]Source!AF250*[1]Source!I250, 2)</f>
        <v>595.91999999999996</v>
      </c>
      <c r="I408" s="51">
        <f>IF([1]Source!BC250&lt;&gt; 0, [1]Source!BC250, 1)</f>
        <v>9.25</v>
      </c>
      <c r="J408" s="50">
        <f>[1]Source!O250</f>
        <v>5512.26</v>
      </c>
      <c r="K408" s="52"/>
      <c r="S408">
        <f>ROUND(([1]Source!FX250/100)*((ROUND([1]Source!AF250*[1]Source!I250, 2)+ROUND([1]Source!AE250*[1]Source!I250, 2))), 2)</f>
        <v>0</v>
      </c>
      <c r="T408">
        <f>[1]Source!X250</f>
        <v>0</v>
      </c>
      <c r="U408">
        <f>ROUND(([1]Source!FY250/100)*((ROUND([1]Source!AF250*[1]Source!I250, 2)+ROUND([1]Source!AE250*[1]Source!I250, 2))), 2)</f>
        <v>0</v>
      </c>
      <c r="V408">
        <f>[1]Source!Y250</f>
        <v>0</v>
      </c>
      <c r="W408">
        <f>IF([1]Source!BI250&lt;=1,H408, 0)</f>
        <v>0</v>
      </c>
      <c r="X408">
        <f>IF([1]Source!BI250=2,H408, 0)</f>
        <v>595.91999999999996</v>
      </c>
      <c r="Y408">
        <f>IF([1]Source!BI250=3,H408, 0)</f>
        <v>0</v>
      </c>
      <c r="Z408">
        <f>IF([1]Source!BI250=4,H408, 0)</f>
        <v>0</v>
      </c>
    </row>
    <row r="409" spans="1:26" x14ac:dyDescent="0.25">
      <c r="G409" s="53">
        <f>H402+H403+H404+H405+H406+SUM(H408:H408)</f>
        <v>979.58999999999992</v>
      </c>
      <c r="H409" s="53"/>
      <c r="I409" s="53">
        <f>J402+J403+J404+J405+J406+SUM(J408:J408)</f>
        <v>16809.27</v>
      </c>
      <c r="J409" s="53"/>
      <c r="K409" s="54">
        <f>[1]Source!U249</f>
        <v>14.399999999999999</v>
      </c>
      <c r="O409" s="55">
        <f>G409</f>
        <v>979.58999999999992</v>
      </c>
      <c r="P409" s="55">
        <f>I409</f>
        <v>16809.27</v>
      </c>
      <c r="Q409" s="55">
        <f>K409</f>
        <v>14.399999999999999</v>
      </c>
      <c r="W409">
        <f>IF([1]Source!BI249&lt;=1,H402+H403+H404+H405+H406, 0)</f>
        <v>0</v>
      </c>
      <c r="X409">
        <f>IF([1]Source!BI249=2,H402+H403+H404+H405+H406, 0)</f>
        <v>383.67</v>
      </c>
      <c r="Y409">
        <f>IF([1]Source!BI249=3,H402+H403+H404+H405+H406, 0)</f>
        <v>0</v>
      </c>
      <c r="Z409">
        <f>IF([1]Source!BI249=4,H402+H403+H404+H405+H406, 0)</f>
        <v>0</v>
      </c>
    </row>
    <row r="410" spans="1:26" ht="29.25" x14ac:dyDescent="0.25">
      <c r="A410" s="24" t="str">
        <f>[1]Source!E251</f>
        <v>40</v>
      </c>
      <c r="B410" s="36" t="str">
        <f>[1]Source!F251</f>
        <v>м10-08-019-01</v>
      </c>
      <c r="C410" s="36" t="str">
        <f>[1]Source!G251</f>
        <v>Коробка ответвительная на стене</v>
      </c>
      <c r="D410" s="37" t="str">
        <f>[1]Source!H251</f>
        <v>1  ШТ.</v>
      </c>
      <c r="E410" s="30">
        <f>[1]Source!I251</f>
        <v>4</v>
      </c>
      <c r="F410" s="38">
        <f>[1]Source!AL251+[1]Source!AM251+[1]Source!AO251</f>
        <v>5.29</v>
      </c>
      <c r="G410" s="39"/>
      <c r="H410" s="40"/>
      <c r="I410" s="39" t="str">
        <f>[1]Source!BO251</f>
        <v>м11-03-001-1</v>
      </c>
      <c r="J410" s="40"/>
      <c r="K410" s="41"/>
      <c r="S410">
        <f>ROUND(([1]Source!FX251/100)*((ROUND([1]Source!AF251*[1]Source!I251, 2)+ROUND([1]Source!AE251*[1]Source!I251, 2))), 2)</f>
        <v>15.62</v>
      </c>
      <c r="T410">
        <f>[1]Source!X251</f>
        <v>483.94</v>
      </c>
      <c r="U410">
        <f>ROUND(([1]Source!FY251/100)*((ROUND([1]Source!AF251*[1]Source!I251, 2)+ROUND([1]Source!AE251*[1]Source!I251, 2))), 2)</f>
        <v>11.71</v>
      </c>
      <c r="V410">
        <f>[1]Source!Y251</f>
        <v>362.95</v>
      </c>
    </row>
    <row r="411" spans="1:26" x14ac:dyDescent="0.25">
      <c r="A411" s="24"/>
      <c r="B411" s="36"/>
      <c r="C411" s="36" t="s">
        <v>29</v>
      </c>
      <c r="D411" s="37"/>
      <c r="E411" s="30"/>
      <c r="F411" s="38">
        <f>[1]Source!AO251</f>
        <v>4.88</v>
      </c>
      <c r="G411" s="39" t="str">
        <f>[1]Source!DG251</f>
        <v/>
      </c>
      <c r="H411" s="40">
        <f>ROUND([1]Source!AF251*[1]Source!I251, 2)</f>
        <v>19.52</v>
      </c>
      <c r="I411" s="39">
        <f>IF([1]Source!BA251&lt;&gt; 0, [1]Source!BA251, 1)</f>
        <v>30.99</v>
      </c>
      <c r="J411" s="40">
        <f>[1]Source!S251</f>
        <v>604.91999999999996</v>
      </c>
      <c r="K411" s="41"/>
      <c r="R411">
        <f>H411</f>
        <v>19.52</v>
      </c>
    </row>
    <row r="412" spans="1:26" x14ac:dyDescent="0.25">
      <c r="A412" s="24"/>
      <c r="B412" s="36"/>
      <c r="C412" s="36" t="s">
        <v>31</v>
      </c>
      <c r="D412" s="37"/>
      <c r="E412" s="30"/>
      <c r="F412" s="38">
        <f>[1]Source!AL251</f>
        <v>0.41</v>
      </c>
      <c r="G412" s="39" t="str">
        <f>[1]Source!DD251</f>
        <v/>
      </c>
      <c r="H412" s="40">
        <f>ROUND([1]Source!AC251*[1]Source!I251, 2)</f>
        <v>1.64</v>
      </c>
      <c r="I412" s="39">
        <f>IF([1]Source!BC251&lt;&gt; 0, [1]Source!BC251, 1)</f>
        <v>8.33</v>
      </c>
      <c r="J412" s="40">
        <f>[1]Source!P251</f>
        <v>13.66</v>
      </c>
      <c r="K412" s="41"/>
    </row>
    <row r="413" spans="1:26" x14ac:dyDescent="0.25">
      <c r="A413" s="24"/>
      <c r="B413" s="36"/>
      <c r="C413" s="36" t="s">
        <v>32</v>
      </c>
      <c r="D413" s="37" t="s">
        <v>33</v>
      </c>
      <c r="E413" s="30">
        <f>[1]Source!BZ251</f>
        <v>80</v>
      </c>
      <c r="F413" s="42"/>
      <c r="G413" s="39"/>
      <c r="H413" s="40">
        <f>SUM(S410:S416)</f>
        <v>15.62</v>
      </c>
      <c r="I413" s="39">
        <f>[1]Source!AT251</f>
        <v>80</v>
      </c>
      <c r="J413" s="40">
        <f>SUM(T410:T416)</f>
        <v>483.94</v>
      </c>
      <c r="K413" s="41"/>
    </row>
    <row r="414" spans="1:26" x14ac:dyDescent="0.25">
      <c r="A414" s="24"/>
      <c r="B414" s="36"/>
      <c r="C414" s="36" t="s">
        <v>34</v>
      </c>
      <c r="D414" s="37" t="s">
        <v>33</v>
      </c>
      <c r="E414" s="30">
        <f>[1]Source!CA251</f>
        <v>60</v>
      </c>
      <c r="F414" s="42"/>
      <c r="G414" s="39"/>
      <c r="H414" s="40">
        <f>SUM(U410:U416)</f>
        <v>11.71</v>
      </c>
      <c r="I414" s="39">
        <f>[1]Source!AU251</f>
        <v>60</v>
      </c>
      <c r="J414" s="40">
        <f>SUM(V410:V416)</f>
        <v>362.95</v>
      </c>
      <c r="K414" s="41"/>
    </row>
    <row r="415" spans="1:26" x14ac:dyDescent="0.25">
      <c r="A415" s="24"/>
      <c r="B415" s="36"/>
      <c r="C415" s="36" t="s">
        <v>35</v>
      </c>
      <c r="D415" s="37" t="s">
        <v>36</v>
      </c>
      <c r="E415" s="30">
        <f>[1]Source!AQ251</f>
        <v>0.52</v>
      </c>
      <c r="F415" s="38"/>
      <c r="G415" s="39" t="str">
        <f>[1]Source!DI251</f>
        <v/>
      </c>
      <c r="H415" s="40"/>
      <c r="I415" s="39"/>
      <c r="J415" s="40"/>
      <c r="K415" s="43">
        <f>[1]Source!U251</f>
        <v>2.08</v>
      </c>
    </row>
    <row r="416" spans="1:26" ht="28.5" x14ac:dyDescent="0.25">
      <c r="A416" s="44" t="str">
        <f>[1]Source!E252</f>
        <v>40,1</v>
      </c>
      <c r="B416" s="45" t="str">
        <f>[1]Source!F252</f>
        <v>509-7292</v>
      </c>
      <c r="C416" s="45" t="str">
        <f>[1]Source!G252</f>
        <v>Расширитель адресный ("адресная метка"), марка "С2000-АР2"</v>
      </c>
      <c r="D416" s="46" t="str">
        <f>[1]Source!H252</f>
        <v>100 шт.</v>
      </c>
      <c r="E416" s="47">
        <f>[1]Source!I252</f>
        <v>0.04</v>
      </c>
      <c r="F416" s="48">
        <f>[1]Source!AL252+[1]Source!AM252+[1]Source!AO252</f>
        <v>5563</v>
      </c>
      <c r="G416" s="49" t="s">
        <v>37</v>
      </c>
      <c r="H416" s="50">
        <f>ROUND([1]Source!AC252*[1]Source!I252, 2)+ROUND([1]Source!AD252*[1]Source!I252, 2)+ROUND([1]Source!AF252*[1]Source!I252, 2)</f>
        <v>222.52</v>
      </c>
      <c r="I416" s="51">
        <f>IF([1]Source!BC252&lt;&gt; 0, [1]Source!BC252, 1)</f>
        <v>7.37</v>
      </c>
      <c r="J416" s="50">
        <f>[1]Source!O252</f>
        <v>1639.97</v>
      </c>
      <c r="K416" s="52"/>
      <c r="S416">
        <f>ROUND(([1]Source!FX252/100)*((ROUND([1]Source!AF252*[1]Source!I252, 2)+ROUND([1]Source!AE252*[1]Source!I252, 2))), 2)</f>
        <v>0</v>
      </c>
      <c r="T416">
        <f>[1]Source!X252</f>
        <v>0</v>
      </c>
      <c r="U416">
        <f>ROUND(([1]Source!FY252/100)*((ROUND([1]Source!AF252*[1]Source!I252, 2)+ROUND([1]Source!AE252*[1]Source!I252, 2))), 2)</f>
        <v>0</v>
      </c>
      <c r="V416">
        <f>[1]Source!Y252</f>
        <v>0</v>
      </c>
      <c r="W416">
        <f>IF([1]Source!BI252&lt;=1,H416, 0)</f>
        <v>0</v>
      </c>
      <c r="X416">
        <f>IF([1]Source!BI252=2,H416, 0)</f>
        <v>222.52</v>
      </c>
      <c r="Y416">
        <f>IF([1]Source!BI252=3,H416, 0)</f>
        <v>0</v>
      </c>
      <c r="Z416">
        <f>IF([1]Source!BI252=4,H416, 0)</f>
        <v>0</v>
      </c>
    </row>
    <row r="417" spans="1:26" x14ac:dyDescent="0.25">
      <c r="G417" s="53">
        <f>H411+H412+H413+H414+SUM(H416:H416)</f>
        <v>271.01</v>
      </c>
      <c r="H417" s="53"/>
      <c r="I417" s="53">
        <f>J411+J412+J413+J414+SUM(J416:J416)</f>
        <v>3105.44</v>
      </c>
      <c r="J417" s="53"/>
      <c r="K417" s="54">
        <f>[1]Source!U251</f>
        <v>2.08</v>
      </c>
      <c r="O417" s="55">
        <f>G417</f>
        <v>271.01</v>
      </c>
      <c r="P417" s="55">
        <f>I417</f>
        <v>3105.44</v>
      </c>
      <c r="Q417" s="55">
        <f>K417</f>
        <v>2.08</v>
      </c>
      <c r="W417">
        <f>IF([1]Source!BI251&lt;=1,H411+H412+H413+H414, 0)</f>
        <v>0</v>
      </c>
      <c r="X417">
        <f>IF([1]Source!BI251=2,H411+H412+H413+H414, 0)</f>
        <v>48.49</v>
      </c>
      <c r="Y417">
        <f>IF([1]Source!BI251=3,H411+H412+H413+H414, 0)</f>
        <v>0</v>
      </c>
      <c r="Z417">
        <f>IF([1]Source!BI251=4,H411+H412+H413+H414, 0)</f>
        <v>0</v>
      </c>
    </row>
    <row r="418" spans="1:26" ht="57" x14ac:dyDescent="0.25">
      <c r="A418" s="24" t="str">
        <f>[1]Source!E253</f>
        <v>41</v>
      </c>
      <c r="B418" s="36" t="str">
        <f>[1]Source!F253</f>
        <v>м10-08-002-2</v>
      </c>
      <c r="C418" s="36" t="str">
        <f>[1]Source!G253</f>
        <v>Извещатель ПС автоматический дымовой, фотоэлектрический, радиоизотопный, световой в нормальном исполнении</v>
      </c>
      <c r="D418" s="37" t="str">
        <f>[1]Source!H253</f>
        <v>1  ШТ.</v>
      </c>
      <c r="E418" s="30">
        <f>[1]Source!I253</f>
        <v>71</v>
      </c>
      <c r="F418" s="38">
        <f>[1]Source!AL253+[1]Source!AM253+[1]Source!AO253</f>
        <v>19.21</v>
      </c>
      <c r="G418" s="39"/>
      <c r="H418" s="40"/>
      <c r="I418" s="39" t="str">
        <f>[1]Source!BO253</f>
        <v>м10-08-002-2</v>
      </c>
      <c r="J418" s="40"/>
      <c r="K418" s="41"/>
      <c r="S418">
        <f>ROUND(([1]Source!FX253/100)*((ROUND([1]Source!AF253*[1]Source!I253, 2)+ROUND([1]Source!AE253*[1]Source!I253, 2))), 2)</f>
        <v>917.89</v>
      </c>
      <c r="T418">
        <f>[1]Source!X253</f>
        <v>28445.35</v>
      </c>
      <c r="U418">
        <f>ROUND(([1]Source!FY253/100)*((ROUND([1]Source!AF253*[1]Source!I253, 2)+ROUND([1]Source!AE253*[1]Source!I253, 2))), 2)</f>
        <v>688.42</v>
      </c>
      <c r="V418">
        <f>[1]Source!Y253</f>
        <v>21334.01</v>
      </c>
    </row>
    <row r="419" spans="1:26" x14ac:dyDescent="0.25">
      <c r="A419" s="24"/>
      <c r="B419" s="36"/>
      <c r="C419" s="36" t="s">
        <v>29</v>
      </c>
      <c r="D419" s="37"/>
      <c r="E419" s="30"/>
      <c r="F419" s="38">
        <f>[1]Source!AO253</f>
        <v>16.16</v>
      </c>
      <c r="G419" s="39" t="str">
        <f>[1]Source!DG253</f>
        <v/>
      </c>
      <c r="H419" s="40">
        <f>ROUND([1]Source!AF253*[1]Source!I253, 2)</f>
        <v>1147.3599999999999</v>
      </c>
      <c r="I419" s="39">
        <f>IF([1]Source!BA253&lt;&gt; 0, [1]Source!BA253, 1)</f>
        <v>30.99</v>
      </c>
      <c r="J419" s="40">
        <f>[1]Source!S253</f>
        <v>35556.69</v>
      </c>
      <c r="K419" s="41"/>
      <c r="R419">
        <f>H419</f>
        <v>1147.3599999999999</v>
      </c>
    </row>
    <row r="420" spans="1:26" x14ac:dyDescent="0.25">
      <c r="A420" s="24"/>
      <c r="B420" s="36"/>
      <c r="C420" s="36" t="s">
        <v>30</v>
      </c>
      <c r="D420" s="37"/>
      <c r="E420" s="30"/>
      <c r="F420" s="38">
        <f>[1]Source!AM253</f>
        <v>0.31</v>
      </c>
      <c r="G420" s="39" t="str">
        <f>[1]Source!DE253</f>
        <v/>
      </c>
      <c r="H420" s="40">
        <f>ROUND([1]Source!AD253*[1]Source!I253, 2)</f>
        <v>22.01</v>
      </c>
      <c r="I420" s="39">
        <f>IF([1]Source!BB253&lt;&gt; 0, [1]Source!BB253, 1)</f>
        <v>3.74</v>
      </c>
      <c r="J420" s="40">
        <f>[1]Source!Q253</f>
        <v>82.32</v>
      </c>
      <c r="K420" s="41"/>
    </row>
    <row r="421" spans="1:26" x14ac:dyDescent="0.25">
      <c r="A421" s="24"/>
      <c r="B421" s="36"/>
      <c r="C421" s="36" t="s">
        <v>31</v>
      </c>
      <c r="D421" s="37"/>
      <c r="E421" s="30"/>
      <c r="F421" s="38">
        <f>[1]Source!AL253</f>
        <v>2.74</v>
      </c>
      <c r="G421" s="39" t="str">
        <f>[1]Source!DD253</f>
        <v/>
      </c>
      <c r="H421" s="40">
        <f>ROUND([1]Source!AC253*[1]Source!I253, 2)</f>
        <v>194.54</v>
      </c>
      <c r="I421" s="39">
        <f>IF([1]Source!BC253&lt;&gt; 0, [1]Source!BC253, 1)</f>
        <v>7.47</v>
      </c>
      <c r="J421" s="40">
        <f>[1]Source!P253</f>
        <v>1453.21</v>
      </c>
      <c r="K421" s="41"/>
    </row>
    <row r="422" spans="1:26" x14ac:dyDescent="0.25">
      <c r="A422" s="24"/>
      <c r="B422" s="36"/>
      <c r="C422" s="36" t="s">
        <v>32</v>
      </c>
      <c r="D422" s="37" t="s">
        <v>33</v>
      </c>
      <c r="E422" s="30">
        <f>[1]Source!BZ253</f>
        <v>80</v>
      </c>
      <c r="F422" s="42"/>
      <c r="G422" s="39"/>
      <c r="H422" s="40">
        <f>SUM(S418:S425)</f>
        <v>917.89</v>
      </c>
      <c r="I422" s="39">
        <f>[1]Source!AT253</f>
        <v>80</v>
      </c>
      <c r="J422" s="40">
        <f>SUM(T418:T425)</f>
        <v>28445.35</v>
      </c>
      <c r="K422" s="41"/>
    </row>
    <row r="423" spans="1:26" x14ac:dyDescent="0.25">
      <c r="A423" s="24"/>
      <c r="B423" s="36"/>
      <c r="C423" s="36" t="s">
        <v>34</v>
      </c>
      <c r="D423" s="37" t="s">
        <v>33</v>
      </c>
      <c r="E423" s="30">
        <f>[1]Source!CA253</f>
        <v>60</v>
      </c>
      <c r="F423" s="42"/>
      <c r="G423" s="39"/>
      <c r="H423" s="40">
        <f>SUM(U418:U425)</f>
        <v>688.42</v>
      </c>
      <c r="I423" s="39">
        <f>[1]Source!AU253</f>
        <v>60</v>
      </c>
      <c r="J423" s="40">
        <f>SUM(V418:V425)</f>
        <v>21334.01</v>
      </c>
      <c r="K423" s="41"/>
    </row>
    <row r="424" spans="1:26" x14ac:dyDescent="0.25">
      <c r="A424" s="24"/>
      <c r="B424" s="36"/>
      <c r="C424" s="36" t="s">
        <v>35</v>
      </c>
      <c r="D424" s="37" t="s">
        <v>36</v>
      </c>
      <c r="E424" s="30">
        <f>[1]Source!AQ253</f>
        <v>1.68</v>
      </c>
      <c r="F424" s="38"/>
      <c r="G424" s="39" t="str">
        <f>[1]Source!DI253</f>
        <v/>
      </c>
      <c r="H424" s="40"/>
      <c r="I424" s="39"/>
      <c r="J424" s="40"/>
      <c r="K424" s="43">
        <f>[1]Source!U253</f>
        <v>119.28</v>
      </c>
    </row>
    <row r="425" spans="1:26" ht="28.5" x14ac:dyDescent="0.25">
      <c r="A425" s="44" t="str">
        <f>[1]Source!E254</f>
        <v>41,1</v>
      </c>
      <c r="B425" s="45" t="str">
        <f>[1]Source!F254</f>
        <v>509-3780</v>
      </c>
      <c r="C425" s="45" t="str">
        <f>[1]Source!G254</f>
        <v>Извещатель пожарный дымовой ДИП-34А</v>
      </c>
      <c r="D425" s="46" t="str">
        <f>[1]Source!H254</f>
        <v>10 шт.</v>
      </c>
      <c r="E425" s="47">
        <f>[1]Source!I254</f>
        <v>7.1</v>
      </c>
      <c r="F425" s="48">
        <f>[1]Source!AL254+[1]Source!AM254+[1]Source!AO254</f>
        <v>3328.01</v>
      </c>
      <c r="G425" s="49" t="s">
        <v>37</v>
      </c>
      <c r="H425" s="50">
        <f>ROUND([1]Source!AC254*[1]Source!I254, 2)+ROUND([1]Source!AD254*[1]Source!I254, 2)+ROUND([1]Source!AF254*[1]Source!I254, 2)</f>
        <v>23628.87</v>
      </c>
      <c r="I425" s="51">
        <f>IF([1]Source!BC254&lt;&gt; 0, [1]Source!BC254, 1)</f>
        <v>2.08</v>
      </c>
      <c r="J425" s="50">
        <f>[1]Source!O254</f>
        <v>49148.05</v>
      </c>
      <c r="K425" s="52"/>
      <c r="S425">
        <f>ROUND(([1]Source!FX254/100)*((ROUND([1]Source!AF254*[1]Source!I254, 2)+ROUND([1]Source!AE254*[1]Source!I254, 2))), 2)</f>
        <v>0</v>
      </c>
      <c r="T425">
        <f>[1]Source!X254</f>
        <v>0</v>
      </c>
      <c r="U425">
        <f>ROUND(([1]Source!FY254/100)*((ROUND([1]Source!AF254*[1]Source!I254, 2)+ROUND([1]Source!AE254*[1]Source!I254, 2))), 2)</f>
        <v>0</v>
      </c>
      <c r="V425">
        <f>[1]Source!Y254</f>
        <v>0</v>
      </c>
      <c r="W425">
        <f>IF([1]Source!BI254&lt;=1,H425, 0)</f>
        <v>0</v>
      </c>
      <c r="X425">
        <f>IF([1]Source!BI254=2,H425, 0)</f>
        <v>23628.87</v>
      </c>
      <c r="Y425">
        <f>IF([1]Source!BI254=3,H425, 0)</f>
        <v>0</v>
      </c>
      <c r="Z425">
        <f>IF([1]Source!BI254=4,H425, 0)</f>
        <v>0</v>
      </c>
    </row>
    <row r="426" spans="1:26" x14ac:dyDescent="0.25">
      <c r="G426" s="53">
        <f>H419+H420+H421+H422+H423+SUM(H425:H425)</f>
        <v>26599.09</v>
      </c>
      <c r="H426" s="53"/>
      <c r="I426" s="53">
        <f>J419+J420+J421+J422+J423+SUM(J425:J425)</f>
        <v>136019.63</v>
      </c>
      <c r="J426" s="53"/>
      <c r="K426" s="54">
        <f>[1]Source!U253</f>
        <v>119.28</v>
      </c>
      <c r="O426" s="55">
        <f>G426</f>
        <v>26599.09</v>
      </c>
      <c r="P426" s="55">
        <f>I426</f>
        <v>136019.63</v>
      </c>
      <c r="Q426" s="55">
        <f>K426</f>
        <v>119.28</v>
      </c>
      <c r="W426">
        <f>IF([1]Source!BI253&lt;=1,H419+H420+H421+H422+H423, 0)</f>
        <v>0</v>
      </c>
      <c r="X426">
        <f>IF([1]Source!BI253=2,H419+H420+H421+H422+H423, 0)</f>
        <v>2970.22</v>
      </c>
      <c r="Y426">
        <f>IF([1]Source!BI253=3,H419+H420+H421+H422+H423, 0)</f>
        <v>0</v>
      </c>
      <c r="Z426">
        <f>IF([1]Source!BI253=4,H419+H420+H421+H422+H423, 0)</f>
        <v>0</v>
      </c>
    </row>
    <row r="427" spans="1:26" ht="57" x14ac:dyDescent="0.25">
      <c r="A427" s="24" t="str">
        <f>[1]Source!E255</f>
        <v>42</v>
      </c>
      <c r="B427" s="36" t="str">
        <f>[1]Source!F255</f>
        <v>м10-08-002-1</v>
      </c>
      <c r="C427" s="36" t="str">
        <f>[1]Source!G255</f>
        <v>Извещатель ПС автоматический тепловой электро-контактный, магнитоконтактный в нормальном исполнении</v>
      </c>
      <c r="D427" s="37" t="str">
        <f>[1]Source!H255</f>
        <v>1  ШТ.</v>
      </c>
      <c r="E427" s="30">
        <f>[1]Source!I255</f>
        <v>10</v>
      </c>
      <c r="F427" s="38">
        <f>[1]Source!AL255+[1]Source!AM255+[1]Source!AO255</f>
        <v>9.48</v>
      </c>
      <c r="G427" s="39"/>
      <c r="H427" s="40"/>
      <c r="I427" s="39" t="str">
        <f>[1]Source!BO255</f>
        <v>м10-08-002-1</v>
      </c>
      <c r="J427" s="40"/>
      <c r="K427" s="41"/>
      <c r="S427">
        <f>ROUND(([1]Source!FX255/100)*((ROUND([1]Source!AF255*[1]Source!I255, 2)+ROUND([1]Source!AE255*[1]Source!I255, 2))), 2)</f>
        <v>64.64</v>
      </c>
      <c r="T427">
        <f>[1]Source!X255</f>
        <v>2003.19</v>
      </c>
      <c r="U427">
        <f>ROUND(([1]Source!FY255/100)*((ROUND([1]Source!AF255*[1]Source!I255, 2)+ROUND([1]Source!AE255*[1]Source!I255, 2))), 2)</f>
        <v>48.48</v>
      </c>
      <c r="V427">
        <f>[1]Source!Y255</f>
        <v>1502.39</v>
      </c>
    </row>
    <row r="428" spans="1:26" x14ac:dyDescent="0.25">
      <c r="A428" s="24"/>
      <c r="B428" s="36"/>
      <c r="C428" s="36" t="s">
        <v>29</v>
      </c>
      <c r="D428" s="37"/>
      <c r="E428" s="30"/>
      <c r="F428" s="38">
        <f>[1]Source!AO255</f>
        <v>8.08</v>
      </c>
      <c r="G428" s="39" t="str">
        <f>[1]Source!DG255</f>
        <v/>
      </c>
      <c r="H428" s="40">
        <f>ROUND([1]Source!AF255*[1]Source!I255, 2)</f>
        <v>80.8</v>
      </c>
      <c r="I428" s="39">
        <f>IF([1]Source!BA255&lt;&gt; 0, [1]Source!BA255, 1)</f>
        <v>30.99</v>
      </c>
      <c r="J428" s="40">
        <f>[1]Source!S255</f>
        <v>2503.9899999999998</v>
      </c>
      <c r="K428" s="41"/>
      <c r="R428">
        <f>H428</f>
        <v>80.8</v>
      </c>
    </row>
    <row r="429" spans="1:26" x14ac:dyDescent="0.25">
      <c r="A429" s="24"/>
      <c r="B429" s="36"/>
      <c r="C429" s="36" t="s">
        <v>30</v>
      </c>
      <c r="D429" s="37"/>
      <c r="E429" s="30"/>
      <c r="F429" s="38">
        <f>[1]Source!AM255</f>
        <v>0.12</v>
      </c>
      <c r="G429" s="39" t="str">
        <f>[1]Source!DE255</f>
        <v/>
      </c>
      <c r="H429" s="40">
        <f>ROUND([1]Source!AD255*[1]Source!I255, 2)</f>
        <v>1.2</v>
      </c>
      <c r="I429" s="39">
        <f>IF([1]Source!BB255&lt;&gt; 0, [1]Source!BB255, 1)</f>
        <v>3.67</v>
      </c>
      <c r="J429" s="40">
        <f>[1]Source!Q255</f>
        <v>4.4000000000000004</v>
      </c>
      <c r="K429" s="41"/>
    </row>
    <row r="430" spans="1:26" x14ac:dyDescent="0.25">
      <c r="A430" s="24"/>
      <c r="B430" s="36"/>
      <c r="C430" s="36" t="s">
        <v>31</v>
      </c>
      <c r="D430" s="37"/>
      <c r="E430" s="30"/>
      <c r="F430" s="38">
        <f>[1]Source!AL255</f>
        <v>1.28</v>
      </c>
      <c r="G430" s="39" t="str">
        <f>[1]Source!DD255</f>
        <v/>
      </c>
      <c r="H430" s="40">
        <f>ROUND([1]Source!AC255*[1]Source!I255, 2)</f>
        <v>12.8</v>
      </c>
      <c r="I430" s="39">
        <f>IF([1]Source!BC255&lt;&gt; 0, [1]Source!BC255, 1)</f>
        <v>8.11</v>
      </c>
      <c r="J430" s="40">
        <f>[1]Source!P255</f>
        <v>103.81</v>
      </c>
      <c r="K430" s="41"/>
    </row>
    <row r="431" spans="1:26" x14ac:dyDescent="0.25">
      <c r="A431" s="24"/>
      <c r="B431" s="36"/>
      <c r="C431" s="36" t="s">
        <v>32</v>
      </c>
      <c r="D431" s="37" t="s">
        <v>33</v>
      </c>
      <c r="E431" s="30">
        <f>[1]Source!BZ255</f>
        <v>80</v>
      </c>
      <c r="F431" s="42"/>
      <c r="G431" s="39"/>
      <c r="H431" s="40">
        <f>SUM(S427:S434)</f>
        <v>64.64</v>
      </c>
      <c r="I431" s="39">
        <f>[1]Source!AT255</f>
        <v>80</v>
      </c>
      <c r="J431" s="40">
        <f>SUM(T427:T434)</f>
        <v>2003.19</v>
      </c>
      <c r="K431" s="41"/>
    </row>
    <row r="432" spans="1:26" x14ac:dyDescent="0.25">
      <c r="A432" s="24"/>
      <c r="B432" s="36"/>
      <c r="C432" s="36" t="s">
        <v>34</v>
      </c>
      <c r="D432" s="37" t="s">
        <v>33</v>
      </c>
      <c r="E432" s="30">
        <f>[1]Source!CA255</f>
        <v>60</v>
      </c>
      <c r="F432" s="42"/>
      <c r="G432" s="39"/>
      <c r="H432" s="40">
        <f>SUM(U427:U434)</f>
        <v>48.48</v>
      </c>
      <c r="I432" s="39">
        <f>[1]Source!AU255</f>
        <v>60</v>
      </c>
      <c r="J432" s="40">
        <f>SUM(V427:V434)</f>
        <v>1502.39</v>
      </c>
      <c r="K432" s="41"/>
    </row>
    <row r="433" spans="1:26" x14ac:dyDescent="0.25">
      <c r="A433" s="24"/>
      <c r="B433" s="36"/>
      <c r="C433" s="36" t="s">
        <v>35</v>
      </c>
      <c r="D433" s="37" t="s">
        <v>36</v>
      </c>
      <c r="E433" s="30">
        <f>[1]Source!AQ255</f>
        <v>0.84</v>
      </c>
      <c r="F433" s="38"/>
      <c r="G433" s="39" t="str">
        <f>[1]Source!DI255</f>
        <v/>
      </c>
      <c r="H433" s="40"/>
      <c r="I433" s="39"/>
      <c r="J433" s="40"/>
      <c r="K433" s="43">
        <f>[1]Source!U255</f>
        <v>8.4</v>
      </c>
    </row>
    <row r="434" spans="1:26" ht="28.5" x14ac:dyDescent="0.25">
      <c r="A434" s="44" t="str">
        <f>[1]Source!E257</f>
        <v>42,2</v>
      </c>
      <c r="B434" s="45" t="str">
        <f>[1]Source!F257</f>
        <v>509-7234</v>
      </c>
      <c r="C434" s="45" t="str">
        <f>[1]Source!G257</f>
        <v>Извещатель пожарный ручной ИПР 513-3А исп. 02</v>
      </c>
      <c r="D434" s="46" t="str">
        <f>[1]Source!H257</f>
        <v>10 шт.</v>
      </c>
      <c r="E434" s="47">
        <f>[1]Source!I257</f>
        <v>1</v>
      </c>
      <c r="F434" s="48">
        <f>[1]Source!AL257+[1]Source!AM257+[1]Source!AO257</f>
        <v>2845.5</v>
      </c>
      <c r="G434" s="49" t="s">
        <v>37</v>
      </c>
      <c r="H434" s="50">
        <f>ROUND([1]Source!AC257*[1]Source!I257, 2)+ROUND([1]Source!AD257*[1]Source!I257, 2)+ROUND([1]Source!AF257*[1]Source!I257, 2)</f>
        <v>2845.5</v>
      </c>
      <c r="I434" s="51">
        <f>IF([1]Source!BC257&lt;&gt; 0, [1]Source!BC257, 1)</f>
        <v>1.74</v>
      </c>
      <c r="J434" s="50">
        <f>[1]Source!O257</f>
        <v>4951.17</v>
      </c>
      <c r="K434" s="52"/>
      <c r="S434">
        <f>ROUND(([1]Source!FX257/100)*((ROUND([1]Source!AF257*[1]Source!I257, 2)+ROUND([1]Source!AE257*[1]Source!I257, 2))), 2)</f>
        <v>0</v>
      </c>
      <c r="T434">
        <f>[1]Source!X257</f>
        <v>0</v>
      </c>
      <c r="U434">
        <f>ROUND(([1]Source!FY257/100)*((ROUND([1]Source!AF257*[1]Source!I257, 2)+ROUND([1]Source!AE257*[1]Source!I257, 2))), 2)</f>
        <v>0</v>
      </c>
      <c r="V434">
        <f>[1]Source!Y257</f>
        <v>0</v>
      </c>
      <c r="W434">
        <f>IF([1]Source!BI257&lt;=1,H434, 0)</f>
        <v>0</v>
      </c>
      <c r="X434">
        <f>IF([1]Source!BI257=2,H434, 0)</f>
        <v>2845.5</v>
      </c>
      <c r="Y434">
        <f>IF([1]Source!BI257=3,H434, 0)</f>
        <v>0</v>
      </c>
      <c r="Z434">
        <f>IF([1]Source!BI257=4,H434, 0)</f>
        <v>0</v>
      </c>
    </row>
    <row r="435" spans="1:26" x14ac:dyDescent="0.25">
      <c r="G435" s="53">
        <f>H428+H429+H430+H431+H432+SUM(H434:H434)</f>
        <v>3053.42</v>
      </c>
      <c r="H435" s="53"/>
      <c r="I435" s="53">
        <f>J428+J429+J430+J431+J432+SUM(J434:J434)</f>
        <v>11068.95</v>
      </c>
      <c r="J435" s="53"/>
      <c r="K435" s="54">
        <f>[1]Source!U255</f>
        <v>8.4</v>
      </c>
      <c r="O435" s="55">
        <f>G435</f>
        <v>3053.42</v>
      </c>
      <c r="P435" s="55">
        <f>I435</f>
        <v>11068.95</v>
      </c>
      <c r="Q435" s="55">
        <f>K435</f>
        <v>8.4</v>
      </c>
      <c r="W435">
        <f>IF([1]Source!BI255&lt;=1,H428+H429+H430+H431+H432, 0)</f>
        <v>0</v>
      </c>
      <c r="X435">
        <f>IF([1]Source!BI255=2,H428+H429+H430+H431+H432, 0)</f>
        <v>207.92</v>
      </c>
      <c r="Y435">
        <f>IF([1]Source!BI255=3,H428+H429+H430+H431+H432, 0)</f>
        <v>0</v>
      </c>
      <c r="Z435">
        <f>IF([1]Source!BI255=4,H428+H429+H430+H431+H432, 0)</f>
        <v>0</v>
      </c>
    </row>
    <row r="436" spans="1:26" ht="42.75" x14ac:dyDescent="0.25">
      <c r="A436" s="24" t="str">
        <f>[1]Source!E258</f>
        <v>43</v>
      </c>
      <c r="B436" s="36" t="str">
        <f>[1]Source!F258</f>
        <v>м11-03-001-01</v>
      </c>
      <c r="C436" s="36" t="str">
        <f>[1]Source!G258</f>
        <v>Приборы, устанавливаемые на металлоконструкциях, щитах и пультах, масса до 5 кг</v>
      </c>
      <c r="D436" s="37" t="str">
        <f>[1]Source!H258</f>
        <v>1  ШТ.</v>
      </c>
      <c r="E436" s="30">
        <f>[1]Source!I258</f>
        <v>1</v>
      </c>
      <c r="F436" s="38">
        <f>[1]Source!AL258+[1]Source!AM258+[1]Source!AO258</f>
        <v>6.05</v>
      </c>
      <c r="G436" s="39"/>
      <c r="H436" s="40"/>
      <c r="I436" s="39" t="str">
        <f>[1]Source!BO258</f>
        <v>м11-03-001-2</v>
      </c>
      <c r="J436" s="40"/>
      <c r="K436" s="41"/>
      <c r="S436">
        <f>ROUND(([1]Source!FX258/100)*((ROUND([1]Source!AF258*[1]Source!I258, 2)+ROUND([1]Source!AE258*[1]Source!I258, 2))), 2)</f>
        <v>4.13</v>
      </c>
      <c r="T436">
        <f>[1]Source!X258</f>
        <v>127.93</v>
      </c>
      <c r="U436">
        <f>ROUND(([1]Source!FY258/100)*((ROUND([1]Source!AF258*[1]Source!I258, 2)+ROUND([1]Source!AE258*[1]Source!I258, 2))), 2)</f>
        <v>3.1</v>
      </c>
      <c r="V436">
        <f>[1]Source!Y258</f>
        <v>95.95</v>
      </c>
    </row>
    <row r="437" spans="1:26" x14ac:dyDescent="0.25">
      <c r="A437" s="24"/>
      <c r="B437" s="36"/>
      <c r="C437" s="36" t="s">
        <v>29</v>
      </c>
      <c r="D437" s="37"/>
      <c r="E437" s="30"/>
      <c r="F437" s="38">
        <f>[1]Source!AO258</f>
        <v>5.16</v>
      </c>
      <c r="G437" s="39" t="str">
        <f>[1]Source!DG258</f>
        <v/>
      </c>
      <c r="H437" s="40">
        <f>ROUND([1]Source!AF258*[1]Source!I258, 2)</f>
        <v>5.16</v>
      </c>
      <c r="I437" s="39">
        <f>IF([1]Source!BA258&lt;&gt; 0, [1]Source!BA258, 1)</f>
        <v>30.99</v>
      </c>
      <c r="J437" s="40">
        <f>[1]Source!S258</f>
        <v>159.91</v>
      </c>
      <c r="K437" s="41"/>
      <c r="R437">
        <f>H437</f>
        <v>5.16</v>
      </c>
    </row>
    <row r="438" spans="1:26" x14ac:dyDescent="0.25">
      <c r="A438" s="24"/>
      <c r="B438" s="36"/>
      <c r="C438" s="36" t="s">
        <v>31</v>
      </c>
      <c r="D438" s="37"/>
      <c r="E438" s="30"/>
      <c r="F438" s="38">
        <f>[1]Source!AL258</f>
        <v>0.89</v>
      </c>
      <c r="G438" s="39" t="str">
        <f>[1]Source!DD258</f>
        <v/>
      </c>
      <c r="H438" s="40">
        <f>ROUND([1]Source!AC258*[1]Source!I258, 2)</f>
        <v>0.89</v>
      </c>
      <c r="I438" s="39">
        <f>IF([1]Source!BC258&lt;&gt; 0, [1]Source!BC258, 1)</f>
        <v>7.99</v>
      </c>
      <c r="J438" s="40">
        <f>[1]Source!P258</f>
        <v>7.11</v>
      </c>
      <c r="K438" s="41"/>
    </row>
    <row r="439" spans="1:26" x14ac:dyDescent="0.25">
      <c r="A439" s="24"/>
      <c r="B439" s="36"/>
      <c r="C439" s="36" t="s">
        <v>32</v>
      </c>
      <c r="D439" s="37" t="s">
        <v>33</v>
      </c>
      <c r="E439" s="30">
        <f>[1]Source!BZ258</f>
        <v>80</v>
      </c>
      <c r="F439" s="42"/>
      <c r="G439" s="39"/>
      <c r="H439" s="40">
        <f>SUM(S436:S442)</f>
        <v>4.13</v>
      </c>
      <c r="I439" s="39">
        <f>[1]Source!AT258</f>
        <v>80</v>
      </c>
      <c r="J439" s="40">
        <f>SUM(T436:T442)</f>
        <v>127.93</v>
      </c>
      <c r="K439" s="41"/>
    </row>
    <row r="440" spans="1:26" x14ac:dyDescent="0.25">
      <c r="A440" s="24"/>
      <c r="B440" s="36"/>
      <c r="C440" s="36" t="s">
        <v>34</v>
      </c>
      <c r="D440" s="37" t="s">
        <v>33</v>
      </c>
      <c r="E440" s="30">
        <f>[1]Source!CA258</f>
        <v>60</v>
      </c>
      <c r="F440" s="42"/>
      <c r="G440" s="39"/>
      <c r="H440" s="40">
        <f>SUM(U436:U442)</f>
        <v>3.1</v>
      </c>
      <c r="I440" s="39">
        <f>[1]Source!AU258</f>
        <v>60</v>
      </c>
      <c r="J440" s="40">
        <f>SUM(V436:V442)</f>
        <v>95.95</v>
      </c>
      <c r="K440" s="41"/>
    </row>
    <row r="441" spans="1:26" x14ac:dyDescent="0.25">
      <c r="A441" s="24"/>
      <c r="B441" s="36"/>
      <c r="C441" s="36" t="s">
        <v>35</v>
      </c>
      <c r="D441" s="37" t="s">
        <v>36</v>
      </c>
      <c r="E441" s="30">
        <f>[1]Source!AQ258</f>
        <v>1.03</v>
      </c>
      <c r="F441" s="38"/>
      <c r="G441" s="39" t="str">
        <f>[1]Source!DI258</f>
        <v/>
      </c>
      <c r="H441" s="40"/>
      <c r="I441" s="39"/>
      <c r="J441" s="40"/>
      <c r="K441" s="43">
        <f>[1]Source!U258</f>
        <v>1.03</v>
      </c>
    </row>
    <row r="442" spans="1:26" ht="28.5" x14ac:dyDescent="0.25">
      <c r="A442" s="44" t="str">
        <f>[1]Source!E259</f>
        <v>43,1</v>
      </c>
      <c r="B442" s="45" t="str">
        <f>[1]Source!F259</f>
        <v>509-7343</v>
      </c>
      <c r="C442" s="45" t="str">
        <f>[1]Source!G259</f>
        <v>Прибор речевого оповещения "Рупор" исп. 01, один канал 12 Вт</v>
      </c>
      <c r="D442" s="46" t="str">
        <f>[1]Source!H259</f>
        <v>шт.</v>
      </c>
      <c r="E442" s="47">
        <f>[1]Source!I259</f>
        <v>1</v>
      </c>
      <c r="F442" s="48">
        <f>[1]Source!AL259+[1]Source!AM259+[1]Source!AO259</f>
        <v>749.35</v>
      </c>
      <c r="G442" s="49" t="s">
        <v>37</v>
      </c>
      <c r="H442" s="50">
        <f>ROUND([1]Source!AC259*[1]Source!I259, 2)+ROUND([1]Source!AD259*[1]Source!I259, 2)+ROUND([1]Source!AF259*[1]Source!I259, 2)</f>
        <v>749.35</v>
      </c>
      <c r="I442" s="51">
        <f>IF([1]Source!BC259&lt;&gt; 0, [1]Source!BC259, 1)</f>
        <v>3.3</v>
      </c>
      <c r="J442" s="50">
        <f>[1]Source!O259</f>
        <v>2472.86</v>
      </c>
      <c r="K442" s="52"/>
      <c r="S442">
        <f>ROUND(([1]Source!FX259/100)*((ROUND([1]Source!AF259*[1]Source!I259, 2)+ROUND([1]Source!AE259*[1]Source!I259, 2))), 2)</f>
        <v>0</v>
      </c>
      <c r="T442">
        <f>[1]Source!X259</f>
        <v>0</v>
      </c>
      <c r="U442">
        <f>ROUND(([1]Source!FY259/100)*((ROUND([1]Source!AF259*[1]Source!I259, 2)+ROUND([1]Source!AE259*[1]Source!I259, 2))), 2)</f>
        <v>0</v>
      </c>
      <c r="V442">
        <f>[1]Source!Y259</f>
        <v>0</v>
      </c>
      <c r="W442">
        <f>IF([1]Source!BI259&lt;=1,H442, 0)</f>
        <v>0</v>
      </c>
      <c r="X442">
        <f>IF([1]Source!BI259=2,H442, 0)</f>
        <v>749.35</v>
      </c>
      <c r="Y442">
        <f>IF([1]Source!BI259=3,H442, 0)</f>
        <v>0</v>
      </c>
      <c r="Z442">
        <f>IF([1]Source!BI259=4,H442, 0)</f>
        <v>0</v>
      </c>
    </row>
    <row r="443" spans="1:26" x14ac:dyDescent="0.25">
      <c r="G443" s="53">
        <f>H437+H438+H439+H440+SUM(H442:H442)</f>
        <v>762.63</v>
      </c>
      <c r="H443" s="53"/>
      <c r="I443" s="53">
        <f>J437+J438+J439+J440+SUM(J442:J442)</f>
        <v>2863.76</v>
      </c>
      <c r="J443" s="53"/>
      <c r="K443" s="54">
        <f>[1]Source!U258</f>
        <v>1.03</v>
      </c>
      <c r="O443" s="55">
        <f>G443</f>
        <v>762.63</v>
      </c>
      <c r="P443" s="55">
        <f>I443</f>
        <v>2863.76</v>
      </c>
      <c r="Q443" s="55">
        <f>K443</f>
        <v>1.03</v>
      </c>
      <c r="W443">
        <f>IF([1]Source!BI258&lt;=1,H437+H438+H439+H440, 0)</f>
        <v>0</v>
      </c>
      <c r="X443">
        <f>IF([1]Source!BI258=2,H437+H438+H439+H440, 0)</f>
        <v>13.28</v>
      </c>
      <c r="Y443">
        <f>IF([1]Source!BI258=3,H437+H438+H439+H440, 0)</f>
        <v>0</v>
      </c>
      <c r="Z443">
        <f>IF([1]Source!BI258=4,H437+H438+H439+H440, 0)</f>
        <v>0</v>
      </c>
    </row>
    <row r="444" spans="1:26" ht="29.25" x14ac:dyDescent="0.25">
      <c r="A444" s="24" t="str">
        <f>[1]Source!E260</f>
        <v>44</v>
      </c>
      <c r="B444" s="36" t="str">
        <f>[1]Source!F260</f>
        <v>м10-04-101-7</v>
      </c>
      <c r="C444" s="36" t="str">
        <f>[1]Source!G260</f>
        <v>Громкоговоритель или звуковая колонка в помещении</v>
      </c>
      <c r="D444" s="37" t="str">
        <f>[1]Source!H260</f>
        <v>1  ШТ.</v>
      </c>
      <c r="E444" s="30">
        <f>[1]Source!I260</f>
        <v>52</v>
      </c>
      <c r="F444" s="38">
        <f>[1]Source!AL260+[1]Source!AM260+[1]Source!AO260</f>
        <v>30.85</v>
      </c>
      <c r="G444" s="39"/>
      <c r="H444" s="40"/>
      <c r="I444" s="39" t="str">
        <f>[1]Source!BO260</f>
        <v>м10-04-101-7</v>
      </c>
      <c r="J444" s="40"/>
      <c r="K444" s="41"/>
      <c r="S444">
        <f>ROUND(([1]Source!FX260/100)*((ROUND([1]Source!AF260*[1]Source!I260, 2)+ROUND([1]Source!AE260*[1]Source!I260, 2))), 2)</f>
        <v>867.82</v>
      </c>
      <c r="T444">
        <f>[1]Source!X260</f>
        <v>26893.67</v>
      </c>
      <c r="U444">
        <f>ROUND(([1]Source!FY260/100)*((ROUND([1]Source!AF260*[1]Source!I260, 2)+ROUND([1]Source!AE260*[1]Source!I260, 2))), 2)</f>
        <v>613.13</v>
      </c>
      <c r="V444">
        <f>[1]Source!Y260</f>
        <v>19000.96</v>
      </c>
    </row>
    <row r="445" spans="1:26" x14ac:dyDescent="0.25">
      <c r="A445" s="24"/>
      <c r="B445" s="36"/>
      <c r="C445" s="36" t="s">
        <v>29</v>
      </c>
      <c r="D445" s="37"/>
      <c r="E445" s="30"/>
      <c r="F445" s="38">
        <f>[1]Source!AO260</f>
        <v>18.14</v>
      </c>
      <c r="G445" s="39" t="str">
        <f>[1]Source!DG260</f>
        <v/>
      </c>
      <c r="H445" s="40">
        <f>ROUND([1]Source!AF260*[1]Source!I260, 2)</f>
        <v>943.28</v>
      </c>
      <c r="I445" s="39">
        <f>IF([1]Source!BA260&lt;&gt; 0, [1]Source!BA260, 1)</f>
        <v>30.99</v>
      </c>
      <c r="J445" s="40">
        <f>[1]Source!S260</f>
        <v>29232.25</v>
      </c>
      <c r="K445" s="41"/>
      <c r="R445">
        <f>H445</f>
        <v>943.28</v>
      </c>
    </row>
    <row r="446" spans="1:26" x14ac:dyDescent="0.25">
      <c r="A446" s="24"/>
      <c r="B446" s="36"/>
      <c r="C446" s="36" t="s">
        <v>31</v>
      </c>
      <c r="D446" s="37"/>
      <c r="E446" s="30"/>
      <c r="F446" s="38">
        <f>[1]Source!AL260</f>
        <v>12.71</v>
      </c>
      <c r="G446" s="39" t="str">
        <f>[1]Source!DD260</f>
        <v/>
      </c>
      <c r="H446" s="40">
        <f>ROUND([1]Source!AC260*[1]Source!I260, 2)</f>
        <v>660.92</v>
      </c>
      <c r="I446" s="39">
        <f>IF([1]Source!BC260&lt;&gt; 0, [1]Source!BC260, 1)</f>
        <v>7.44</v>
      </c>
      <c r="J446" s="40">
        <f>[1]Source!P260</f>
        <v>4917.24</v>
      </c>
      <c r="K446" s="41"/>
    </row>
    <row r="447" spans="1:26" x14ac:dyDescent="0.25">
      <c r="A447" s="24"/>
      <c r="B447" s="36"/>
      <c r="C447" s="36" t="s">
        <v>32</v>
      </c>
      <c r="D447" s="37" t="s">
        <v>33</v>
      </c>
      <c r="E447" s="30">
        <f>[1]Source!BZ260</f>
        <v>92</v>
      </c>
      <c r="F447" s="42"/>
      <c r="G447" s="39"/>
      <c r="H447" s="40">
        <f>SUM(S444:S452)</f>
        <v>867.82</v>
      </c>
      <c r="I447" s="39">
        <f>[1]Source!AT260</f>
        <v>92</v>
      </c>
      <c r="J447" s="40">
        <f>SUM(T444:T452)</f>
        <v>26893.67</v>
      </c>
      <c r="K447" s="41"/>
    </row>
    <row r="448" spans="1:26" x14ac:dyDescent="0.25">
      <c r="A448" s="24"/>
      <c r="B448" s="36"/>
      <c r="C448" s="36" t="s">
        <v>34</v>
      </c>
      <c r="D448" s="37" t="s">
        <v>33</v>
      </c>
      <c r="E448" s="30">
        <f>[1]Source!CA260</f>
        <v>65</v>
      </c>
      <c r="F448" s="42"/>
      <c r="G448" s="39"/>
      <c r="H448" s="40">
        <f>SUM(U444:U452)</f>
        <v>613.13</v>
      </c>
      <c r="I448" s="39">
        <f>[1]Source!AU260</f>
        <v>65</v>
      </c>
      <c r="J448" s="40">
        <f>SUM(V444:V452)</f>
        <v>19000.96</v>
      </c>
      <c r="K448" s="41"/>
    </row>
    <row r="449" spans="1:26" x14ac:dyDescent="0.25">
      <c r="A449" s="24"/>
      <c r="B449" s="36"/>
      <c r="C449" s="36" t="s">
        <v>35</v>
      </c>
      <c r="D449" s="37" t="s">
        <v>36</v>
      </c>
      <c r="E449" s="30">
        <f>[1]Source!AQ260</f>
        <v>2</v>
      </c>
      <c r="F449" s="38"/>
      <c r="G449" s="39" t="str">
        <f>[1]Source!DI260</f>
        <v/>
      </c>
      <c r="H449" s="40"/>
      <c r="I449" s="39"/>
      <c r="J449" s="40"/>
      <c r="K449" s="43">
        <f>[1]Source!U260</f>
        <v>104</v>
      </c>
    </row>
    <row r="450" spans="1:26" ht="42.75" x14ac:dyDescent="0.25">
      <c r="A450" s="24" t="str">
        <f>[1]Source!E261</f>
        <v>44,1</v>
      </c>
      <c r="B450" s="36" t="str">
        <f>[1]Source!F261</f>
        <v>КП поставщика</v>
      </c>
      <c r="C450" s="36" t="s">
        <v>38</v>
      </c>
      <c r="D450" s="37" t="str">
        <f>[1]Source!H261</f>
        <v>шт.</v>
      </c>
      <c r="E450" s="30">
        <f>[1]Source!I261</f>
        <v>32</v>
      </c>
      <c r="F450" s="38">
        <f>[1]Source!AL261+[1]Source!AM261+[1]Source!AO261</f>
        <v>171.05</v>
      </c>
      <c r="G450" s="57" t="s">
        <v>37</v>
      </c>
      <c r="H450" s="40">
        <f>ROUND([1]Source!AC261*[1]Source!I261, 2)+ROUND([1]Source!AD261*[1]Source!I261, 2)+ROUND([1]Source!AF261*[1]Source!I261, 2)</f>
        <v>5473.6</v>
      </c>
      <c r="I450" s="39">
        <f>IF([1]Source!BC261&lt;&gt; 0, [1]Source!BC261, 1)</f>
        <v>7.98</v>
      </c>
      <c r="J450" s="40">
        <f>[1]Source!O261</f>
        <v>43679.33</v>
      </c>
      <c r="K450" s="41"/>
      <c r="S450">
        <f>ROUND(([1]Source!FX261/100)*((ROUND([1]Source!AF261*[1]Source!I261, 2)+ROUND([1]Source!AE261*[1]Source!I261, 2))), 2)</f>
        <v>0</v>
      </c>
      <c r="T450">
        <f>[1]Source!X261</f>
        <v>0</v>
      </c>
      <c r="U450">
        <f>ROUND(([1]Source!FY261/100)*((ROUND([1]Source!AF261*[1]Source!I261, 2)+ROUND([1]Source!AE261*[1]Source!I261, 2))), 2)</f>
        <v>0</v>
      </c>
      <c r="V450">
        <f>[1]Source!Y261</f>
        <v>0</v>
      </c>
      <c r="W450">
        <f>IF([1]Source!BI261&lt;=1,H450, 0)</f>
        <v>0</v>
      </c>
      <c r="X450">
        <f>IF([1]Source!BI261=2,H450, 0)</f>
        <v>5473.6</v>
      </c>
      <c r="Y450">
        <f>IF([1]Source!BI261=3,H450, 0)</f>
        <v>0</v>
      </c>
      <c r="Z450">
        <f>IF([1]Source!BI261=4,H450, 0)</f>
        <v>0</v>
      </c>
    </row>
    <row r="451" spans="1:26" ht="42.75" x14ac:dyDescent="0.25">
      <c r="A451" s="24" t="str">
        <f>[1]Source!E262</f>
        <v>44,2</v>
      </c>
      <c r="B451" s="36" t="str">
        <f>[1]Source!F262</f>
        <v>КП поставщика</v>
      </c>
      <c r="C451" s="36" t="s">
        <v>72</v>
      </c>
      <c r="D451" s="37" t="str">
        <f>[1]Source!H262</f>
        <v>шт.</v>
      </c>
      <c r="E451" s="30">
        <f>[1]Source!I262</f>
        <v>18</v>
      </c>
      <c r="F451" s="38">
        <f>[1]Source!AL262+[1]Source!AM262+[1]Source!AO262</f>
        <v>220.86</v>
      </c>
      <c r="G451" s="57" t="s">
        <v>37</v>
      </c>
      <c r="H451" s="40">
        <f>ROUND([1]Source!AC262*[1]Source!I262, 2)+ROUND([1]Source!AD262*[1]Source!I262, 2)+ROUND([1]Source!AF262*[1]Source!I262, 2)</f>
        <v>3975.48</v>
      </c>
      <c r="I451" s="39">
        <f>IF([1]Source!BC262&lt;&gt; 0, [1]Source!BC262, 1)</f>
        <v>7.98</v>
      </c>
      <c r="J451" s="40">
        <f>[1]Source!O262</f>
        <v>31724.33</v>
      </c>
      <c r="K451" s="41"/>
      <c r="S451">
        <f>ROUND(([1]Source!FX262/100)*((ROUND([1]Source!AF262*[1]Source!I262, 2)+ROUND([1]Source!AE262*[1]Source!I262, 2))), 2)</f>
        <v>0</v>
      </c>
      <c r="T451">
        <f>[1]Source!X262</f>
        <v>0</v>
      </c>
      <c r="U451">
        <f>ROUND(([1]Source!FY262/100)*((ROUND([1]Source!AF262*[1]Source!I262, 2)+ROUND([1]Source!AE262*[1]Source!I262, 2))), 2)</f>
        <v>0</v>
      </c>
      <c r="V451">
        <f>[1]Source!Y262</f>
        <v>0</v>
      </c>
      <c r="W451">
        <f>IF([1]Source!BI262&lt;=1,H451, 0)</f>
        <v>0</v>
      </c>
      <c r="X451">
        <f>IF([1]Source!BI262=2,H451, 0)</f>
        <v>3975.48</v>
      </c>
      <c r="Y451">
        <f>IF([1]Source!BI262=3,H451, 0)</f>
        <v>0</v>
      </c>
      <c r="Z451">
        <f>IF([1]Source!BI262=4,H451, 0)</f>
        <v>0</v>
      </c>
    </row>
    <row r="452" spans="1:26" ht="42.75" x14ac:dyDescent="0.25">
      <c r="A452" s="44" t="str">
        <f>[1]Source!E263</f>
        <v>44,3</v>
      </c>
      <c r="B452" s="45" t="str">
        <f>[1]Source!F263</f>
        <v>КП поставщика</v>
      </c>
      <c r="C452" s="45" t="s">
        <v>39</v>
      </c>
      <c r="D452" s="46" t="str">
        <f>[1]Source!H263</f>
        <v>шт.</v>
      </c>
      <c r="E452" s="47">
        <f>[1]Source!I263</f>
        <v>2</v>
      </c>
      <c r="F452" s="48">
        <f>[1]Source!AL263+[1]Source!AM263+[1]Source!AO263</f>
        <v>476.06</v>
      </c>
      <c r="G452" s="49" t="s">
        <v>37</v>
      </c>
      <c r="H452" s="50">
        <f>ROUND([1]Source!AC263*[1]Source!I263, 2)+ROUND([1]Source!AD263*[1]Source!I263, 2)+ROUND([1]Source!AF263*[1]Source!I263, 2)</f>
        <v>952.12</v>
      </c>
      <c r="I452" s="51">
        <f>IF([1]Source!BC263&lt;&gt; 0, [1]Source!BC263, 1)</f>
        <v>7.98</v>
      </c>
      <c r="J452" s="50">
        <f>[1]Source!O263</f>
        <v>7597.92</v>
      </c>
      <c r="K452" s="52"/>
      <c r="S452">
        <f>ROUND(([1]Source!FX263/100)*((ROUND([1]Source!AF263*[1]Source!I263, 2)+ROUND([1]Source!AE263*[1]Source!I263, 2))), 2)</f>
        <v>0</v>
      </c>
      <c r="T452">
        <f>[1]Source!X263</f>
        <v>0</v>
      </c>
      <c r="U452">
        <f>ROUND(([1]Source!FY263/100)*((ROUND([1]Source!AF263*[1]Source!I263, 2)+ROUND([1]Source!AE263*[1]Source!I263, 2))), 2)</f>
        <v>0</v>
      </c>
      <c r="V452">
        <f>[1]Source!Y263</f>
        <v>0</v>
      </c>
      <c r="W452">
        <f>IF([1]Source!BI263&lt;=1,H452, 0)</f>
        <v>0</v>
      </c>
      <c r="X452">
        <f>IF([1]Source!BI263=2,H452, 0)</f>
        <v>952.12</v>
      </c>
      <c r="Y452">
        <f>IF([1]Source!BI263=3,H452, 0)</f>
        <v>0</v>
      </c>
      <c r="Z452">
        <f>IF([1]Source!BI263=4,H452, 0)</f>
        <v>0</v>
      </c>
    </row>
    <row r="453" spans="1:26" x14ac:dyDescent="0.25">
      <c r="G453" s="53">
        <f>H445+H446+H447+H448+SUM(H450:H452)</f>
        <v>13486.35</v>
      </c>
      <c r="H453" s="53"/>
      <c r="I453" s="53">
        <f>J445+J446+J447+J448+SUM(J450:J452)</f>
        <v>163045.70000000001</v>
      </c>
      <c r="J453" s="53"/>
      <c r="K453" s="54">
        <f>[1]Source!U260</f>
        <v>104</v>
      </c>
      <c r="O453" s="55">
        <f>G453</f>
        <v>13486.35</v>
      </c>
      <c r="P453" s="55">
        <f>I453</f>
        <v>163045.70000000001</v>
      </c>
      <c r="Q453" s="55">
        <f>K453</f>
        <v>104</v>
      </c>
      <c r="W453">
        <f>IF([1]Source!BI260&lt;=1,H445+H446+H447+H448, 0)</f>
        <v>0</v>
      </c>
      <c r="X453">
        <f>IF([1]Source!BI260=2,H445+H446+H447+H448, 0)</f>
        <v>3085.15</v>
      </c>
      <c r="Y453">
        <f>IF([1]Source!BI260=3,H445+H446+H447+H448, 0)</f>
        <v>0</v>
      </c>
      <c r="Z453">
        <f>IF([1]Source!BI260=4,H445+H446+H447+H448, 0)</f>
        <v>0</v>
      </c>
    </row>
    <row r="454" spans="1:26" ht="57" x14ac:dyDescent="0.25">
      <c r="A454" s="24" t="str">
        <f>[1]Source!E264</f>
        <v>45</v>
      </c>
      <c r="B454" s="36" t="str">
        <f>[1]Source!F264</f>
        <v>м10-08-002-2</v>
      </c>
      <c r="C454" s="36" t="str">
        <f>[1]Source!G264</f>
        <v>Извещатель ПС автоматический дымовой, фотоэлектрический, радиоизотопный, световой в нормальном исполнении</v>
      </c>
      <c r="D454" s="37" t="str">
        <f>[1]Source!H264</f>
        <v>1  ШТ.</v>
      </c>
      <c r="E454" s="30">
        <f>[1]Source!I264</f>
        <v>25</v>
      </c>
      <c r="F454" s="38">
        <f>[1]Source!AL264+[1]Source!AM264+[1]Source!AO264</f>
        <v>19.21</v>
      </c>
      <c r="G454" s="39"/>
      <c r="H454" s="40"/>
      <c r="I454" s="39" t="str">
        <f>[1]Source!BO264</f>
        <v>м10-08-002-2</v>
      </c>
      <c r="J454" s="40"/>
      <c r="K454" s="41"/>
      <c r="S454">
        <f>ROUND(([1]Source!FX264/100)*((ROUND([1]Source!AF264*[1]Source!I264, 2)+ROUND([1]Source!AE264*[1]Source!I264, 2))), 2)</f>
        <v>323.2</v>
      </c>
      <c r="T454">
        <f>[1]Source!X264</f>
        <v>10015.969999999999</v>
      </c>
      <c r="U454">
        <f>ROUND(([1]Source!FY264/100)*((ROUND([1]Source!AF264*[1]Source!I264, 2)+ROUND([1]Source!AE264*[1]Source!I264, 2))), 2)</f>
        <v>242.4</v>
      </c>
      <c r="V454">
        <f>[1]Source!Y264</f>
        <v>7511.98</v>
      </c>
    </row>
    <row r="455" spans="1:26" x14ac:dyDescent="0.25">
      <c r="A455" s="24"/>
      <c r="B455" s="36"/>
      <c r="C455" s="36" t="s">
        <v>29</v>
      </c>
      <c r="D455" s="37"/>
      <c r="E455" s="30"/>
      <c r="F455" s="38">
        <f>[1]Source!AO264</f>
        <v>16.16</v>
      </c>
      <c r="G455" s="39" t="str">
        <f>[1]Source!DG264</f>
        <v/>
      </c>
      <c r="H455" s="40">
        <f>ROUND([1]Source!AF264*[1]Source!I264, 2)</f>
        <v>404</v>
      </c>
      <c r="I455" s="39">
        <f>IF([1]Source!BA264&lt;&gt; 0, [1]Source!BA264, 1)</f>
        <v>30.99</v>
      </c>
      <c r="J455" s="40">
        <f>[1]Source!S264</f>
        <v>12519.96</v>
      </c>
      <c r="K455" s="41"/>
      <c r="R455">
        <f>H455</f>
        <v>404</v>
      </c>
    </row>
    <row r="456" spans="1:26" x14ac:dyDescent="0.25">
      <c r="A456" s="24"/>
      <c r="B456" s="36"/>
      <c r="C456" s="36" t="s">
        <v>30</v>
      </c>
      <c r="D456" s="37"/>
      <c r="E456" s="30"/>
      <c r="F456" s="38">
        <f>[1]Source!AM264</f>
        <v>0.31</v>
      </c>
      <c r="G456" s="39" t="str">
        <f>[1]Source!DE264</f>
        <v/>
      </c>
      <c r="H456" s="40">
        <f>ROUND([1]Source!AD264*[1]Source!I264, 2)</f>
        <v>7.75</v>
      </c>
      <c r="I456" s="39">
        <f>IF([1]Source!BB264&lt;&gt; 0, [1]Source!BB264, 1)</f>
        <v>3.74</v>
      </c>
      <c r="J456" s="40">
        <f>[1]Source!Q264</f>
        <v>28.99</v>
      </c>
      <c r="K456" s="41"/>
    </row>
    <row r="457" spans="1:26" x14ac:dyDescent="0.25">
      <c r="A457" s="24"/>
      <c r="B457" s="36"/>
      <c r="C457" s="36" t="s">
        <v>31</v>
      </c>
      <c r="D457" s="37"/>
      <c r="E457" s="30"/>
      <c r="F457" s="38">
        <f>[1]Source!AL264</f>
        <v>2.74</v>
      </c>
      <c r="G457" s="39" t="str">
        <f>[1]Source!DD264</f>
        <v/>
      </c>
      <c r="H457" s="40">
        <f>ROUND([1]Source!AC264*[1]Source!I264, 2)</f>
        <v>68.5</v>
      </c>
      <c r="I457" s="39">
        <f>IF([1]Source!BC264&lt;&gt; 0, [1]Source!BC264, 1)</f>
        <v>7.47</v>
      </c>
      <c r="J457" s="40">
        <f>[1]Source!P264</f>
        <v>511.7</v>
      </c>
      <c r="K457" s="41"/>
    </row>
    <row r="458" spans="1:26" x14ac:dyDescent="0.25">
      <c r="A458" s="24"/>
      <c r="B458" s="36"/>
      <c r="C458" s="36" t="s">
        <v>32</v>
      </c>
      <c r="D458" s="37" t="s">
        <v>33</v>
      </c>
      <c r="E458" s="30">
        <f>[1]Source!BZ264</f>
        <v>80</v>
      </c>
      <c r="F458" s="42"/>
      <c r="G458" s="39"/>
      <c r="H458" s="40">
        <f>SUM(S454:S461)</f>
        <v>323.2</v>
      </c>
      <c r="I458" s="39">
        <f>[1]Source!AT264</f>
        <v>80</v>
      </c>
      <c r="J458" s="40">
        <f>SUM(T454:T461)</f>
        <v>10015.969999999999</v>
      </c>
      <c r="K458" s="41"/>
    </row>
    <row r="459" spans="1:26" x14ac:dyDescent="0.25">
      <c r="A459" s="24"/>
      <c r="B459" s="36"/>
      <c r="C459" s="36" t="s">
        <v>34</v>
      </c>
      <c r="D459" s="37" t="s">
        <v>33</v>
      </c>
      <c r="E459" s="30">
        <f>[1]Source!CA264</f>
        <v>60</v>
      </c>
      <c r="F459" s="42"/>
      <c r="G459" s="39"/>
      <c r="H459" s="40">
        <f>SUM(U454:U461)</f>
        <v>242.4</v>
      </c>
      <c r="I459" s="39">
        <f>[1]Source!AU264</f>
        <v>60</v>
      </c>
      <c r="J459" s="40">
        <f>SUM(V454:V461)</f>
        <v>7511.98</v>
      </c>
      <c r="K459" s="41"/>
    </row>
    <row r="460" spans="1:26" x14ac:dyDescent="0.25">
      <c r="A460" s="24"/>
      <c r="B460" s="36"/>
      <c r="C460" s="36" t="s">
        <v>35</v>
      </c>
      <c r="D460" s="37" t="s">
        <v>36</v>
      </c>
      <c r="E460" s="30">
        <f>[1]Source!AQ264</f>
        <v>1.68</v>
      </c>
      <c r="F460" s="38"/>
      <c r="G460" s="39" t="str">
        <f>[1]Source!DI264</f>
        <v/>
      </c>
      <c r="H460" s="40"/>
      <c r="I460" s="39"/>
      <c r="J460" s="40"/>
      <c r="K460" s="43">
        <f>[1]Source!U264</f>
        <v>42</v>
      </c>
    </row>
    <row r="461" spans="1:26" ht="57" x14ac:dyDescent="0.25">
      <c r="A461" s="44" t="str">
        <f>[1]Source!E265</f>
        <v>45,1</v>
      </c>
      <c r="B461" s="45" t="str">
        <f>[1]Source!F265</f>
        <v>509-6290</v>
      </c>
      <c r="C461" s="45" t="str">
        <f>[1]Source!G265</f>
        <v>Светильник аварийного освещения "ВЫХОД" под лампу КЛ с рассеивателем из поликарбоната, тип ЛБО 29-9-831 (БС-831)</v>
      </c>
      <c r="D461" s="46" t="str">
        <f>[1]Source!H265</f>
        <v>шт.</v>
      </c>
      <c r="E461" s="47">
        <f>[1]Source!I265</f>
        <v>25</v>
      </c>
      <c r="F461" s="48">
        <f>[1]Source!AL265+[1]Source!AM265+[1]Source!AO265</f>
        <v>208.87</v>
      </c>
      <c r="G461" s="49" t="s">
        <v>37</v>
      </c>
      <c r="H461" s="50">
        <f>ROUND([1]Source!AC265*[1]Source!I265, 2)+ROUND([1]Source!AD265*[1]Source!I265, 2)+ROUND([1]Source!AF265*[1]Source!I265, 2)</f>
        <v>5221.75</v>
      </c>
      <c r="I461" s="51">
        <f>IF([1]Source!BC265&lt;&gt; 0, [1]Source!BC265, 1)</f>
        <v>12.01</v>
      </c>
      <c r="J461" s="50">
        <f>[1]Source!O265</f>
        <v>62713.22</v>
      </c>
      <c r="K461" s="52"/>
      <c r="S461">
        <f>ROUND(([1]Source!FX265/100)*((ROUND([1]Source!AF265*[1]Source!I265, 2)+ROUND([1]Source!AE265*[1]Source!I265, 2))), 2)</f>
        <v>0</v>
      </c>
      <c r="T461">
        <f>[1]Source!X265</f>
        <v>0</v>
      </c>
      <c r="U461">
        <f>ROUND(([1]Source!FY265/100)*((ROUND([1]Source!AF265*[1]Source!I265, 2)+ROUND([1]Source!AE265*[1]Source!I265, 2))), 2)</f>
        <v>0</v>
      </c>
      <c r="V461">
        <f>[1]Source!Y265</f>
        <v>0</v>
      </c>
      <c r="W461">
        <f>IF([1]Source!BI265&lt;=1,H461, 0)</f>
        <v>0</v>
      </c>
      <c r="X461">
        <f>IF([1]Source!BI265=2,H461, 0)</f>
        <v>5221.75</v>
      </c>
      <c r="Y461">
        <f>IF([1]Source!BI265=3,H461, 0)</f>
        <v>0</v>
      </c>
      <c r="Z461">
        <f>IF([1]Source!BI265=4,H461, 0)</f>
        <v>0</v>
      </c>
    </row>
    <row r="462" spans="1:26" x14ac:dyDescent="0.25">
      <c r="G462" s="53">
        <f>H455+H456+H457+H458+H459+SUM(H461:H461)</f>
        <v>6267.6</v>
      </c>
      <c r="H462" s="53"/>
      <c r="I462" s="53">
        <f>J455+J456+J457+J458+J459+SUM(J461:J461)</f>
        <v>93301.82</v>
      </c>
      <c r="J462" s="53"/>
      <c r="K462" s="54">
        <f>[1]Source!U264</f>
        <v>42</v>
      </c>
      <c r="O462" s="55">
        <f>G462</f>
        <v>6267.6</v>
      </c>
      <c r="P462" s="55">
        <f>I462</f>
        <v>93301.82</v>
      </c>
      <c r="Q462" s="55">
        <f>K462</f>
        <v>42</v>
      </c>
      <c r="W462">
        <f>IF([1]Source!BI264&lt;=1,H455+H456+H457+H458+H459, 0)</f>
        <v>0</v>
      </c>
      <c r="X462">
        <f>IF([1]Source!BI264=2,H455+H456+H457+H458+H459, 0)</f>
        <v>1045.8500000000001</v>
      </c>
      <c r="Y462">
        <f>IF([1]Source!BI264=3,H455+H456+H457+H458+H459, 0)</f>
        <v>0</v>
      </c>
      <c r="Z462">
        <f>IF([1]Source!BI264=4,H455+H456+H457+H458+H459, 0)</f>
        <v>0</v>
      </c>
    </row>
    <row r="463" spans="1:26" ht="43.5" x14ac:dyDescent="0.25">
      <c r="A463" s="24" t="str">
        <f>[1]Source!E266</f>
        <v>46</v>
      </c>
      <c r="B463" s="36" t="str">
        <f>[1]Source!F266</f>
        <v>м11-08-001-4</v>
      </c>
      <c r="C463" s="36" t="str">
        <f>[1]Source!G266</f>
        <v>Присоединение к приборам электрических проводок пайкой</v>
      </c>
      <c r="D463" s="37" t="str">
        <f>[1]Source!H266</f>
        <v>100 концов жил</v>
      </c>
      <c r="E463" s="30">
        <f>[1]Source!I266</f>
        <v>1</v>
      </c>
      <c r="F463" s="38">
        <f>[1]Source!AL266+[1]Source!AM266+[1]Source!AO266</f>
        <v>159.9</v>
      </c>
      <c r="G463" s="39"/>
      <c r="H463" s="40"/>
      <c r="I463" s="39" t="str">
        <f>[1]Source!BO266</f>
        <v>м11-08-001-4</v>
      </c>
      <c r="J463" s="40"/>
      <c r="K463" s="41"/>
      <c r="S463">
        <f>ROUND(([1]Source!FX266/100)*((ROUND([1]Source!AF266*[1]Source!I266, 2)+ROUND([1]Source!AE266*[1]Source!I266, 2))), 2)</f>
        <v>84.13</v>
      </c>
      <c r="T463">
        <f>[1]Source!X266</f>
        <v>2607.13</v>
      </c>
      <c r="U463">
        <f>ROUND(([1]Source!FY266/100)*((ROUND([1]Source!AF266*[1]Source!I266, 2)+ROUND([1]Source!AE266*[1]Source!I266, 2))), 2)</f>
        <v>63.1</v>
      </c>
      <c r="V463">
        <f>[1]Source!Y266</f>
        <v>1955.35</v>
      </c>
    </row>
    <row r="464" spans="1:26" x14ac:dyDescent="0.25">
      <c r="C464" s="56" t="str">
        <f>"Объем: "&amp;[1]Source!I266&amp;"=100/"&amp;"100"</f>
        <v>Объем: 1=100/100</v>
      </c>
    </row>
    <row r="465" spans="1:26" x14ac:dyDescent="0.25">
      <c r="A465" s="24"/>
      <c r="B465" s="36"/>
      <c r="C465" s="36" t="s">
        <v>29</v>
      </c>
      <c r="D465" s="37"/>
      <c r="E465" s="30"/>
      <c r="F465" s="38">
        <f>[1]Source!AO266</f>
        <v>105.16</v>
      </c>
      <c r="G465" s="39" t="str">
        <f>[1]Source!DG266</f>
        <v/>
      </c>
      <c r="H465" s="40">
        <f>ROUND([1]Source!AF266*[1]Source!I266, 2)</f>
        <v>105.16</v>
      </c>
      <c r="I465" s="39">
        <f>IF([1]Source!BA266&lt;&gt; 0, [1]Source!BA266, 1)</f>
        <v>30.99</v>
      </c>
      <c r="J465" s="40">
        <f>[1]Source!S266</f>
        <v>3258.91</v>
      </c>
      <c r="K465" s="41"/>
      <c r="R465">
        <f>H465</f>
        <v>105.16</v>
      </c>
    </row>
    <row r="466" spans="1:26" x14ac:dyDescent="0.25">
      <c r="A466" s="24"/>
      <c r="B466" s="36"/>
      <c r="C466" s="36" t="s">
        <v>31</v>
      </c>
      <c r="D466" s="37"/>
      <c r="E466" s="30"/>
      <c r="F466" s="38">
        <f>[1]Source!AL266</f>
        <v>54.74</v>
      </c>
      <c r="G466" s="39" t="str">
        <f>[1]Source!DD266</f>
        <v/>
      </c>
      <c r="H466" s="40">
        <f>ROUND([1]Source!AC266*[1]Source!I266, 2)</f>
        <v>54.74</v>
      </c>
      <c r="I466" s="39">
        <f>IF([1]Source!BC266&lt;&gt; 0, [1]Source!BC266, 1)</f>
        <v>5.68</v>
      </c>
      <c r="J466" s="40">
        <f>[1]Source!P266</f>
        <v>310.92</v>
      </c>
      <c r="K466" s="41"/>
    </row>
    <row r="467" spans="1:26" x14ac:dyDescent="0.25">
      <c r="A467" s="24"/>
      <c r="B467" s="36"/>
      <c r="C467" s="36" t="s">
        <v>32</v>
      </c>
      <c r="D467" s="37" t="s">
        <v>33</v>
      </c>
      <c r="E467" s="30">
        <f>[1]Source!BZ266</f>
        <v>80</v>
      </c>
      <c r="F467" s="42"/>
      <c r="G467" s="39"/>
      <c r="H467" s="40">
        <f>SUM(S463:S470)</f>
        <v>84.13</v>
      </c>
      <c r="I467" s="39">
        <f>[1]Source!AT266</f>
        <v>80</v>
      </c>
      <c r="J467" s="40">
        <f>SUM(T463:T470)</f>
        <v>2607.13</v>
      </c>
      <c r="K467" s="41"/>
    </row>
    <row r="468" spans="1:26" x14ac:dyDescent="0.25">
      <c r="A468" s="24"/>
      <c r="B468" s="36"/>
      <c r="C468" s="36" t="s">
        <v>34</v>
      </c>
      <c r="D468" s="37" t="s">
        <v>33</v>
      </c>
      <c r="E468" s="30">
        <f>[1]Source!CA266</f>
        <v>60</v>
      </c>
      <c r="F468" s="42"/>
      <c r="G468" s="39"/>
      <c r="H468" s="40">
        <f>SUM(U463:U470)</f>
        <v>63.1</v>
      </c>
      <c r="I468" s="39">
        <f>[1]Source!AU266</f>
        <v>60</v>
      </c>
      <c r="J468" s="40">
        <f>SUM(V463:V470)</f>
        <v>1955.35</v>
      </c>
      <c r="K468" s="41"/>
    </row>
    <row r="469" spans="1:26" x14ac:dyDescent="0.25">
      <c r="A469" s="24"/>
      <c r="B469" s="36"/>
      <c r="C469" s="36" t="s">
        <v>35</v>
      </c>
      <c r="D469" s="37" t="s">
        <v>36</v>
      </c>
      <c r="E469" s="30">
        <f>[1]Source!AQ266</f>
        <v>10.3</v>
      </c>
      <c r="F469" s="38"/>
      <c r="G469" s="39" t="str">
        <f>[1]Source!DI266</f>
        <v/>
      </c>
      <c r="H469" s="40"/>
      <c r="I469" s="39"/>
      <c r="J469" s="40"/>
      <c r="K469" s="43">
        <f>[1]Source!U266</f>
        <v>10.3</v>
      </c>
    </row>
    <row r="470" spans="1:26" ht="42.75" x14ac:dyDescent="0.25">
      <c r="A470" s="44" t="str">
        <f>[1]Source!E267</f>
        <v>46,1</v>
      </c>
      <c r="B470" s="45" t="str">
        <f>[1]Source!F267</f>
        <v>КП поставщика</v>
      </c>
      <c r="C470" s="45" t="s">
        <v>73</v>
      </c>
      <c r="D470" s="46" t="str">
        <f>[1]Source!H267</f>
        <v>шт.</v>
      </c>
      <c r="E470" s="47">
        <f>[1]Source!I267</f>
        <v>25</v>
      </c>
      <c r="F470" s="48">
        <f>[1]Source!AL267+[1]Source!AM267+[1]Source!AO267</f>
        <v>4.8</v>
      </c>
      <c r="G470" s="49" t="s">
        <v>37</v>
      </c>
      <c r="H470" s="50">
        <f>ROUND([1]Source!AC267*[1]Source!I267, 2)+ROUND([1]Source!AD267*[1]Source!I267, 2)+ROUND([1]Source!AF267*[1]Source!I267, 2)</f>
        <v>120</v>
      </c>
      <c r="I470" s="51">
        <f>IF([1]Source!BC267&lt;&gt; 0, [1]Source!BC267, 1)</f>
        <v>7.98</v>
      </c>
      <c r="J470" s="50">
        <f>[1]Source!O267</f>
        <v>957.6</v>
      </c>
      <c r="K470" s="52"/>
      <c r="S470">
        <f>ROUND(([1]Source!FX267/100)*((ROUND([1]Source!AF267*[1]Source!I267, 2)+ROUND([1]Source!AE267*[1]Source!I267, 2))), 2)</f>
        <v>0</v>
      </c>
      <c r="T470">
        <f>[1]Source!X267</f>
        <v>0</v>
      </c>
      <c r="U470">
        <f>ROUND(([1]Source!FY267/100)*((ROUND([1]Source!AF267*[1]Source!I267, 2)+ROUND([1]Source!AE267*[1]Source!I267, 2))), 2)</f>
        <v>0</v>
      </c>
      <c r="V470">
        <f>[1]Source!Y267</f>
        <v>0</v>
      </c>
      <c r="W470">
        <f>IF([1]Source!BI267&lt;=1,H470, 0)</f>
        <v>0</v>
      </c>
      <c r="X470">
        <f>IF([1]Source!BI267=2,H470, 0)</f>
        <v>120</v>
      </c>
      <c r="Y470">
        <f>IF([1]Source!BI267=3,H470, 0)</f>
        <v>0</v>
      </c>
      <c r="Z470">
        <f>IF([1]Source!BI267=4,H470, 0)</f>
        <v>0</v>
      </c>
    </row>
    <row r="471" spans="1:26" x14ac:dyDescent="0.25">
      <c r="G471" s="53">
        <f>H465+H466+H467+H468+SUM(H470:H470)</f>
        <v>427.13</v>
      </c>
      <c r="H471" s="53"/>
      <c r="I471" s="53">
        <f>J465+J466+J467+J468+SUM(J470:J470)</f>
        <v>9089.91</v>
      </c>
      <c r="J471" s="53"/>
      <c r="K471" s="54">
        <f>[1]Source!U266</f>
        <v>10.3</v>
      </c>
      <c r="O471" s="55">
        <f>G471</f>
        <v>427.13</v>
      </c>
      <c r="P471" s="55">
        <f>I471</f>
        <v>9089.91</v>
      </c>
      <c r="Q471" s="55">
        <f>K471</f>
        <v>10.3</v>
      </c>
      <c r="W471">
        <f>IF([1]Source!BI266&lt;=1,H465+H466+H467+H468, 0)</f>
        <v>0</v>
      </c>
      <c r="X471">
        <f>IF([1]Source!BI266=2,H465+H466+H467+H468, 0)</f>
        <v>307.13</v>
      </c>
      <c r="Y471">
        <f>IF([1]Source!BI266=3,H465+H466+H467+H468, 0)</f>
        <v>0</v>
      </c>
      <c r="Z471">
        <f>IF([1]Source!BI266=4,H465+H466+H467+H468, 0)</f>
        <v>0</v>
      </c>
    </row>
    <row r="472" spans="1:26" ht="42.75" x14ac:dyDescent="0.25">
      <c r="A472" s="24" t="str">
        <f>[1]Source!E269</f>
        <v>47</v>
      </c>
      <c r="B472" s="36" t="str">
        <f>[1]Source!F269</f>
        <v>м08-03-573-4</v>
      </c>
      <c r="C472" s="36" t="str">
        <f>[1]Source!G269</f>
        <v>Шкаф (пульт) управления навесной, высота, ширина и глубина до 600х600х350 мм</v>
      </c>
      <c r="D472" s="37" t="str">
        <f>[1]Source!H269</f>
        <v>1  ШТ.</v>
      </c>
      <c r="E472" s="30">
        <f>[1]Source!I269</f>
        <v>1</v>
      </c>
      <c r="F472" s="38">
        <f>[1]Source!AL269+[1]Source!AM269+[1]Source!AO269</f>
        <v>59.070000000000007</v>
      </c>
      <c r="G472" s="39"/>
      <c r="H472" s="40"/>
      <c r="I472" s="39" t="str">
        <f>[1]Source!BO269</f>
        <v>м08-03-573-4</v>
      </c>
      <c r="J472" s="40"/>
      <c r="K472" s="41"/>
      <c r="S472">
        <f>ROUND(([1]Source!FX269/100)*((ROUND([1]Source!AF269*[1]Source!I269, 2)+ROUND([1]Source!AE269*[1]Source!I269, 2))), 2)</f>
        <v>25.34</v>
      </c>
      <c r="T472">
        <f>[1]Source!X269</f>
        <v>785.18</v>
      </c>
      <c r="U472">
        <f>ROUND(([1]Source!FY269/100)*((ROUND([1]Source!AF269*[1]Source!I269, 2)+ROUND([1]Source!AE269*[1]Source!I269, 2))), 2)</f>
        <v>17.34</v>
      </c>
      <c r="V472">
        <f>[1]Source!Y269</f>
        <v>537.23</v>
      </c>
    </row>
    <row r="473" spans="1:26" x14ac:dyDescent="0.25">
      <c r="A473" s="24"/>
      <c r="B473" s="36"/>
      <c r="C473" s="36" t="s">
        <v>29</v>
      </c>
      <c r="D473" s="37"/>
      <c r="E473" s="30"/>
      <c r="F473" s="38">
        <f>[1]Source!AO269</f>
        <v>23.51</v>
      </c>
      <c r="G473" s="39" t="str">
        <f>[1]Source!DG269</f>
        <v/>
      </c>
      <c r="H473" s="40">
        <f>ROUND([1]Source!AF269*[1]Source!I269, 2)</f>
        <v>23.51</v>
      </c>
      <c r="I473" s="39">
        <f>IF([1]Source!BA269&lt;&gt; 0, [1]Source!BA269, 1)</f>
        <v>30.99</v>
      </c>
      <c r="J473" s="40">
        <f>[1]Source!S269</f>
        <v>728.57</v>
      </c>
      <c r="K473" s="41"/>
      <c r="R473">
        <f>H473</f>
        <v>23.51</v>
      </c>
    </row>
    <row r="474" spans="1:26" x14ac:dyDescent="0.25">
      <c r="A474" s="24"/>
      <c r="B474" s="36"/>
      <c r="C474" s="36" t="s">
        <v>30</v>
      </c>
      <c r="D474" s="37"/>
      <c r="E474" s="30"/>
      <c r="F474" s="38">
        <f>[1]Source!AM269</f>
        <v>32.18</v>
      </c>
      <c r="G474" s="39" t="str">
        <f>[1]Source!DE269</f>
        <v/>
      </c>
      <c r="H474" s="40">
        <f>ROUND([1]Source!AD269*[1]Source!I269, 2)</f>
        <v>32.18</v>
      </c>
      <c r="I474" s="39">
        <f>IF([1]Source!BB269&lt;&gt; 0, [1]Source!BB269, 1)</f>
        <v>9.14</v>
      </c>
      <c r="J474" s="40">
        <f>[1]Source!Q269</f>
        <v>294.13</v>
      </c>
      <c r="K474" s="41"/>
    </row>
    <row r="475" spans="1:26" x14ac:dyDescent="0.25">
      <c r="A475" s="24"/>
      <c r="B475" s="36"/>
      <c r="C475" s="36" t="s">
        <v>41</v>
      </c>
      <c r="D475" s="37"/>
      <c r="E475" s="30"/>
      <c r="F475" s="38">
        <f>[1]Source!AN269</f>
        <v>3.16</v>
      </c>
      <c r="G475" s="39" t="str">
        <f>[1]Source!DF269</f>
        <v/>
      </c>
      <c r="H475" s="58">
        <f>ROUND([1]Source!AE269*[1]Source!I269, 2)</f>
        <v>3.16</v>
      </c>
      <c r="I475" s="39">
        <f>IF([1]Source!BS269&lt;&gt; 0, [1]Source!BS269, 1)</f>
        <v>30.99</v>
      </c>
      <c r="J475" s="58">
        <f>[1]Source!R269</f>
        <v>97.93</v>
      </c>
      <c r="K475" s="41"/>
      <c r="R475">
        <f>H475</f>
        <v>3.16</v>
      </c>
    </row>
    <row r="476" spans="1:26" x14ac:dyDescent="0.25">
      <c r="A476" s="24"/>
      <c r="B476" s="36"/>
      <c r="C476" s="36" t="s">
        <v>31</v>
      </c>
      <c r="D476" s="37"/>
      <c r="E476" s="30"/>
      <c r="F476" s="38">
        <f>[1]Source!AL269</f>
        <v>3.38</v>
      </c>
      <c r="G476" s="39" t="str">
        <f>[1]Source!DD269</f>
        <v/>
      </c>
      <c r="H476" s="40">
        <f>ROUND([1]Source!AC269*[1]Source!I269, 2)</f>
        <v>3.38</v>
      </c>
      <c r="I476" s="39">
        <f>IF([1]Source!BC269&lt;&gt; 0, [1]Source!BC269, 1)</f>
        <v>9.81</v>
      </c>
      <c r="J476" s="40">
        <f>[1]Source!P269</f>
        <v>33.159999999999997</v>
      </c>
      <c r="K476" s="41"/>
    </row>
    <row r="477" spans="1:26" x14ac:dyDescent="0.25">
      <c r="A477" s="24"/>
      <c r="B477" s="36"/>
      <c r="C477" s="36" t="s">
        <v>32</v>
      </c>
      <c r="D477" s="37" t="s">
        <v>33</v>
      </c>
      <c r="E477" s="30">
        <f>[1]Source!BZ269</f>
        <v>95</v>
      </c>
      <c r="F477" s="42"/>
      <c r="G477" s="39"/>
      <c r="H477" s="40">
        <f>SUM(S472:S480)</f>
        <v>25.34</v>
      </c>
      <c r="I477" s="39">
        <f>[1]Source!AT269</f>
        <v>95</v>
      </c>
      <c r="J477" s="40">
        <f>SUM(T472:T480)</f>
        <v>785.18</v>
      </c>
      <c r="K477" s="41"/>
    </row>
    <row r="478" spans="1:26" x14ac:dyDescent="0.25">
      <c r="A478" s="24"/>
      <c r="B478" s="36"/>
      <c r="C478" s="36" t="s">
        <v>34</v>
      </c>
      <c r="D478" s="37" t="s">
        <v>33</v>
      </c>
      <c r="E478" s="30">
        <f>[1]Source!CA269</f>
        <v>65</v>
      </c>
      <c r="F478" s="42"/>
      <c r="G478" s="39"/>
      <c r="H478" s="40">
        <f>SUM(U472:U480)</f>
        <v>17.34</v>
      </c>
      <c r="I478" s="39">
        <f>[1]Source!AU269</f>
        <v>65</v>
      </c>
      <c r="J478" s="40">
        <f>SUM(V472:V480)</f>
        <v>537.23</v>
      </c>
      <c r="K478" s="41"/>
    </row>
    <row r="479" spans="1:26" x14ac:dyDescent="0.25">
      <c r="A479" s="24"/>
      <c r="B479" s="36"/>
      <c r="C479" s="36" t="s">
        <v>35</v>
      </c>
      <c r="D479" s="37" t="s">
        <v>36</v>
      </c>
      <c r="E479" s="30">
        <f>[1]Source!AQ269</f>
        <v>2.37</v>
      </c>
      <c r="F479" s="38"/>
      <c r="G479" s="39" t="str">
        <f>[1]Source!DI269</f>
        <v/>
      </c>
      <c r="H479" s="40"/>
      <c r="I479" s="39"/>
      <c r="J479" s="40"/>
      <c r="K479" s="43">
        <f>[1]Source!U269</f>
        <v>2.37</v>
      </c>
    </row>
    <row r="480" spans="1:26" ht="42.75" x14ac:dyDescent="0.25">
      <c r="A480" s="44" t="str">
        <f>[1]Source!E270</f>
        <v>47,1</v>
      </c>
      <c r="B480" s="45" t="str">
        <f>[1]Source!F270</f>
        <v>КП поставщика</v>
      </c>
      <c r="C480" s="45" t="s">
        <v>74</v>
      </c>
      <c r="D480" s="46" t="str">
        <f>[1]Source!H270</f>
        <v>шт.</v>
      </c>
      <c r="E480" s="47">
        <f>[1]Source!I270</f>
        <v>1</v>
      </c>
      <c r="F480" s="48">
        <f>[1]Source!AL270+[1]Source!AM270+[1]Source!AO270</f>
        <v>1734.23</v>
      </c>
      <c r="G480" s="49" t="s">
        <v>37</v>
      </c>
      <c r="H480" s="50">
        <f>ROUND([1]Source!AC270*[1]Source!I270, 2)+ROUND([1]Source!AD270*[1]Source!I270, 2)+ROUND([1]Source!AF270*[1]Source!I270, 2)</f>
        <v>1734.23</v>
      </c>
      <c r="I480" s="51">
        <f>IF([1]Source!BC270&lt;&gt; 0, [1]Source!BC270, 1)</f>
        <v>7.98</v>
      </c>
      <c r="J480" s="50">
        <f>[1]Source!O270</f>
        <v>13839.16</v>
      </c>
      <c r="K480" s="52"/>
      <c r="S480">
        <f>ROUND(([1]Source!FX270/100)*((ROUND([1]Source!AF270*[1]Source!I270, 2)+ROUND([1]Source!AE270*[1]Source!I270, 2))), 2)</f>
        <v>0</v>
      </c>
      <c r="T480">
        <f>[1]Source!X270</f>
        <v>0</v>
      </c>
      <c r="U480">
        <f>ROUND(([1]Source!FY270/100)*((ROUND([1]Source!AF270*[1]Source!I270, 2)+ROUND([1]Source!AE270*[1]Source!I270, 2))), 2)</f>
        <v>0</v>
      </c>
      <c r="V480">
        <f>[1]Source!Y270</f>
        <v>0</v>
      </c>
      <c r="W480">
        <f>IF([1]Source!BI270&lt;=1,H480, 0)</f>
        <v>0</v>
      </c>
      <c r="X480">
        <f>IF([1]Source!BI270=2,H480, 0)</f>
        <v>1734.23</v>
      </c>
      <c r="Y480">
        <f>IF([1]Source!BI270=3,H480, 0)</f>
        <v>0</v>
      </c>
      <c r="Z480">
        <f>IF([1]Source!BI270=4,H480, 0)</f>
        <v>0</v>
      </c>
    </row>
    <row r="481" spans="1:26" x14ac:dyDescent="0.25">
      <c r="G481" s="53">
        <f>H473+H474+H476+H477+H478+SUM(H480:H480)</f>
        <v>1835.98</v>
      </c>
      <c r="H481" s="53"/>
      <c r="I481" s="53">
        <f>J473+J474+J476+J477+J478+SUM(J480:J480)</f>
        <v>16217.43</v>
      </c>
      <c r="J481" s="53"/>
      <c r="K481" s="54">
        <f>[1]Source!U269</f>
        <v>2.37</v>
      </c>
      <c r="O481" s="55">
        <f>G481</f>
        <v>1835.98</v>
      </c>
      <c r="P481" s="55">
        <f>I481</f>
        <v>16217.43</v>
      </c>
      <c r="Q481" s="55">
        <f>K481</f>
        <v>2.37</v>
      </c>
      <c r="W481">
        <f>IF([1]Source!BI269&lt;=1,H473+H474+H476+H477+H478, 0)</f>
        <v>0</v>
      </c>
      <c r="X481">
        <f>IF([1]Source!BI269=2,H473+H474+H476+H477+H478, 0)</f>
        <v>101.75</v>
      </c>
      <c r="Y481">
        <f>IF([1]Source!BI269=3,H473+H474+H476+H477+H478, 0)</f>
        <v>0</v>
      </c>
      <c r="Z481">
        <f>IF([1]Source!BI269=4,H473+H474+H476+H477+H478, 0)</f>
        <v>0</v>
      </c>
    </row>
    <row r="482" spans="1:26" ht="29.25" x14ac:dyDescent="0.25">
      <c r="A482" s="24" t="str">
        <f>[1]Source!E271</f>
        <v>48</v>
      </c>
      <c r="B482" s="36" t="str">
        <f>[1]Source!F271</f>
        <v>м10-08-001-13</v>
      </c>
      <c r="C482" s="36" t="str">
        <f>[1]Source!G271</f>
        <v>Устройства промежуточные на количество лучей 1</v>
      </c>
      <c r="D482" s="37" t="str">
        <f>[1]Source!H271</f>
        <v>1  ШТ.</v>
      </c>
      <c r="E482" s="30">
        <f>[1]Source!I271</f>
        <v>4</v>
      </c>
      <c r="F482" s="38">
        <f>[1]Source!AL271+[1]Source!AM271+[1]Source!AO271</f>
        <v>15.79</v>
      </c>
      <c r="G482" s="39"/>
      <c r="H482" s="40"/>
      <c r="I482" s="39" t="str">
        <f>[1]Source!BO271</f>
        <v>м10-08-001-13</v>
      </c>
      <c r="J482" s="40"/>
      <c r="K482" s="41"/>
      <c r="S482">
        <f>ROUND(([1]Source!FX271/100)*((ROUND([1]Source!AF271*[1]Source!I271, 2)+ROUND([1]Source!AE271*[1]Source!I271, 2))), 2)</f>
        <v>39.200000000000003</v>
      </c>
      <c r="T482">
        <f>[1]Source!X271</f>
        <v>1214.81</v>
      </c>
      <c r="U482">
        <f>ROUND(([1]Source!FY271/100)*((ROUND([1]Source!AF271*[1]Source!I271, 2)+ROUND([1]Source!AE271*[1]Source!I271, 2))), 2)</f>
        <v>29.4</v>
      </c>
      <c r="V482">
        <f>[1]Source!Y271</f>
        <v>911.11</v>
      </c>
    </row>
    <row r="483" spans="1:26" x14ac:dyDescent="0.25">
      <c r="A483" s="24"/>
      <c r="B483" s="36"/>
      <c r="C483" s="36" t="s">
        <v>29</v>
      </c>
      <c r="D483" s="37"/>
      <c r="E483" s="30"/>
      <c r="F483" s="38">
        <f>[1]Source!AO271</f>
        <v>12.25</v>
      </c>
      <c r="G483" s="39" t="str">
        <f>[1]Source!DG271</f>
        <v/>
      </c>
      <c r="H483" s="40">
        <f>ROUND([1]Source!AF271*[1]Source!I271, 2)</f>
        <v>49</v>
      </c>
      <c r="I483" s="39">
        <f>IF([1]Source!BA271&lt;&gt; 0, [1]Source!BA271, 1)</f>
        <v>30.99</v>
      </c>
      <c r="J483" s="40">
        <f>[1]Source!S271</f>
        <v>1518.51</v>
      </c>
      <c r="K483" s="41"/>
      <c r="R483">
        <f>H483</f>
        <v>49</v>
      </c>
    </row>
    <row r="484" spans="1:26" x14ac:dyDescent="0.25">
      <c r="A484" s="24"/>
      <c r="B484" s="36"/>
      <c r="C484" s="36" t="s">
        <v>30</v>
      </c>
      <c r="D484" s="37"/>
      <c r="E484" s="30"/>
      <c r="F484" s="38">
        <f>[1]Source!AM271</f>
        <v>0.25</v>
      </c>
      <c r="G484" s="39" t="str">
        <f>[1]Source!DE271</f>
        <v/>
      </c>
      <c r="H484" s="40">
        <f>ROUND([1]Source!AD271*[1]Source!I271, 2)</f>
        <v>1</v>
      </c>
      <c r="I484" s="39">
        <f>IF([1]Source!BB271&lt;&gt; 0, [1]Source!BB271, 1)</f>
        <v>3.76</v>
      </c>
      <c r="J484" s="40">
        <f>[1]Source!Q271</f>
        <v>3.76</v>
      </c>
      <c r="K484" s="41"/>
    </row>
    <row r="485" spans="1:26" x14ac:dyDescent="0.25">
      <c r="A485" s="24"/>
      <c r="B485" s="36"/>
      <c r="C485" s="36" t="s">
        <v>31</v>
      </c>
      <c r="D485" s="37"/>
      <c r="E485" s="30"/>
      <c r="F485" s="38">
        <f>[1]Source!AL271</f>
        <v>3.29</v>
      </c>
      <c r="G485" s="39" t="str">
        <f>[1]Source!DD271</f>
        <v/>
      </c>
      <c r="H485" s="40">
        <f>ROUND([1]Source!AC271*[1]Source!I271, 2)</f>
        <v>13.16</v>
      </c>
      <c r="I485" s="39">
        <f>IF([1]Source!BC271&lt;&gt; 0, [1]Source!BC271, 1)</f>
        <v>6.53</v>
      </c>
      <c r="J485" s="40">
        <f>[1]Source!P271</f>
        <v>85.93</v>
      </c>
      <c r="K485" s="41"/>
    </row>
    <row r="486" spans="1:26" x14ac:dyDescent="0.25">
      <c r="A486" s="24"/>
      <c r="B486" s="36"/>
      <c r="C486" s="36" t="s">
        <v>32</v>
      </c>
      <c r="D486" s="37" t="s">
        <v>33</v>
      </c>
      <c r="E486" s="30">
        <f>[1]Source!BZ271</f>
        <v>80</v>
      </c>
      <c r="F486" s="42"/>
      <c r="G486" s="39"/>
      <c r="H486" s="40">
        <f>SUM(S482:S490)</f>
        <v>39.200000000000003</v>
      </c>
      <c r="I486" s="39">
        <f>[1]Source!AT271</f>
        <v>80</v>
      </c>
      <c r="J486" s="40">
        <f>SUM(T482:T490)</f>
        <v>1214.81</v>
      </c>
      <c r="K486" s="41"/>
    </row>
    <row r="487" spans="1:26" x14ac:dyDescent="0.25">
      <c r="A487" s="24"/>
      <c r="B487" s="36"/>
      <c r="C487" s="36" t="s">
        <v>34</v>
      </c>
      <c r="D487" s="37" t="s">
        <v>33</v>
      </c>
      <c r="E487" s="30">
        <f>[1]Source!CA271</f>
        <v>60</v>
      </c>
      <c r="F487" s="42"/>
      <c r="G487" s="39"/>
      <c r="H487" s="40">
        <f>SUM(U482:U490)</f>
        <v>29.4</v>
      </c>
      <c r="I487" s="39">
        <f>[1]Source!AU271</f>
        <v>60</v>
      </c>
      <c r="J487" s="40">
        <f>SUM(V482:V490)</f>
        <v>911.11</v>
      </c>
      <c r="K487" s="41"/>
    </row>
    <row r="488" spans="1:26" x14ac:dyDescent="0.25">
      <c r="A488" s="24"/>
      <c r="B488" s="36"/>
      <c r="C488" s="36" t="s">
        <v>35</v>
      </c>
      <c r="D488" s="37" t="s">
        <v>36</v>
      </c>
      <c r="E488" s="30">
        <f>[1]Source!AQ271</f>
        <v>1.2</v>
      </c>
      <c r="F488" s="38"/>
      <c r="G488" s="39" t="str">
        <f>[1]Source!DI271</f>
        <v/>
      </c>
      <c r="H488" s="40"/>
      <c r="I488" s="39"/>
      <c r="J488" s="40"/>
      <c r="K488" s="43">
        <f>[1]Source!U271</f>
        <v>4.8</v>
      </c>
    </row>
    <row r="489" spans="1:26" ht="42.75" x14ac:dyDescent="0.25">
      <c r="A489" s="24" t="str">
        <f>[1]Source!E272</f>
        <v>48,1</v>
      </c>
      <c r="B489" s="36" t="str">
        <f>[1]Source!F272</f>
        <v>КП поставщика</v>
      </c>
      <c r="C489" s="36" t="s">
        <v>43</v>
      </c>
      <c r="D489" s="37" t="str">
        <f>[1]Source!H272</f>
        <v>шт.</v>
      </c>
      <c r="E489" s="30">
        <f>[1]Source!I272</f>
        <v>2</v>
      </c>
      <c r="F489" s="38">
        <f>[1]Source!AL272+[1]Source!AM272+[1]Source!AO272</f>
        <v>267.3</v>
      </c>
      <c r="G489" s="57" t="s">
        <v>37</v>
      </c>
      <c r="H489" s="40">
        <f>ROUND([1]Source!AC272*[1]Source!I272, 2)+ROUND([1]Source!AD272*[1]Source!I272, 2)+ROUND([1]Source!AF272*[1]Source!I272, 2)</f>
        <v>534.6</v>
      </c>
      <c r="I489" s="39">
        <f>IF([1]Source!BC272&lt;&gt; 0, [1]Source!BC272, 1)</f>
        <v>7.89</v>
      </c>
      <c r="J489" s="40">
        <f>[1]Source!O272</f>
        <v>4217.99</v>
      </c>
      <c r="K489" s="41"/>
      <c r="S489">
        <f>ROUND(([1]Source!FX272/100)*((ROUND([1]Source!AF272*[1]Source!I272, 2)+ROUND([1]Source!AE272*[1]Source!I272, 2))), 2)</f>
        <v>0</v>
      </c>
      <c r="T489">
        <f>[1]Source!X272</f>
        <v>0</v>
      </c>
      <c r="U489">
        <f>ROUND(([1]Source!FY272/100)*((ROUND([1]Source!AF272*[1]Source!I272, 2)+ROUND([1]Source!AE272*[1]Source!I272, 2))), 2)</f>
        <v>0</v>
      </c>
      <c r="V489">
        <f>[1]Source!Y272</f>
        <v>0</v>
      </c>
      <c r="W489">
        <f>IF([1]Source!BI272&lt;=1,H489, 0)</f>
        <v>0</v>
      </c>
      <c r="X489">
        <f>IF([1]Source!BI272=2,H489, 0)</f>
        <v>534.6</v>
      </c>
      <c r="Y489">
        <f>IF([1]Source!BI272=3,H489, 0)</f>
        <v>0</v>
      </c>
      <c r="Z489">
        <f>IF([1]Source!BI272=4,H489, 0)</f>
        <v>0</v>
      </c>
    </row>
    <row r="490" spans="1:26" ht="42.75" x14ac:dyDescent="0.25">
      <c r="A490" s="44" t="str">
        <f>[1]Source!E273</f>
        <v>48,2</v>
      </c>
      <c r="B490" s="45" t="str">
        <f>[1]Source!F273</f>
        <v>КП поставщика</v>
      </c>
      <c r="C490" s="45" t="s">
        <v>44</v>
      </c>
      <c r="D490" s="46" t="str">
        <f>[1]Source!H273</f>
        <v>шт.</v>
      </c>
      <c r="E490" s="47">
        <f>[1]Source!I273</f>
        <v>2</v>
      </c>
      <c r="F490" s="48">
        <f>[1]Source!AL273+[1]Source!AM273+[1]Source!AO273</f>
        <v>187.63</v>
      </c>
      <c r="G490" s="49" t="s">
        <v>37</v>
      </c>
      <c r="H490" s="50">
        <f>ROUND([1]Source!AC273*[1]Source!I273, 2)+ROUND([1]Source!AD273*[1]Source!I273, 2)+ROUND([1]Source!AF273*[1]Source!I273, 2)</f>
        <v>375.26</v>
      </c>
      <c r="I490" s="51">
        <f>IF([1]Source!BC273&lt;&gt; 0, [1]Source!BC273, 1)</f>
        <v>7.98</v>
      </c>
      <c r="J490" s="50">
        <f>[1]Source!O273</f>
        <v>2994.57</v>
      </c>
      <c r="K490" s="52"/>
      <c r="S490">
        <f>ROUND(([1]Source!FX273/100)*((ROUND([1]Source!AF273*[1]Source!I273, 2)+ROUND([1]Source!AE273*[1]Source!I273, 2))), 2)</f>
        <v>0</v>
      </c>
      <c r="T490">
        <f>[1]Source!X273</f>
        <v>0</v>
      </c>
      <c r="U490">
        <f>ROUND(([1]Source!FY273/100)*((ROUND([1]Source!AF273*[1]Source!I273, 2)+ROUND([1]Source!AE273*[1]Source!I273, 2))), 2)</f>
        <v>0</v>
      </c>
      <c r="V490">
        <f>[1]Source!Y273</f>
        <v>0</v>
      </c>
      <c r="W490">
        <f>IF([1]Source!BI273&lt;=1,H490, 0)</f>
        <v>0</v>
      </c>
      <c r="X490">
        <f>IF([1]Source!BI273=2,H490, 0)</f>
        <v>375.26</v>
      </c>
      <c r="Y490">
        <f>IF([1]Source!BI273=3,H490, 0)</f>
        <v>0</v>
      </c>
      <c r="Z490">
        <f>IF([1]Source!BI273=4,H490, 0)</f>
        <v>0</v>
      </c>
    </row>
    <row r="491" spans="1:26" x14ac:dyDescent="0.25">
      <c r="G491" s="53">
        <f>H483+H484+H485+H486+H487+SUM(H489:H490)</f>
        <v>1041.6199999999999</v>
      </c>
      <c r="H491" s="53"/>
      <c r="I491" s="53">
        <f>J483+J484+J485+J486+J487+SUM(J489:J490)</f>
        <v>10946.68</v>
      </c>
      <c r="J491" s="53"/>
      <c r="K491" s="54">
        <f>[1]Source!U271</f>
        <v>4.8</v>
      </c>
      <c r="O491" s="55">
        <f>G491</f>
        <v>1041.6199999999999</v>
      </c>
      <c r="P491" s="55">
        <f>I491</f>
        <v>10946.68</v>
      </c>
      <c r="Q491" s="55">
        <f>K491</f>
        <v>4.8</v>
      </c>
      <c r="W491">
        <f>IF([1]Source!BI271&lt;=1,H483+H484+H485+H486+H487, 0)</f>
        <v>0</v>
      </c>
      <c r="X491">
        <f>IF([1]Source!BI271=2,H483+H484+H485+H486+H487, 0)</f>
        <v>131.76</v>
      </c>
      <c r="Y491">
        <f>IF([1]Source!BI271=3,H483+H484+H485+H486+H487, 0)</f>
        <v>0</v>
      </c>
      <c r="Z491">
        <f>IF([1]Source!BI271=4,H483+H484+H485+H486+H487, 0)</f>
        <v>0</v>
      </c>
    </row>
    <row r="492" spans="1:26" ht="29.25" x14ac:dyDescent="0.25">
      <c r="A492" s="24" t="str">
        <f>[1]Source!E275</f>
        <v>49</v>
      </c>
      <c r="B492" s="36" t="str">
        <f>[1]Source!F275</f>
        <v>м08-03-575-1</v>
      </c>
      <c r="C492" s="36" t="str">
        <f>[1]Source!G275</f>
        <v>Прибор или аппарат</v>
      </c>
      <c r="D492" s="37" t="str">
        <f>[1]Source!H275</f>
        <v>1  ШТ.</v>
      </c>
      <c r="E492" s="30">
        <f>[1]Source!I275</f>
        <v>4</v>
      </c>
      <c r="F492" s="38">
        <f>[1]Source!AL275+[1]Source!AM275+[1]Source!AO275</f>
        <v>11.51</v>
      </c>
      <c r="G492" s="39"/>
      <c r="H492" s="40"/>
      <c r="I492" s="39" t="str">
        <f>[1]Source!BO275</f>
        <v>м08-03-575-1</v>
      </c>
      <c r="J492" s="40"/>
      <c r="K492" s="41"/>
      <c r="S492">
        <f>ROUND(([1]Source!FX275/100)*((ROUND([1]Source!AF275*[1]Source!I275, 2)+ROUND([1]Source!AE275*[1]Source!I275, 2))), 2)</f>
        <v>42.22</v>
      </c>
      <c r="T492">
        <f>[1]Source!X275</f>
        <v>1308.3399999999999</v>
      </c>
      <c r="U492">
        <f>ROUND(([1]Source!FY275/100)*((ROUND([1]Source!AF275*[1]Source!I275, 2)+ROUND([1]Source!AE275*[1]Source!I275, 2))), 2)</f>
        <v>28.89</v>
      </c>
      <c r="V492">
        <f>[1]Source!Y275</f>
        <v>895.18</v>
      </c>
    </row>
    <row r="493" spans="1:26" x14ac:dyDescent="0.25">
      <c r="A493" s="24"/>
      <c r="B493" s="36"/>
      <c r="C493" s="36" t="s">
        <v>29</v>
      </c>
      <c r="D493" s="37"/>
      <c r="E493" s="30"/>
      <c r="F493" s="38">
        <f>[1]Source!AO275</f>
        <v>11.11</v>
      </c>
      <c r="G493" s="39" t="str">
        <f>[1]Source!DG275</f>
        <v/>
      </c>
      <c r="H493" s="40">
        <f>ROUND([1]Source!AF275*[1]Source!I275, 2)</f>
        <v>44.44</v>
      </c>
      <c r="I493" s="39">
        <f>IF([1]Source!BA275&lt;&gt; 0, [1]Source!BA275, 1)</f>
        <v>30.99</v>
      </c>
      <c r="J493" s="40">
        <f>[1]Source!S275</f>
        <v>1377.2</v>
      </c>
      <c r="K493" s="41"/>
      <c r="R493">
        <f>H493</f>
        <v>44.44</v>
      </c>
    </row>
    <row r="494" spans="1:26" x14ac:dyDescent="0.25">
      <c r="A494" s="24"/>
      <c r="B494" s="36"/>
      <c r="C494" s="36" t="s">
        <v>31</v>
      </c>
      <c r="D494" s="37"/>
      <c r="E494" s="30"/>
      <c r="F494" s="38">
        <f>[1]Source!AL275</f>
        <v>0.4</v>
      </c>
      <c r="G494" s="39" t="str">
        <f>[1]Source!DD275</f>
        <v/>
      </c>
      <c r="H494" s="40">
        <f>ROUND([1]Source!AC275*[1]Source!I275, 2)</f>
        <v>1.6</v>
      </c>
      <c r="I494" s="39">
        <f>IF([1]Source!BC275&lt;&gt; 0, [1]Source!BC275, 1)</f>
        <v>21.2</v>
      </c>
      <c r="J494" s="40">
        <f>[1]Source!P275</f>
        <v>33.92</v>
      </c>
      <c r="K494" s="41"/>
    </row>
    <row r="495" spans="1:26" x14ac:dyDescent="0.25">
      <c r="A495" s="24"/>
      <c r="B495" s="36"/>
      <c r="C495" s="36" t="s">
        <v>32</v>
      </c>
      <c r="D495" s="37" t="s">
        <v>33</v>
      </c>
      <c r="E495" s="30">
        <f>[1]Source!BZ275</f>
        <v>95</v>
      </c>
      <c r="F495" s="42"/>
      <c r="G495" s="39"/>
      <c r="H495" s="40">
        <f>SUM(S492:S498)</f>
        <v>42.22</v>
      </c>
      <c r="I495" s="39">
        <f>[1]Source!AT275</f>
        <v>95</v>
      </c>
      <c r="J495" s="40">
        <f>SUM(T492:T498)</f>
        <v>1308.3399999999999</v>
      </c>
      <c r="K495" s="41"/>
    </row>
    <row r="496" spans="1:26" x14ac:dyDescent="0.25">
      <c r="A496" s="24"/>
      <c r="B496" s="36"/>
      <c r="C496" s="36" t="s">
        <v>34</v>
      </c>
      <c r="D496" s="37" t="s">
        <v>33</v>
      </c>
      <c r="E496" s="30">
        <f>[1]Source!CA275</f>
        <v>65</v>
      </c>
      <c r="F496" s="42"/>
      <c r="G496" s="39"/>
      <c r="H496" s="40">
        <f>SUM(U492:U498)</f>
        <v>28.89</v>
      </c>
      <c r="I496" s="39">
        <f>[1]Source!AU275</f>
        <v>65</v>
      </c>
      <c r="J496" s="40">
        <f>SUM(V492:V498)</f>
        <v>895.18</v>
      </c>
      <c r="K496" s="41"/>
    </row>
    <row r="497" spans="1:26" x14ac:dyDescent="0.25">
      <c r="A497" s="24"/>
      <c r="B497" s="36"/>
      <c r="C497" s="36" t="s">
        <v>35</v>
      </c>
      <c r="D497" s="37" t="s">
        <v>36</v>
      </c>
      <c r="E497" s="30">
        <f>[1]Source!AQ275</f>
        <v>1.1200000000000001</v>
      </c>
      <c r="F497" s="38"/>
      <c r="G497" s="39" t="str">
        <f>[1]Source!DI275</f>
        <v/>
      </c>
      <c r="H497" s="40"/>
      <c r="I497" s="39"/>
      <c r="J497" s="40"/>
      <c r="K497" s="43">
        <f>[1]Source!U275</f>
        <v>4.4800000000000004</v>
      </c>
    </row>
    <row r="498" spans="1:26" ht="42.75" x14ac:dyDescent="0.25">
      <c r="A498" s="44" t="str">
        <f>[1]Source!E276</f>
        <v>49,1</v>
      </c>
      <c r="B498" s="45" t="str">
        <f>[1]Source!F276</f>
        <v>509-2235</v>
      </c>
      <c r="C498" s="45" t="str">
        <f>[1]Source!G276</f>
        <v>Выключатели автоматические «IEK» ВА47-29 2Р  до 10А, характеристика С. прим</v>
      </c>
      <c r="D498" s="46" t="str">
        <f>[1]Source!H276</f>
        <v>шт.</v>
      </c>
      <c r="E498" s="47">
        <f>[1]Source!I276</f>
        <v>4</v>
      </c>
      <c r="F498" s="48">
        <f>[1]Source!AL276+[1]Source!AM276+[1]Source!AO276</f>
        <v>21.32</v>
      </c>
      <c r="G498" s="49" t="s">
        <v>37</v>
      </c>
      <c r="H498" s="50">
        <f>ROUND([1]Source!AC276*[1]Source!I276, 2)+ROUND([1]Source!AD276*[1]Source!I276, 2)+ROUND([1]Source!AF276*[1]Source!I276, 2)</f>
        <v>85.28</v>
      </c>
      <c r="I498" s="51">
        <f>IF([1]Source!BC276&lt;&gt; 0, [1]Source!BC276, 1)</f>
        <v>9.48</v>
      </c>
      <c r="J498" s="50">
        <f>[1]Source!O276</f>
        <v>808.45</v>
      </c>
      <c r="K498" s="52"/>
      <c r="S498">
        <f>ROUND(([1]Source!FX276/100)*((ROUND([1]Source!AF276*[1]Source!I276, 2)+ROUND([1]Source!AE276*[1]Source!I276, 2))), 2)</f>
        <v>0</v>
      </c>
      <c r="T498">
        <f>[1]Source!X276</f>
        <v>0</v>
      </c>
      <c r="U498">
        <f>ROUND(([1]Source!FY276/100)*((ROUND([1]Source!AF276*[1]Source!I276, 2)+ROUND([1]Source!AE276*[1]Source!I276, 2))), 2)</f>
        <v>0</v>
      </c>
      <c r="V498">
        <f>[1]Source!Y276</f>
        <v>0</v>
      </c>
      <c r="W498">
        <f>IF([1]Source!BI276&lt;=1,H498, 0)</f>
        <v>0</v>
      </c>
      <c r="X498">
        <f>IF([1]Source!BI276=2,H498, 0)</f>
        <v>85.28</v>
      </c>
      <c r="Y498">
        <f>IF([1]Source!BI276=3,H498, 0)</f>
        <v>0</v>
      </c>
      <c r="Z498">
        <f>IF([1]Source!BI276=4,H498, 0)</f>
        <v>0</v>
      </c>
    </row>
    <row r="499" spans="1:26" x14ac:dyDescent="0.25">
      <c r="G499" s="53">
        <f>H493+H494+H495+H496+SUM(H498:H498)</f>
        <v>202.43</v>
      </c>
      <c r="H499" s="53"/>
      <c r="I499" s="53">
        <f>J493+J494+J495+J496+SUM(J498:J498)</f>
        <v>4423.09</v>
      </c>
      <c r="J499" s="53"/>
      <c r="K499" s="54">
        <f>[1]Source!U275</f>
        <v>4.4800000000000004</v>
      </c>
      <c r="O499" s="55">
        <f>G499</f>
        <v>202.43</v>
      </c>
      <c r="P499" s="55">
        <f>I499</f>
        <v>4423.09</v>
      </c>
      <c r="Q499" s="55">
        <f>K499</f>
        <v>4.4800000000000004</v>
      </c>
      <c r="W499">
        <f>IF([1]Source!BI275&lt;=1,H493+H494+H495+H496, 0)</f>
        <v>0</v>
      </c>
      <c r="X499">
        <f>IF([1]Source!BI275=2,H493+H494+H495+H496, 0)</f>
        <v>117.14999999999999</v>
      </c>
      <c r="Y499">
        <f>IF([1]Source!BI275=3,H493+H494+H495+H496, 0)</f>
        <v>0</v>
      </c>
      <c r="Z499">
        <f>IF([1]Source!BI275=4,H493+H494+H495+H496, 0)</f>
        <v>0</v>
      </c>
    </row>
    <row r="500" spans="1:26" ht="42.75" x14ac:dyDescent="0.25">
      <c r="A500" s="24" t="str">
        <f>[1]Source!E280</f>
        <v>50</v>
      </c>
      <c r="B500" s="36" t="str">
        <f>[1]Source!F280</f>
        <v>м08-03-573-4</v>
      </c>
      <c r="C500" s="36" t="str">
        <f>[1]Source!G280</f>
        <v>Шкаф (пульт) управления навесной, высота, ширина и глубина до 600х600х350 мм</v>
      </c>
      <c r="D500" s="37" t="str">
        <f>[1]Source!H280</f>
        <v>1  ШТ.</v>
      </c>
      <c r="E500" s="30">
        <f>[1]Source!I280</f>
        <v>5</v>
      </c>
      <c r="F500" s="38">
        <f>[1]Source!AL280+[1]Source!AM280+[1]Source!AO280</f>
        <v>59.070000000000007</v>
      </c>
      <c r="G500" s="39"/>
      <c r="H500" s="40"/>
      <c r="I500" s="39" t="str">
        <f>[1]Source!BO280</f>
        <v>м08-03-573-4</v>
      </c>
      <c r="J500" s="40"/>
      <c r="K500" s="41"/>
      <c r="S500">
        <f>ROUND(([1]Source!FX280/100)*((ROUND([1]Source!AF280*[1]Source!I280, 2)+ROUND([1]Source!AE280*[1]Source!I280, 2))), 2)</f>
        <v>126.68</v>
      </c>
      <c r="T500">
        <f>[1]Source!X280</f>
        <v>3925.88</v>
      </c>
      <c r="U500">
        <f>ROUND(([1]Source!FY280/100)*((ROUND([1]Source!AF280*[1]Source!I280, 2)+ROUND([1]Source!AE280*[1]Source!I280, 2))), 2)</f>
        <v>86.68</v>
      </c>
      <c r="V500">
        <f>[1]Source!Y280</f>
        <v>2686.13</v>
      </c>
    </row>
    <row r="501" spans="1:26" x14ac:dyDescent="0.25">
      <c r="A501" s="24"/>
      <c r="B501" s="36"/>
      <c r="C501" s="36" t="s">
        <v>29</v>
      </c>
      <c r="D501" s="37"/>
      <c r="E501" s="30"/>
      <c r="F501" s="38">
        <f>[1]Source!AO280</f>
        <v>23.51</v>
      </c>
      <c r="G501" s="39" t="str">
        <f>[1]Source!DG280</f>
        <v/>
      </c>
      <c r="H501" s="40">
        <f>ROUND([1]Source!AF280*[1]Source!I280, 2)</f>
        <v>117.55</v>
      </c>
      <c r="I501" s="39">
        <f>IF([1]Source!BA280&lt;&gt; 0, [1]Source!BA280, 1)</f>
        <v>30.99</v>
      </c>
      <c r="J501" s="40">
        <f>[1]Source!S280</f>
        <v>3642.87</v>
      </c>
      <c r="K501" s="41"/>
      <c r="R501">
        <f>H501</f>
        <v>117.55</v>
      </c>
    </row>
    <row r="502" spans="1:26" x14ac:dyDescent="0.25">
      <c r="A502" s="24"/>
      <c r="B502" s="36"/>
      <c r="C502" s="36" t="s">
        <v>30</v>
      </c>
      <c r="D502" s="37"/>
      <c r="E502" s="30"/>
      <c r="F502" s="38">
        <f>[1]Source!AM280</f>
        <v>32.18</v>
      </c>
      <c r="G502" s="39" t="str">
        <f>[1]Source!DE280</f>
        <v/>
      </c>
      <c r="H502" s="40">
        <f>ROUND([1]Source!AD280*[1]Source!I280, 2)</f>
        <v>160.9</v>
      </c>
      <c r="I502" s="39">
        <f>IF([1]Source!BB280&lt;&gt; 0, [1]Source!BB280, 1)</f>
        <v>9.14</v>
      </c>
      <c r="J502" s="40">
        <f>[1]Source!Q280</f>
        <v>1470.63</v>
      </c>
      <c r="K502" s="41"/>
    </row>
    <row r="503" spans="1:26" x14ac:dyDescent="0.25">
      <c r="A503" s="24"/>
      <c r="B503" s="36"/>
      <c r="C503" s="36" t="s">
        <v>41</v>
      </c>
      <c r="D503" s="37"/>
      <c r="E503" s="30"/>
      <c r="F503" s="38">
        <f>[1]Source!AN280</f>
        <v>3.16</v>
      </c>
      <c r="G503" s="39" t="str">
        <f>[1]Source!DF280</f>
        <v/>
      </c>
      <c r="H503" s="58">
        <f>ROUND([1]Source!AE280*[1]Source!I280, 2)</f>
        <v>15.8</v>
      </c>
      <c r="I503" s="39">
        <f>IF([1]Source!BS280&lt;&gt; 0, [1]Source!BS280, 1)</f>
        <v>30.99</v>
      </c>
      <c r="J503" s="58">
        <f>[1]Source!R280</f>
        <v>489.64</v>
      </c>
      <c r="K503" s="41"/>
      <c r="R503">
        <f>H503</f>
        <v>15.8</v>
      </c>
    </row>
    <row r="504" spans="1:26" x14ac:dyDescent="0.25">
      <c r="A504" s="24"/>
      <c r="B504" s="36"/>
      <c r="C504" s="36" t="s">
        <v>31</v>
      </c>
      <c r="D504" s="37"/>
      <c r="E504" s="30"/>
      <c r="F504" s="38">
        <f>[1]Source!AL280</f>
        <v>3.38</v>
      </c>
      <c r="G504" s="39" t="str">
        <f>[1]Source!DD280</f>
        <v/>
      </c>
      <c r="H504" s="40">
        <f>ROUND([1]Source!AC280*[1]Source!I280, 2)</f>
        <v>16.899999999999999</v>
      </c>
      <c r="I504" s="39">
        <f>IF([1]Source!BC280&lt;&gt; 0, [1]Source!BC280, 1)</f>
        <v>9.81</v>
      </c>
      <c r="J504" s="40">
        <f>[1]Source!P280</f>
        <v>165.79</v>
      </c>
      <c r="K504" s="41"/>
    </row>
    <row r="505" spans="1:26" x14ac:dyDescent="0.25">
      <c r="A505" s="24"/>
      <c r="B505" s="36"/>
      <c r="C505" s="36" t="s">
        <v>32</v>
      </c>
      <c r="D505" s="37" t="s">
        <v>33</v>
      </c>
      <c r="E505" s="30">
        <f>[1]Source!BZ280</f>
        <v>95</v>
      </c>
      <c r="F505" s="42"/>
      <c r="G505" s="39"/>
      <c r="H505" s="40">
        <f>SUM(S500:S510)</f>
        <v>126.68</v>
      </c>
      <c r="I505" s="39">
        <f>[1]Source!AT280</f>
        <v>95</v>
      </c>
      <c r="J505" s="40">
        <f>SUM(T500:T510)</f>
        <v>3925.88</v>
      </c>
      <c r="K505" s="41"/>
    </row>
    <row r="506" spans="1:26" x14ac:dyDescent="0.25">
      <c r="A506" s="24"/>
      <c r="B506" s="36"/>
      <c r="C506" s="36" t="s">
        <v>34</v>
      </c>
      <c r="D506" s="37" t="s">
        <v>33</v>
      </c>
      <c r="E506" s="30">
        <f>[1]Source!CA280</f>
        <v>65</v>
      </c>
      <c r="F506" s="42"/>
      <c r="G506" s="39"/>
      <c r="H506" s="40">
        <f>SUM(U500:U510)</f>
        <v>86.68</v>
      </c>
      <c r="I506" s="39">
        <f>[1]Source!AU280</f>
        <v>65</v>
      </c>
      <c r="J506" s="40">
        <f>SUM(V500:V510)</f>
        <v>2686.13</v>
      </c>
      <c r="K506" s="41"/>
    </row>
    <row r="507" spans="1:26" x14ac:dyDescent="0.25">
      <c r="A507" s="24"/>
      <c r="B507" s="36"/>
      <c r="C507" s="36" t="s">
        <v>35</v>
      </c>
      <c r="D507" s="37" t="s">
        <v>36</v>
      </c>
      <c r="E507" s="30">
        <f>[1]Source!AQ280</f>
        <v>2.37</v>
      </c>
      <c r="F507" s="38"/>
      <c r="G507" s="39" t="str">
        <f>[1]Source!DI280</f>
        <v/>
      </c>
      <c r="H507" s="40"/>
      <c r="I507" s="39"/>
      <c r="J507" s="40"/>
      <c r="K507" s="43">
        <f>[1]Source!U280</f>
        <v>11.850000000000001</v>
      </c>
    </row>
    <row r="508" spans="1:26" ht="42.75" x14ac:dyDescent="0.25">
      <c r="A508" s="24" t="str">
        <f>[1]Source!E281</f>
        <v>50,1</v>
      </c>
      <c r="B508" s="36" t="str">
        <f>[1]Source!F281</f>
        <v>509-5739</v>
      </c>
      <c r="C508" s="36" t="str">
        <f>[1]Source!G281</f>
        <v>Щиты распределительные навесные ЩРН-12, размер корпуса 220х300х125 мм</v>
      </c>
      <c r="D508" s="37" t="str">
        <f>[1]Source!H281</f>
        <v>шт.</v>
      </c>
      <c r="E508" s="30">
        <f>[1]Source!I281</f>
        <v>1</v>
      </c>
      <c r="F508" s="38">
        <f>[1]Source!AL281+[1]Source!AM281+[1]Source!AO281</f>
        <v>184.7</v>
      </c>
      <c r="G508" s="57" t="s">
        <v>37</v>
      </c>
      <c r="H508" s="40">
        <f>ROUND([1]Source!AC281*[1]Source!I281, 2)+ROUND([1]Source!AD281*[1]Source!I281, 2)+ROUND([1]Source!AF281*[1]Source!I281, 2)</f>
        <v>184.7</v>
      </c>
      <c r="I508" s="39">
        <f>IF([1]Source!BC281&lt;&gt; 0, [1]Source!BC281, 1)</f>
        <v>3.12</v>
      </c>
      <c r="J508" s="40">
        <f>[1]Source!O281</f>
        <v>576.26</v>
      </c>
      <c r="K508" s="41"/>
      <c r="S508">
        <f>ROUND(([1]Source!FX281/100)*((ROUND([1]Source!AF281*[1]Source!I281, 2)+ROUND([1]Source!AE281*[1]Source!I281, 2))), 2)</f>
        <v>0</v>
      </c>
      <c r="T508">
        <f>[1]Source!X281</f>
        <v>0</v>
      </c>
      <c r="U508">
        <f>ROUND(([1]Source!FY281/100)*((ROUND([1]Source!AF281*[1]Source!I281, 2)+ROUND([1]Source!AE281*[1]Source!I281, 2))), 2)</f>
        <v>0</v>
      </c>
      <c r="V508">
        <f>[1]Source!Y281</f>
        <v>0</v>
      </c>
      <c r="W508">
        <f>IF([1]Source!BI281&lt;=1,H508, 0)</f>
        <v>0</v>
      </c>
      <c r="X508">
        <f>IF([1]Source!BI281=2,H508, 0)</f>
        <v>184.7</v>
      </c>
      <c r="Y508">
        <f>IF([1]Source!BI281=3,H508, 0)</f>
        <v>0</v>
      </c>
      <c r="Z508">
        <f>IF([1]Source!BI281=4,H508, 0)</f>
        <v>0</v>
      </c>
    </row>
    <row r="509" spans="1:26" ht="42.75" x14ac:dyDescent="0.25">
      <c r="A509" s="24" t="str">
        <f>[1]Source!E282</f>
        <v>50,2</v>
      </c>
      <c r="B509" s="36" t="str">
        <f>[1]Source!F282</f>
        <v>509-6335</v>
      </c>
      <c r="C509" s="36" t="str">
        <f>[1]Source!G282</f>
        <v>Щиты с монтажной панелью ЩМП-2, размером 500х400х220 мм, степень защиты IP54</v>
      </c>
      <c r="D509" s="37" t="str">
        <f>[1]Source!H282</f>
        <v>шт.</v>
      </c>
      <c r="E509" s="30">
        <f>[1]Source!I282</f>
        <v>5</v>
      </c>
      <c r="F509" s="38">
        <f>[1]Source!AL282+[1]Source!AM282+[1]Source!AO282</f>
        <v>589.6</v>
      </c>
      <c r="G509" s="57" t="s">
        <v>37</v>
      </c>
      <c r="H509" s="40">
        <f>ROUND([1]Source!AC282*[1]Source!I282, 2)+ROUND([1]Source!AD282*[1]Source!I282, 2)+ROUND([1]Source!AF282*[1]Source!I282, 2)</f>
        <v>2948</v>
      </c>
      <c r="I509" s="39">
        <f>IF([1]Source!BC282&lt;&gt; 0, [1]Source!BC282, 1)</f>
        <v>6.67</v>
      </c>
      <c r="J509" s="40">
        <f>[1]Source!O282</f>
        <v>19663.16</v>
      </c>
      <c r="K509" s="41"/>
      <c r="S509">
        <f>ROUND(([1]Source!FX282/100)*((ROUND([1]Source!AF282*[1]Source!I282, 2)+ROUND([1]Source!AE282*[1]Source!I282, 2))), 2)</f>
        <v>0</v>
      </c>
      <c r="T509">
        <f>[1]Source!X282</f>
        <v>0</v>
      </c>
      <c r="U509">
        <f>ROUND(([1]Source!FY282/100)*((ROUND([1]Source!AF282*[1]Source!I282, 2)+ROUND([1]Source!AE282*[1]Source!I282, 2))), 2)</f>
        <v>0</v>
      </c>
      <c r="V509">
        <f>[1]Source!Y282</f>
        <v>0</v>
      </c>
      <c r="W509">
        <f>IF([1]Source!BI282&lt;=1,H509, 0)</f>
        <v>0</v>
      </c>
      <c r="X509">
        <f>IF([1]Source!BI282=2,H509, 0)</f>
        <v>2948</v>
      </c>
      <c r="Y509">
        <f>IF([1]Source!BI282=3,H509, 0)</f>
        <v>0</v>
      </c>
      <c r="Z509">
        <f>IF([1]Source!BI282=4,H509, 0)</f>
        <v>0</v>
      </c>
    </row>
    <row r="510" spans="1:26" x14ac:dyDescent="0.25">
      <c r="A510" s="44" t="str">
        <f>[1]Source!E283</f>
        <v>50,3</v>
      </c>
      <c r="B510" s="45" t="str">
        <f>[1]Source!F283</f>
        <v>509-4860</v>
      </c>
      <c r="C510" s="45" t="str">
        <f>[1]Source!G283</f>
        <v>DIN-рейка оцинкованная 600 мм</v>
      </c>
      <c r="D510" s="46" t="str">
        <f>[1]Source!H283</f>
        <v>100 шт.</v>
      </c>
      <c r="E510" s="47">
        <f>[1]Source!I283</f>
        <v>0.08</v>
      </c>
      <c r="F510" s="48">
        <f>[1]Source!AL283+[1]Source!AM283+[1]Source!AO283</f>
        <v>330</v>
      </c>
      <c r="G510" s="49" t="s">
        <v>37</v>
      </c>
      <c r="H510" s="50">
        <f>ROUND([1]Source!AC283*[1]Source!I283, 2)+ROUND([1]Source!AD283*[1]Source!I283, 2)+ROUND([1]Source!AF283*[1]Source!I283, 2)</f>
        <v>26.4</v>
      </c>
      <c r="I510" s="51">
        <f>IF([1]Source!BC283&lt;&gt; 0, [1]Source!BC283, 1)</f>
        <v>8.43</v>
      </c>
      <c r="J510" s="50">
        <f>[1]Source!O283</f>
        <v>222.55</v>
      </c>
      <c r="K510" s="52"/>
      <c r="S510">
        <f>ROUND(([1]Source!FX283/100)*((ROUND([1]Source!AF283*[1]Source!I283, 2)+ROUND([1]Source!AE283*[1]Source!I283, 2))), 2)</f>
        <v>0</v>
      </c>
      <c r="T510">
        <f>[1]Source!X283</f>
        <v>0</v>
      </c>
      <c r="U510">
        <f>ROUND(([1]Source!FY283/100)*((ROUND([1]Source!AF283*[1]Source!I283, 2)+ROUND([1]Source!AE283*[1]Source!I283, 2))), 2)</f>
        <v>0</v>
      </c>
      <c r="V510">
        <f>[1]Source!Y283</f>
        <v>0</v>
      </c>
      <c r="W510">
        <f>IF([1]Source!BI283&lt;=1,H510, 0)</f>
        <v>0</v>
      </c>
      <c r="X510">
        <f>IF([1]Source!BI283=2,H510, 0)</f>
        <v>26.4</v>
      </c>
      <c r="Y510">
        <f>IF([1]Source!BI283=3,H510, 0)</f>
        <v>0</v>
      </c>
      <c r="Z510">
        <f>IF([1]Source!BI283=4,H510, 0)</f>
        <v>0</v>
      </c>
    </row>
    <row r="511" spans="1:26" x14ac:dyDescent="0.25">
      <c r="G511" s="53">
        <f>H501+H502+H504+H505+H506+SUM(H508:H510)</f>
        <v>3667.81</v>
      </c>
      <c r="H511" s="53"/>
      <c r="I511" s="53">
        <f>J501+J502+J504+J505+J506+SUM(J508:J510)</f>
        <v>32353.269999999997</v>
      </c>
      <c r="J511" s="53"/>
      <c r="K511" s="54">
        <f>[1]Source!U280</f>
        <v>11.850000000000001</v>
      </c>
      <c r="O511" s="55">
        <f>G511</f>
        <v>3667.81</v>
      </c>
      <c r="P511" s="55">
        <f>I511</f>
        <v>32353.269999999997</v>
      </c>
      <c r="Q511" s="55">
        <f>K511</f>
        <v>11.850000000000001</v>
      </c>
      <c r="W511">
        <f>IF([1]Source!BI280&lt;=1,H501+H502+H504+H505+H506, 0)</f>
        <v>0</v>
      </c>
      <c r="X511">
        <f>IF([1]Source!BI280=2,H501+H502+H504+H505+H506, 0)</f>
        <v>508.71</v>
      </c>
      <c r="Y511">
        <f>IF([1]Source!BI280=3,H501+H502+H504+H505+H506, 0)</f>
        <v>0</v>
      </c>
      <c r="Z511">
        <f>IF([1]Source!BI280=4,H501+H502+H504+H505+H506, 0)</f>
        <v>0</v>
      </c>
    </row>
    <row r="512" spans="1:26" ht="29.25" x14ac:dyDescent="0.25">
      <c r="A512" s="24" t="str">
        <f>[1]Source!E284</f>
        <v>51</v>
      </c>
      <c r="B512" s="36" t="str">
        <f>[1]Source!F284</f>
        <v>м08-02-390-1</v>
      </c>
      <c r="C512" s="36" t="str">
        <f>[1]Source!G284</f>
        <v>Короба пластмассовые шириной до 40 мм</v>
      </c>
      <c r="D512" s="37" t="str">
        <f>[1]Source!H284</f>
        <v>100 м</v>
      </c>
      <c r="E512" s="30">
        <f>[1]Source!I284</f>
        <v>12.5</v>
      </c>
      <c r="F512" s="38">
        <f>[1]Source!AL284+[1]Source!AM284+[1]Source!AO284</f>
        <v>237.45</v>
      </c>
      <c r="G512" s="39"/>
      <c r="H512" s="40"/>
      <c r="I512" s="39" t="str">
        <f>[1]Source!BO284</f>
        <v>м08-02-390-1</v>
      </c>
      <c r="J512" s="40"/>
      <c r="K512" s="41"/>
      <c r="S512">
        <f>ROUND(([1]Source!FX284/100)*((ROUND([1]Source!AF284*[1]Source!I284, 2)+ROUND([1]Source!AE284*[1]Source!I284, 2))), 2)</f>
        <v>1841.34</v>
      </c>
      <c r="T512">
        <f>[1]Source!X284</f>
        <v>57063.05</v>
      </c>
      <c r="U512">
        <f>ROUND(([1]Source!FY284/100)*((ROUND([1]Source!AF284*[1]Source!I284, 2)+ROUND([1]Source!AE284*[1]Source!I284, 2))), 2)</f>
        <v>1259.8599999999999</v>
      </c>
      <c r="V512">
        <f>[1]Source!Y284</f>
        <v>39043.14</v>
      </c>
    </row>
    <row r="513" spans="1:26" x14ac:dyDescent="0.25">
      <c r="C513" s="56" t="str">
        <f>"Объем: "&amp;[1]Source!I284&amp;"=1250/"&amp;"100"</f>
        <v>Объем: 12,5=1250/100</v>
      </c>
    </row>
    <row r="514" spans="1:26" x14ac:dyDescent="0.25">
      <c r="A514" s="24"/>
      <c r="B514" s="36"/>
      <c r="C514" s="36" t="s">
        <v>29</v>
      </c>
      <c r="D514" s="37"/>
      <c r="E514" s="30"/>
      <c r="F514" s="38">
        <f>[1]Source!AO284</f>
        <v>154.91999999999999</v>
      </c>
      <c r="G514" s="39" t="str">
        <f>[1]Source!DG284</f>
        <v/>
      </c>
      <c r="H514" s="40">
        <f>ROUND([1]Source!AF284*[1]Source!I284, 2)</f>
        <v>1936.5</v>
      </c>
      <c r="I514" s="39">
        <f>IF([1]Source!BA284&lt;&gt; 0, [1]Source!BA284, 1)</f>
        <v>30.99</v>
      </c>
      <c r="J514" s="40">
        <f>[1]Source!S284</f>
        <v>60012.14</v>
      </c>
      <c r="K514" s="41"/>
      <c r="R514">
        <f>H514</f>
        <v>1936.5</v>
      </c>
    </row>
    <row r="515" spans="1:26" x14ac:dyDescent="0.25">
      <c r="A515" s="24"/>
      <c r="B515" s="36"/>
      <c r="C515" s="36" t="s">
        <v>30</v>
      </c>
      <c r="D515" s="37"/>
      <c r="E515" s="30"/>
      <c r="F515" s="38">
        <f>[1]Source!AM284</f>
        <v>31.2</v>
      </c>
      <c r="G515" s="39" t="str">
        <f>[1]Source!DE284</f>
        <v/>
      </c>
      <c r="H515" s="40">
        <f>ROUND([1]Source!AD284*[1]Source!I284, 2)</f>
        <v>390</v>
      </c>
      <c r="I515" s="39">
        <f>IF([1]Source!BB284&lt;&gt; 0, [1]Source!BB284, 1)</f>
        <v>8.8000000000000007</v>
      </c>
      <c r="J515" s="40">
        <f>[1]Source!Q284</f>
        <v>3432</v>
      </c>
      <c r="K515" s="41"/>
    </row>
    <row r="516" spans="1:26" x14ac:dyDescent="0.25">
      <c r="A516" s="24"/>
      <c r="B516" s="36"/>
      <c r="C516" s="36" t="s">
        <v>41</v>
      </c>
      <c r="D516" s="37"/>
      <c r="E516" s="30"/>
      <c r="F516" s="38">
        <f>[1]Source!AN284</f>
        <v>0.14000000000000001</v>
      </c>
      <c r="G516" s="39" t="str">
        <f>[1]Source!DF284</f>
        <v/>
      </c>
      <c r="H516" s="58">
        <f>ROUND([1]Source!AE284*[1]Source!I284, 2)</f>
        <v>1.75</v>
      </c>
      <c r="I516" s="39">
        <f>IF([1]Source!BS284&lt;&gt; 0, [1]Source!BS284, 1)</f>
        <v>30.99</v>
      </c>
      <c r="J516" s="58">
        <f>[1]Source!R284</f>
        <v>54.23</v>
      </c>
      <c r="K516" s="41"/>
      <c r="R516">
        <f>H516</f>
        <v>1.75</v>
      </c>
    </row>
    <row r="517" spans="1:26" x14ac:dyDescent="0.25">
      <c r="A517" s="24"/>
      <c r="B517" s="36"/>
      <c r="C517" s="36" t="s">
        <v>31</v>
      </c>
      <c r="D517" s="37"/>
      <c r="E517" s="30"/>
      <c r="F517" s="38">
        <f>[1]Source!AL284</f>
        <v>51.33</v>
      </c>
      <c r="G517" s="39" t="str">
        <f>[1]Source!DD284</f>
        <v/>
      </c>
      <c r="H517" s="40">
        <f>ROUND([1]Source!AC284*[1]Source!I284, 2)</f>
        <v>641.63</v>
      </c>
      <c r="I517" s="39">
        <f>IF([1]Source!BC284&lt;&gt; 0, [1]Source!BC284, 1)</f>
        <v>4.46</v>
      </c>
      <c r="J517" s="40">
        <f>[1]Source!P284</f>
        <v>2861.65</v>
      </c>
      <c r="K517" s="41"/>
    </row>
    <row r="518" spans="1:26" x14ac:dyDescent="0.25">
      <c r="A518" s="24"/>
      <c r="B518" s="36"/>
      <c r="C518" s="36" t="s">
        <v>32</v>
      </c>
      <c r="D518" s="37" t="s">
        <v>33</v>
      </c>
      <c r="E518" s="30">
        <f>[1]Source!BZ284</f>
        <v>95</v>
      </c>
      <c r="F518" s="42"/>
      <c r="G518" s="39"/>
      <c r="H518" s="40">
        <f>SUM(S512:S522)</f>
        <v>1841.34</v>
      </c>
      <c r="I518" s="39">
        <f>[1]Source!AT284</f>
        <v>95</v>
      </c>
      <c r="J518" s="40">
        <f>SUM(T512:T522)</f>
        <v>57063.05</v>
      </c>
      <c r="K518" s="41"/>
    </row>
    <row r="519" spans="1:26" x14ac:dyDescent="0.25">
      <c r="A519" s="24"/>
      <c r="B519" s="36"/>
      <c r="C519" s="36" t="s">
        <v>34</v>
      </c>
      <c r="D519" s="37" t="s">
        <v>33</v>
      </c>
      <c r="E519" s="30">
        <f>[1]Source!CA284</f>
        <v>65</v>
      </c>
      <c r="F519" s="42"/>
      <c r="G519" s="39"/>
      <c r="H519" s="40">
        <f>SUM(U512:U522)</f>
        <v>1259.8599999999999</v>
      </c>
      <c r="I519" s="39">
        <f>[1]Source!AU284</f>
        <v>65</v>
      </c>
      <c r="J519" s="40">
        <f>SUM(V512:V522)</f>
        <v>39043.14</v>
      </c>
      <c r="K519" s="41"/>
    </row>
    <row r="520" spans="1:26" x14ac:dyDescent="0.25">
      <c r="A520" s="24"/>
      <c r="B520" s="36"/>
      <c r="C520" s="36" t="s">
        <v>35</v>
      </c>
      <c r="D520" s="37" t="s">
        <v>36</v>
      </c>
      <c r="E520" s="30">
        <f>[1]Source!AQ284</f>
        <v>16.29</v>
      </c>
      <c r="F520" s="38"/>
      <c r="G520" s="39" t="str">
        <f>[1]Source!DI284</f>
        <v/>
      </c>
      <c r="H520" s="40"/>
      <c r="I520" s="39"/>
      <c r="J520" s="40"/>
      <c r="K520" s="43">
        <f>[1]Source!U284</f>
        <v>203.625</v>
      </c>
    </row>
    <row r="521" spans="1:26" ht="28.5" x14ac:dyDescent="0.25">
      <c r="A521" s="24" t="str">
        <f>[1]Source!E285</f>
        <v>51,1</v>
      </c>
      <c r="B521" s="36" t="str">
        <f>[1]Source!F285</f>
        <v>509-1834</v>
      </c>
      <c r="C521" s="36" t="str">
        <f>[1]Source!G285</f>
        <v>Кабель-канал (короб) "Электропласт" 40x25 мм</v>
      </c>
      <c r="D521" s="37" t="str">
        <f>[1]Source!H285</f>
        <v>100 м</v>
      </c>
      <c r="E521" s="30">
        <f>[1]Source!I285</f>
        <v>7.5</v>
      </c>
      <c r="F521" s="38">
        <f>[1]Source!AL285+[1]Source!AM285+[1]Source!AO285</f>
        <v>336</v>
      </c>
      <c r="G521" s="57" t="s">
        <v>37</v>
      </c>
      <c r="H521" s="40">
        <f>ROUND([1]Source!AC285*[1]Source!I285, 2)+ROUND([1]Source!AD285*[1]Source!I285, 2)+ROUND([1]Source!AF285*[1]Source!I285, 2)</f>
        <v>2520</v>
      </c>
      <c r="I521" s="39">
        <f>IF([1]Source!BC285&lt;&gt; 0, [1]Source!BC285, 1)</f>
        <v>4.5999999999999996</v>
      </c>
      <c r="J521" s="40">
        <f>[1]Source!O285</f>
        <v>11592</v>
      </c>
      <c r="K521" s="41"/>
      <c r="S521">
        <f>ROUND(([1]Source!FX285/100)*((ROUND([1]Source!AF285*[1]Source!I285, 2)+ROUND([1]Source!AE285*[1]Source!I285, 2))), 2)</f>
        <v>0</v>
      </c>
      <c r="T521">
        <f>[1]Source!X285</f>
        <v>0</v>
      </c>
      <c r="U521">
        <f>ROUND(([1]Source!FY285/100)*((ROUND([1]Source!AF285*[1]Source!I285, 2)+ROUND([1]Source!AE285*[1]Source!I285, 2))), 2)</f>
        <v>0</v>
      </c>
      <c r="V521">
        <f>[1]Source!Y285</f>
        <v>0</v>
      </c>
      <c r="W521">
        <f>IF([1]Source!BI285&lt;=1,H521, 0)</f>
        <v>0</v>
      </c>
      <c r="X521">
        <f>IF([1]Source!BI285=2,H521, 0)</f>
        <v>2520</v>
      </c>
      <c r="Y521">
        <f>IF([1]Source!BI285=3,H521, 0)</f>
        <v>0</v>
      </c>
      <c r="Z521">
        <f>IF([1]Source!BI285=4,H521, 0)</f>
        <v>0</v>
      </c>
    </row>
    <row r="522" spans="1:26" ht="28.5" x14ac:dyDescent="0.25">
      <c r="A522" s="44" t="str">
        <f>[1]Source!E286</f>
        <v>51,2</v>
      </c>
      <c r="B522" s="45" t="str">
        <f>[1]Source!F286</f>
        <v>509-1830</v>
      </c>
      <c r="C522" s="45" t="str">
        <f>[1]Source!G286</f>
        <v>Кабель-канал (короб) "Электропласт" 20x10 мм</v>
      </c>
      <c r="D522" s="46" t="str">
        <f>[1]Source!H286</f>
        <v>100 м</v>
      </c>
      <c r="E522" s="47">
        <f>[1]Source!I286</f>
        <v>5</v>
      </c>
      <c r="F522" s="48">
        <f>[1]Source!AL286+[1]Source!AM286+[1]Source!AO286</f>
        <v>121</v>
      </c>
      <c r="G522" s="49" t="s">
        <v>37</v>
      </c>
      <c r="H522" s="50">
        <f>ROUND([1]Source!AC286*[1]Source!I286, 2)+ROUND([1]Source!AD286*[1]Source!I286, 2)+ROUND([1]Source!AF286*[1]Source!I286, 2)</f>
        <v>605</v>
      </c>
      <c r="I522" s="51">
        <f>IF([1]Source!BC286&lt;&gt; 0, [1]Source!BC286, 1)</f>
        <v>5.05</v>
      </c>
      <c r="J522" s="50">
        <f>[1]Source!O286</f>
        <v>3055.25</v>
      </c>
      <c r="K522" s="52"/>
      <c r="S522">
        <f>ROUND(([1]Source!FX286/100)*((ROUND([1]Source!AF286*[1]Source!I286, 2)+ROUND([1]Source!AE286*[1]Source!I286, 2))), 2)</f>
        <v>0</v>
      </c>
      <c r="T522">
        <f>[1]Source!X286</f>
        <v>0</v>
      </c>
      <c r="U522">
        <f>ROUND(([1]Source!FY286/100)*((ROUND([1]Source!AF286*[1]Source!I286, 2)+ROUND([1]Source!AE286*[1]Source!I286, 2))), 2)</f>
        <v>0</v>
      </c>
      <c r="V522">
        <f>[1]Source!Y286</f>
        <v>0</v>
      </c>
      <c r="W522">
        <f>IF([1]Source!BI286&lt;=1,H522, 0)</f>
        <v>0</v>
      </c>
      <c r="X522">
        <f>IF([1]Source!BI286=2,H522, 0)</f>
        <v>605</v>
      </c>
      <c r="Y522">
        <f>IF([1]Source!BI286=3,H522, 0)</f>
        <v>0</v>
      </c>
      <c r="Z522">
        <f>IF([1]Source!BI286=4,H522, 0)</f>
        <v>0</v>
      </c>
    </row>
    <row r="523" spans="1:26" x14ac:dyDescent="0.25">
      <c r="G523" s="53">
        <f>H514+H515+H517+H518+H519+SUM(H521:H522)</f>
        <v>9194.33</v>
      </c>
      <c r="H523" s="53"/>
      <c r="I523" s="53">
        <f>J514+J515+J517+J518+J519+SUM(J521:J522)</f>
        <v>177059.22999999998</v>
      </c>
      <c r="J523" s="53"/>
      <c r="K523" s="54">
        <f>[1]Source!U284</f>
        <v>203.625</v>
      </c>
      <c r="O523" s="55">
        <f>G523</f>
        <v>9194.33</v>
      </c>
      <c r="P523" s="55">
        <f>I523</f>
        <v>177059.22999999998</v>
      </c>
      <c r="Q523" s="55">
        <f>K523</f>
        <v>203.625</v>
      </c>
      <c r="W523">
        <f>IF([1]Source!BI284&lt;=1,H514+H515+H517+H518+H519, 0)</f>
        <v>0</v>
      </c>
      <c r="X523">
        <f>IF([1]Source!BI284=2,H514+H515+H517+H518+H519, 0)</f>
        <v>6069.33</v>
      </c>
      <c r="Y523">
        <f>IF([1]Source!BI284=3,H514+H515+H517+H518+H519, 0)</f>
        <v>0</v>
      </c>
      <c r="Z523">
        <f>IF([1]Source!BI284=4,H514+H515+H517+H518+H519, 0)</f>
        <v>0</v>
      </c>
    </row>
    <row r="524" spans="1:26" ht="29.25" x14ac:dyDescent="0.25">
      <c r="A524" s="24" t="str">
        <f>[1]Source!E287</f>
        <v>52</v>
      </c>
      <c r="B524" s="36" t="str">
        <f>[1]Source!F287</f>
        <v>м08-02-390-3</v>
      </c>
      <c r="C524" s="36" t="str">
        <f>[1]Source!G287</f>
        <v>Короба пластмассовые шириной до 120 мм</v>
      </c>
      <c r="D524" s="37" t="str">
        <f>[1]Source!H287</f>
        <v>100 м</v>
      </c>
      <c r="E524" s="30">
        <f>[1]Source!I287</f>
        <v>0.5</v>
      </c>
      <c r="F524" s="38">
        <f>[1]Source!AL287+[1]Source!AM287+[1]Source!AO287</f>
        <v>325.27999999999997</v>
      </c>
      <c r="G524" s="39"/>
      <c r="H524" s="40"/>
      <c r="I524" s="39" t="str">
        <f>[1]Source!BO287</f>
        <v>м08-02-390-3</v>
      </c>
      <c r="J524" s="40"/>
      <c r="K524" s="41"/>
      <c r="S524">
        <f>ROUND(([1]Source!FX287/100)*((ROUND([1]Source!AF287*[1]Source!I287, 2)+ROUND([1]Source!AE287*[1]Source!I287, 2))), 2)</f>
        <v>91.9</v>
      </c>
      <c r="T524">
        <f>[1]Source!X287</f>
        <v>2848.07</v>
      </c>
      <c r="U524">
        <f>ROUND(([1]Source!FY287/100)*((ROUND([1]Source!AF287*[1]Source!I287, 2)+ROUND([1]Source!AE287*[1]Source!I287, 2))), 2)</f>
        <v>62.88</v>
      </c>
      <c r="V524">
        <f>[1]Source!Y287</f>
        <v>1948.68</v>
      </c>
    </row>
    <row r="525" spans="1:26" x14ac:dyDescent="0.25">
      <c r="C525" s="56" t="str">
        <f>"Объем: "&amp;[1]Source!I287&amp;"=50/"&amp;"100"</f>
        <v>Объем: 0,5=50/100</v>
      </c>
    </row>
    <row r="526" spans="1:26" x14ac:dyDescent="0.25">
      <c r="A526" s="24"/>
      <c r="B526" s="36"/>
      <c r="C526" s="36" t="s">
        <v>29</v>
      </c>
      <c r="D526" s="37"/>
      <c r="E526" s="30"/>
      <c r="F526" s="38">
        <f>[1]Source!AO287</f>
        <v>193.34</v>
      </c>
      <c r="G526" s="39" t="str">
        <f>[1]Source!DG287</f>
        <v/>
      </c>
      <c r="H526" s="40">
        <f>ROUND([1]Source!AF287*[1]Source!I287, 2)</f>
        <v>96.67</v>
      </c>
      <c r="I526" s="39">
        <f>IF([1]Source!BA287&lt;&gt; 0, [1]Source!BA287, 1)</f>
        <v>30.99</v>
      </c>
      <c r="J526" s="40">
        <f>[1]Source!S287</f>
        <v>2995.8</v>
      </c>
      <c r="K526" s="41"/>
      <c r="R526">
        <f>H526</f>
        <v>96.67</v>
      </c>
    </row>
    <row r="527" spans="1:26" x14ac:dyDescent="0.25">
      <c r="A527" s="24"/>
      <c r="B527" s="36"/>
      <c r="C527" s="36" t="s">
        <v>30</v>
      </c>
      <c r="D527" s="37"/>
      <c r="E527" s="30"/>
      <c r="F527" s="38">
        <f>[1]Source!AM287</f>
        <v>39.07</v>
      </c>
      <c r="G527" s="39" t="str">
        <f>[1]Source!DE287</f>
        <v/>
      </c>
      <c r="H527" s="40">
        <f>ROUND([1]Source!AD287*[1]Source!I287, 2)</f>
        <v>19.54</v>
      </c>
      <c r="I527" s="39">
        <f>IF([1]Source!BB287&lt;&gt; 0, [1]Source!BB287, 1)</f>
        <v>8.7899999999999991</v>
      </c>
      <c r="J527" s="40">
        <f>[1]Source!Q287</f>
        <v>171.71</v>
      </c>
      <c r="K527" s="41"/>
    </row>
    <row r="528" spans="1:26" x14ac:dyDescent="0.25">
      <c r="A528" s="24"/>
      <c r="B528" s="36"/>
      <c r="C528" s="36" t="s">
        <v>41</v>
      </c>
      <c r="D528" s="37"/>
      <c r="E528" s="30"/>
      <c r="F528" s="38">
        <f>[1]Source!AN287</f>
        <v>0.14000000000000001</v>
      </c>
      <c r="G528" s="39" t="str">
        <f>[1]Source!DF287</f>
        <v/>
      </c>
      <c r="H528" s="58">
        <f>ROUND([1]Source!AE287*[1]Source!I287, 2)</f>
        <v>7.0000000000000007E-2</v>
      </c>
      <c r="I528" s="39">
        <f>IF([1]Source!BS287&lt;&gt; 0, [1]Source!BS287, 1)</f>
        <v>30.99</v>
      </c>
      <c r="J528" s="58">
        <f>[1]Source!R287</f>
        <v>2.17</v>
      </c>
      <c r="K528" s="41"/>
      <c r="R528">
        <f>H528</f>
        <v>7.0000000000000007E-2</v>
      </c>
    </row>
    <row r="529" spans="1:26" x14ac:dyDescent="0.25">
      <c r="A529" s="24"/>
      <c r="B529" s="36"/>
      <c r="C529" s="36" t="s">
        <v>31</v>
      </c>
      <c r="D529" s="37"/>
      <c r="E529" s="30"/>
      <c r="F529" s="38">
        <f>[1]Source!AL287</f>
        <v>92.87</v>
      </c>
      <c r="G529" s="39" t="str">
        <f>[1]Source!DD287</f>
        <v/>
      </c>
      <c r="H529" s="40">
        <f>ROUND([1]Source!AC287*[1]Source!I287, 2)</f>
        <v>46.44</v>
      </c>
      <c r="I529" s="39">
        <f>IF([1]Source!BC287&lt;&gt; 0, [1]Source!BC287, 1)</f>
        <v>3.53</v>
      </c>
      <c r="J529" s="40">
        <f>[1]Source!P287</f>
        <v>163.92</v>
      </c>
      <c r="K529" s="41"/>
    </row>
    <row r="530" spans="1:26" x14ac:dyDescent="0.25">
      <c r="A530" s="24"/>
      <c r="B530" s="36"/>
      <c r="C530" s="36" t="s">
        <v>32</v>
      </c>
      <c r="D530" s="37" t="s">
        <v>33</v>
      </c>
      <c r="E530" s="30">
        <f>[1]Source!BZ287</f>
        <v>95</v>
      </c>
      <c r="F530" s="42"/>
      <c r="G530" s="39"/>
      <c r="H530" s="40">
        <f>SUM(S524:S533)</f>
        <v>91.9</v>
      </c>
      <c r="I530" s="39">
        <f>[1]Source!AT287</f>
        <v>95</v>
      </c>
      <c r="J530" s="40">
        <f>SUM(T524:T533)</f>
        <v>2848.07</v>
      </c>
      <c r="K530" s="41"/>
    </row>
    <row r="531" spans="1:26" x14ac:dyDescent="0.25">
      <c r="A531" s="24"/>
      <c r="B531" s="36"/>
      <c r="C531" s="36" t="s">
        <v>34</v>
      </c>
      <c r="D531" s="37" t="s">
        <v>33</v>
      </c>
      <c r="E531" s="30">
        <f>[1]Source!CA287</f>
        <v>65</v>
      </c>
      <c r="F531" s="42"/>
      <c r="G531" s="39"/>
      <c r="H531" s="40">
        <f>SUM(U524:U533)</f>
        <v>62.88</v>
      </c>
      <c r="I531" s="39">
        <f>[1]Source!AU287</f>
        <v>65</v>
      </c>
      <c r="J531" s="40">
        <f>SUM(V524:V533)</f>
        <v>1948.68</v>
      </c>
      <c r="K531" s="41"/>
    </row>
    <row r="532" spans="1:26" x14ac:dyDescent="0.25">
      <c r="A532" s="24"/>
      <c r="B532" s="36"/>
      <c r="C532" s="36" t="s">
        <v>35</v>
      </c>
      <c r="D532" s="37" t="s">
        <v>36</v>
      </c>
      <c r="E532" s="30">
        <f>[1]Source!AQ287</f>
        <v>20.329999999999998</v>
      </c>
      <c r="F532" s="38"/>
      <c r="G532" s="39" t="str">
        <f>[1]Source!DI287</f>
        <v/>
      </c>
      <c r="H532" s="40"/>
      <c r="I532" s="39"/>
      <c r="J532" s="40"/>
      <c r="K532" s="43">
        <f>[1]Source!U287</f>
        <v>10.164999999999999</v>
      </c>
    </row>
    <row r="533" spans="1:26" ht="28.5" x14ac:dyDescent="0.25">
      <c r="A533" s="44" t="str">
        <f>[1]Source!E288</f>
        <v>52,1</v>
      </c>
      <c r="B533" s="45" t="str">
        <f>[1]Source!F288</f>
        <v>509-1840</v>
      </c>
      <c r="C533" s="45" t="str">
        <f>[1]Source!G288</f>
        <v>Кабель-канал (короб) "Электропласт" 100x60 мм</v>
      </c>
      <c r="D533" s="46" t="str">
        <f>[1]Source!H288</f>
        <v>100 м</v>
      </c>
      <c r="E533" s="47">
        <f>[1]Source!I288</f>
        <v>0.5</v>
      </c>
      <c r="F533" s="48">
        <f>[1]Source!AL288+[1]Source!AM288+[1]Source!AO288</f>
        <v>1383</v>
      </c>
      <c r="G533" s="49" t="s">
        <v>37</v>
      </c>
      <c r="H533" s="50">
        <f>ROUND([1]Source!AC288*[1]Source!I288, 2)+ROUND([1]Source!AD288*[1]Source!I288, 2)+ROUND([1]Source!AF288*[1]Source!I288, 2)</f>
        <v>691.5</v>
      </c>
      <c r="I533" s="51">
        <f>IF([1]Source!BC288&lt;&gt; 0, [1]Source!BC288, 1)</f>
        <v>4.7</v>
      </c>
      <c r="J533" s="50">
        <f>[1]Source!O288</f>
        <v>3250.05</v>
      </c>
      <c r="K533" s="52"/>
      <c r="S533">
        <f>ROUND(([1]Source!FX288/100)*((ROUND([1]Source!AF288*[1]Source!I288, 2)+ROUND([1]Source!AE288*[1]Source!I288, 2))), 2)</f>
        <v>0</v>
      </c>
      <c r="T533">
        <f>[1]Source!X288</f>
        <v>0</v>
      </c>
      <c r="U533">
        <f>ROUND(([1]Source!FY288/100)*((ROUND([1]Source!AF288*[1]Source!I288, 2)+ROUND([1]Source!AE288*[1]Source!I288, 2))), 2)</f>
        <v>0</v>
      </c>
      <c r="V533">
        <f>[1]Source!Y288</f>
        <v>0</v>
      </c>
      <c r="W533">
        <f>IF([1]Source!BI288&lt;=1,H533, 0)</f>
        <v>0</v>
      </c>
      <c r="X533">
        <f>IF([1]Source!BI288=2,H533, 0)</f>
        <v>691.5</v>
      </c>
      <c r="Y533">
        <f>IF([1]Source!BI288=3,H533, 0)</f>
        <v>0</v>
      </c>
      <c r="Z533">
        <f>IF([1]Source!BI288=4,H533, 0)</f>
        <v>0</v>
      </c>
    </row>
    <row r="534" spans="1:26" x14ac:dyDescent="0.25">
      <c r="G534" s="53">
        <f>H526+H527+H529+H530+H531+SUM(H533:H533)</f>
        <v>1008.9300000000001</v>
      </c>
      <c r="H534" s="53"/>
      <c r="I534" s="53">
        <f>J526+J527+J529+J530+J531+SUM(J533:J533)</f>
        <v>11378.23</v>
      </c>
      <c r="J534" s="53"/>
      <c r="K534" s="54">
        <f>[1]Source!U287</f>
        <v>10.164999999999999</v>
      </c>
      <c r="O534" s="55">
        <f>G534</f>
        <v>1008.9300000000001</v>
      </c>
      <c r="P534" s="55">
        <f>I534</f>
        <v>11378.23</v>
      </c>
      <c r="Q534" s="55">
        <f>K534</f>
        <v>10.164999999999999</v>
      </c>
      <c r="W534">
        <f>IF([1]Source!BI287&lt;=1,H526+H527+H529+H530+H531, 0)</f>
        <v>0</v>
      </c>
      <c r="X534">
        <f>IF([1]Source!BI287=2,H526+H527+H529+H530+H531, 0)</f>
        <v>317.43</v>
      </c>
      <c r="Y534">
        <f>IF([1]Source!BI287=3,H526+H527+H529+H530+H531, 0)</f>
        <v>0</v>
      </c>
      <c r="Z534">
        <f>IF([1]Source!BI287=4,H526+H527+H529+H530+H531, 0)</f>
        <v>0</v>
      </c>
    </row>
    <row r="535" spans="1:26" ht="29.25" x14ac:dyDescent="0.25">
      <c r="A535" s="24" t="str">
        <f>[1]Source!E289</f>
        <v>53</v>
      </c>
      <c r="B535" s="36" t="str">
        <f>[1]Source!F289</f>
        <v>м08-02-390-2</v>
      </c>
      <c r="C535" s="36" t="str">
        <f>[1]Source!G289</f>
        <v>Короба пластмассовые шириной до 63 мм</v>
      </c>
      <c r="D535" s="37" t="str">
        <f>[1]Source!H289</f>
        <v>100 м</v>
      </c>
      <c r="E535" s="30">
        <f>[1]Source!I289</f>
        <v>1</v>
      </c>
      <c r="F535" s="38">
        <f>[1]Source!AL289+[1]Source!AM289+[1]Source!AO289</f>
        <v>279.77999999999997</v>
      </c>
      <c r="G535" s="39"/>
      <c r="H535" s="40"/>
      <c r="I535" s="39" t="str">
        <f>[1]Source!BO289</f>
        <v>м08-02-390-2</v>
      </c>
      <c r="J535" s="40"/>
      <c r="K535" s="41"/>
      <c r="S535">
        <f>ROUND(([1]Source!FX289/100)*((ROUND([1]Source!AF289*[1]Source!I289, 2)+ROUND([1]Source!AE289*[1]Source!I289, 2))), 2)</f>
        <v>166.28</v>
      </c>
      <c r="T535">
        <f>[1]Source!X289</f>
        <v>5152.97</v>
      </c>
      <c r="U535">
        <f>ROUND(([1]Source!FY289/100)*((ROUND([1]Source!AF289*[1]Source!I289, 2)+ROUND([1]Source!AE289*[1]Source!I289, 2))), 2)</f>
        <v>113.77</v>
      </c>
      <c r="V535">
        <f>[1]Source!Y289</f>
        <v>3525.72</v>
      </c>
    </row>
    <row r="536" spans="1:26" x14ac:dyDescent="0.25">
      <c r="C536" s="56" t="str">
        <f>"Объем: "&amp;[1]Source!I289&amp;"=100/"&amp;"100"</f>
        <v>Объем: 1=100/100</v>
      </c>
    </row>
    <row r="537" spans="1:26" x14ac:dyDescent="0.25">
      <c r="A537" s="24"/>
      <c r="B537" s="36"/>
      <c r="C537" s="36" t="s">
        <v>29</v>
      </c>
      <c r="D537" s="37"/>
      <c r="E537" s="30"/>
      <c r="F537" s="38">
        <f>[1]Source!AO289</f>
        <v>174.89</v>
      </c>
      <c r="G537" s="39" t="str">
        <f>[1]Source!DG289</f>
        <v/>
      </c>
      <c r="H537" s="40">
        <f>ROUND([1]Source!AF289*[1]Source!I289, 2)</f>
        <v>174.89</v>
      </c>
      <c r="I537" s="39">
        <f>IF([1]Source!BA289&lt;&gt; 0, [1]Source!BA289, 1)</f>
        <v>30.99</v>
      </c>
      <c r="J537" s="40">
        <f>[1]Source!S289</f>
        <v>5419.84</v>
      </c>
      <c r="K537" s="41"/>
      <c r="R537">
        <f>H537</f>
        <v>174.89</v>
      </c>
    </row>
    <row r="538" spans="1:26" x14ac:dyDescent="0.25">
      <c r="A538" s="24"/>
      <c r="B538" s="36"/>
      <c r="C538" s="36" t="s">
        <v>30</v>
      </c>
      <c r="D538" s="37"/>
      <c r="E538" s="30"/>
      <c r="F538" s="38">
        <f>[1]Source!AM289</f>
        <v>35.26</v>
      </c>
      <c r="G538" s="39" t="str">
        <f>[1]Source!DE289</f>
        <v/>
      </c>
      <c r="H538" s="40">
        <f>ROUND([1]Source!AD289*[1]Source!I289, 2)</f>
        <v>35.26</v>
      </c>
      <c r="I538" s="39">
        <f>IF([1]Source!BB289&lt;&gt; 0, [1]Source!BB289, 1)</f>
        <v>8.7899999999999991</v>
      </c>
      <c r="J538" s="40">
        <f>[1]Source!Q289</f>
        <v>309.94</v>
      </c>
      <c r="K538" s="41"/>
    </row>
    <row r="539" spans="1:26" x14ac:dyDescent="0.25">
      <c r="A539" s="24"/>
      <c r="B539" s="36"/>
      <c r="C539" s="36" t="s">
        <v>41</v>
      </c>
      <c r="D539" s="37"/>
      <c r="E539" s="30"/>
      <c r="F539" s="38">
        <f>[1]Source!AN289</f>
        <v>0.14000000000000001</v>
      </c>
      <c r="G539" s="39" t="str">
        <f>[1]Source!DF289</f>
        <v/>
      </c>
      <c r="H539" s="58">
        <f>ROUND([1]Source!AE289*[1]Source!I289, 2)</f>
        <v>0.14000000000000001</v>
      </c>
      <c r="I539" s="39">
        <f>IF([1]Source!BS289&lt;&gt; 0, [1]Source!BS289, 1)</f>
        <v>30.99</v>
      </c>
      <c r="J539" s="58">
        <f>[1]Source!R289</f>
        <v>4.34</v>
      </c>
      <c r="K539" s="41"/>
      <c r="R539">
        <f>H539</f>
        <v>0.14000000000000001</v>
      </c>
    </row>
    <row r="540" spans="1:26" x14ac:dyDescent="0.25">
      <c r="A540" s="24"/>
      <c r="B540" s="36"/>
      <c r="C540" s="36" t="s">
        <v>31</v>
      </c>
      <c r="D540" s="37"/>
      <c r="E540" s="30"/>
      <c r="F540" s="38">
        <f>[1]Source!AL289</f>
        <v>69.63</v>
      </c>
      <c r="G540" s="39" t="str">
        <f>[1]Source!DD289</f>
        <v/>
      </c>
      <c r="H540" s="40">
        <f>ROUND([1]Source!AC289*[1]Source!I289, 2)</f>
        <v>69.63</v>
      </c>
      <c r="I540" s="39">
        <f>IF([1]Source!BC289&lt;&gt; 0, [1]Source!BC289, 1)</f>
        <v>3.73</v>
      </c>
      <c r="J540" s="40">
        <f>[1]Source!P289</f>
        <v>259.72000000000003</v>
      </c>
      <c r="K540" s="41"/>
    </row>
    <row r="541" spans="1:26" x14ac:dyDescent="0.25">
      <c r="A541" s="24"/>
      <c r="B541" s="36"/>
      <c r="C541" s="36" t="s">
        <v>32</v>
      </c>
      <c r="D541" s="37" t="s">
        <v>33</v>
      </c>
      <c r="E541" s="30">
        <f>[1]Source!BZ289</f>
        <v>95</v>
      </c>
      <c r="F541" s="42"/>
      <c r="G541" s="39"/>
      <c r="H541" s="40">
        <f>SUM(S535:S544)</f>
        <v>166.28</v>
      </c>
      <c r="I541" s="39">
        <f>[1]Source!AT289</f>
        <v>95</v>
      </c>
      <c r="J541" s="40">
        <f>SUM(T535:T544)</f>
        <v>5152.97</v>
      </c>
      <c r="K541" s="41"/>
    </row>
    <row r="542" spans="1:26" x14ac:dyDescent="0.25">
      <c r="A542" s="24"/>
      <c r="B542" s="36"/>
      <c r="C542" s="36" t="s">
        <v>34</v>
      </c>
      <c r="D542" s="37" t="s">
        <v>33</v>
      </c>
      <c r="E542" s="30">
        <f>[1]Source!CA289</f>
        <v>65</v>
      </c>
      <c r="F542" s="42"/>
      <c r="G542" s="39"/>
      <c r="H542" s="40">
        <f>SUM(U535:U544)</f>
        <v>113.77</v>
      </c>
      <c r="I542" s="39">
        <f>[1]Source!AU289</f>
        <v>65</v>
      </c>
      <c r="J542" s="40">
        <f>SUM(V535:V544)</f>
        <v>3525.72</v>
      </c>
      <c r="K542" s="41"/>
    </row>
    <row r="543" spans="1:26" x14ac:dyDescent="0.25">
      <c r="A543" s="24"/>
      <c r="B543" s="36"/>
      <c r="C543" s="36" t="s">
        <v>35</v>
      </c>
      <c r="D543" s="37" t="s">
        <v>36</v>
      </c>
      <c r="E543" s="30">
        <f>[1]Source!AQ289</f>
        <v>18.39</v>
      </c>
      <c r="F543" s="38"/>
      <c r="G543" s="39" t="str">
        <f>[1]Source!DI289</f>
        <v/>
      </c>
      <c r="H543" s="40"/>
      <c r="I543" s="39"/>
      <c r="J543" s="40"/>
      <c r="K543" s="43">
        <f>[1]Source!U289</f>
        <v>18.39</v>
      </c>
    </row>
    <row r="544" spans="1:26" ht="28.5" x14ac:dyDescent="0.25">
      <c r="A544" s="44" t="str">
        <f>[1]Source!E290</f>
        <v>53,1</v>
      </c>
      <c r="B544" s="45" t="str">
        <f>[1]Source!F290</f>
        <v>509-1836</v>
      </c>
      <c r="C544" s="45" t="str">
        <f>[1]Source!G290</f>
        <v>Кабель-канал (короб) "Электропласт" 60x40 мм</v>
      </c>
      <c r="D544" s="46" t="str">
        <f>[1]Source!H290</f>
        <v>100 м</v>
      </c>
      <c r="E544" s="47">
        <f>[1]Source!I290</f>
        <v>1</v>
      </c>
      <c r="F544" s="48">
        <f>[1]Source!AL290+[1]Source!AM290+[1]Source!AO290</f>
        <v>692</v>
      </c>
      <c r="G544" s="49" t="s">
        <v>37</v>
      </c>
      <c r="H544" s="50">
        <f>ROUND([1]Source!AC290*[1]Source!I290, 2)+ROUND([1]Source!AD290*[1]Source!I290, 2)+ROUND([1]Source!AF290*[1]Source!I290, 2)</f>
        <v>692</v>
      </c>
      <c r="I544" s="51">
        <f>IF([1]Source!BC290&lt;&gt; 0, [1]Source!BC290, 1)</f>
        <v>4.62</v>
      </c>
      <c r="J544" s="50">
        <f>[1]Source!O290</f>
        <v>3197.04</v>
      </c>
      <c r="K544" s="52"/>
      <c r="S544">
        <f>ROUND(([1]Source!FX290/100)*((ROUND([1]Source!AF290*[1]Source!I290, 2)+ROUND([1]Source!AE290*[1]Source!I290, 2))), 2)</f>
        <v>0</v>
      </c>
      <c r="T544">
        <f>[1]Source!X290</f>
        <v>0</v>
      </c>
      <c r="U544">
        <f>ROUND(([1]Source!FY290/100)*((ROUND([1]Source!AF290*[1]Source!I290, 2)+ROUND([1]Source!AE290*[1]Source!I290, 2))), 2)</f>
        <v>0</v>
      </c>
      <c r="V544">
        <f>[1]Source!Y290</f>
        <v>0</v>
      </c>
      <c r="W544">
        <f>IF([1]Source!BI290&lt;=1,H544, 0)</f>
        <v>0</v>
      </c>
      <c r="X544">
        <f>IF([1]Source!BI290=2,H544, 0)</f>
        <v>692</v>
      </c>
      <c r="Y544">
        <f>IF([1]Source!BI290=3,H544, 0)</f>
        <v>0</v>
      </c>
      <c r="Z544">
        <f>IF([1]Source!BI290=4,H544, 0)</f>
        <v>0</v>
      </c>
    </row>
    <row r="545" spans="1:26" x14ac:dyDescent="0.25">
      <c r="G545" s="53">
        <f>H537+H538+H540+H541+H542+SUM(H544:H544)</f>
        <v>1251.83</v>
      </c>
      <c r="H545" s="53"/>
      <c r="I545" s="53">
        <f>J537+J538+J540+J541+J542+SUM(J544:J544)</f>
        <v>17865.23</v>
      </c>
      <c r="J545" s="53"/>
      <c r="K545" s="54">
        <f>[1]Source!U289</f>
        <v>18.39</v>
      </c>
      <c r="O545" s="55">
        <f>G545</f>
        <v>1251.83</v>
      </c>
      <c r="P545" s="55">
        <f>I545</f>
        <v>17865.23</v>
      </c>
      <c r="Q545" s="55">
        <f>K545</f>
        <v>18.39</v>
      </c>
      <c r="W545">
        <f>IF([1]Source!BI289&lt;=1,H537+H538+H540+H541+H542, 0)</f>
        <v>0</v>
      </c>
      <c r="X545">
        <f>IF([1]Source!BI289=2,H537+H538+H540+H541+H542, 0)</f>
        <v>559.82999999999993</v>
      </c>
      <c r="Y545">
        <f>IF([1]Source!BI289=3,H537+H538+H540+H541+H542, 0)</f>
        <v>0</v>
      </c>
      <c r="Z545">
        <f>IF([1]Source!BI289=4,H537+H538+H540+H541+H542, 0)</f>
        <v>0</v>
      </c>
    </row>
    <row r="546" spans="1:26" ht="42.75" x14ac:dyDescent="0.25">
      <c r="A546" s="24" t="str">
        <f>[1]Source!E292</f>
        <v>54</v>
      </c>
      <c r="B546" s="36" t="str">
        <f>[1]Source!F292</f>
        <v>м08-02-413-1</v>
      </c>
      <c r="C546" s="36" t="str">
        <f>[1]Source!G292</f>
        <v>Провод, количество проводов в резинобитумной трубке до 2, сечение провода до 6 мм2</v>
      </c>
      <c r="D546" s="37" t="str">
        <f>[1]Source!H292</f>
        <v>100 М ТРУБОК</v>
      </c>
      <c r="E546" s="30">
        <f>[1]Source!I292</f>
        <v>2.5</v>
      </c>
      <c r="F546" s="38">
        <f>[1]Source!AL292+[1]Source!AM292+[1]Source!AO292</f>
        <v>256.45000000000005</v>
      </c>
      <c r="G546" s="39"/>
      <c r="H546" s="40"/>
      <c r="I546" s="39" t="str">
        <f>[1]Source!BO292</f>
        <v/>
      </c>
      <c r="J546" s="40"/>
      <c r="K546" s="41"/>
      <c r="S546">
        <f>ROUND(([1]Source!FX292/100)*((ROUND([1]Source!AF292*[1]Source!I292, 2)+ROUND([1]Source!AE292*[1]Source!I292, 2))), 2)</f>
        <v>366.54</v>
      </c>
      <c r="T546">
        <f>[1]Source!X292</f>
        <v>11358.87</v>
      </c>
      <c r="U546">
        <f>ROUND(([1]Source!FY292/100)*((ROUND([1]Source!AF292*[1]Source!I292, 2)+ROUND([1]Source!AE292*[1]Source!I292, 2))), 2)</f>
        <v>250.79</v>
      </c>
      <c r="V546">
        <f>[1]Source!Y292</f>
        <v>7771.86</v>
      </c>
    </row>
    <row r="547" spans="1:26" x14ac:dyDescent="0.25">
      <c r="C547" s="56" t="str">
        <f>"Объем: "&amp;[1]Source!I292&amp;"=250/"&amp;"100"</f>
        <v>Объем: 2,5=250/100</v>
      </c>
    </row>
    <row r="548" spans="1:26" x14ac:dyDescent="0.25">
      <c r="A548" s="24"/>
      <c r="B548" s="36"/>
      <c r="C548" s="36" t="s">
        <v>29</v>
      </c>
      <c r="D548" s="37"/>
      <c r="E548" s="30"/>
      <c r="F548" s="38">
        <f>[1]Source!AO292</f>
        <v>151.9</v>
      </c>
      <c r="G548" s="39" t="str">
        <f>[1]Source!DG292</f>
        <v/>
      </c>
      <c r="H548" s="40">
        <f>ROUND([1]Source!AF292*[1]Source!I292, 2)</f>
        <v>379.75</v>
      </c>
      <c r="I548" s="39">
        <f>IF([1]Source!BA292&lt;&gt; 0, [1]Source!BA292, 1)</f>
        <v>30.99</v>
      </c>
      <c r="J548" s="40">
        <f>[1]Source!S292</f>
        <v>11768.45</v>
      </c>
      <c r="K548" s="41"/>
      <c r="R548">
        <f>H548</f>
        <v>379.75</v>
      </c>
    </row>
    <row r="549" spans="1:26" x14ac:dyDescent="0.25">
      <c r="A549" s="24"/>
      <c r="B549" s="36"/>
      <c r="C549" s="36" t="s">
        <v>30</v>
      </c>
      <c r="D549" s="37"/>
      <c r="E549" s="30"/>
      <c r="F549" s="38">
        <f>[1]Source!AM292</f>
        <v>39.93</v>
      </c>
      <c r="G549" s="39" t="str">
        <f>[1]Source!DE292</f>
        <v/>
      </c>
      <c r="H549" s="40">
        <f>ROUND([1]Source!AD292*[1]Source!I292, 2)</f>
        <v>99.83</v>
      </c>
      <c r="I549" s="39">
        <f>IF([1]Source!BB292&lt;&gt; 0, [1]Source!BB292, 1)</f>
        <v>8.84</v>
      </c>
      <c r="J549" s="40">
        <f>[1]Source!Q292</f>
        <v>882.45</v>
      </c>
      <c r="K549" s="41"/>
    </row>
    <row r="550" spans="1:26" x14ac:dyDescent="0.25">
      <c r="A550" s="24"/>
      <c r="B550" s="36"/>
      <c r="C550" s="36" t="s">
        <v>41</v>
      </c>
      <c r="D550" s="37"/>
      <c r="E550" s="30"/>
      <c r="F550" s="38">
        <f>[1]Source!AN292</f>
        <v>2.4300000000000002</v>
      </c>
      <c r="G550" s="39" t="str">
        <f>[1]Source!DF292</f>
        <v/>
      </c>
      <c r="H550" s="58">
        <f>ROUND([1]Source!AE292*[1]Source!I292, 2)</f>
        <v>6.08</v>
      </c>
      <c r="I550" s="39">
        <f>IF([1]Source!BS292&lt;&gt; 0, [1]Source!BS292, 1)</f>
        <v>30.99</v>
      </c>
      <c r="J550" s="58">
        <f>[1]Source!R292</f>
        <v>188.26</v>
      </c>
      <c r="K550" s="41"/>
      <c r="R550">
        <f>H550</f>
        <v>6.08</v>
      </c>
    </row>
    <row r="551" spans="1:26" x14ac:dyDescent="0.25">
      <c r="A551" s="24"/>
      <c r="B551" s="36"/>
      <c r="C551" s="36" t="s">
        <v>31</v>
      </c>
      <c r="D551" s="37"/>
      <c r="E551" s="30"/>
      <c r="F551" s="38">
        <f>[1]Source!AL292</f>
        <v>64.62</v>
      </c>
      <c r="G551" s="39" t="str">
        <f>[1]Source!DD292</f>
        <v/>
      </c>
      <c r="H551" s="40">
        <f>ROUND([1]Source!AC292*[1]Source!I292, 2)</f>
        <v>161.55000000000001</v>
      </c>
      <c r="I551" s="39">
        <f>IF([1]Source!BC292&lt;&gt; 0, [1]Source!BC292, 1)</f>
        <v>5.23</v>
      </c>
      <c r="J551" s="40">
        <f>[1]Source!P292</f>
        <v>844.91</v>
      </c>
      <c r="K551" s="41"/>
    </row>
    <row r="552" spans="1:26" x14ac:dyDescent="0.25">
      <c r="A552" s="24"/>
      <c r="B552" s="36"/>
      <c r="C552" s="36" t="s">
        <v>32</v>
      </c>
      <c r="D552" s="37" t="s">
        <v>33</v>
      </c>
      <c r="E552" s="30">
        <f>[1]Source!BZ292</f>
        <v>95</v>
      </c>
      <c r="F552" s="42"/>
      <c r="G552" s="39"/>
      <c r="H552" s="40">
        <f>SUM(S546:S560)</f>
        <v>366.54</v>
      </c>
      <c r="I552" s="39">
        <f>[1]Source!AT292</f>
        <v>95</v>
      </c>
      <c r="J552" s="40">
        <f>SUM(T546:T560)</f>
        <v>11358.87</v>
      </c>
      <c r="K552" s="41"/>
    </row>
    <row r="553" spans="1:26" x14ac:dyDescent="0.25">
      <c r="A553" s="24"/>
      <c r="B553" s="36"/>
      <c r="C553" s="36" t="s">
        <v>34</v>
      </c>
      <c r="D553" s="37" t="s">
        <v>33</v>
      </c>
      <c r="E553" s="30">
        <f>[1]Source!CA292</f>
        <v>65</v>
      </c>
      <c r="F553" s="42"/>
      <c r="G553" s="39"/>
      <c r="H553" s="40">
        <f>SUM(U546:U560)</f>
        <v>250.79</v>
      </c>
      <c r="I553" s="39">
        <f>[1]Source!AU292</f>
        <v>65</v>
      </c>
      <c r="J553" s="40">
        <f>SUM(V546:V560)</f>
        <v>7771.86</v>
      </c>
      <c r="K553" s="41"/>
    </row>
    <row r="554" spans="1:26" x14ac:dyDescent="0.25">
      <c r="A554" s="24"/>
      <c r="B554" s="36"/>
      <c r="C554" s="36" t="s">
        <v>35</v>
      </c>
      <c r="D554" s="37" t="s">
        <v>36</v>
      </c>
      <c r="E554" s="30">
        <f>[1]Source!AQ292</f>
        <v>16.16</v>
      </c>
      <c r="F554" s="38"/>
      <c r="G554" s="39" t="str">
        <f>[1]Source!DI292</f>
        <v/>
      </c>
      <c r="H554" s="40"/>
      <c r="I554" s="39"/>
      <c r="J554" s="40"/>
      <c r="K554" s="43">
        <f>[1]Source!U292</f>
        <v>40.4</v>
      </c>
    </row>
    <row r="555" spans="1:26" ht="42.75" x14ac:dyDescent="0.25">
      <c r="A555" s="24" t="str">
        <f>[1]Source!E293</f>
        <v>54,1</v>
      </c>
      <c r="B555" s="36" t="str">
        <f>[1]Source!F293</f>
        <v>103-2406</v>
      </c>
      <c r="C555" s="36" t="str">
        <f>[1]Source!G293</f>
        <v>Трубы гибкие гофрированные легкие из самозатухающего ПВХ (IP55) серии FL, диаметром 16 мм</v>
      </c>
      <c r="D555" s="37" t="str">
        <f>[1]Source!H293</f>
        <v>10 м</v>
      </c>
      <c r="E555" s="30">
        <f>[1]Source!I293</f>
        <v>20</v>
      </c>
      <c r="F555" s="38">
        <f>[1]Source!AL293+[1]Source!AM293+[1]Source!AO293</f>
        <v>15.66</v>
      </c>
      <c r="G555" s="57" t="s">
        <v>37</v>
      </c>
      <c r="H555" s="40">
        <f>ROUND([1]Source!AC293*[1]Source!I293, 2)+ROUND([1]Source!AD293*[1]Source!I293, 2)+ROUND([1]Source!AF293*[1]Source!I293, 2)</f>
        <v>313.2</v>
      </c>
      <c r="I555" s="39">
        <f>IF([1]Source!BC293&lt;&gt; 0, [1]Source!BC293, 1)</f>
        <v>3.51</v>
      </c>
      <c r="J555" s="40">
        <f>[1]Source!O293</f>
        <v>1099.33</v>
      </c>
      <c r="K555" s="41"/>
      <c r="S555">
        <f>ROUND(([1]Source!FX293/100)*((ROUND([1]Source!AF293*[1]Source!I293, 2)+ROUND([1]Source!AE293*[1]Source!I293, 2))), 2)</f>
        <v>0</v>
      </c>
      <c r="T555">
        <f>[1]Source!X293</f>
        <v>0</v>
      </c>
      <c r="U555">
        <f>ROUND(([1]Source!FY293/100)*((ROUND([1]Source!AF293*[1]Source!I293, 2)+ROUND([1]Source!AE293*[1]Source!I293, 2))), 2)</f>
        <v>0</v>
      </c>
      <c r="V555">
        <f>[1]Source!Y293</f>
        <v>0</v>
      </c>
      <c r="W555">
        <f>IF([1]Source!BI293&lt;=1,H555, 0)</f>
        <v>0</v>
      </c>
      <c r="X555">
        <f>IF([1]Source!BI293=2,H555, 0)</f>
        <v>313.2</v>
      </c>
      <c r="Y555">
        <f>IF([1]Source!BI293=3,H555, 0)</f>
        <v>0</v>
      </c>
      <c r="Z555">
        <f>IF([1]Source!BI293=4,H555, 0)</f>
        <v>0</v>
      </c>
    </row>
    <row r="556" spans="1:26" ht="28.5" x14ac:dyDescent="0.25">
      <c r="A556" s="24" t="str">
        <f>[1]Source!E294</f>
        <v>54,2</v>
      </c>
      <c r="B556" s="36" t="str">
        <f>[1]Source!F294</f>
        <v>103-1177</v>
      </c>
      <c r="C556" s="36" t="str">
        <f>[1]Source!G294</f>
        <v>Клипса для крепежа гофротрубы, диаметром 16 мм</v>
      </c>
      <c r="D556" s="37" t="str">
        <f>[1]Source!H294</f>
        <v>10 шт.</v>
      </c>
      <c r="E556" s="30">
        <f>[1]Source!I294</f>
        <v>40</v>
      </c>
      <c r="F556" s="38">
        <f>[1]Source!AL294+[1]Source!AM294+[1]Source!AO294</f>
        <v>1.9</v>
      </c>
      <c r="G556" s="57" t="s">
        <v>37</v>
      </c>
      <c r="H556" s="40">
        <f>ROUND([1]Source!AC294*[1]Source!I294, 2)+ROUND([1]Source!AD294*[1]Source!I294, 2)+ROUND([1]Source!AF294*[1]Source!I294, 2)</f>
        <v>76</v>
      </c>
      <c r="I556" s="39">
        <f>IF([1]Source!BC294&lt;&gt; 0, [1]Source!BC294, 1)</f>
        <v>16.05</v>
      </c>
      <c r="J556" s="40">
        <f>[1]Source!O294</f>
        <v>1219.8</v>
      </c>
      <c r="K556" s="41"/>
      <c r="S556">
        <f>ROUND(([1]Source!FX294/100)*((ROUND([1]Source!AF294*[1]Source!I294, 2)+ROUND([1]Source!AE294*[1]Source!I294, 2))), 2)</f>
        <v>0</v>
      </c>
      <c r="T556">
        <f>[1]Source!X294</f>
        <v>0</v>
      </c>
      <c r="U556">
        <f>ROUND(([1]Source!FY294/100)*((ROUND([1]Source!AF294*[1]Source!I294, 2)+ROUND([1]Source!AE294*[1]Source!I294, 2))), 2)</f>
        <v>0</v>
      </c>
      <c r="V556">
        <f>[1]Source!Y294</f>
        <v>0</v>
      </c>
      <c r="W556">
        <f>IF([1]Source!BI294&lt;=1,H556, 0)</f>
        <v>0</v>
      </c>
      <c r="X556">
        <f>IF([1]Source!BI294=2,H556, 0)</f>
        <v>76</v>
      </c>
      <c r="Y556">
        <f>IF([1]Source!BI294=3,H556, 0)</f>
        <v>0</v>
      </c>
      <c r="Z556">
        <f>IF([1]Source!BI294=4,H556, 0)</f>
        <v>0</v>
      </c>
    </row>
    <row r="557" spans="1:26" ht="42.75" x14ac:dyDescent="0.25">
      <c r="A557" s="24" t="str">
        <f>[1]Source!E295</f>
        <v>54,3</v>
      </c>
      <c r="B557" s="36" t="str">
        <f>[1]Source!F295</f>
        <v>103-2407</v>
      </c>
      <c r="C557" s="36" t="str">
        <f>[1]Source!G295</f>
        <v>Трубы гибкие гофрированные легкие из самозатухающего ПВХ (IP55) серии FL, диаметром 20 мм</v>
      </c>
      <c r="D557" s="37" t="str">
        <f>[1]Source!H295</f>
        <v>10 м</v>
      </c>
      <c r="E557" s="30">
        <f>[1]Source!I295</f>
        <v>5</v>
      </c>
      <c r="F557" s="38">
        <f>[1]Source!AL295+[1]Source!AM295+[1]Source!AO295</f>
        <v>20.56</v>
      </c>
      <c r="G557" s="57" t="s">
        <v>37</v>
      </c>
      <c r="H557" s="40">
        <f>ROUND([1]Source!AC295*[1]Source!I295, 2)+ROUND([1]Source!AD295*[1]Source!I295, 2)+ROUND([1]Source!AF295*[1]Source!I295, 2)</f>
        <v>102.8</v>
      </c>
      <c r="I557" s="39">
        <f>IF([1]Source!BC295&lt;&gt; 0, [1]Source!BC295, 1)</f>
        <v>3.6</v>
      </c>
      <c r="J557" s="40">
        <f>[1]Source!O295</f>
        <v>370.08</v>
      </c>
      <c r="K557" s="41"/>
      <c r="S557">
        <f>ROUND(([1]Source!FX295/100)*((ROUND([1]Source!AF295*[1]Source!I295, 2)+ROUND([1]Source!AE295*[1]Source!I295, 2))), 2)</f>
        <v>0</v>
      </c>
      <c r="T557">
        <f>[1]Source!X295</f>
        <v>0</v>
      </c>
      <c r="U557">
        <f>ROUND(([1]Source!FY295/100)*((ROUND([1]Source!AF295*[1]Source!I295, 2)+ROUND([1]Source!AE295*[1]Source!I295, 2))), 2)</f>
        <v>0</v>
      </c>
      <c r="V557">
        <f>[1]Source!Y295</f>
        <v>0</v>
      </c>
      <c r="W557">
        <f>IF([1]Source!BI295&lt;=1,H557, 0)</f>
        <v>0</v>
      </c>
      <c r="X557">
        <f>IF([1]Source!BI295=2,H557, 0)</f>
        <v>102.8</v>
      </c>
      <c r="Y557">
        <f>IF([1]Source!BI295=3,H557, 0)</f>
        <v>0</v>
      </c>
      <c r="Z557">
        <f>IF([1]Source!BI295=4,H557, 0)</f>
        <v>0</v>
      </c>
    </row>
    <row r="558" spans="1:26" ht="28.5" x14ac:dyDescent="0.25">
      <c r="A558" s="24" t="str">
        <f>[1]Source!E296</f>
        <v>54,4</v>
      </c>
      <c r="B558" s="36" t="str">
        <f>[1]Source!F296</f>
        <v>103-1178</v>
      </c>
      <c r="C558" s="36" t="str">
        <f>[1]Source!G296</f>
        <v>Клипса для крепежа гофротрубы, диаметром 32 мм</v>
      </c>
      <c r="D558" s="37" t="str">
        <f>[1]Source!H296</f>
        <v>10 шт.</v>
      </c>
      <c r="E558" s="30">
        <f>[1]Source!I296</f>
        <v>10</v>
      </c>
      <c r="F558" s="38">
        <f>[1]Source!AL296+[1]Source!AM296+[1]Source!AO296</f>
        <v>4.5</v>
      </c>
      <c r="G558" s="57" t="s">
        <v>37</v>
      </c>
      <c r="H558" s="40">
        <f>ROUND([1]Source!AC296*[1]Source!I296, 2)+ROUND([1]Source!AD296*[1]Source!I296, 2)+ROUND([1]Source!AF296*[1]Source!I296, 2)</f>
        <v>45</v>
      </c>
      <c r="I558" s="39">
        <f>IF([1]Source!BC296&lt;&gt; 0, [1]Source!BC296, 1)</f>
        <v>16.12</v>
      </c>
      <c r="J558" s="40">
        <f>[1]Source!O296</f>
        <v>725.4</v>
      </c>
      <c r="K558" s="41"/>
      <c r="S558">
        <f>ROUND(([1]Source!FX296/100)*((ROUND([1]Source!AF296*[1]Source!I296, 2)+ROUND([1]Source!AE296*[1]Source!I296, 2))), 2)</f>
        <v>0</v>
      </c>
      <c r="T558">
        <f>[1]Source!X296</f>
        <v>0</v>
      </c>
      <c r="U558">
        <f>ROUND(([1]Source!FY296/100)*((ROUND([1]Source!AF296*[1]Source!I296, 2)+ROUND([1]Source!AE296*[1]Source!I296, 2))), 2)</f>
        <v>0</v>
      </c>
      <c r="V558">
        <f>[1]Source!Y296</f>
        <v>0</v>
      </c>
      <c r="W558">
        <f>IF([1]Source!BI296&lt;=1,H558, 0)</f>
        <v>0</v>
      </c>
      <c r="X558">
        <f>IF([1]Source!BI296=2,H558, 0)</f>
        <v>45</v>
      </c>
      <c r="Y558">
        <f>IF([1]Source!BI296=3,H558, 0)</f>
        <v>0</v>
      </c>
      <c r="Z558">
        <f>IF([1]Source!BI296=4,H558, 0)</f>
        <v>0</v>
      </c>
    </row>
    <row r="559" spans="1:26" ht="42.75" x14ac:dyDescent="0.25">
      <c r="A559" s="24" t="str">
        <f>[1]Source!E297</f>
        <v>54,5</v>
      </c>
      <c r="B559" s="36" t="str">
        <f>[1]Source!F297</f>
        <v>КП поставщика</v>
      </c>
      <c r="C559" s="36" t="s">
        <v>75</v>
      </c>
      <c r="D559" s="37" t="str">
        <f>[1]Source!H297</f>
        <v>м</v>
      </c>
      <c r="E559" s="30">
        <f>[1]Source!I297</f>
        <v>50</v>
      </c>
      <c r="F559" s="38">
        <f>[1]Source!AL297+[1]Source!AM297+[1]Source!AO297</f>
        <v>14.92</v>
      </c>
      <c r="G559" s="57" t="s">
        <v>37</v>
      </c>
      <c r="H559" s="40">
        <f>ROUND([1]Source!AC297*[1]Source!I297, 2)+ROUND([1]Source!AD297*[1]Source!I297, 2)+ROUND([1]Source!AF297*[1]Source!I297, 2)</f>
        <v>746</v>
      </c>
      <c r="I559" s="39">
        <f>IF([1]Source!BC297&lt;&gt; 0, [1]Source!BC297, 1)</f>
        <v>7.98</v>
      </c>
      <c r="J559" s="40">
        <f>[1]Source!O297</f>
        <v>5953.08</v>
      </c>
      <c r="K559" s="41"/>
      <c r="S559">
        <f>ROUND(([1]Source!FX297/100)*((ROUND([1]Source!AF297*[1]Source!I297, 2)+ROUND([1]Source!AE297*[1]Source!I297, 2))), 2)</f>
        <v>0</v>
      </c>
      <c r="T559">
        <f>[1]Source!X297</f>
        <v>0</v>
      </c>
      <c r="U559">
        <f>ROUND(([1]Source!FY297/100)*((ROUND([1]Source!AF297*[1]Source!I297, 2)+ROUND([1]Source!AE297*[1]Source!I297, 2))), 2)</f>
        <v>0</v>
      </c>
      <c r="V559">
        <f>[1]Source!Y297</f>
        <v>0</v>
      </c>
      <c r="W559">
        <f>IF([1]Source!BI297&lt;=1,H559, 0)</f>
        <v>0</v>
      </c>
      <c r="X559">
        <f>IF([1]Source!BI297=2,H559, 0)</f>
        <v>746</v>
      </c>
      <c r="Y559">
        <f>IF([1]Source!BI297=3,H559, 0)</f>
        <v>0</v>
      </c>
      <c r="Z559">
        <f>IF([1]Source!BI297=4,H559, 0)</f>
        <v>0</v>
      </c>
    </row>
    <row r="560" spans="1:26" ht="42.75" x14ac:dyDescent="0.25">
      <c r="A560" s="44" t="str">
        <f>[1]Source!E298</f>
        <v>54,6</v>
      </c>
      <c r="B560" s="45" t="str">
        <f>[1]Source!F298</f>
        <v>КП поставщика</v>
      </c>
      <c r="C560" s="45" t="s">
        <v>46</v>
      </c>
      <c r="D560" s="46" t="str">
        <f>[1]Source!H298</f>
        <v>м</v>
      </c>
      <c r="E560" s="47">
        <f>[1]Source!I298</f>
        <v>200</v>
      </c>
      <c r="F560" s="48">
        <f>[1]Source!AL298+[1]Source!AM298+[1]Source!AO298</f>
        <v>4.53</v>
      </c>
      <c r="G560" s="49" t="s">
        <v>37</v>
      </c>
      <c r="H560" s="50">
        <f>ROUND([1]Source!AC298*[1]Source!I298, 2)+ROUND([1]Source!AD298*[1]Source!I298, 2)+ROUND([1]Source!AF298*[1]Source!I298, 2)</f>
        <v>906</v>
      </c>
      <c r="I560" s="51">
        <f>IF([1]Source!BC298&lt;&gt; 0, [1]Source!BC298, 1)</f>
        <v>7.98</v>
      </c>
      <c r="J560" s="50">
        <f>[1]Source!O298</f>
        <v>7229.88</v>
      </c>
      <c r="K560" s="52"/>
      <c r="S560">
        <f>ROUND(([1]Source!FX298/100)*((ROUND([1]Source!AF298*[1]Source!I298, 2)+ROUND([1]Source!AE298*[1]Source!I298, 2))), 2)</f>
        <v>0</v>
      </c>
      <c r="T560">
        <f>[1]Source!X298</f>
        <v>0</v>
      </c>
      <c r="U560">
        <f>ROUND(([1]Source!FY298/100)*((ROUND([1]Source!AF298*[1]Source!I298, 2)+ROUND([1]Source!AE298*[1]Source!I298, 2))), 2)</f>
        <v>0</v>
      </c>
      <c r="V560">
        <f>[1]Source!Y298</f>
        <v>0</v>
      </c>
      <c r="W560">
        <f>IF([1]Source!BI298&lt;=1,H560, 0)</f>
        <v>0</v>
      </c>
      <c r="X560">
        <f>IF([1]Source!BI298=2,H560, 0)</f>
        <v>906</v>
      </c>
      <c r="Y560">
        <f>IF([1]Source!BI298=3,H560, 0)</f>
        <v>0</v>
      </c>
      <c r="Z560">
        <f>IF([1]Source!BI298=4,H560, 0)</f>
        <v>0</v>
      </c>
    </row>
    <row r="561" spans="1:26" x14ac:dyDescent="0.25">
      <c r="G561" s="53">
        <f>H548+H549+H551+H552+H553+SUM(H555:H560)</f>
        <v>3447.46</v>
      </c>
      <c r="H561" s="53"/>
      <c r="I561" s="53">
        <f>J548+J549+J551+J552+J553+SUM(J555:J560)</f>
        <v>49224.11</v>
      </c>
      <c r="J561" s="53"/>
      <c r="K561" s="54">
        <f>[1]Source!U292</f>
        <v>40.4</v>
      </c>
      <c r="O561" s="55">
        <f>G561</f>
        <v>3447.46</v>
      </c>
      <c r="P561" s="55">
        <f>I561</f>
        <v>49224.11</v>
      </c>
      <c r="Q561" s="55">
        <f>K561</f>
        <v>40.4</v>
      </c>
      <c r="W561">
        <f>IF([1]Source!BI292&lt;=1,H548+H549+H551+H552+H553, 0)</f>
        <v>0</v>
      </c>
      <c r="X561">
        <f>IF([1]Source!BI292=2,H548+H549+H551+H552+H553, 0)</f>
        <v>1258.46</v>
      </c>
      <c r="Y561">
        <f>IF([1]Source!BI292=3,H548+H549+H551+H552+H553, 0)</f>
        <v>0</v>
      </c>
      <c r="Z561">
        <f>IF([1]Source!BI292=4,H548+H549+H551+H552+H553, 0)</f>
        <v>0</v>
      </c>
    </row>
    <row r="562" spans="1:26" ht="29.25" x14ac:dyDescent="0.25">
      <c r="A562" s="24" t="str">
        <f>[1]Source!E299</f>
        <v>55</v>
      </c>
      <c r="B562" s="36" t="str">
        <f>[1]Source!F299</f>
        <v>м08-02-399-1</v>
      </c>
      <c r="C562" s="36" t="str">
        <f>[1]Source!G299</f>
        <v>Провод в коробах, сечением до 6 мм2</v>
      </c>
      <c r="D562" s="37" t="str">
        <f>[1]Source!H299</f>
        <v>100 м</v>
      </c>
      <c r="E562" s="30">
        <f>[1]Source!I299</f>
        <v>14</v>
      </c>
      <c r="F562" s="38">
        <f>[1]Source!AL299+[1]Source!AM299+[1]Source!AO299</f>
        <v>41.59</v>
      </c>
      <c r="G562" s="39"/>
      <c r="H562" s="40"/>
      <c r="I562" s="39" t="str">
        <f>[1]Source!BO299</f>
        <v>м08-02-399-1</v>
      </c>
      <c r="J562" s="40"/>
      <c r="K562" s="41"/>
      <c r="S562">
        <f>ROUND(([1]Source!FX299/100)*((ROUND([1]Source!AF299*[1]Source!I299, 2)+ROUND([1]Source!AE299*[1]Source!I299, 2))), 2)</f>
        <v>354.45</v>
      </c>
      <c r="T562">
        <f>[1]Source!X299</f>
        <v>10984.25</v>
      </c>
      <c r="U562">
        <f>ROUND(([1]Source!FY299/100)*((ROUND([1]Source!AF299*[1]Source!I299, 2)+ROUND([1]Source!AE299*[1]Source!I299, 2))), 2)</f>
        <v>242.52</v>
      </c>
      <c r="V562">
        <f>[1]Source!Y299</f>
        <v>7515.54</v>
      </c>
    </row>
    <row r="563" spans="1:26" x14ac:dyDescent="0.25">
      <c r="C563" s="56" t="str">
        <f>"Объем: "&amp;[1]Source!I299&amp;"=1400/"&amp;"100"</f>
        <v>Объем: 14=1400/100</v>
      </c>
    </row>
    <row r="564" spans="1:26" x14ac:dyDescent="0.25">
      <c r="A564" s="24"/>
      <c r="B564" s="36"/>
      <c r="C564" s="36" t="s">
        <v>29</v>
      </c>
      <c r="D564" s="37"/>
      <c r="E564" s="30"/>
      <c r="F564" s="38">
        <f>[1]Source!AO299</f>
        <v>26.51</v>
      </c>
      <c r="G564" s="39" t="str">
        <f>[1]Source!DG299</f>
        <v/>
      </c>
      <c r="H564" s="40">
        <f>ROUND([1]Source!AF299*[1]Source!I299, 2)</f>
        <v>371.14</v>
      </c>
      <c r="I564" s="39">
        <f>IF([1]Source!BA299&lt;&gt; 0, [1]Source!BA299, 1)</f>
        <v>30.99</v>
      </c>
      <c r="J564" s="40">
        <f>[1]Source!S299</f>
        <v>11501.63</v>
      </c>
      <c r="K564" s="41"/>
      <c r="R564">
        <f>H564</f>
        <v>371.14</v>
      </c>
    </row>
    <row r="565" spans="1:26" x14ac:dyDescent="0.25">
      <c r="A565" s="24"/>
      <c r="B565" s="36"/>
      <c r="C565" s="36" t="s">
        <v>30</v>
      </c>
      <c r="D565" s="37"/>
      <c r="E565" s="30"/>
      <c r="F565" s="38">
        <f>[1]Source!AM299</f>
        <v>2.2200000000000002</v>
      </c>
      <c r="G565" s="39" t="str">
        <f>[1]Source!DE299</f>
        <v/>
      </c>
      <c r="H565" s="40">
        <f>ROUND([1]Source!AD299*[1]Source!I299, 2)</f>
        <v>31.08</v>
      </c>
      <c r="I565" s="39">
        <f>IF([1]Source!BB299&lt;&gt; 0, [1]Source!BB299, 1)</f>
        <v>8.83</v>
      </c>
      <c r="J565" s="40">
        <f>[1]Source!Q299</f>
        <v>274.44</v>
      </c>
      <c r="K565" s="41"/>
    </row>
    <row r="566" spans="1:26" x14ac:dyDescent="0.25">
      <c r="A566" s="24"/>
      <c r="B566" s="36"/>
      <c r="C566" s="36" t="s">
        <v>41</v>
      </c>
      <c r="D566" s="37"/>
      <c r="E566" s="30"/>
      <c r="F566" s="38">
        <f>[1]Source!AN299</f>
        <v>0.14000000000000001</v>
      </c>
      <c r="G566" s="39" t="str">
        <f>[1]Source!DF299</f>
        <v/>
      </c>
      <c r="H566" s="58">
        <f>ROUND([1]Source!AE299*[1]Source!I299, 2)</f>
        <v>1.96</v>
      </c>
      <c r="I566" s="39">
        <f>IF([1]Source!BS299&lt;&gt; 0, [1]Source!BS299, 1)</f>
        <v>30.99</v>
      </c>
      <c r="J566" s="58">
        <f>[1]Source!R299</f>
        <v>60.74</v>
      </c>
      <c r="K566" s="41"/>
      <c r="R566">
        <f>H566</f>
        <v>1.96</v>
      </c>
    </row>
    <row r="567" spans="1:26" x14ac:dyDescent="0.25">
      <c r="A567" s="24"/>
      <c r="B567" s="36"/>
      <c r="C567" s="36" t="s">
        <v>31</v>
      </c>
      <c r="D567" s="37"/>
      <c r="E567" s="30"/>
      <c r="F567" s="38">
        <f>[1]Source!AL299</f>
        <v>12.86</v>
      </c>
      <c r="G567" s="39" t="str">
        <f>[1]Source!DD299</f>
        <v/>
      </c>
      <c r="H567" s="40">
        <f>ROUND([1]Source!AC299*[1]Source!I299, 2)</f>
        <v>180.04</v>
      </c>
      <c r="I567" s="39">
        <f>IF([1]Source!BC299&lt;&gt; 0, [1]Source!BC299, 1)</f>
        <v>4.97</v>
      </c>
      <c r="J567" s="40">
        <f>[1]Source!P299</f>
        <v>894.8</v>
      </c>
      <c r="K567" s="41"/>
    </row>
    <row r="568" spans="1:26" x14ac:dyDescent="0.25">
      <c r="A568" s="24"/>
      <c r="B568" s="36"/>
      <c r="C568" s="36" t="s">
        <v>32</v>
      </c>
      <c r="D568" s="37" t="s">
        <v>33</v>
      </c>
      <c r="E568" s="30">
        <f>[1]Source!BZ299</f>
        <v>95</v>
      </c>
      <c r="F568" s="42"/>
      <c r="G568" s="39"/>
      <c r="H568" s="40">
        <f>SUM(S562:S575)</f>
        <v>354.45</v>
      </c>
      <c r="I568" s="39">
        <f>[1]Source!AT299</f>
        <v>95</v>
      </c>
      <c r="J568" s="40">
        <f>SUM(T562:T575)</f>
        <v>10984.25</v>
      </c>
      <c r="K568" s="41"/>
    </row>
    <row r="569" spans="1:26" x14ac:dyDescent="0.25">
      <c r="A569" s="24"/>
      <c r="B569" s="36"/>
      <c r="C569" s="36" t="s">
        <v>34</v>
      </c>
      <c r="D569" s="37" t="s">
        <v>33</v>
      </c>
      <c r="E569" s="30">
        <f>[1]Source!CA299</f>
        <v>65</v>
      </c>
      <c r="F569" s="42"/>
      <c r="G569" s="39"/>
      <c r="H569" s="40">
        <f>SUM(U562:U575)</f>
        <v>242.52</v>
      </c>
      <c r="I569" s="39">
        <f>[1]Source!AU299</f>
        <v>65</v>
      </c>
      <c r="J569" s="40">
        <f>SUM(V562:V575)</f>
        <v>7515.54</v>
      </c>
      <c r="K569" s="41"/>
    </row>
    <row r="570" spans="1:26" x14ac:dyDescent="0.25">
      <c r="A570" s="24"/>
      <c r="B570" s="36"/>
      <c r="C570" s="36" t="s">
        <v>35</v>
      </c>
      <c r="D570" s="37" t="s">
        <v>36</v>
      </c>
      <c r="E570" s="30">
        <f>[1]Source!AQ299</f>
        <v>2.82</v>
      </c>
      <c r="F570" s="38"/>
      <c r="G570" s="39" t="str">
        <f>[1]Source!DI299</f>
        <v/>
      </c>
      <c r="H570" s="40"/>
      <c r="I570" s="39"/>
      <c r="J570" s="40"/>
      <c r="K570" s="43">
        <f>[1]Source!U299</f>
        <v>39.479999999999997</v>
      </c>
    </row>
    <row r="571" spans="1:26" ht="42.75" x14ac:dyDescent="0.25">
      <c r="A571" s="24" t="str">
        <f>[1]Source!E300</f>
        <v>55,1</v>
      </c>
      <c r="B571" s="36" t="str">
        <f>[1]Source!F300</f>
        <v>КП поставщика</v>
      </c>
      <c r="C571" s="36" t="s">
        <v>45</v>
      </c>
      <c r="D571" s="37" t="str">
        <f>[1]Source!H300</f>
        <v>м</v>
      </c>
      <c r="E571" s="30">
        <f>[1]Source!I300</f>
        <v>800</v>
      </c>
      <c r="F571" s="38">
        <f>[1]Source!AL300+[1]Source!AM300+[1]Source!AO300</f>
        <v>2.77</v>
      </c>
      <c r="G571" s="57" t="s">
        <v>37</v>
      </c>
      <c r="H571" s="40">
        <f>ROUND([1]Source!AC300*[1]Source!I300, 2)+ROUND([1]Source!AD300*[1]Source!I300, 2)+ROUND([1]Source!AF300*[1]Source!I300, 2)</f>
        <v>2216</v>
      </c>
      <c r="I571" s="39">
        <f>IF([1]Source!BC300&lt;&gt; 0, [1]Source!BC300, 1)</f>
        <v>7.98</v>
      </c>
      <c r="J571" s="40">
        <f>[1]Source!O300</f>
        <v>17683.68</v>
      </c>
      <c r="K571" s="41"/>
      <c r="S571">
        <f>ROUND(([1]Source!FX300/100)*((ROUND([1]Source!AF300*[1]Source!I300, 2)+ROUND([1]Source!AE300*[1]Source!I300, 2))), 2)</f>
        <v>0</v>
      </c>
      <c r="T571">
        <f>[1]Source!X300</f>
        <v>0</v>
      </c>
      <c r="U571">
        <f>ROUND(([1]Source!FY300/100)*((ROUND([1]Source!AF300*[1]Source!I300, 2)+ROUND([1]Source!AE300*[1]Source!I300, 2))), 2)</f>
        <v>0</v>
      </c>
      <c r="V571">
        <f>[1]Source!Y300</f>
        <v>0</v>
      </c>
      <c r="W571">
        <f>IF([1]Source!BI300&lt;=1,H571, 0)</f>
        <v>0</v>
      </c>
      <c r="X571">
        <f>IF([1]Source!BI300=2,H571, 0)</f>
        <v>2216</v>
      </c>
      <c r="Y571">
        <f>IF([1]Source!BI300=3,H571, 0)</f>
        <v>0</v>
      </c>
      <c r="Z571">
        <f>IF([1]Source!BI300=4,H571, 0)</f>
        <v>0</v>
      </c>
    </row>
    <row r="572" spans="1:26" ht="42.75" x14ac:dyDescent="0.25">
      <c r="A572" s="24" t="str">
        <f>[1]Source!E301</f>
        <v>55,2</v>
      </c>
      <c r="B572" s="36" t="str">
        <f>[1]Source!F301</f>
        <v>КП поставщика</v>
      </c>
      <c r="C572" s="36" t="s">
        <v>46</v>
      </c>
      <c r="D572" s="37" t="str">
        <f>[1]Source!H301</f>
        <v>м</v>
      </c>
      <c r="E572" s="30">
        <f>[1]Source!I301</f>
        <v>550</v>
      </c>
      <c r="F572" s="38">
        <f>[1]Source!AL301+[1]Source!AM301+[1]Source!AO301</f>
        <v>4.53</v>
      </c>
      <c r="G572" s="57" t="s">
        <v>37</v>
      </c>
      <c r="H572" s="40">
        <f>ROUND([1]Source!AC301*[1]Source!I301, 2)+ROUND([1]Source!AD301*[1]Source!I301, 2)+ROUND([1]Source!AF301*[1]Source!I301, 2)</f>
        <v>2491.5</v>
      </c>
      <c r="I572" s="39">
        <f>IF([1]Source!BC301&lt;&gt; 0, [1]Source!BC301, 1)</f>
        <v>7.98</v>
      </c>
      <c r="J572" s="40">
        <f>[1]Source!O301</f>
        <v>19882.169999999998</v>
      </c>
      <c r="K572" s="41"/>
      <c r="S572">
        <f>ROUND(([1]Source!FX301/100)*((ROUND([1]Source!AF301*[1]Source!I301, 2)+ROUND([1]Source!AE301*[1]Source!I301, 2))), 2)</f>
        <v>0</v>
      </c>
      <c r="T572">
        <f>[1]Source!X301</f>
        <v>0</v>
      </c>
      <c r="U572">
        <f>ROUND(([1]Source!FY301/100)*((ROUND([1]Source!AF301*[1]Source!I301, 2)+ROUND([1]Source!AE301*[1]Source!I301, 2))), 2)</f>
        <v>0</v>
      </c>
      <c r="V572">
        <f>[1]Source!Y301</f>
        <v>0</v>
      </c>
      <c r="W572">
        <f>IF([1]Source!BI301&lt;=1,H572, 0)</f>
        <v>0</v>
      </c>
      <c r="X572">
        <f>IF([1]Source!BI301=2,H572, 0)</f>
        <v>2491.5</v>
      </c>
      <c r="Y572">
        <f>IF([1]Source!BI301=3,H572, 0)</f>
        <v>0</v>
      </c>
      <c r="Z572">
        <f>IF([1]Source!BI301=4,H572, 0)</f>
        <v>0</v>
      </c>
    </row>
    <row r="573" spans="1:26" ht="42.75" x14ac:dyDescent="0.25">
      <c r="A573" s="24" t="str">
        <f>[1]Source!E302</f>
        <v>55,3</v>
      </c>
      <c r="B573" s="36" t="str">
        <f>[1]Source!F302</f>
        <v>КП поставщика</v>
      </c>
      <c r="C573" s="36" t="s">
        <v>47</v>
      </c>
      <c r="D573" s="37" t="str">
        <f>[1]Source!H302</f>
        <v>м</v>
      </c>
      <c r="E573" s="30">
        <f>[1]Source!I302</f>
        <v>10</v>
      </c>
      <c r="F573" s="38">
        <f>[1]Source!AL302+[1]Source!AM302+[1]Source!AO302</f>
        <v>4.95</v>
      </c>
      <c r="G573" s="57" t="s">
        <v>37</v>
      </c>
      <c r="H573" s="40">
        <f>ROUND([1]Source!AC302*[1]Source!I302, 2)+ROUND([1]Source!AD302*[1]Source!I302, 2)+ROUND([1]Source!AF302*[1]Source!I302, 2)</f>
        <v>49.5</v>
      </c>
      <c r="I573" s="39">
        <f>IF([1]Source!BC302&lt;&gt; 0, [1]Source!BC302, 1)</f>
        <v>7.98</v>
      </c>
      <c r="J573" s="40">
        <f>[1]Source!O302</f>
        <v>395.01</v>
      </c>
      <c r="K573" s="41"/>
      <c r="S573">
        <f>ROUND(([1]Source!FX302/100)*((ROUND([1]Source!AF302*[1]Source!I302, 2)+ROUND([1]Source!AE302*[1]Source!I302, 2))), 2)</f>
        <v>0</v>
      </c>
      <c r="T573">
        <f>[1]Source!X302</f>
        <v>0</v>
      </c>
      <c r="U573">
        <f>ROUND(([1]Source!FY302/100)*((ROUND([1]Source!AF302*[1]Source!I302, 2)+ROUND([1]Source!AE302*[1]Source!I302, 2))), 2)</f>
        <v>0</v>
      </c>
      <c r="V573">
        <f>[1]Source!Y302</f>
        <v>0</v>
      </c>
      <c r="W573">
        <f>IF([1]Source!BI302&lt;=1,H573, 0)</f>
        <v>0</v>
      </c>
      <c r="X573">
        <f>IF([1]Source!BI302=2,H573, 0)</f>
        <v>49.5</v>
      </c>
      <c r="Y573">
        <f>IF([1]Source!BI302=3,H573, 0)</f>
        <v>0</v>
      </c>
      <c r="Z573">
        <f>IF([1]Source!BI302=4,H573, 0)</f>
        <v>0</v>
      </c>
    </row>
    <row r="574" spans="1:26" ht="42.75" x14ac:dyDescent="0.25">
      <c r="A574" s="24" t="str">
        <f>[1]Source!E303</f>
        <v>55,4</v>
      </c>
      <c r="B574" s="36" t="str">
        <f>[1]Source!F303</f>
        <v>КП поставщика</v>
      </c>
      <c r="C574" s="36" t="s">
        <v>76</v>
      </c>
      <c r="D574" s="37" t="str">
        <f>[1]Source!H303</f>
        <v>м</v>
      </c>
      <c r="E574" s="30">
        <f>[1]Source!I303</f>
        <v>10</v>
      </c>
      <c r="F574" s="38">
        <f>[1]Source!AL303+[1]Source!AM303+[1]Source!AO303</f>
        <v>5.96</v>
      </c>
      <c r="G574" s="57" t="s">
        <v>37</v>
      </c>
      <c r="H574" s="40">
        <f>ROUND([1]Source!AC303*[1]Source!I303, 2)+ROUND([1]Source!AD303*[1]Source!I303, 2)+ROUND([1]Source!AF303*[1]Source!I303, 2)</f>
        <v>59.6</v>
      </c>
      <c r="I574" s="39">
        <f>IF([1]Source!BC303&lt;&gt; 0, [1]Source!BC303, 1)</f>
        <v>7.98</v>
      </c>
      <c r="J574" s="40">
        <f>[1]Source!O303</f>
        <v>475.61</v>
      </c>
      <c r="K574" s="41"/>
      <c r="S574">
        <f>ROUND(([1]Source!FX303/100)*((ROUND([1]Source!AF303*[1]Source!I303, 2)+ROUND([1]Source!AE303*[1]Source!I303, 2))), 2)</f>
        <v>0</v>
      </c>
      <c r="T574">
        <f>[1]Source!X303</f>
        <v>0</v>
      </c>
      <c r="U574">
        <f>ROUND(([1]Source!FY303/100)*((ROUND([1]Source!AF303*[1]Source!I303, 2)+ROUND([1]Source!AE303*[1]Source!I303, 2))), 2)</f>
        <v>0</v>
      </c>
      <c r="V574">
        <f>[1]Source!Y303</f>
        <v>0</v>
      </c>
      <c r="W574">
        <f>IF([1]Source!BI303&lt;=1,H574, 0)</f>
        <v>0</v>
      </c>
      <c r="X574">
        <f>IF([1]Source!BI303=2,H574, 0)</f>
        <v>59.6</v>
      </c>
      <c r="Y574">
        <f>IF([1]Source!BI303=3,H574, 0)</f>
        <v>0</v>
      </c>
      <c r="Z574">
        <f>IF([1]Source!BI303=4,H574, 0)</f>
        <v>0</v>
      </c>
    </row>
    <row r="575" spans="1:26" ht="42.75" x14ac:dyDescent="0.25">
      <c r="A575" s="44" t="str">
        <f>[1]Source!E304</f>
        <v>55,5</v>
      </c>
      <c r="B575" s="45" t="str">
        <f>[1]Source!F304</f>
        <v>КП поставщика</v>
      </c>
      <c r="C575" s="45" t="s">
        <v>75</v>
      </c>
      <c r="D575" s="46" t="str">
        <f>[1]Source!H304</f>
        <v>м</v>
      </c>
      <c r="E575" s="47">
        <f>[1]Source!I304</f>
        <v>30</v>
      </c>
      <c r="F575" s="48">
        <f>[1]Source!AL304+[1]Source!AM304+[1]Source!AO304</f>
        <v>14.92</v>
      </c>
      <c r="G575" s="49" t="s">
        <v>37</v>
      </c>
      <c r="H575" s="50">
        <f>ROUND([1]Source!AC304*[1]Source!I304, 2)+ROUND([1]Source!AD304*[1]Source!I304, 2)+ROUND([1]Source!AF304*[1]Source!I304, 2)</f>
        <v>447.6</v>
      </c>
      <c r="I575" s="51">
        <f>IF([1]Source!BC304&lt;&gt; 0, [1]Source!BC304, 1)</f>
        <v>7.98</v>
      </c>
      <c r="J575" s="50">
        <f>[1]Source!O304</f>
        <v>3571.85</v>
      </c>
      <c r="K575" s="52"/>
      <c r="S575">
        <f>ROUND(([1]Source!FX304/100)*((ROUND([1]Source!AF304*[1]Source!I304, 2)+ROUND([1]Source!AE304*[1]Source!I304, 2))), 2)</f>
        <v>0</v>
      </c>
      <c r="T575">
        <f>[1]Source!X304</f>
        <v>0</v>
      </c>
      <c r="U575">
        <f>ROUND(([1]Source!FY304/100)*((ROUND([1]Source!AF304*[1]Source!I304, 2)+ROUND([1]Source!AE304*[1]Source!I304, 2))), 2)</f>
        <v>0</v>
      </c>
      <c r="V575">
        <f>[1]Source!Y304</f>
        <v>0</v>
      </c>
      <c r="W575">
        <f>IF([1]Source!BI304&lt;=1,H575, 0)</f>
        <v>0</v>
      </c>
      <c r="X575">
        <f>IF([1]Source!BI304=2,H575, 0)</f>
        <v>447.6</v>
      </c>
      <c r="Y575">
        <f>IF([1]Source!BI304=3,H575, 0)</f>
        <v>0</v>
      </c>
      <c r="Z575">
        <f>IF([1]Source!BI304=4,H575, 0)</f>
        <v>0</v>
      </c>
    </row>
    <row r="576" spans="1:26" x14ac:dyDescent="0.25">
      <c r="G576" s="53">
        <f>H564+H565+H567+H568+H569+SUM(H571:H575)</f>
        <v>6443.43</v>
      </c>
      <c r="H576" s="53"/>
      <c r="I576" s="53">
        <f>J564+J565+J567+J568+J569+SUM(J571:J575)</f>
        <v>73178.98</v>
      </c>
      <c r="J576" s="53"/>
      <c r="K576" s="54">
        <f>[1]Source!U299</f>
        <v>39.479999999999997</v>
      </c>
      <c r="O576" s="55">
        <f>G576</f>
        <v>6443.43</v>
      </c>
      <c r="P576" s="55">
        <f>I576</f>
        <v>73178.98</v>
      </c>
      <c r="Q576" s="55">
        <f>K576</f>
        <v>39.479999999999997</v>
      </c>
      <c r="W576">
        <f>IF([1]Source!BI299&lt;=1,H564+H565+H567+H568+H569, 0)</f>
        <v>0</v>
      </c>
      <c r="X576">
        <f>IF([1]Source!BI299=2,H564+H565+H567+H568+H569, 0)</f>
        <v>1179.23</v>
      </c>
      <c r="Y576">
        <f>IF([1]Source!BI299=3,H564+H565+H567+H568+H569, 0)</f>
        <v>0</v>
      </c>
      <c r="Z576">
        <f>IF([1]Source!BI299=4,H564+H565+H567+H568+H569, 0)</f>
        <v>0</v>
      </c>
    </row>
    <row r="577" spans="1:26" ht="42.75" x14ac:dyDescent="0.25">
      <c r="A577" s="24" t="str">
        <f>[1]Source!E305</f>
        <v>56</v>
      </c>
      <c r="B577" s="36" t="str">
        <f>[1]Source!F305</f>
        <v>м08-02-407-2</v>
      </c>
      <c r="C577" s="36" t="str">
        <f>[1]Source!G305</f>
        <v>Труба стальная по установленным конструкциям, по стенам с креплением скобами, диаметр до 40 мм</v>
      </c>
      <c r="D577" s="37" t="str">
        <f>[1]Source!H305</f>
        <v>100 м</v>
      </c>
      <c r="E577" s="30">
        <f>[1]Source!I305</f>
        <v>0.06</v>
      </c>
      <c r="F577" s="38">
        <f>[1]Source!AL305+[1]Source!AM305+[1]Source!AO305</f>
        <v>746.31</v>
      </c>
      <c r="G577" s="39"/>
      <c r="H577" s="40"/>
      <c r="I577" s="39" t="str">
        <f>[1]Source!BO305</f>
        <v>м08-02-407-2</v>
      </c>
      <c r="J577" s="40"/>
      <c r="K577" s="41"/>
      <c r="S577">
        <f>ROUND(([1]Source!FX305/100)*((ROUND([1]Source!AF305*[1]Source!I305, 2)+ROUND([1]Source!AE305*[1]Source!I305, 2))), 2)</f>
        <v>18.28</v>
      </c>
      <c r="T577">
        <f>[1]Source!X305</f>
        <v>566.53</v>
      </c>
      <c r="U577">
        <f>ROUND(([1]Source!FY305/100)*((ROUND([1]Source!AF305*[1]Source!I305, 2)+ROUND([1]Source!AE305*[1]Source!I305, 2))), 2)</f>
        <v>12.51</v>
      </c>
      <c r="V577">
        <f>[1]Source!Y305</f>
        <v>387.63</v>
      </c>
    </row>
    <row r="578" spans="1:26" x14ac:dyDescent="0.25">
      <c r="C578" s="56" t="str">
        <f>"Объем: "&amp;[1]Source!I305&amp;"=6/"&amp;"100"</f>
        <v>Объем: 0,06=6/100</v>
      </c>
    </row>
    <row r="579" spans="1:26" x14ac:dyDescent="0.25">
      <c r="A579" s="24"/>
      <c r="B579" s="36"/>
      <c r="C579" s="36" t="s">
        <v>29</v>
      </c>
      <c r="D579" s="37"/>
      <c r="E579" s="30"/>
      <c r="F579" s="38">
        <f>[1]Source!AO305</f>
        <v>312.08</v>
      </c>
      <c r="G579" s="39" t="str">
        <f>[1]Source!DG305</f>
        <v/>
      </c>
      <c r="H579" s="40">
        <f>ROUND([1]Source!AF305*[1]Source!I305, 2)</f>
        <v>18.72</v>
      </c>
      <c r="I579" s="39">
        <f>IF([1]Source!BA305&lt;&gt; 0, [1]Source!BA305, 1)</f>
        <v>30.99</v>
      </c>
      <c r="J579" s="40">
        <f>[1]Source!S305</f>
        <v>580.28</v>
      </c>
      <c r="K579" s="41"/>
      <c r="R579">
        <f>H579</f>
        <v>18.72</v>
      </c>
    </row>
    <row r="580" spans="1:26" x14ac:dyDescent="0.25">
      <c r="A580" s="24"/>
      <c r="B580" s="36"/>
      <c r="C580" s="36" t="s">
        <v>30</v>
      </c>
      <c r="D580" s="37"/>
      <c r="E580" s="30"/>
      <c r="F580" s="38">
        <f>[1]Source!AM305</f>
        <v>197.7</v>
      </c>
      <c r="G580" s="39" t="str">
        <f>[1]Source!DE305</f>
        <v/>
      </c>
      <c r="H580" s="40">
        <f>ROUND([1]Source!AD305*[1]Source!I305, 2)</f>
        <v>11.86</v>
      </c>
      <c r="I580" s="39">
        <f>IF([1]Source!BB305&lt;&gt; 0, [1]Source!BB305, 1)</f>
        <v>8.9600000000000009</v>
      </c>
      <c r="J580" s="40">
        <f>[1]Source!Q305</f>
        <v>106.28</v>
      </c>
      <c r="K580" s="41"/>
    </row>
    <row r="581" spans="1:26" x14ac:dyDescent="0.25">
      <c r="A581" s="24"/>
      <c r="B581" s="36"/>
      <c r="C581" s="36" t="s">
        <v>41</v>
      </c>
      <c r="D581" s="37"/>
      <c r="E581" s="30"/>
      <c r="F581" s="38">
        <f>[1]Source!AN305</f>
        <v>8.64</v>
      </c>
      <c r="G581" s="39" t="str">
        <f>[1]Source!DF305</f>
        <v/>
      </c>
      <c r="H581" s="58">
        <f>ROUND([1]Source!AE305*[1]Source!I305, 2)</f>
        <v>0.52</v>
      </c>
      <c r="I581" s="39">
        <f>IF([1]Source!BS305&lt;&gt; 0, [1]Source!BS305, 1)</f>
        <v>30.99</v>
      </c>
      <c r="J581" s="58">
        <f>[1]Source!R305</f>
        <v>16.07</v>
      </c>
      <c r="K581" s="41"/>
      <c r="R581">
        <f>H581</f>
        <v>0.52</v>
      </c>
    </row>
    <row r="582" spans="1:26" x14ac:dyDescent="0.25">
      <c r="A582" s="24"/>
      <c r="B582" s="36"/>
      <c r="C582" s="36" t="s">
        <v>31</v>
      </c>
      <c r="D582" s="37"/>
      <c r="E582" s="30"/>
      <c r="F582" s="38">
        <f>[1]Source!AL305</f>
        <v>236.53</v>
      </c>
      <c r="G582" s="39" t="str">
        <f>[1]Source!DD305</f>
        <v/>
      </c>
      <c r="H582" s="40">
        <f>ROUND([1]Source!AC305*[1]Source!I305, 2)</f>
        <v>14.19</v>
      </c>
      <c r="I582" s="39">
        <f>IF([1]Source!BC305&lt;&gt; 0, [1]Source!BC305, 1)</f>
        <v>7.7</v>
      </c>
      <c r="J582" s="40">
        <f>[1]Source!P305</f>
        <v>109.28</v>
      </c>
      <c r="K582" s="41"/>
    </row>
    <row r="583" spans="1:26" x14ac:dyDescent="0.25">
      <c r="A583" s="24"/>
      <c r="B583" s="36"/>
      <c r="C583" s="36" t="s">
        <v>32</v>
      </c>
      <c r="D583" s="37" t="s">
        <v>33</v>
      </c>
      <c r="E583" s="30">
        <f>[1]Source!BZ305</f>
        <v>95</v>
      </c>
      <c r="F583" s="42"/>
      <c r="G583" s="39"/>
      <c r="H583" s="40">
        <f>SUM(S577:S586)</f>
        <v>18.28</v>
      </c>
      <c r="I583" s="39">
        <f>[1]Source!AT305</f>
        <v>95</v>
      </c>
      <c r="J583" s="40">
        <f>SUM(T577:T586)</f>
        <v>566.53</v>
      </c>
      <c r="K583" s="41"/>
    </row>
    <row r="584" spans="1:26" x14ac:dyDescent="0.25">
      <c r="A584" s="24"/>
      <c r="B584" s="36"/>
      <c r="C584" s="36" t="s">
        <v>34</v>
      </c>
      <c r="D584" s="37" t="s">
        <v>33</v>
      </c>
      <c r="E584" s="30">
        <f>[1]Source!CA305</f>
        <v>65</v>
      </c>
      <c r="F584" s="42"/>
      <c r="G584" s="39"/>
      <c r="H584" s="40">
        <f>SUM(U577:U586)</f>
        <v>12.51</v>
      </c>
      <c r="I584" s="39">
        <f>[1]Source!AU305</f>
        <v>65</v>
      </c>
      <c r="J584" s="40">
        <f>SUM(V577:V586)</f>
        <v>387.63</v>
      </c>
      <c r="K584" s="41"/>
    </row>
    <row r="585" spans="1:26" x14ac:dyDescent="0.25">
      <c r="A585" s="24"/>
      <c r="B585" s="36"/>
      <c r="C585" s="36" t="s">
        <v>35</v>
      </c>
      <c r="D585" s="37" t="s">
        <v>36</v>
      </c>
      <c r="E585" s="30">
        <f>[1]Source!AQ305</f>
        <v>33.200000000000003</v>
      </c>
      <c r="F585" s="38"/>
      <c r="G585" s="39" t="str">
        <f>[1]Source!DI305</f>
        <v/>
      </c>
      <c r="H585" s="40"/>
      <c r="I585" s="39"/>
      <c r="J585" s="40"/>
      <c r="K585" s="43">
        <f>[1]Source!U305</f>
        <v>1.992</v>
      </c>
    </row>
    <row r="586" spans="1:26" ht="71.25" x14ac:dyDescent="0.25">
      <c r="A586" s="44" t="str">
        <f>[1]Source!E306</f>
        <v>56,1</v>
      </c>
      <c r="B586" s="45" t="str">
        <f>[1]Source!F306</f>
        <v>103-2108</v>
      </c>
      <c r="C586" s="45" t="str">
        <f>[1]Source!G306</f>
        <v>Трубы стальные бесшовные, холоднодеформированные из стали марок 10, 20, 30, 45 (ГОСТ 8734-75, 8733-74), наружным диаметром 32 мм, толщина стенки 3,0 мм</v>
      </c>
      <c r="D586" s="46" t="str">
        <f>[1]Source!H306</f>
        <v>м</v>
      </c>
      <c r="E586" s="47">
        <f>[1]Source!I306</f>
        <v>6</v>
      </c>
      <c r="F586" s="48">
        <f>[1]Source!AL306+[1]Source!AM306+[1]Source!AO306</f>
        <v>39.28</v>
      </c>
      <c r="G586" s="49" t="s">
        <v>37</v>
      </c>
      <c r="H586" s="50">
        <f>ROUND([1]Source!AC306*[1]Source!I306, 2)+ROUND([1]Source!AD306*[1]Source!I306, 2)+ROUND([1]Source!AF306*[1]Source!I306, 2)</f>
        <v>235.68</v>
      </c>
      <c r="I586" s="51">
        <f>IF([1]Source!BC306&lt;&gt; 0, [1]Source!BC306, 1)</f>
        <v>6.52</v>
      </c>
      <c r="J586" s="50">
        <f>[1]Source!O306</f>
        <v>1536.63</v>
      </c>
      <c r="K586" s="52"/>
      <c r="S586">
        <f>ROUND(([1]Source!FX306/100)*((ROUND([1]Source!AF306*[1]Source!I306, 2)+ROUND([1]Source!AE306*[1]Source!I306, 2))), 2)</f>
        <v>0</v>
      </c>
      <c r="T586">
        <f>[1]Source!X306</f>
        <v>0</v>
      </c>
      <c r="U586">
        <f>ROUND(([1]Source!FY306/100)*((ROUND([1]Source!AF306*[1]Source!I306, 2)+ROUND([1]Source!AE306*[1]Source!I306, 2))), 2)</f>
        <v>0</v>
      </c>
      <c r="V586">
        <f>[1]Source!Y306</f>
        <v>0</v>
      </c>
      <c r="W586">
        <f>IF([1]Source!BI306&lt;=1,H586, 0)</f>
        <v>0</v>
      </c>
      <c r="X586">
        <f>IF([1]Source!BI306=2,H586, 0)</f>
        <v>235.68</v>
      </c>
      <c r="Y586">
        <f>IF([1]Source!BI306=3,H586, 0)</f>
        <v>0</v>
      </c>
      <c r="Z586">
        <f>IF([1]Source!BI306=4,H586, 0)</f>
        <v>0</v>
      </c>
    </row>
    <row r="587" spans="1:26" x14ac:dyDescent="0.25">
      <c r="G587" s="53">
        <f>H579+H580+H582+H583+H584+SUM(H586:H586)</f>
        <v>311.24</v>
      </c>
      <c r="H587" s="53"/>
      <c r="I587" s="53">
        <f>J579+J580+J582+J583+J584+SUM(J586:J586)</f>
        <v>3286.63</v>
      </c>
      <c r="J587" s="53"/>
      <c r="K587" s="54">
        <f>[1]Source!U305</f>
        <v>1.992</v>
      </c>
      <c r="O587" s="55">
        <f>G587</f>
        <v>311.24</v>
      </c>
      <c r="P587" s="55">
        <f>I587</f>
        <v>3286.63</v>
      </c>
      <c r="Q587" s="55">
        <f>K587</f>
        <v>1.992</v>
      </c>
      <c r="W587">
        <f>IF([1]Source!BI305&lt;=1,H579+H580+H582+H583+H584, 0)</f>
        <v>0</v>
      </c>
      <c r="X587">
        <f>IF([1]Source!BI305=2,H579+H580+H582+H583+H584, 0)</f>
        <v>75.56</v>
      </c>
      <c r="Y587">
        <f>IF([1]Source!BI305=3,H579+H580+H582+H583+H584, 0)</f>
        <v>0</v>
      </c>
      <c r="Z587">
        <f>IF([1]Source!BI305=4,H579+H580+H582+H583+H584, 0)</f>
        <v>0</v>
      </c>
    </row>
    <row r="588" spans="1:26" ht="71.25" x14ac:dyDescent="0.25">
      <c r="A588" s="24" t="str">
        <f>[1]Source!E307</f>
        <v>57</v>
      </c>
      <c r="B588" s="36" t="str">
        <f>[1]Source!F307</f>
        <v>м08-02-412-3</v>
      </c>
      <c r="C588" s="36" t="str">
        <f>[1]Source!G307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588" s="37" t="str">
        <f>[1]Source!H307</f>
        <v>100 м</v>
      </c>
      <c r="E588" s="30">
        <f>[1]Source!I307</f>
        <v>0.06</v>
      </c>
      <c r="F588" s="38">
        <f>[1]Source!AL307+[1]Source!AM307+[1]Source!AO307</f>
        <v>88.7</v>
      </c>
      <c r="G588" s="39"/>
      <c r="H588" s="40"/>
      <c r="I588" s="39" t="str">
        <f>[1]Source!BO307</f>
        <v>м08-02-412-3</v>
      </c>
      <c r="J588" s="40"/>
      <c r="K588" s="41"/>
      <c r="S588">
        <f>ROUND(([1]Source!FX307/100)*((ROUND([1]Source!AF307*[1]Source!I307, 2)+ROUND([1]Source!AE307*[1]Source!I307, 2))), 2)</f>
        <v>3.39</v>
      </c>
      <c r="T588">
        <f>[1]Source!X307</f>
        <v>105.17</v>
      </c>
      <c r="U588">
        <f>ROUND(([1]Source!FY307/100)*((ROUND([1]Source!AF307*[1]Source!I307, 2)+ROUND([1]Source!AE307*[1]Source!I307, 2))), 2)</f>
        <v>2.3199999999999998</v>
      </c>
      <c r="V588">
        <f>[1]Source!Y307</f>
        <v>71.959999999999994</v>
      </c>
    </row>
    <row r="589" spans="1:26" x14ac:dyDescent="0.25">
      <c r="C589" s="56" t="str">
        <f>"Объем: "&amp;[1]Source!I307&amp;"=6/"&amp;"100"</f>
        <v>Объем: 0,06=6/100</v>
      </c>
    </row>
    <row r="590" spans="1:26" x14ac:dyDescent="0.25">
      <c r="A590" s="24"/>
      <c r="B590" s="36"/>
      <c r="C590" s="36" t="s">
        <v>29</v>
      </c>
      <c r="D590" s="37"/>
      <c r="E590" s="30"/>
      <c r="F590" s="38">
        <f>[1]Source!AO307</f>
        <v>59.13</v>
      </c>
      <c r="G590" s="39" t="str">
        <f>[1]Source!DG307</f>
        <v/>
      </c>
      <c r="H590" s="40">
        <f>ROUND([1]Source!AF307*[1]Source!I307, 2)</f>
        <v>3.55</v>
      </c>
      <c r="I590" s="39">
        <f>IF([1]Source!BA307&lt;&gt; 0, [1]Source!BA307, 1)</f>
        <v>30.99</v>
      </c>
      <c r="J590" s="40">
        <f>[1]Source!S307</f>
        <v>109.95</v>
      </c>
      <c r="K590" s="41"/>
      <c r="R590">
        <f>H590</f>
        <v>3.55</v>
      </c>
    </row>
    <row r="591" spans="1:26" x14ac:dyDescent="0.25">
      <c r="A591" s="24"/>
      <c r="B591" s="36"/>
      <c r="C591" s="36" t="s">
        <v>30</v>
      </c>
      <c r="D591" s="37"/>
      <c r="E591" s="30"/>
      <c r="F591" s="38">
        <f>[1]Source!AM307</f>
        <v>6.65</v>
      </c>
      <c r="G591" s="39" t="str">
        <f>[1]Source!DE307</f>
        <v/>
      </c>
      <c r="H591" s="40">
        <f>ROUND([1]Source!AD307*[1]Source!I307, 2)</f>
        <v>0.4</v>
      </c>
      <c r="I591" s="39">
        <f>IF([1]Source!BB307&lt;&gt; 0, [1]Source!BB307, 1)</f>
        <v>8.85</v>
      </c>
      <c r="J591" s="40">
        <f>[1]Source!Q307</f>
        <v>3.53</v>
      </c>
      <c r="K591" s="41"/>
    </row>
    <row r="592" spans="1:26" x14ac:dyDescent="0.25">
      <c r="A592" s="24"/>
      <c r="B592" s="36"/>
      <c r="C592" s="36" t="s">
        <v>41</v>
      </c>
      <c r="D592" s="37"/>
      <c r="E592" s="30"/>
      <c r="F592" s="38">
        <f>[1]Source!AN307</f>
        <v>0.41</v>
      </c>
      <c r="G592" s="39" t="str">
        <f>[1]Source!DF307</f>
        <v/>
      </c>
      <c r="H592" s="58">
        <f>ROUND([1]Source!AE307*[1]Source!I307, 2)</f>
        <v>0.02</v>
      </c>
      <c r="I592" s="39">
        <f>IF([1]Source!BS307&lt;&gt; 0, [1]Source!BS307, 1)</f>
        <v>30.99</v>
      </c>
      <c r="J592" s="58">
        <f>[1]Source!R307</f>
        <v>0.76</v>
      </c>
      <c r="K592" s="41"/>
      <c r="R592">
        <f>H592</f>
        <v>0.02</v>
      </c>
    </row>
    <row r="593" spans="1:26" x14ac:dyDescent="0.25">
      <c r="A593" s="24"/>
      <c r="B593" s="36"/>
      <c r="C593" s="36" t="s">
        <v>31</v>
      </c>
      <c r="D593" s="37"/>
      <c r="E593" s="30"/>
      <c r="F593" s="38">
        <f>[1]Source!AL307</f>
        <v>22.92</v>
      </c>
      <c r="G593" s="39" t="str">
        <f>[1]Source!DD307</f>
        <v/>
      </c>
      <c r="H593" s="40">
        <f>ROUND([1]Source!AC307*[1]Source!I307, 2)</f>
        <v>1.38</v>
      </c>
      <c r="I593" s="39">
        <f>IF([1]Source!BC307&lt;&gt; 0, [1]Source!BC307, 1)</f>
        <v>6.46</v>
      </c>
      <c r="J593" s="40">
        <f>[1]Source!P307</f>
        <v>8.8800000000000008</v>
      </c>
      <c r="K593" s="41"/>
    </row>
    <row r="594" spans="1:26" x14ac:dyDescent="0.25">
      <c r="A594" s="24"/>
      <c r="B594" s="36"/>
      <c r="C594" s="36" t="s">
        <v>32</v>
      </c>
      <c r="D594" s="37" t="s">
        <v>33</v>
      </c>
      <c r="E594" s="30">
        <f>[1]Source!BZ307</f>
        <v>95</v>
      </c>
      <c r="F594" s="42"/>
      <c r="G594" s="39"/>
      <c r="H594" s="40">
        <f>SUM(S588:S597)</f>
        <v>3.39</v>
      </c>
      <c r="I594" s="39">
        <f>[1]Source!AT307</f>
        <v>95</v>
      </c>
      <c r="J594" s="40">
        <f>SUM(T588:T597)</f>
        <v>105.17</v>
      </c>
      <c r="K594" s="41"/>
    </row>
    <row r="595" spans="1:26" x14ac:dyDescent="0.25">
      <c r="A595" s="24"/>
      <c r="B595" s="36"/>
      <c r="C595" s="36" t="s">
        <v>34</v>
      </c>
      <c r="D595" s="37" t="s">
        <v>33</v>
      </c>
      <c r="E595" s="30">
        <f>[1]Source!CA307</f>
        <v>65</v>
      </c>
      <c r="F595" s="42"/>
      <c r="G595" s="39"/>
      <c r="H595" s="40">
        <f>SUM(U588:U597)</f>
        <v>2.3199999999999998</v>
      </c>
      <c r="I595" s="39">
        <f>[1]Source!AU307</f>
        <v>65</v>
      </c>
      <c r="J595" s="40">
        <f>SUM(V588:V597)</f>
        <v>71.959999999999994</v>
      </c>
      <c r="K595" s="41"/>
    </row>
    <row r="596" spans="1:26" x14ac:dyDescent="0.25">
      <c r="A596" s="24"/>
      <c r="B596" s="36"/>
      <c r="C596" s="36" t="s">
        <v>35</v>
      </c>
      <c r="D596" s="37" t="s">
        <v>36</v>
      </c>
      <c r="E596" s="30">
        <f>[1]Source!AQ307</f>
        <v>6.29</v>
      </c>
      <c r="F596" s="38"/>
      <c r="G596" s="39" t="str">
        <f>[1]Source!DI307</f>
        <v/>
      </c>
      <c r="H596" s="40"/>
      <c r="I596" s="39"/>
      <c r="J596" s="40"/>
      <c r="K596" s="43">
        <f>[1]Source!U307</f>
        <v>0.37740000000000001</v>
      </c>
    </row>
    <row r="597" spans="1:26" ht="42.75" x14ac:dyDescent="0.25">
      <c r="A597" s="44" t="str">
        <f>[1]Source!E308</f>
        <v>57,1</v>
      </c>
      <c r="B597" s="45" t="str">
        <f>[1]Source!F308</f>
        <v>КП поставщика</v>
      </c>
      <c r="C597" s="45" t="s">
        <v>75</v>
      </c>
      <c r="D597" s="46" t="str">
        <f>[1]Source!H308</f>
        <v>м</v>
      </c>
      <c r="E597" s="47">
        <f>[1]Source!I308</f>
        <v>6</v>
      </c>
      <c r="F597" s="48">
        <f>[1]Source!AL308+[1]Source!AM308+[1]Source!AO308</f>
        <v>14.92</v>
      </c>
      <c r="G597" s="49" t="s">
        <v>37</v>
      </c>
      <c r="H597" s="50">
        <f>ROUND([1]Source!AC308*[1]Source!I308, 2)+ROUND([1]Source!AD308*[1]Source!I308, 2)+ROUND([1]Source!AF308*[1]Source!I308, 2)</f>
        <v>89.52</v>
      </c>
      <c r="I597" s="51">
        <f>IF([1]Source!BC308&lt;&gt; 0, [1]Source!BC308, 1)</f>
        <v>7.98</v>
      </c>
      <c r="J597" s="50">
        <f>[1]Source!O308</f>
        <v>714.37</v>
      </c>
      <c r="K597" s="52"/>
      <c r="S597">
        <f>ROUND(([1]Source!FX308/100)*((ROUND([1]Source!AF308*[1]Source!I308, 2)+ROUND([1]Source!AE308*[1]Source!I308, 2))), 2)</f>
        <v>0</v>
      </c>
      <c r="T597">
        <f>[1]Source!X308</f>
        <v>0</v>
      </c>
      <c r="U597">
        <f>ROUND(([1]Source!FY308/100)*((ROUND([1]Source!AF308*[1]Source!I308, 2)+ROUND([1]Source!AE308*[1]Source!I308, 2))), 2)</f>
        <v>0</v>
      </c>
      <c r="V597">
        <f>[1]Source!Y308</f>
        <v>0</v>
      </c>
      <c r="W597">
        <f>IF([1]Source!BI308&lt;=1,H597, 0)</f>
        <v>0</v>
      </c>
      <c r="X597">
        <f>IF([1]Source!BI308=2,H597, 0)</f>
        <v>89.52</v>
      </c>
      <c r="Y597">
        <f>IF([1]Source!BI308=3,H597, 0)</f>
        <v>0</v>
      </c>
      <c r="Z597">
        <f>IF([1]Source!BI308=4,H597, 0)</f>
        <v>0</v>
      </c>
    </row>
    <row r="598" spans="1:26" x14ac:dyDescent="0.25">
      <c r="G598" s="53">
        <f>H590+H591+H593+H594+H595+SUM(H597:H597)</f>
        <v>100.56</v>
      </c>
      <c r="H598" s="53"/>
      <c r="I598" s="53">
        <f>J590+J591+J593+J594+J595+SUM(J597:J597)</f>
        <v>1013.86</v>
      </c>
      <c r="J598" s="53"/>
      <c r="K598" s="54">
        <f>[1]Source!U307</f>
        <v>0.37740000000000001</v>
      </c>
      <c r="O598" s="55">
        <f>G598</f>
        <v>100.56</v>
      </c>
      <c r="P598" s="55">
        <f>I598</f>
        <v>1013.86</v>
      </c>
      <c r="Q598" s="55">
        <f>K598</f>
        <v>0.37740000000000001</v>
      </c>
      <c r="W598">
        <f>IF([1]Source!BI307&lt;=1,H590+H591+H593+H594+H595, 0)</f>
        <v>0</v>
      </c>
      <c r="X598">
        <f>IF([1]Source!BI307=2,H590+H591+H593+H594+H595, 0)</f>
        <v>11.040000000000001</v>
      </c>
      <c r="Y598">
        <f>IF([1]Source!BI307=3,H590+H591+H593+H594+H595, 0)</f>
        <v>0</v>
      </c>
      <c r="Z598">
        <f>IF([1]Source!BI307=4,H590+H591+H593+H594+H595, 0)</f>
        <v>0</v>
      </c>
    </row>
    <row r="600" spans="1:26" x14ac:dyDescent="0.25">
      <c r="A600" s="1" t="str">
        <f>CONCATENATE("Итого по подразделу: ",IF([1]Source!G310&lt;&gt;"Новый подраздел", [1]Source!G310, ""))</f>
        <v>Итого по подразделу: Монтажные работы</v>
      </c>
      <c r="B600" s="1"/>
      <c r="C600" s="1"/>
      <c r="D600" s="1"/>
      <c r="E600" s="1"/>
      <c r="F600" s="1"/>
      <c r="G600" s="59">
        <f>SUM(O363:O599)</f>
        <v>82310.900000000009</v>
      </c>
      <c r="H600" s="59"/>
      <c r="I600" s="59">
        <f>SUM(P363:P599)</f>
        <v>855496.64</v>
      </c>
      <c r="J600" s="59"/>
      <c r="K600" s="54">
        <f>SUM(Q363:Q599)</f>
        <v>649.40939999999989</v>
      </c>
    </row>
    <row r="604" spans="1:26" ht="16.5" x14ac:dyDescent="0.25">
      <c r="A604" s="35" t="str">
        <f>CONCATENATE("Подраздел: ",IF([1]Source!G340&lt;&gt;"Новый подраздел", [1]Source!G340, ""))</f>
        <v>Подраздел: Дополнительные работы</v>
      </c>
      <c r="B604" s="35"/>
      <c r="C604" s="35"/>
      <c r="D604" s="35"/>
      <c r="E604" s="35"/>
      <c r="F604" s="35"/>
      <c r="G604" s="35"/>
      <c r="H604" s="35"/>
      <c r="I604" s="35"/>
      <c r="J604" s="35"/>
      <c r="K604" s="35"/>
    </row>
    <row r="605" spans="1:26" ht="43.5" x14ac:dyDescent="0.25">
      <c r="A605" s="24" t="str">
        <f>[1]Source!E344</f>
        <v>58</v>
      </c>
      <c r="B605" s="36" t="str">
        <f>[1]Source!F344</f>
        <v>46-03-010-1</v>
      </c>
      <c r="C605" s="36" t="str">
        <f>[1]Source!G344</f>
        <v>Пробивка в бетонных стенах и полах толщиной 100 мм отверстий площадью до 20 см2</v>
      </c>
      <c r="D605" s="37" t="str">
        <f>[1]Source!H344</f>
        <v>100 отверстий</v>
      </c>
      <c r="E605" s="30">
        <f>[1]Source!I344</f>
        <v>0.6</v>
      </c>
      <c r="F605" s="38">
        <f>[1]Source!AL344+[1]Source!AM344+[1]Source!AO344</f>
        <v>360.12</v>
      </c>
      <c r="G605" s="39"/>
      <c r="H605" s="40"/>
      <c r="I605" s="39" t="str">
        <f>[1]Source!BO344</f>
        <v>46-03-010-1</v>
      </c>
      <c r="J605" s="40"/>
      <c r="K605" s="41"/>
      <c r="S605">
        <f>ROUND(([1]Source!FX344/100)*((ROUND([1]Source!AF344*[1]Source!I344, 2)+ROUND([1]Source!AE344*[1]Source!I344, 2))), 2)</f>
        <v>124.1</v>
      </c>
      <c r="T605">
        <f>[1]Source!X344</f>
        <v>3845.85</v>
      </c>
      <c r="U605">
        <f>ROUND(([1]Source!FY344/100)*((ROUND([1]Source!AF344*[1]Source!I344, 2)+ROUND([1]Source!AE344*[1]Source!I344, 2))), 2)</f>
        <v>78.97</v>
      </c>
      <c r="V605">
        <f>[1]Source!Y344</f>
        <v>2447.36</v>
      </c>
    </row>
    <row r="606" spans="1:26" x14ac:dyDescent="0.25">
      <c r="C606" s="56" t="str">
        <f>"Объем: "&amp;[1]Source!I344&amp;"=60/"&amp;"100"</f>
        <v>Объем: 0,6=60/100</v>
      </c>
    </row>
    <row r="607" spans="1:26" x14ac:dyDescent="0.25">
      <c r="A607" s="24"/>
      <c r="B607" s="36"/>
      <c r="C607" s="36" t="s">
        <v>29</v>
      </c>
      <c r="D607" s="37"/>
      <c r="E607" s="30"/>
      <c r="F607" s="38">
        <f>[1]Source!AO344</f>
        <v>144.27000000000001</v>
      </c>
      <c r="G607" s="39" t="str">
        <f>[1]Source!DG344</f>
        <v/>
      </c>
      <c r="H607" s="40">
        <f>ROUND([1]Source!AF344*[1]Source!I344, 2)</f>
        <v>86.56</v>
      </c>
      <c r="I607" s="39">
        <f>IF([1]Source!BA344&lt;&gt; 0, [1]Source!BA344, 1)</f>
        <v>30.99</v>
      </c>
      <c r="J607" s="40">
        <f>[1]Source!S344</f>
        <v>2682.56</v>
      </c>
      <c r="K607" s="41"/>
      <c r="R607">
        <f>H607</f>
        <v>86.56</v>
      </c>
    </row>
    <row r="608" spans="1:26" x14ac:dyDescent="0.25">
      <c r="A608" s="24"/>
      <c r="B608" s="36"/>
      <c r="C608" s="36" t="s">
        <v>30</v>
      </c>
      <c r="D608" s="37"/>
      <c r="E608" s="30"/>
      <c r="F608" s="38">
        <f>[1]Source!AM344</f>
        <v>215.85</v>
      </c>
      <c r="G608" s="39" t="str">
        <f>[1]Source!DE344</f>
        <v/>
      </c>
      <c r="H608" s="40">
        <f>ROUND([1]Source!AD344*[1]Source!I344, 2)</f>
        <v>129.51</v>
      </c>
      <c r="I608" s="39">
        <f>IF([1]Source!BB344&lt;&gt; 0, [1]Source!BB344, 1)</f>
        <v>10.49</v>
      </c>
      <c r="J608" s="40">
        <f>[1]Source!Q344</f>
        <v>1358.56</v>
      </c>
      <c r="K608" s="41"/>
    </row>
    <row r="609" spans="1:26" x14ac:dyDescent="0.25">
      <c r="A609" s="24"/>
      <c r="B609" s="36"/>
      <c r="C609" s="36" t="s">
        <v>41</v>
      </c>
      <c r="D609" s="37"/>
      <c r="E609" s="30"/>
      <c r="F609" s="38">
        <f>[1]Source!AN344</f>
        <v>43.76</v>
      </c>
      <c r="G609" s="39" t="str">
        <f>[1]Source!DF344</f>
        <v/>
      </c>
      <c r="H609" s="58">
        <f>ROUND([1]Source!AE344*[1]Source!I344, 2)</f>
        <v>26.26</v>
      </c>
      <c r="I609" s="39">
        <f>IF([1]Source!BS344&lt;&gt; 0, [1]Source!BS344, 1)</f>
        <v>30.99</v>
      </c>
      <c r="J609" s="58">
        <f>[1]Source!R344</f>
        <v>813.67</v>
      </c>
      <c r="K609" s="41"/>
      <c r="R609">
        <f>H609</f>
        <v>26.26</v>
      </c>
    </row>
    <row r="610" spans="1:26" x14ac:dyDescent="0.25">
      <c r="A610" s="24"/>
      <c r="B610" s="36"/>
      <c r="C610" s="36" t="s">
        <v>32</v>
      </c>
      <c r="D610" s="37" t="s">
        <v>33</v>
      </c>
      <c r="E610" s="30">
        <f>[1]Source!BZ344</f>
        <v>110</v>
      </c>
      <c r="F610" s="42"/>
      <c r="G610" s="39"/>
      <c r="H610" s="40">
        <f>SUM(S605:S612)</f>
        <v>124.1</v>
      </c>
      <c r="I610" s="39">
        <f>[1]Source!AT344</f>
        <v>110</v>
      </c>
      <c r="J610" s="40">
        <f>SUM(T605:T612)</f>
        <v>3845.85</v>
      </c>
      <c r="K610" s="41"/>
    </row>
    <row r="611" spans="1:26" x14ac:dyDescent="0.25">
      <c r="A611" s="24"/>
      <c r="B611" s="36"/>
      <c r="C611" s="36" t="s">
        <v>34</v>
      </c>
      <c r="D611" s="37" t="s">
        <v>33</v>
      </c>
      <c r="E611" s="30">
        <f>[1]Source!CA344</f>
        <v>70</v>
      </c>
      <c r="F611" s="42"/>
      <c r="G611" s="39"/>
      <c r="H611" s="40">
        <f>SUM(U605:U612)</f>
        <v>78.97</v>
      </c>
      <c r="I611" s="39">
        <f>[1]Source!AU344</f>
        <v>70</v>
      </c>
      <c r="J611" s="40">
        <f>SUM(V605:V612)</f>
        <v>2447.36</v>
      </c>
      <c r="K611" s="41"/>
    </row>
    <row r="612" spans="1:26" x14ac:dyDescent="0.25">
      <c r="A612" s="44"/>
      <c r="B612" s="45"/>
      <c r="C612" s="45" t="s">
        <v>35</v>
      </c>
      <c r="D612" s="46" t="s">
        <v>36</v>
      </c>
      <c r="E612" s="47">
        <f>[1]Source!AQ344</f>
        <v>15.17</v>
      </c>
      <c r="F612" s="48"/>
      <c r="G612" s="51" t="str">
        <f>[1]Source!DI344</f>
        <v/>
      </c>
      <c r="H612" s="50"/>
      <c r="I612" s="51"/>
      <c r="J612" s="50"/>
      <c r="K612" s="60">
        <f>[1]Source!U344</f>
        <v>9.1020000000000003</v>
      </c>
    </row>
    <row r="613" spans="1:26" x14ac:dyDescent="0.25">
      <c r="G613" s="53">
        <f>H607+H608+H610+H611</f>
        <v>419.14</v>
      </c>
      <c r="H613" s="53"/>
      <c r="I613" s="53">
        <f>J607+J608+J610+J611</f>
        <v>10334.33</v>
      </c>
      <c r="J613" s="53"/>
      <c r="K613" s="54">
        <f>[1]Source!U344</f>
        <v>9.1020000000000003</v>
      </c>
      <c r="O613" s="55">
        <f>G613</f>
        <v>419.14</v>
      </c>
      <c r="P613" s="55">
        <f>I613</f>
        <v>10334.33</v>
      </c>
      <c r="Q613" s="55">
        <f>K613</f>
        <v>9.1020000000000003</v>
      </c>
      <c r="W613">
        <f>IF([1]Source!BI344&lt;=1,H607+H608+H610+H611, 0)</f>
        <v>419.14</v>
      </c>
      <c r="X613">
        <f>IF([1]Source!BI344=2,H607+H608+H610+H611, 0)</f>
        <v>0</v>
      </c>
      <c r="Y613">
        <f>IF([1]Source!BI344=3,H607+H608+H610+H611, 0)</f>
        <v>0</v>
      </c>
      <c r="Z613">
        <f>IF([1]Source!BI344=4,H607+H608+H610+H611, 0)</f>
        <v>0</v>
      </c>
    </row>
    <row r="614" spans="1:26" ht="120.75" x14ac:dyDescent="0.25">
      <c r="A614" s="24" t="str">
        <f>[1]Source!E345</f>
        <v>59</v>
      </c>
      <c r="B614" s="36" t="s">
        <v>50</v>
      </c>
      <c r="C614" s="36" t="s">
        <v>51</v>
      </c>
      <c r="D614" s="37" t="str">
        <f>[1]Source!H345</f>
        <v>1 система</v>
      </c>
      <c r="E614" s="30">
        <f>[1]Source!I345</f>
        <v>1</v>
      </c>
      <c r="F614" s="38">
        <f>[1]Source!AL345+[1]Source!AM345+[1]Source!AO345</f>
        <v>190.01</v>
      </c>
      <c r="G614" s="39"/>
      <c r="H614" s="40"/>
      <c r="I614" s="39" t="str">
        <f>[1]Source!BO345</f>
        <v/>
      </c>
      <c r="J614" s="40"/>
      <c r="K614" s="41"/>
      <c r="S614">
        <f>ROUND(([1]Source!FX345/100)*((ROUND([1]Source!AF345*[1]Source!I345, 2)+ROUND([1]Source!AE345*[1]Source!I345, 2))), 2)</f>
        <v>98.81</v>
      </c>
      <c r="T614">
        <f>[1]Source!X345</f>
        <v>3061.97</v>
      </c>
      <c r="U614">
        <f>ROUND(([1]Source!FY345/100)*((ROUND([1]Source!AF345*[1]Source!I345, 2)+ROUND([1]Source!AE345*[1]Source!I345, 2))), 2)</f>
        <v>60.8</v>
      </c>
      <c r="V614">
        <f>[1]Source!Y345</f>
        <v>1884.29</v>
      </c>
    </row>
    <row r="615" spans="1:26" x14ac:dyDescent="0.25">
      <c r="A615" s="24"/>
      <c r="B615" s="36"/>
      <c r="C615" s="36" t="s">
        <v>29</v>
      </c>
      <c r="D615" s="37"/>
      <c r="E615" s="30"/>
      <c r="F615" s="38">
        <f>[1]Source!AO345</f>
        <v>190.01</v>
      </c>
      <c r="G615" s="39" t="str">
        <f>[1]Source!DG345</f>
        <v>)*0,8</v>
      </c>
      <c r="H615" s="40">
        <f>ROUND([1]Source!AF345*[1]Source!I345, 2)</f>
        <v>152.01</v>
      </c>
      <c r="I615" s="39">
        <f>IF([1]Source!BA345&lt;&gt; 0, [1]Source!BA345, 1)</f>
        <v>30.99</v>
      </c>
      <c r="J615" s="40">
        <f>[1]Source!S345</f>
        <v>4710.7299999999996</v>
      </c>
      <c r="K615" s="41"/>
      <c r="R615">
        <f>H615</f>
        <v>152.01</v>
      </c>
    </row>
    <row r="616" spans="1:26" x14ac:dyDescent="0.25">
      <c r="A616" s="24"/>
      <c r="B616" s="36"/>
      <c r="C616" s="36" t="s">
        <v>32</v>
      </c>
      <c r="D616" s="37" t="s">
        <v>33</v>
      </c>
      <c r="E616" s="30">
        <f>[1]Source!BZ345</f>
        <v>65</v>
      </c>
      <c r="F616" s="42"/>
      <c r="G616" s="39"/>
      <c r="H616" s="40">
        <f>SUM(S614:S618)</f>
        <v>98.81</v>
      </c>
      <c r="I616" s="39">
        <f>[1]Source!AT345</f>
        <v>65</v>
      </c>
      <c r="J616" s="40">
        <f>SUM(T614:T618)</f>
        <v>3061.97</v>
      </c>
      <c r="K616" s="41"/>
    </row>
    <row r="617" spans="1:26" x14ac:dyDescent="0.25">
      <c r="A617" s="24"/>
      <c r="B617" s="36"/>
      <c r="C617" s="36" t="s">
        <v>34</v>
      </c>
      <c r="D617" s="37" t="s">
        <v>33</v>
      </c>
      <c r="E617" s="30">
        <f>[1]Source!CA345</f>
        <v>40</v>
      </c>
      <c r="F617" s="42"/>
      <c r="G617" s="39"/>
      <c r="H617" s="40">
        <f>SUM(U614:U618)</f>
        <v>60.8</v>
      </c>
      <c r="I617" s="39">
        <f>[1]Source!AU345</f>
        <v>40</v>
      </c>
      <c r="J617" s="40">
        <f>SUM(V614:V618)</f>
        <v>1884.29</v>
      </c>
      <c r="K617" s="41"/>
    </row>
    <row r="618" spans="1:26" x14ac:dyDescent="0.25">
      <c r="A618" s="44"/>
      <c r="B618" s="45"/>
      <c r="C618" s="45" t="s">
        <v>35</v>
      </c>
      <c r="D618" s="46" t="s">
        <v>36</v>
      </c>
      <c r="E618" s="47">
        <f>[1]Source!AQ345</f>
        <v>128</v>
      </c>
      <c r="F618" s="48"/>
      <c r="G618" s="51" t="str">
        <f>[1]Source!DI345</f>
        <v>)*0,8</v>
      </c>
      <c r="H618" s="50"/>
      <c r="I618" s="51"/>
      <c r="J618" s="50"/>
      <c r="K618" s="60">
        <f>[1]Source!U345</f>
        <v>102.4</v>
      </c>
    </row>
    <row r="619" spans="1:26" x14ac:dyDescent="0.25">
      <c r="G619" s="53">
        <f>H615+H616+H617</f>
        <v>311.62</v>
      </c>
      <c r="H619" s="53"/>
      <c r="I619" s="53">
        <f>J615+J616+J617</f>
        <v>9656.989999999998</v>
      </c>
      <c r="J619" s="53"/>
      <c r="K619" s="54">
        <f>[1]Source!U345</f>
        <v>102.4</v>
      </c>
      <c r="O619" s="55">
        <f>G619</f>
        <v>311.62</v>
      </c>
      <c r="P619" s="55">
        <f>I619</f>
        <v>9656.989999999998</v>
      </c>
      <c r="Q619" s="55">
        <f>K619</f>
        <v>102.4</v>
      </c>
      <c r="W619">
        <f>IF([1]Source!BI345&lt;=1,H615+H616+H617, 0)</f>
        <v>0</v>
      </c>
      <c r="X619">
        <f>IF([1]Source!BI345=2,H615+H616+H617, 0)</f>
        <v>0</v>
      </c>
      <c r="Y619">
        <f>IF([1]Source!BI345=3,H615+H616+H617, 0)</f>
        <v>0</v>
      </c>
      <c r="Z619">
        <f>IF([1]Source!BI345=4,H615+H616+H617, 0)</f>
        <v>311.62</v>
      </c>
    </row>
    <row r="621" spans="1:26" x14ac:dyDescent="0.25">
      <c r="A621" s="1" t="str">
        <f>CONCATENATE("Итого по подразделу: ",IF([1]Source!G347&lt;&gt;"Новый подраздел", [1]Source!G347, ""))</f>
        <v>Итого по подразделу: Дополнительные работы</v>
      </c>
      <c r="B621" s="1"/>
      <c r="C621" s="1"/>
      <c r="D621" s="1"/>
      <c r="E621" s="1"/>
      <c r="F621" s="1"/>
      <c r="G621" s="59">
        <f>SUM(O604:O620)</f>
        <v>730.76</v>
      </c>
      <c r="H621" s="59"/>
      <c r="I621" s="59">
        <f>SUM(P604:P620)</f>
        <v>19991.32</v>
      </c>
      <c r="J621" s="59"/>
      <c r="K621" s="54">
        <f>SUM(Q604:Q620)</f>
        <v>111.50200000000001</v>
      </c>
    </row>
    <row r="625" spans="1:26" ht="16.5" x14ac:dyDescent="0.25">
      <c r="A625" s="35" t="str">
        <f>CONCATENATE("Подраздел: ",IF([1]Source!G377&lt;&gt;"Новый подраздел", [1]Source!G377, ""))</f>
        <v>Подраздел: Демонтажные работы</v>
      </c>
      <c r="B625" s="35"/>
      <c r="C625" s="35"/>
      <c r="D625" s="35"/>
      <c r="E625" s="35"/>
      <c r="F625" s="35"/>
      <c r="G625" s="35"/>
      <c r="H625" s="35"/>
      <c r="I625" s="35"/>
      <c r="J625" s="35"/>
      <c r="K625" s="35"/>
    </row>
    <row r="626" spans="1:26" ht="141.75" x14ac:dyDescent="0.25">
      <c r="A626" s="24" t="str">
        <f>[1]Source!E381</f>
        <v>60</v>
      </c>
      <c r="B626" s="36" t="s">
        <v>52</v>
      </c>
      <c r="C626" s="36" t="s">
        <v>53</v>
      </c>
      <c r="D626" s="37" t="str">
        <f>[1]Source!H381</f>
        <v>1  ШТ.</v>
      </c>
      <c r="E626" s="30">
        <f>[1]Source!I381</f>
        <v>1</v>
      </c>
      <c r="F626" s="38">
        <f>[1]Source!AL381+[1]Source!AM381+[1]Source!AO381</f>
        <v>1126.8699999999999</v>
      </c>
      <c r="G626" s="39"/>
      <c r="H626" s="40"/>
      <c r="I626" s="39" t="str">
        <f>[1]Source!BO381</f>
        <v>м10-04-077-15</v>
      </c>
      <c r="J626" s="40"/>
      <c r="K626" s="41"/>
      <c r="S626">
        <f>ROUND(([1]Source!FX381/100)*((ROUND([1]Source!AF381*[1]Source!I381, 2)+ROUND([1]Source!AE381*[1]Source!I381, 2))), 2)</f>
        <v>207.05</v>
      </c>
      <c r="T626">
        <f>[1]Source!X381</f>
        <v>6416.29</v>
      </c>
      <c r="U626">
        <f>ROUND(([1]Source!FY381/100)*((ROUND([1]Source!AF381*[1]Source!I381, 2)+ROUND([1]Source!AE381*[1]Source!I381, 2))), 2)</f>
        <v>146.28</v>
      </c>
      <c r="V626">
        <f>[1]Source!Y381</f>
        <v>4533.25</v>
      </c>
    </row>
    <row r="627" spans="1:26" x14ac:dyDescent="0.25">
      <c r="A627" s="24"/>
      <c r="B627" s="36"/>
      <c r="C627" s="36" t="s">
        <v>29</v>
      </c>
      <c r="D627" s="37"/>
      <c r="E627" s="30"/>
      <c r="F627" s="38">
        <f>[1]Source!AO381</f>
        <v>712.84</v>
      </c>
      <c r="G627" s="39" t="str">
        <f>[1]Source!DG381</f>
        <v>)*0,3</v>
      </c>
      <c r="H627" s="40">
        <f>ROUND([1]Source!AF381*[1]Source!I381, 2)</f>
        <v>213.85</v>
      </c>
      <c r="I627" s="39">
        <f>IF([1]Source!BA381&lt;&gt; 0, [1]Source!BA381, 1)</f>
        <v>30.99</v>
      </c>
      <c r="J627" s="40">
        <f>[1]Source!S381</f>
        <v>6627.27</v>
      </c>
      <c r="K627" s="41"/>
      <c r="R627">
        <f>H627</f>
        <v>213.85</v>
      </c>
    </row>
    <row r="628" spans="1:26" x14ac:dyDescent="0.25">
      <c r="A628" s="24"/>
      <c r="B628" s="36"/>
      <c r="C628" s="36" t="s">
        <v>30</v>
      </c>
      <c r="D628" s="37"/>
      <c r="E628" s="30"/>
      <c r="F628" s="38">
        <f>[1]Source!AM381</f>
        <v>370.59</v>
      </c>
      <c r="G628" s="39" t="str">
        <f>[1]Source!DE381</f>
        <v>)*0,3</v>
      </c>
      <c r="H628" s="40">
        <f>ROUND([1]Source!AD381*[1]Source!I381, 2)</f>
        <v>111.18</v>
      </c>
      <c r="I628" s="39">
        <f>IF([1]Source!BB381&lt;&gt; 0, [1]Source!BB381, 1)</f>
        <v>8.51</v>
      </c>
      <c r="J628" s="40">
        <f>[1]Source!Q381</f>
        <v>946.12</v>
      </c>
      <c r="K628" s="41"/>
    </row>
    <row r="629" spans="1:26" x14ac:dyDescent="0.25">
      <c r="A629" s="24"/>
      <c r="B629" s="36"/>
      <c r="C629" s="36" t="s">
        <v>41</v>
      </c>
      <c r="D629" s="37"/>
      <c r="E629" s="30"/>
      <c r="F629" s="38">
        <f>[1]Source!AN381</f>
        <v>37.32</v>
      </c>
      <c r="G629" s="39" t="str">
        <f>[1]Source!DF381</f>
        <v>)*0,3</v>
      </c>
      <c r="H629" s="58">
        <f>ROUND([1]Source!AE381*[1]Source!I381, 2)</f>
        <v>11.2</v>
      </c>
      <c r="I629" s="39">
        <f>IF([1]Source!BS381&lt;&gt; 0, [1]Source!BS381, 1)</f>
        <v>30.99</v>
      </c>
      <c r="J629" s="58">
        <f>[1]Source!R381</f>
        <v>346.96</v>
      </c>
      <c r="K629" s="41"/>
      <c r="R629">
        <f>H629</f>
        <v>11.2</v>
      </c>
    </row>
    <row r="630" spans="1:26" x14ac:dyDescent="0.25">
      <c r="A630" s="24"/>
      <c r="B630" s="36"/>
      <c r="C630" s="36" t="s">
        <v>32</v>
      </c>
      <c r="D630" s="37" t="s">
        <v>33</v>
      </c>
      <c r="E630" s="30">
        <f>[1]Source!BZ381</f>
        <v>92</v>
      </c>
      <c r="F630" s="42"/>
      <c r="G630" s="39"/>
      <c r="H630" s="40">
        <f>SUM(S626:S632)</f>
        <v>207.05</v>
      </c>
      <c r="I630" s="39">
        <f>[1]Source!AT381</f>
        <v>92</v>
      </c>
      <c r="J630" s="40">
        <f>SUM(T626:T632)</f>
        <v>6416.29</v>
      </c>
      <c r="K630" s="41"/>
    </row>
    <row r="631" spans="1:26" x14ac:dyDescent="0.25">
      <c r="A631" s="24"/>
      <c r="B631" s="36"/>
      <c r="C631" s="36" t="s">
        <v>34</v>
      </c>
      <c r="D631" s="37" t="s">
        <v>33</v>
      </c>
      <c r="E631" s="30">
        <f>[1]Source!CA381</f>
        <v>65</v>
      </c>
      <c r="F631" s="42"/>
      <c r="G631" s="39"/>
      <c r="H631" s="40">
        <f>SUM(U626:U632)</f>
        <v>146.28</v>
      </c>
      <c r="I631" s="39">
        <f>[1]Source!AU381</f>
        <v>65</v>
      </c>
      <c r="J631" s="40">
        <f>SUM(V626:V632)</f>
        <v>4533.25</v>
      </c>
      <c r="K631" s="41"/>
    </row>
    <row r="632" spans="1:26" x14ac:dyDescent="0.25">
      <c r="A632" s="44"/>
      <c r="B632" s="45"/>
      <c r="C632" s="45" t="s">
        <v>35</v>
      </c>
      <c r="D632" s="46" t="s">
        <v>36</v>
      </c>
      <c r="E632" s="47">
        <f>[1]Source!AQ381</f>
        <v>74.099999999999994</v>
      </c>
      <c r="F632" s="48"/>
      <c r="G632" s="51" t="str">
        <f>[1]Source!DI381</f>
        <v>)*0,3</v>
      </c>
      <c r="H632" s="50"/>
      <c r="I632" s="51"/>
      <c r="J632" s="50"/>
      <c r="K632" s="60">
        <f>[1]Source!U381</f>
        <v>22.229999999999997</v>
      </c>
    </row>
    <row r="633" spans="1:26" x14ac:dyDescent="0.25">
      <c r="G633" s="53">
        <f>H627+H628+H630+H631</f>
        <v>678.3599999999999</v>
      </c>
      <c r="H633" s="53"/>
      <c r="I633" s="53">
        <f>J627+J628+J630+J631</f>
        <v>18522.93</v>
      </c>
      <c r="J633" s="53"/>
      <c r="K633" s="54">
        <f>[1]Source!U381</f>
        <v>22.229999999999997</v>
      </c>
      <c r="O633" s="55">
        <f>G633</f>
        <v>678.3599999999999</v>
      </c>
      <c r="P633" s="55">
        <f>I633</f>
        <v>18522.93</v>
      </c>
      <c r="Q633" s="55">
        <f>K633</f>
        <v>22.229999999999997</v>
      </c>
      <c r="W633">
        <f>IF([1]Source!BI381&lt;=1,H627+H628+H630+H631, 0)</f>
        <v>0</v>
      </c>
      <c r="X633">
        <f>IF([1]Source!BI381=2,H627+H628+H630+H631, 0)</f>
        <v>678.3599999999999</v>
      </c>
      <c r="Y633">
        <f>IF([1]Source!BI381=3,H627+H628+H630+H631, 0)</f>
        <v>0</v>
      </c>
      <c r="Z633">
        <f>IF([1]Source!BI381=4,H627+H628+H630+H631, 0)</f>
        <v>0</v>
      </c>
    </row>
    <row r="634" spans="1:26" ht="170.25" x14ac:dyDescent="0.25">
      <c r="A634" s="24" t="str">
        <f>[1]Source!E383</f>
        <v>61</v>
      </c>
      <c r="B634" s="36" t="s">
        <v>54</v>
      </c>
      <c r="C634" s="36" t="s">
        <v>55</v>
      </c>
      <c r="D634" s="37" t="str">
        <f>[1]Source!H383</f>
        <v>1  ШТ.</v>
      </c>
      <c r="E634" s="30">
        <f>[1]Source!I383</f>
        <v>1</v>
      </c>
      <c r="F634" s="38">
        <f>[1]Source!AL383+[1]Source!AM383+[1]Source!AO383</f>
        <v>130.4</v>
      </c>
      <c r="G634" s="39"/>
      <c r="H634" s="40"/>
      <c r="I634" s="39" t="str">
        <f>[1]Source!BO383</f>
        <v>м10-08-001-2</v>
      </c>
      <c r="J634" s="40"/>
      <c r="K634" s="41"/>
      <c r="S634">
        <f>ROUND(([1]Source!FX383/100)*((ROUND([1]Source!AF383*[1]Source!I383, 2)+ROUND([1]Source!AE383*[1]Source!I383, 2))), 2)</f>
        <v>28.25</v>
      </c>
      <c r="T634">
        <f>[1]Source!X383</f>
        <v>875.41</v>
      </c>
      <c r="U634">
        <f>ROUND(([1]Source!FY383/100)*((ROUND([1]Source!AF383*[1]Source!I383, 2)+ROUND([1]Source!AE383*[1]Source!I383, 2))), 2)</f>
        <v>21.19</v>
      </c>
      <c r="V634">
        <f>[1]Source!Y383</f>
        <v>656.56</v>
      </c>
    </row>
    <row r="635" spans="1:26" x14ac:dyDescent="0.25">
      <c r="A635" s="24"/>
      <c r="B635" s="36"/>
      <c r="C635" s="36" t="s">
        <v>29</v>
      </c>
      <c r="D635" s="37"/>
      <c r="E635" s="30"/>
      <c r="F635" s="38">
        <f>[1]Source!AO383</f>
        <v>117.7</v>
      </c>
      <c r="G635" s="39" t="str">
        <f>[1]Source!DG383</f>
        <v>)*0,3</v>
      </c>
      <c r="H635" s="40">
        <f>ROUND([1]Source!AF383*[1]Source!I383, 2)</f>
        <v>35.31</v>
      </c>
      <c r="I635" s="39">
        <f>IF([1]Source!BA383&lt;&gt; 0, [1]Source!BA383, 1)</f>
        <v>30.99</v>
      </c>
      <c r="J635" s="40">
        <f>[1]Source!S383</f>
        <v>1094.26</v>
      </c>
      <c r="K635" s="41"/>
      <c r="R635">
        <f>H635</f>
        <v>35.31</v>
      </c>
    </row>
    <row r="636" spans="1:26" x14ac:dyDescent="0.25">
      <c r="A636" s="24"/>
      <c r="B636" s="36"/>
      <c r="C636" s="36" t="s">
        <v>30</v>
      </c>
      <c r="D636" s="37"/>
      <c r="E636" s="30"/>
      <c r="F636" s="38">
        <f>[1]Source!AM383</f>
        <v>0.31</v>
      </c>
      <c r="G636" s="39" t="str">
        <f>[1]Source!DE383</f>
        <v>)*0,3</v>
      </c>
      <c r="H636" s="40">
        <f>ROUND([1]Source!AD383*[1]Source!I383, 2)</f>
        <v>0.09</v>
      </c>
      <c r="I636" s="39">
        <f>IF([1]Source!BB383&lt;&gt; 0, [1]Source!BB383, 1)</f>
        <v>3.74</v>
      </c>
      <c r="J636" s="40">
        <f>[1]Source!Q383</f>
        <v>0.35</v>
      </c>
      <c r="K636" s="41"/>
    </row>
    <row r="637" spans="1:26" x14ac:dyDescent="0.25">
      <c r="A637" s="24"/>
      <c r="B637" s="36"/>
      <c r="C637" s="36" t="s">
        <v>32</v>
      </c>
      <c r="D637" s="37" t="s">
        <v>33</v>
      </c>
      <c r="E637" s="30">
        <f>[1]Source!BZ383</f>
        <v>80</v>
      </c>
      <c r="F637" s="42"/>
      <c r="G637" s="39"/>
      <c r="H637" s="40">
        <f>SUM(S634:S639)</f>
        <v>28.25</v>
      </c>
      <c r="I637" s="39">
        <f>[1]Source!AT383</f>
        <v>80</v>
      </c>
      <c r="J637" s="40">
        <f>SUM(T634:T639)</f>
        <v>875.41</v>
      </c>
      <c r="K637" s="41"/>
    </row>
    <row r="638" spans="1:26" x14ac:dyDescent="0.25">
      <c r="A638" s="24"/>
      <c r="B638" s="36"/>
      <c r="C638" s="36" t="s">
        <v>34</v>
      </c>
      <c r="D638" s="37" t="s">
        <v>33</v>
      </c>
      <c r="E638" s="30">
        <f>[1]Source!CA383</f>
        <v>60</v>
      </c>
      <c r="F638" s="42"/>
      <c r="G638" s="39"/>
      <c r="H638" s="40">
        <f>SUM(U634:U639)</f>
        <v>21.19</v>
      </c>
      <c r="I638" s="39">
        <f>[1]Source!AU383</f>
        <v>60</v>
      </c>
      <c r="J638" s="40">
        <f>SUM(V634:V639)</f>
        <v>656.56</v>
      </c>
      <c r="K638" s="41"/>
    </row>
    <row r="639" spans="1:26" x14ac:dyDescent="0.25">
      <c r="A639" s="44"/>
      <c r="B639" s="45"/>
      <c r="C639" s="45" t="s">
        <v>35</v>
      </c>
      <c r="D639" s="46" t="s">
        <v>36</v>
      </c>
      <c r="E639" s="47">
        <f>[1]Source!AQ383</f>
        <v>11.7</v>
      </c>
      <c r="F639" s="48"/>
      <c r="G639" s="51" t="str">
        <f>[1]Source!DI383</f>
        <v>)*0,3</v>
      </c>
      <c r="H639" s="50"/>
      <c r="I639" s="51"/>
      <c r="J639" s="50"/>
      <c r="K639" s="60">
        <f>[1]Source!U383</f>
        <v>3.51</v>
      </c>
    </row>
    <row r="640" spans="1:26" x14ac:dyDescent="0.25">
      <c r="G640" s="53">
        <f>H635+H636+H637+H638</f>
        <v>84.84</v>
      </c>
      <c r="H640" s="53"/>
      <c r="I640" s="53">
        <f>J635+J636+J637+J638</f>
        <v>2626.58</v>
      </c>
      <c r="J640" s="53"/>
      <c r="K640" s="54">
        <f>[1]Source!U383</f>
        <v>3.51</v>
      </c>
      <c r="O640" s="55">
        <f>G640</f>
        <v>84.84</v>
      </c>
      <c r="P640" s="55">
        <f>I640</f>
        <v>2626.58</v>
      </c>
      <c r="Q640" s="55">
        <f>K640</f>
        <v>3.51</v>
      </c>
      <c r="W640">
        <f>IF([1]Source!BI383&lt;=1,H635+H636+H637+H638, 0)</f>
        <v>0</v>
      </c>
      <c r="X640">
        <f>IF([1]Source!BI383=2,H635+H636+H637+H638, 0)</f>
        <v>84.84</v>
      </c>
      <c r="Y640">
        <f>IF([1]Source!BI383=3,H635+H636+H637+H638, 0)</f>
        <v>0</v>
      </c>
      <c r="Z640">
        <f>IF([1]Source!BI383=4,H635+H636+H637+H638, 0)</f>
        <v>0</v>
      </c>
    </row>
    <row r="641" spans="1:26" ht="141.75" x14ac:dyDescent="0.25">
      <c r="A641" s="24" t="str">
        <f>[1]Source!E384</f>
        <v>62</v>
      </c>
      <c r="B641" s="36" t="s">
        <v>56</v>
      </c>
      <c r="C641" s="36" t="s">
        <v>57</v>
      </c>
      <c r="D641" s="37" t="str">
        <f>[1]Source!H384</f>
        <v>1 ящик</v>
      </c>
      <c r="E641" s="30">
        <f>[1]Source!I384</f>
        <v>2</v>
      </c>
      <c r="F641" s="38">
        <f>[1]Source!AL384+[1]Source!AM384+[1]Source!AO384</f>
        <v>36.86</v>
      </c>
      <c r="G641" s="39"/>
      <c r="H641" s="40"/>
      <c r="I641" s="39" t="str">
        <f>[1]Source!BO384</f>
        <v>м10-01-003-8</v>
      </c>
      <c r="J641" s="40"/>
      <c r="K641" s="41"/>
      <c r="S641">
        <f>ROUND(([1]Source!FX384/100)*((ROUND([1]Source!AF384*[1]Source!I384, 2)+ROUND([1]Source!AE384*[1]Source!I384, 2))), 2)</f>
        <v>13.5</v>
      </c>
      <c r="T641">
        <f>[1]Source!X384</f>
        <v>418.29</v>
      </c>
      <c r="U641">
        <f>ROUND(([1]Source!FY384/100)*((ROUND([1]Source!AF384*[1]Source!I384, 2)+ROUND([1]Source!AE384*[1]Source!I384, 2))), 2)</f>
        <v>10.119999999999999</v>
      </c>
      <c r="V641">
        <f>[1]Source!Y384</f>
        <v>313.72000000000003</v>
      </c>
    </row>
    <row r="642" spans="1:26" x14ac:dyDescent="0.25">
      <c r="A642" s="24"/>
      <c r="B642" s="36"/>
      <c r="C642" s="36" t="s">
        <v>29</v>
      </c>
      <c r="D642" s="37"/>
      <c r="E642" s="30"/>
      <c r="F642" s="38">
        <f>[1]Source!AO384</f>
        <v>28.12</v>
      </c>
      <c r="G642" s="39" t="str">
        <f>[1]Source!DG384</f>
        <v>)*0,3</v>
      </c>
      <c r="H642" s="40">
        <f>ROUND([1]Source!AF384*[1]Source!I384, 2)</f>
        <v>16.87</v>
      </c>
      <c r="I642" s="39">
        <f>IF([1]Source!BA384&lt;&gt; 0, [1]Source!BA384, 1)</f>
        <v>30.99</v>
      </c>
      <c r="J642" s="40">
        <f>[1]Source!S384</f>
        <v>522.86</v>
      </c>
      <c r="K642" s="41"/>
      <c r="R642">
        <f>H642</f>
        <v>16.87</v>
      </c>
    </row>
    <row r="643" spans="1:26" x14ac:dyDescent="0.25">
      <c r="A643" s="24"/>
      <c r="B643" s="36"/>
      <c r="C643" s="36" t="s">
        <v>32</v>
      </c>
      <c r="D643" s="37" t="s">
        <v>33</v>
      </c>
      <c r="E643" s="30">
        <f>[1]Source!BZ384</f>
        <v>80</v>
      </c>
      <c r="F643" s="42"/>
      <c r="G643" s="39"/>
      <c r="H643" s="40">
        <f>SUM(S641:S645)</f>
        <v>13.5</v>
      </c>
      <c r="I643" s="39">
        <f>[1]Source!AT384</f>
        <v>80</v>
      </c>
      <c r="J643" s="40">
        <f>SUM(T641:T645)</f>
        <v>418.29</v>
      </c>
      <c r="K643" s="41"/>
    </row>
    <row r="644" spans="1:26" x14ac:dyDescent="0.25">
      <c r="A644" s="24"/>
      <c r="B644" s="36"/>
      <c r="C644" s="36" t="s">
        <v>34</v>
      </c>
      <c r="D644" s="37" t="s">
        <v>33</v>
      </c>
      <c r="E644" s="30">
        <f>[1]Source!CA384</f>
        <v>60</v>
      </c>
      <c r="F644" s="42"/>
      <c r="G644" s="39"/>
      <c r="H644" s="40">
        <f>SUM(U641:U645)</f>
        <v>10.119999999999999</v>
      </c>
      <c r="I644" s="39">
        <f>[1]Source!AU384</f>
        <v>60</v>
      </c>
      <c r="J644" s="40">
        <f>SUM(V641:V645)</f>
        <v>313.72000000000003</v>
      </c>
      <c r="K644" s="41"/>
    </row>
    <row r="645" spans="1:26" x14ac:dyDescent="0.25">
      <c r="A645" s="44"/>
      <c r="B645" s="45"/>
      <c r="C645" s="45" t="s">
        <v>35</v>
      </c>
      <c r="D645" s="46" t="s">
        <v>36</v>
      </c>
      <c r="E645" s="47">
        <f>[1]Source!AQ384</f>
        <v>3.1</v>
      </c>
      <c r="F645" s="48"/>
      <c r="G645" s="51" t="str">
        <f>[1]Source!DI384</f>
        <v>)*0,3</v>
      </c>
      <c r="H645" s="50"/>
      <c r="I645" s="51"/>
      <c r="J645" s="50"/>
      <c r="K645" s="60">
        <f>[1]Source!U384</f>
        <v>1.8599999999999999</v>
      </c>
    </row>
    <row r="646" spans="1:26" x14ac:dyDescent="0.25">
      <c r="G646" s="53">
        <f>H642+H643+H644</f>
        <v>40.49</v>
      </c>
      <c r="H646" s="53"/>
      <c r="I646" s="53">
        <f>J642+J643+J644</f>
        <v>1254.8700000000001</v>
      </c>
      <c r="J646" s="53"/>
      <c r="K646" s="54">
        <f>[1]Source!U384</f>
        <v>1.8599999999999999</v>
      </c>
      <c r="O646" s="55">
        <f>G646</f>
        <v>40.49</v>
      </c>
      <c r="P646" s="55">
        <f>I646</f>
        <v>1254.8700000000001</v>
      </c>
      <c r="Q646" s="55">
        <f>K646</f>
        <v>1.8599999999999999</v>
      </c>
      <c r="W646">
        <f>IF([1]Source!BI384&lt;=1,H642+H643+H644, 0)</f>
        <v>0</v>
      </c>
      <c r="X646">
        <f>IF([1]Source!BI384=2,H642+H643+H644, 0)</f>
        <v>40.49</v>
      </c>
      <c r="Y646">
        <f>IF([1]Source!BI384=3,H642+H643+H644, 0)</f>
        <v>0</v>
      </c>
      <c r="Z646">
        <f>IF([1]Source!BI384=4,H642+H643+H644, 0)</f>
        <v>0</v>
      </c>
    </row>
    <row r="647" spans="1:26" ht="170.25" x14ac:dyDescent="0.25">
      <c r="A647" s="24" t="str">
        <f>[1]Source!E386</f>
        <v>63</v>
      </c>
      <c r="B647" s="36" t="s">
        <v>58</v>
      </c>
      <c r="C647" s="36" t="s">
        <v>59</v>
      </c>
      <c r="D647" s="37" t="str">
        <f>[1]Source!H386</f>
        <v>1  ШТ.</v>
      </c>
      <c r="E647" s="30">
        <f>[1]Source!I386</f>
        <v>1</v>
      </c>
      <c r="F647" s="38">
        <f>[1]Source!AL386+[1]Source!AM386+[1]Source!AO386</f>
        <v>59.070000000000007</v>
      </c>
      <c r="G647" s="39"/>
      <c r="H647" s="40"/>
      <c r="I647" s="39" t="str">
        <f>[1]Source!BO386</f>
        <v>м08-03-573-4</v>
      </c>
      <c r="J647" s="40"/>
      <c r="K647" s="41"/>
      <c r="S647">
        <f>ROUND(([1]Source!FX386/100)*((ROUND([1]Source!AF386*[1]Source!I386, 2)+ROUND([1]Source!AE386*[1]Source!I386, 2))), 2)</f>
        <v>7.6</v>
      </c>
      <c r="T647">
        <f>[1]Source!X386</f>
        <v>235.55</v>
      </c>
      <c r="U647">
        <f>ROUND(([1]Source!FY386/100)*((ROUND([1]Source!AF386*[1]Source!I386, 2)+ROUND([1]Source!AE386*[1]Source!I386, 2))), 2)</f>
        <v>5.2</v>
      </c>
      <c r="V647">
        <f>[1]Source!Y386</f>
        <v>161.16999999999999</v>
      </c>
    </row>
    <row r="648" spans="1:26" x14ac:dyDescent="0.25">
      <c r="A648" s="24"/>
      <c r="B648" s="36"/>
      <c r="C648" s="36" t="s">
        <v>29</v>
      </c>
      <c r="D648" s="37"/>
      <c r="E648" s="30"/>
      <c r="F648" s="38">
        <f>[1]Source!AO386</f>
        <v>23.51</v>
      </c>
      <c r="G648" s="39" t="str">
        <f>[1]Source!DG386</f>
        <v>)*0,3</v>
      </c>
      <c r="H648" s="40">
        <f>ROUND([1]Source!AF386*[1]Source!I386, 2)</f>
        <v>7.05</v>
      </c>
      <c r="I648" s="39">
        <f>IF([1]Source!BA386&lt;&gt; 0, [1]Source!BA386, 1)</f>
        <v>30.99</v>
      </c>
      <c r="J648" s="40">
        <f>[1]Source!S386</f>
        <v>218.57</v>
      </c>
      <c r="K648" s="41"/>
      <c r="R648">
        <f>H648</f>
        <v>7.05</v>
      </c>
    </row>
    <row r="649" spans="1:26" x14ac:dyDescent="0.25">
      <c r="A649" s="24"/>
      <c r="B649" s="36"/>
      <c r="C649" s="36" t="s">
        <v>30</v>
      </c>
      <c r="D649" s="37"/>
      <c r="E649" s="30"/>
      <c r="F649" s="38">
        <f>[1]Source!AM386</f>
        <v>32.18</v>
      </c>
      <c r="G649" s="39" t="str">
        <f>[1]Source!DE386</f>
        <v>)*0,3</v>
      </c>
      <c r="H649" s="40">
        <f>ROUND([1]Source!AD386*[1]Source!I386, 2)</f>
        <v>9.65</v>
      </c>
      <c r="I649" s="39">
        <f>IF([1]Source!BB386&lt;&gt; 0, [1]Source!BB386, 1)</f>
        <v>9.14</v>
      </c>
      <c r="J649" s="40">
        <f>[1]Source!Q386</f>
        <v>88.24</v>
      </c>
      <c r="K649" s="41"/>
    </row>
    <row r="650" spans="1:26" x14ac:dyDescent="0.25">
      <c r="A650" s="24"/>
      <c r="B650" s="36"/>
      <c r="C650" s="36" t="s">
        <v>41</v>
      </c>
      <c r="D650" s="37"/>
      <c r="E650" s="30"/>
      <c r="F650" s="38">
        <f>[1]Source!AN386</f>
        <v>3.16</v>
      </c>
      <c r="G650" s="39" t="str">
        <f>[1]Source!DF386</f>
        <v>)*0,3</v>
      </c>
      <c r="H650" s="58">
        <f>ROUND([1]Source!AE386*[1]Source!I386, 2)</f>
        <v>0.95</v>
      </c>
      <c r="I650" s="39">
        <f>IF([1]Source!BS386&lt;&gt; 0, [1]Source!BS386, 1)</f>
        <v>30.99</v>
      </c>
      <c r="J650" s="58">
        <f>[1]Source!R386</f>
        <v>29.38</v>
      </c>
      <c r="K650" s="41"/>
      <c r="R650">
        <f>H650</f>
        <v>0.95</v>
      </c>
    </row>
    <row r="651" spans="1:26" x14ac:dyDescent="0.25">
      <c r="A651" s="24"/>
      <c r="B651" s="36"/>
      <c r="C651" s="36" t="s">
        <v>32</v>
      </c>
      <c r="D651" s="37" t="s">
        <v>33</v>
      </c>
      <c r="E651" s="30">
        <f>[1]Source!BZ386</f>
        <v>95</v>
      </c>
      <c r="F651" s="42"/>
      <c r="G651" s="39"/>
      <c r="H651" s="40">
        <f>SUM(S647:S653)</f>
        <v>7.6</v>
      </c>
      <c r="I651" s="39">
        <f>[1]Source!AT386</f>
        <v>95</v>
      </c>
      <c r="J651" s="40">
        <f>SUM(T647:T653)</f>
        <v>235.55</v>
      </c>
      <c r="K651" s="41"/>
    </row>
    <row r="652" spans="1:26" x14ac:dyDescent="0.25">
      <c r="A652" s="24"/>
      <c r="B652" s="36"/>
      <c r="C652" s="36" t="s">
        <v>34</v>
      </c>
      <c r="D652" s="37" t="s">
        <v>33</v>
      </c>
      <c r="E652" s="30">
        <f>[1]Source!CA386</f>
        <v>65</v>
      </c>
      <c r="F652" s="42"/>
      <c r="G652" s="39"/>
      <c r="H652" s="40">
        <f>SUM(U647:U653)</f>
        <v>5.2</v>
      </c>
      <c r="I652" s="39">
        <f>[1]Source!AU386</f>
        <v>65</v>
      </c>
      <c r="J652" s="40">
        <f>SUM(V647:V653)</f>
        <v>161.16999999999999</v>
      </c>
      <c r="K652" s="41"/>
    </row>
    <row r="653" spans="1:26" x14ac:dyDescent="0.25">
      <c r="A653" s="44"/>
      <c r="B653" s="45"/>
      <c r="C653" s="45" t="s">
        <v>35</v>
      </c>
      <c r="D653" s="46" t="s">
        <v>36</v>
      </c>
      <c r="E653" s="47">
        <f>[1]Source!AQ386</f>
        <v>2.37</v>
      </c>
      <c r="F653" s="48"/>
      <c r="G653" s="51" t="str">
        <f>[1]Source!DI386</f>
        <v>)*0,3</v>
      </c>
      <c r="H653" s="50"/>
      <c r="I653" s="51"/>
      <c r="J653" s="50"/>
      <c r="K653" s="60">
        <f>[1]Source!U386</f>
        <v>0.71099999999999997</v>
      </c>
    </row>
    <row r="654" spans="1:26" x14ac:dyDescent="0.25">
      <c r="G654" s="53">
        <f>H648+H649+H651+H652</f>
        <v>29.499999999999996</v>
      </c>
      <c r="H654" s="53"/>
      <c r="I654" s="53">
        <f>J648+J649+J651+J652</f>
        <v>703.53</v>
      </c>
      <c r="J654" s="53"/>
      <c r="K654" s="54">
        <f>[1]Source!U386</f>
        <v>0.71099999999999997</v>
      </c>
      <c r="O654" s="55">
        <f>G654</f>
        <v>29.499999999999996</v>
      </c>
      <c r="P654" s="55">
        <f>I654</f>
        <v>703.53</v>
      </c>
      <c r="Q654" s="55">
        <f>K654</f>
        <v>0.71099999999999997</v>
      </c>
      <c r="W654">
        <f>IF([1]Source!BI386&lt;=1,H648+H649+H651+H652, 0)</f>
        <v>0</v>
      </c>
      <c r="X654">
        <f>IF([1]Source!BI386=2,H648+H649+H651+H652, 0)</f>
        <v>29.499999999999996</v>
      </c>
      <c r="Y654">
        <f>IF([1]Source!BI386=3,H648+H649+H651+H652, 0)</f>
        <v>0</v>
      </c>
      <c r="Z654">
        <f>IF([1]Source!BI386=4,H648+H649+H651+H652, 0)</f>
        <v>0</v>
      </c>
    </row>
    <row r="655" spans="1:26" ht="141.75" x14ac:dyDescent="0.25">
      <c r="A655" s="24" t="str">
        <f>[1]Source!E387</f>
        <v>64</v>
      </c>
      <c r="B655" s="36" t="s">
        <v>60</v>
      </c>
      <c r="C655" s="36" t="s">
        <v>61</v>
      </c>
      <c r="D655" s="37" t="str">
        <f>[1]Source!H387</f>
        <v>1  ШТ.</v>
      </c>
      <c r="E655" s="30">
        <f>[1]Source!I387</f>
        <v>3</v>
      </c>
      <c r="F655" s="38">
        <f>[1]Source!AL387+[1]Source!AM387+[1]Source!AO387</f>
        <v>11.51</v>
      </c>
      <c r="G655" s="39"/>
      <c r="H655" s="40"/>
      <c r="I655" s="39" t="str">
        <f>[1]Source!BO387</f>
        <v>м08-03-575-1</v>
      </c>
      <c r="J655" s="40"/>
      <c r="K655" s="41"/>
      <c r="S655">
        <f>ROUND(([1]Source!FX387/100)*((ROUND([1]Source!AF387*[1]Source!I387, 2)+ROUND([1]Source!AE387*[1]Source!I387, 2))), 2)</f>
        <v>9.5</v>
      </c>
      <c r="T655">
        <f>[1]Source!X387</f>
        <v>294.38</v>
      </c>
      <c r="U655">
        <f>ROUND(([1]Source!FY387/100)*((ROUND([1]Source!AF387*[1]Source!I387, 2)+ROUND([1]Source!AE387*[1]Source!I387, 2))), 2)</f>
        <v>6.5</v>
      </c>
      <c r="V655">
        <f>[1]Source!Y387</f>
        <v>201.42</v>
      </c>
    </row>
    <row r="656" spans="1:26" x14ac:dyDescent="0.25">
      <c r="A656" s="24"/>
      <c r="B656" s="36"/>
      <c r="C656" s="36" t="s">
        <v>29</v>
      </c>
      <c r="D656" s="37"/>
      <c r="E656" s="30"/>
      <c r="F656" s="38">
        <f>[1]Source!AO387</f>
        <v>11.11</v>
      </c>
      <c r="G656" s="39" t="str">
        <f>[1]Source!DG387</f>
        <v>)*0,3</v>
      </c>
      <c r="H656" s="40">
        <f>ROUND([1]Source!AF387*[1]Source!I387, 2)</f>
        <v>10</v>
      </c>
      <c r="I656" s="39">
        <f>IF([1]Source!BA387&lt;&gt; 0, [1]Source!BA387, 1)</f>
        <v>30.99</v>
      </c>
      <c r="J656" s="40">
        <f>[1]Source!S387</f>
        <v>309.87</v>
      </c>
      <c r="K656" s="41"/>
      <c r="R656">
        <f>H656</f>
        <v>10</v>
      </c>
    </row>
    <row r="657" spans="1:26" x14ac:dyDescent="0.25">
      <c r="A657" s="24"/>
      <c r="B657" s="36"/>
      <c r="C657" s="36" t="s">
        <v>32</v>
      </c>
      <c r="D657" s="37" t="s">
        <v>33</v>
      </c>
      <c r="E657" s="30">
        <f>[1]Source!BZ387</f>
        <v>95</v>
      </c>
      <c r="F657" s="42"/>
      <c r="G657" s="39"/>
      <c r="H657" s="40">
        <f>SUM(S655:S659)</f>
        <v>9.5</v>
      </c>
      <c r="I657" s="39">
        <f>[1]Source!AT387</f>
        <v>95</v>
      </c>
      <c r="J657" s="40">
        <f>SUM(T655:T659)</f>
        <v>294.38</v>
      </c>
      <c r="K657" s="41"/>
    </row>
    <row r="658" spans="1:26" x14ac:dyDescent="0.25">
      <c r="A658" s="24"/>
      <c r="B658" s="36"/>
      <c r="C658" s="36" t="s">
        <v>34</v>
      </c>
      <c r="D658" s="37" t="s">
        <v>33</v>
      </c>
      <c r="E658" s="30">
        <f>[1]Source!CA387</f>
        <v>65</v>
      </c>
      <c r="F658" s="42"/>
      <c r="G658" s="39"/>
      <c r="H658" s="40">
        <f>SUM(U655:U659)</f>
        <v>6.5</v>
      </c>
      <c r="I658" s="39">
        <f>[1]Source!AU387</f>
        <v>65</v>
      </c>
      <c r="J658" s="40">
        <f>SUM(V655:V659)</f>
        <v>201.42</v>
      </c>
      <c r="K658" s="41"/>
    </row>
    <row r="659" spans="1:26" x14ac:dyDescent="0.25">
      <c r="A659" s="44"/>
      <c r="B659" s="45"/>
      <c r="C659" s="45" t="s">
        <v>35</v>
      </c>
      <c r="D659" s="46" t="s">
        <v>36</v>
      </c>
      <c r="E659" s="47">
        <f>[1]Source!AQ387</f>
        <v>1.1200000000000001</v>
      </c>
      <c r="F659" s="48"/>
      <c r="G659" s="51" t="str">
        <f>[1]Source!DI387</f>
        <v>)*0,3</v>
      </c>
      <c r="H659" s="50"/>
      <c r="I659" s="51"/>
      <c r="J659" s="50"/>
      <c r="K659" s="60">
        <f>[1]Source!U387</f>
        <v>1.008</v>
      </c>
    </row>
    <row r="660" spans="1:26" x14ac:dyDescent="0.25">
      <c r="G660" s="53">
        <f>H656+H657+H658</f>
        <v>26</v>
      </c>
      <c r="H660" s="53"/>
      <c r="I660" s="53">
        <f>J656+J657+J658</f>
        <v>805.67</v>
      </c>
      <c r="J660" s="53"/>
      <c r="K660" s="54">
        <f>[1]Source!U387</f>
        <v>1.008</v>
      </c>
      <c r="O660" s="55">
        <f>G660</f>
        <v>26</v>
      </c>
      <c r="P660" s="55">
        <f>I660</f>
        <v>805.67</v>
      </c>
      <c r="Q660" s="55">
        <f>K660</f>
        <v>1.008</v>
      </c>
      <c r="W660">
        <f>IF([1]Source!BI387&lt;=1,H656+H657+H658, 0)</f>
        <v>0</v>
      </c>
      <c r="X660">
        <f>IF([1]Source!BI387=2,H656+H657+H658, 0)</f>
        <v>26</v>
      </c>
      <c r="Y660">
        <f>IF([1]Source!BI387=3,H656+H657+H658, 0)</f>
        <v>0</v>
      </c>
      <c r="Z660">
        <f>IF([1]Source!BI387=4,H656+H657+H658, 0)</f>
        <v>0</v>
      </c>
    </row>
    <row r="661" spans="1:26" ht="184.5" x14ac:dyDescent="0.25">
      <c r="A661" s="24" t="str">
        <f>[1]Source!E388</f>
        <v>65</v>
      </c>
      <c r="B661" s="36" t="s">
        <v>62</v>
      </c>
      <c r="C661" s="36" t="s">
        <v>63</v>
      </c>
      <c r="D661" s="37" t="str">
        <f>[1]Source!H388</f>
        <v>1  ШТ.</v>
      </c>
      <c r="E661" s="30">
        <f>[1]Source!I388</f>
        <v>60</v>
      </c>
      <c r="F661" s="38">
        <f>[1]Source!AL388+[1]Source!AM388+[1]Source!AO388</f>
        <v>9.48</v>
      </c>
      <c r="G661" s="39"/>
      <c r="H661" s="40"/>
      <c r="I661" s="39" t="str">
        <f>[1]Source!BO388</f>
        <v>м10-08-002-1</v>
      </c>
      <c r="J661" s="40"/>
      <c r="K661" s="41"/>
      <c r="S661">
        <f>ROUND(([1]Source!FX388/100)*((ROUND([1]Source!AF388*[1]Source!I388, 2)+ROUND([1]Source!AE388*[1]Source!I388, 2))), 2)</f>
        <v>116.35</v>
      </c>
      <c r="T661">
        <f>[1]Source!X388</f>
        <v>3605.75</v>
      </c>
      <c r="U661">
        <f>ROUND(([1]Source!FY388/100)*((ROUND([1]Source!AF388*[1]Source!I388, 2)+ROUND([1]Source!AE388*[1]Source!I388, 2))), 2)</f>
        <v>87.26</v>
      </c>
      <c r="V661">
        <f>[1]Source!Y388</f>
        <v>2704.31</v>
      </c>
    </row>
    <row r="662" spans="1:26" x14ac:dyDescent="0.25">
      <c r="A662" s="24"/>
      <c r="B662" s="36"/>
      <c r="C662" s="36" t="s">
        <v>29</v>
      </c>
      <c r="D662" s="37"/>
      <c r="E662" s="30"/>
      <c r="F662" s="38">
        <f>[1]Source!AO388</f>
        <v>8.08</v>
      </c>
      <c r="G662" s="39" t="str">
        <f>[1]Source!DG388</f>
        <v>)*0,3</v>
      </c>
      <c r="H662" s="40">
        <f>ROUND([1]Source!AF388*[1]Source!I388, 2)</f>
        <v>145.44</v>
      </c>
      <c r="I662" s="39">
        <f>IF([1]Source!BA388&lt;&gt; 0, [1]Source!BA388, 1)</f>
        <v>30.99</v>
      </c>
      <c r="J662" s="40">
        <f>[1]Source!S388</f>
        <v>4507.1899999999996</v>
      </c>
      <c r="K662" s="41"/>
      <c r="R662">
        <f>H662</f>
        <v>145.44</v>
      </c>
    </row>
    <row r="663" spans="1:26" x14ac:dyDescent="0.25">
      <c r="A663" s="24"/>
      <c r="B663" s="36"/>
      <c r="C663" s="36" t="s">
        <v>30</v>
      </c>
      <c r="D663" s="37"/>
      <c r="E663" s="30"/>
      <c r="F663" s="38">
        <f>[1]Source!AM388</f>
        <v>0.12</v>
      </c>
      <c r="G663" s="39" t="str">
        <f>[1]Source!DE388</f>
        <v>)*0,3</v>
      </c>
      <c r="H663" s="40">
        <f>ROUND([1]Source!AD388*[1]Source!I388, 2)</f>
        <v>2.16</v>
      </c>
      <c r="I663" s="39">
        <f>IF([1]Source!BB388&lt;&gt; 0, [1]Source!BB388, 1)</f>
        <v>3.67</v>
      </c>
      <c r="J663" s="40">
        <f>[1]Source!Q388</f>
        <v>7.93</v>
      </c>
      <c r="K663" s="41"/>
    </row>
    <row r="664" spans="1:26" x14ac:dyDescent="0.25">
      <c r="A664" s="24"/>
      <c r="B664" s="36"/>
      <c r="C664" s="36" t="s">
        <v>32</v>
      </c>
      <c r="D664" s="37" t="s">
        <v>33</v>
      </c>
      <c r="E664" s="30">
        <f>[1]Source!BZ388</f>
        <v>80</v>
      </c>
      <c r="F664" s="42"/>
      <c r="G664" s="39"/>
      <c r="H664" s="40">
        <f>SUM(S661:S666)</f>
        <v>116.35</v>
      </c>
      <c r="I664" s="39">
        <f>[1]Source!AT388</f>
        <v>80</v>
      </c>
      <c r="J664" s="40">
        <f>SUM(T661:T666)</f>
        <v>3605.75</v>
      </c>
      <c r="K664" s="41"/>
    </row>
    <row r="665" spans="1:26" x14ac:dyDescent="0.25">
      <c r="A665" s="24"/>
      <c r="B665" s="36"/>
      <c r="C665" s="36" t="s">
        <v>34</v>
      </c>
      <c r="D665" s="37" t="s">
        <v>33</v>
      </c>
      <c r="E665" s="30">
        <f>[1]Source!CA388</f>
        <v>60</v>
      </c>
      <c r="F665" s="42"/>
      <c r="G665" s="39"/>
      <c r="H665" s="40">
        <f>SUM(U661:U666)</f>
        <v>87.26</v>
      </c>
      <c r="I665" s="39">
        <f>[1]Source!AU388</f>
        <v>60</v>
      </c>
      <c r="J665" s="40">
        <f>SUM(V661:V666)</f>
        <v>2704.31</v>
      </c>
      <c r="K665" s="41"/>
    </row>
    <row r="666" spans="1:26" x14ac:dyDescent="0.25">
      <c r="A666" s="44"/>
      <c r="B666" s="45"/>
      <c r="C666" s="45" t="s">
        <v>35</v>
      </c>
      <c r="D666" s="46" t="s">
        <v>36</v>
      </c>
      <c r="E666" s="47">
        <f>[1]Source!AQ388</f>
        <v>0.84</v>
      </c>
      <c r="F666" s="48"/>
      <c r="G666" s="51" t="str">
        <f>[1]Source!DI388</f>
        <v>)*0,3</v>
      </c>
      <c r="H666" s="50"/>
      <c r="I666" s="51"/>
      <c r="J666" s="50"/>
      <c r="K666" s="60">
        <f>[1]Source!U388</f>
        <v>15.120000000000001</v>
      </c>
    </row>
    <row r="667" spans="1:26" x14ac:dyDescent="0.25">
      <c r="G667" s="53">
        <f>H662+H663+H664+H665</f>
        <v>351.21</v>
      </c>
      <c r="H667" s="53"/>
      <c r="I667" s="53">
        <f>J662+J663+J664+J665</f>
        <v>10825.18</v>
      </c>
      <c r="J667" s="53"/>
      <c r="K667" s="54">
        <f>[1]Source!U388</f>
        <v>15.120000000000001</v>
      </c>
      <c r="O667" s="55">
        <f>G667</f>
        <v>351.21</v>
      </c>
      <c r="P667" s="55">
        <f>I667</f>
        <v>10825.18</v>
      </c>
      <c r="Q667" s="55">
        <f>K667</f>
        <v>15.120000000000001</v>
      </c>
      <c r="W667">
        <f>IF([1]Source!BI388&lt;=1,H662+H663+H664+H665, 0)</f>
        <v>0</v>
      </c>
      <c r="X667">
        <f>IF([1]Source!BI388=2,H662+H663+H664+H665, 0)</f>
        <v>351.21</v>
      </c>
      <c r="Y667">
        <f>IF([1]Source!BI388=3,H662+H663+H664+H665, 0)</f>
        <v>0</v>
      </c>
      <c r="Z667">
        <f>IF([1]Source!BI388=4,H662+H663+H664+H665, 0)</f>
        <v>0</v>
      </c>
    </row>
    <row r="668" spans="1:26" ht="184.5" x14ac:dyDescent="0.25">
      <c r="A668" s="24" t="str">
        <f>[1]Source!E389</f>
        <v>66</v>
      </c>
      <c r="B668" s="36" t="s">
        <v>64</v>
      </c>
      <c r="C668" s="36" t="s">
        <v>65</v>
      </c>
      <c r="D668" s="37" t="str">
        <f>[1]Source!H389</f>
        <v>1  ШТ.</v>
      </c>
      <c r="E668" s="30">
        <f>[1]Source!I389</f>
        <v>34</v>
      </c>
      <c r="F668" s="38">
        <f>[1]Source!AL389+[1]Source!AM389+[1]Source!AO389</f>
        <v>19.21</v>
      </c>
      <c r="G668" s="39"/>
      <c r="H668" s="40"/>
      <c r="I668" s="39" t="str">
        <f>[1]Source!BO389</f>
        <v>м10-08-002-2</v>
      </c>
      <c r="J668" s="40"/>
      <c r="K668" s="41"/>
      <c r="S668">
        <f>ROUND(([1]Source!FX389/100)*((ROUND([1]Source!AF389*[1]Source!I389, 2)+ROUND([1]Source!AE389*[1]Source!I389, 2))), 2)</f>
        <v>131.86000000000001</v>
      </c>
      <c r="T668">
        <f>[1]Source!X389</f>
        <v>4086.51</v>
      </c>
      <c r="U668">
        <f>ROUND(([1]Source!FY389/100)*((ROUND([1]Source!AF389*[1]Source!I389, 2)+ROUND([1]Source!AE389*[1]Source!I389, 2))), 2)</f>
        <v>98.9</v>
      </c>
      <c r="V668">
        <f>[1]Source!Y389</f>
        <v>3064.88</v>
      </c>
    </row>
    <row r="669" spans="1:26" x14ac:dyDescent="0.25">
      <c r="A669" s="24"/>
      <c r="B669" s="36"/>
      <c r="C669" s="36" t="s">
        <v>29</v>
      </c>
      <c r="D669" s="37"/>
      <c r="E669" s="30"/>
      <c r="F669" s="38">
        <f>[1]Source!AO389</f>
        <v>16.16</v>
      </c>
      <c r="G669" s="39" t="str">
        <f>[1]Source!DG389</f>
        <v>)*0,3</v>
      </c>
      <c r="H669" s="40">
        <f>ROUND([1]Source!AF389*[1]Source!I389, 2)</f>
        <v>164.83</v>
      </c>
      <c r="I669" s="39">
        <f>IF([1]Source!BA389&lt;&gt; 0, [1]Source!BA389, 1)</f>
        <v>30.99</v>
      </c>
      <c r="J669" s="40">
        <f>[1]Source!S389</f>
        <v>5108.1400000000003</v>
      </c>
      <c r="K669" s="41"/>
      <c r="R669">
        <f>H669</f>
        <v>164.83</v>
      </c>
    </row>
    <row r="670" spans="1:26" x14ac:dyDescent="0.25">
      <c r="A670" s="24"/>
      <c r="B670" s="36"/>
      <c r="C670" s="36" t="s">
        <v>30</v>
      </c>
      <c r="D670" s="37"/>
      <c r="E670" s="30"/>
      <c r="F670" s="38">
        <f>[1]Source!AM389</f>
        <v>0.31</v>
      </c>
      <c r="G670" s="39" t="str">
        <f>[1]Source!DE389</f>
        <v>)*0,3</v>
      </c>
      <c r="H670" s="40">
        <f>ROUND([1]Source!AD389*[1]Source!I389, 2)</f>
        <v>3.16</v>
      </c>
      <c r="I670" s="39">
        <f>IF([1]Source!BB389&lt;&gt; 0, [1]Source!BB389, 1)</f>
        <v>3.74</v>
      </c>
      <c r="J670" s="40">
        <f>[1]Source!Q389</f>
        <v>11.83</v>
      </c>
      <c r="K670" s="41"/>
    </row>
    <row r="671" spans="1:26" x14ac:dyDescent="0.25">
      <c r="A671" s="24"/>
      <c r="B671" s="36"/>
      <c r="C671" s="36" t="s">
        <v>32</v>
      </c>
      <c r="D671" s="37" t="s">
        <v>33</v>
      </c>
      <c r="E671" s="30">
        <f>[1]Source!BZ389</f>
        <v>80</v>
      </c>
      <c r="F671" s="42"/>
      <c r="G671" s="39"/>
      <c r="H671" s="40">
        <f>SUM(S668:S673)</f>
        <v>131.86000000000001</v>
      </c>
      <c r="I671" s="39">
        <f>[1]Source!AT389</f>
        <v>80</v>
      </c>
      <c r="J671" s="40">
        <f>SUM(T668:T673)</f>
        <v>4086.51</v>
      </c>
      <c r="K671" s="41"/>
    </row>
    <row r="672" spans="1:26" x14ac:dyDescent="0.25">
      <c r="A672" s="24"/>
      <c r="B672" s="36"/>
      <c r="C672" s="36" t="s">
        <v>34</v>
      </c>
      <c r="D672" s="37" t="s">
        <v>33</v>
      </c>
      <c r="E672" s="30">
        <f>[1]Source!CA389</f>
        <v>60</v>
      </c>
      <c r="F672" s="42"/>
      <c r="G672" s="39"/>
      <c r="H672" s="40">
        <f>SUM(U668:U673)</f>
        <v>98.9</v>
      </c>
      <c r="I672" s="39">
        <f>[1]Source!AU389</f>
        <v>60</v>
      </c>
      <c r="J672" s="40">
        <f>SUM(V668:V673)</f>
        <v>3064.88</v>
      </c>
      <c r="K672" s="41"/>
    </row>
    <row r="673" spans="1:26" x14ac:dyDescent="0.25">
      <c r="A673" s="44"/>
      <c r="B673" s="45"/>
      <c r="C673" s="45" t="s">
        <v>35</v>
      </c>
      <c r="D673" s="46" t="s">
        <v>36</v>
      </c>
      <c r="E673" s="47">
        <f>[1]Source!AQ389</f>
        <v>1.68</v>
      </c>
      <c r="F673" s="48"/>
      <c r="G673" s="51" t="str">
        <f>[1]Source!DI389</f>
        <v>)*0,3</v>
      </c>
      <c r="H673" s="50"/>
      <c r="I673" s="51"/>
      <c r="J673" s="50"/>
      <c r="K673" s="60">
        <f>[1]Source!U389</f>
        <v>17.135999999999999</v>
      </c>
    </row>
    <row r="674" spans="1:26" x14ac:dyDescent="0.25">
      <c r="G674" s="53">
        <f>H669+H670+H671+H672</f>
        <v>398.75</v>
      </c>
      <c r="H674" s="53"/>
      <c r="I674" s="53">
        <f>J669+J670+J671+J672</f>
        <v>12271.36</v>
      </c>
      <c r="J674" s="53"/>
      <c r="K674" s="54">
        <f>[1]Source!U389</f>
        <v>17.135999999999999</v>
      </c>
      <c r="O674" s="55">
        <f>G674</f>
        <v>398.75</v>
      </c>
      <c r="P674" s="55">
        <f>I674</f>
        <v>12271.36</v>
      </c>
      <c r="Q674" s="55">
        <f>K674</f>
        <v>17.135999999999999</v>
      </c>
      <c r="W674">
        <f>IF([1]Source!BI389&lt;=1,H669+H670+H671+H672, 0)</f>
        <v>0</v>
      </c>
      <c r="X674">
        <f>IF([1]Source!BI389=2,H669+H670+H671+H672, 0)</f>
        <v>398.75</v>
      </c>
      <c r="Y674">
        <f>IF([1]Source!BI389=3,H669+H670+H671+H672, 0)</f>
        <v>0</v>
      </c>
      <c r="Z674">
        <f>IF([1]Source!BI389=4,H669+H670+H671+H672, 0)</f>
        <v>0</v>
      </c>
    </row>
    <row r="675" spans="1:26" ht="156" x14ac:dyDescent="0.25">
      <c r="A675" s="24" t="str">
        <f>[1]Source!E390</f>
        <v>67</v>
      </c>
      <c r="B675" s="36" t="s">
        <v>66</v>
      </c>
      <c r="C675" s="36" t="s">
        <v>67</v>
      </c>
      <c r="D675" s="37" t="str">
        <f>[1]Source!H390</f>
        <v>1  ШТ.</v>
      </c>
      <c r="E675" s="30">
        <f>[1]Source!I390</f>
        <v>35</v>
      </c>
      <c r="F675" s="38">
        <f>[1]Source!AL390+[1]Source!AM390+[1]Source!AO390</f>
        <v>30.85</v>
      </c>
      <c r="G675" s="39"/>
      <c r="H675" s="40"/>
      <c r="I675" s="39" t="str">
        <f>[1]Source!BO390</f>
        <v>м10-04-101-7</v>
      </c>
      <c r="J675" s="40"/>
      <c r="K675" s="41"/>
      <c r="S675">
        <f>ROUND(([1]Source!FX390/100)*((ROUND([1]Source!AF390*[1]Source!I390, 2)+ROUND([1]Source!AE390*[1]Source!I390, 2))), 2)</f>
        <v>175.23</v>
      </c>
      <c r="T675">
        <f>[1]Source!X390</f>
        <v>5430.46</v>
      </c>
      <c r="U675">
        <f>ROUND(([1]Source!FY390/100)*((ROUND([1]Source!AF390*[1]Source!I390, 2)+ROUND([1]Source!AE390*[1]Source!I390, 2))), 2)</f>
        <v>123.81</v>
      </c>
      <c r="V675">
        <f>[1]Source!Y390</f>
        <v>3836.74</v>
      </c>
    </row>
    <row r="676" spans="1:26" x14ac:dyDescent="0.25">
      <c r="A676" s="24"/>
      <c r="B676" s="36"/>
      <c r="C676" s="36" t="s">
        <v>29</v>
      </c>
      <c r="D676" s="37"/>
      <c r="E676" s="30"/>
      <c r="F676" s="38">
        <f>[1]Source!AO390</f>
        <v>18.14</v>
      </c>
      <c r="G676" s="39" t="str">
        <f>[1]Source!DG390</f>
        <v>)*0,3</v>
      </c>
      <c r="H676" s="40">
        <f>ROUND([1]Source!AF390*[1]Source!I390, 2)</f>
        <v>190.47</v>
      </c>
      <c r="I676" s="39">
        <f>IF([1]Source!BA390&lt;&gt; 0, [1]Source!BA390, 1)</f>
        <v>30.99</v>
      </c>
      <c r="J676" s="40">
        <f>[1]Source!S390</f>
        <v>5902.67</v>
      </c>
      <c r="K676" s="41"/>
      <c r="R676">
        <f>H676</f>
        <v>190.47</v>
      </c>
    </row>
    <row r="677" spans="1:26" x14ac:dyDescent="0.25">
      <c r="A677" s="24"/>
      <c r="B677" s="36"/>
      <c r="C677" s="36" t="s">
        <v>32</v>
      </c>
      <c r="D677" s="37" t="s">
        <v>33</v>
      </c>
      <c r="E677" s="30">
        <f>[1]Source!BZ390</f>
        <v>92</v>
      </c>
      <c r="F677" s="42"/>
      <c r="G677" s="39"/>
      <c r="H677" s="40">
        <f>SUM(S675:S679)</f>
        <v>175.23</v>
      </c>
      <c r="I677" s="39">
        <f>[1]Source!AT390</f>
        <v>92</v>
      </c>
      <c r="J677" s="40">
        <f>SUM(T675:T679)</f>
        <v>5430.46</v>
      </c>
      <c r="K677" s="41"/>
    </row>
    <row r="678" spans="1:26" x14ac:dyDescent="0.25">
      <c r="A678" s="24"/>
      <c r="B678" s="36"/>
      <c r="C678" s="36" t="s">
        <v>34</v>
      </c>
      <c r="D678" s="37" t="s">
        <v>33</v>
      </c>
      <c r="E678" s="30">
        <f>[1]Source!CA390</f>
        <v>65</v>
      </c>
      <c r="F678" s="42"/>
      <c r="G678" s="39"/>
      <c r="H678" s="40">
        <f>SUM(U675:U679)</f>
        <v>123.81</v>
      </c>
      <c r="I678" s="39">
        <f>[1]Source!AU390</f>
        <v>65</v>
      </c>
      <c r="J678" s="40">
        <f>SUM(V675:V679)</f>
        <v>3836.74</v>
      </c>
      <c r="K678" s="41"/>
    </row>
    <row r="679" spans="1:26" x14ac:dyDescent="0.25">
      <c r="A679" s="44"/>
      <c r="B679" s="45"/>
      <c r="C679" s="45" t="s">
        <v>35</v>
      </c>
      <c r="D679" s="46" t="s">
        <v>36</v>
      </c>
      <c r="E679" s="47">
        <f>[1]Source!AQ390</f>
        <v>2</v>
      </c>
      <c r="F679" s="48"/>
      <c r="G679" s="51" t="str">
        <f>[1]Source!DI390</f>
        <v>)*0,3</v>
      </c>
      <c r="H679" s="50"/>
      <c r="I679" s="51"/>
      <c r="J679" s="50"/>
      <c r="K679" s="60">
        <f>[1]Source!U390</f>
        <v>21</v>
      </c>
    </row>
    <row r="680" spans="1:26" x14ac:dyDescent="0.25">
      <c r="G680" s="53">
        <f>H676+H677+H678</f>
        <v>489.51</v>
      </c>
      <c r="H680" s="53"/>
      <c r="I680" s="53">
        <f>J676+J677+J678</f>
        <v>15169.87</v>
      </c>
      <c r="J680" s="53"/>
      <c r="K680" s="54">
        <f>[1]Source!U390</f>
        <v>21</v>
      </c>
      <c r="O680" s="55">
        <f>G680</f>
        <v>489.51</v>
      </c>
      <c r="P680" s="55">
        <f>I680</f>
        <v>15169.87</v>
      </c>
      <c r="Q680" s="55">
        <f>K680</f>
        <v>21</v>
      </c>
      <c r="W680">
        <f>IF([1]Source!BI390&lt;=1,H676+H677+H678, 0)</f>
        <v>0</v>
      </c>
      <c r="X680">
        <f>IF([1]Source!BI390=2,H676+H677+H678, 0)</f>
        <v>489.51</v>
      </c>
      <c r="Y680">
        <f>IF([1]Source!BI390=3,H676+H677+H678, 0)</f>
        <v>0</v>
      </c>
      <c r="Z680">
        <f>IF([1]Source!BI390=4,H676+H677+H678, 0)</f>
        <v>0</v>
      </c>
    </row>
    <row r="681" spans="1:26" ht="156" x14ac:dyDescent="0.25">
      <c r="A681" s="24" t="str">
        <f>[1]Source!E392</f>
        <v>68</v>
      </c>
      <c r="B681" s="36" t="s">
        <v>68</v>
      </c>
      <c r="C681" s="36" t="s">
        <v>69</v>
      </c>
      <c r="D681" s="37" t="str">
        <f>[1]Source!H392</f>
        <v>100 м</v>
      </c>
      <c r="E681" s="30">
        <f>[1]Source!I392</f>
        <v>4</v>
      </c>
      <c r="F681" s="38">
        <f>[1]Source!AL392+[1]Source!AM392+[1]Source!AO392</f>
        <v>237.45</v>
      </c>
      <c r="G681" s="39"/>
      <c r="H681" s="40"/>
      <c r="I681" s="39" t="str">
        <f>[1]Source!BO392</f>
        <v>м08-02-390-1</v>
      </c>
      <c r="J681" s="40"/>
      <c r="K681" s="41"/>
      <c r="S681">
        <f>ROUND(([1]Source!FX392/100)*((ROUND([1]Source!AF392*[1]Source!I392, 2)+ROUND([1]Source!AE392*[1]Source!I392, 2))), 2)</f>
        <v>176.77</v>
      </c>
      <c r="T681">
        <f>[1]Source!X392</f>
        <v>5478.05</v>
      </c>
      <c r="U681">
        <f>ROUND(([1]Source!FY392/100)*((ROUND([1]Source!AF392*[1]Source!I392, 2)+ROUND([1]Source!AE392*[1]Source!I392, 2))), 2)</f>
        <v>120.95</v>
      </c>
      <c r="V681">
        <f>[1]Source!Y392</f>
        <v>3748.14</v>
      </c>
    </row>
    <row r="682" spans="1:26" x14ac:dyDescent="0.25">
      <c r="C682" s="56" t="str">
        <f>"Объем: "&amp;[1]Source!I392&amp;"=400/"&amp;"100"</f>
        <v>Объем: 4=400/100</v>
      </c>
    </row>
    <row r="683" spans="1:26" x14ac:dyDescent="0.25">
      <c r="A683" s="24"/>
      <c r="B683" s="36"/>
      <c r="C683" s="36" t="s">
        <v>29</v>
      </c>
      <c r="D683" s="37"/>
      <c r="E683" s="30"/>
      <c r="F683" s="38">
        <f>[1]Source!AO392</f>
        <v>154.91999999999999</v>
      </c>
      <c r="G683" s="39" t="str">
        <f>[1]Source!DG392</f>
        <v>)*0,3</v>
      </c>
      <c r="H683" s="40">
        <f>ROUND([1]Source!AF392*[1]Source!I392, 2)</f>
        <v>185.9</v>
      </c>
      <c r="I683" s="39">
        <f>IF([1]Source!BA392&lt;&gt; 0, [1]Source!BA392, 1)</f>
        <v>30.99</v>
      </c>
      <c r="J683" s="40">
        <f>[1]Source!S392</f>
        <v>5761.16</v>
      </c>
      <c r="K683" s="41"/>
      <c r="R683">
        <f>H683</f>
        <v>185.9</v>
      </c>
    </row>
    <row r="684" spans="1:26" x14ac:dyDescent="0.25">
      <c r="A684" s="24"/>
      <c r="B684" s="36"/>
      <c r="C684" s="36" t="s">
        <v>30</v>
      </c>
      <c r="D684" s="37"/>
      <c r="E684" s="30"/>
      <c r="F684" s="38">
        <f>[1]Source!AM392</f>
        <v>31.2</v>
      </c>
      <c r="G684" s="39" t="str">
        <f>[1]Source!DE392</f>
        <v>)*0,3</v>
      </c>
      <c r="H684" s="40">
        <f>ROUND([1]Source!AD392*[1]Source!I392, 2)</f>
        <v>37.44</v>
      </c>
      <c r="I684" s="39">
        <f>IF([1]Source!BB392&lt;&gt; 0, [1]Source!BB392, 1)</f>
        <v>8.8000000000000007</v>
      </c>
      <c r="J684" s="40">
        <f>[1]Source!Q392</f>
        <v>329.47</v>
      </c>
      <c r="K684" s="41"/>
    </row>
    <row r="685" spans="1:26" x14ac:dyDescent="0.25">
      <c r="A685" s="24"/>
      <c r="B685" s="36"/>
      <c r="C685" s="36" t="s">
        <v>41</v>
      </c>
      <c r="D685" s="37"/>
      <c r="E685" s="30"/>
      <c r="F685" s="38">
        <f>[1]Source!AN392</f>
        <v>0.14000000000000001</v>
      </c>
      <c r="G685" s="39" t="str">
        <f>[1]Source!DF392</f>
        <v>)*0,3</v>
      </c>
      <c r="H685" s="58">
        <f>ROUND([1]Source!AE392*[1]Source!I392, 2)</f>
        <v>0.17</v>
      </c>
      <c r="I685" s="39">
        <f>IF([1]Source!BS392&lt;&gt; 0, [1]Source!BS392, 1)</f>
        <v>30.99</v>
      </c>
      <c r="J685" s="58">
        <f>[1]Source!R392</f>
        <v>5.21</v>
      </c>
      <c r="K685" s="41"/>
      <c r="R685">
        <f>H685</f>
        <v>0.17</v>
      </c>
    </row>
    <row r="686" spans="1:26" x14ac:dyDescent="0.25">
      <c r="A686" s="24"/>
      <c r="B686" s="36"/>
      <c r="C686" s="36" t="s">
        <v>32</v>
      </c>
      <c r="D686" s="37" t="s">
        <v>33</v>
      </c>
      <c r="E686" s="30">
        <f>[1]Source!BZ392</f>
        <v>95</v>
      </c>
      <c r="F686" s="42"/>
      <c r="G686" s="39"/>
      <c r="H686" s="40">
        <f>SUM(S681:S688)</f>
        <v>176.77</v>
      </c>
      <c r="I686" s="39">
        <f>[1]Source!AT392</f>
        <v>95</v>
      </c>
      <c r="J686" s="40">
        <f>SUM(T681:T688)</f>
        <v>5478.05</v>
      </c>
      <c r="K686" s="41"/>
    </row>
    <row r="687" spans="1:26" x14ac:dyDescent="0.25">
      <c r="A687" s="24"/>
      <c r="B687" s="36"/>
      <c r="C687" s="36" t="s">
        <v>34</v>
      </c>
      <c r="D687" s="37" t="s">
        <v>33</v>
      </c>
      <c r="E687" s="30">
        <f>[1]Source!CA392</f>
        <v>65</v>
      </c>
      <c r="F687" s="42"/>
      <c r="G687" s="39"/>
      <c r="H687" s="40">
        <f>SUM(U681:U688)</f>
        <v>120.95</v>
      </c>
      <c r="I687" s="39">
        <f>[1]Source!AU392</f>
        <v>65</v>
      </c>
      <c r="J687" s="40">
        <f>SUM(V681:V688)</f>
        <v>3748.14</v>
      </c>
      <c r="K687" s="41"/>
    </row>
    <row r="688" spans="1:26" x14ac:dyDescent="0.25">
      <c r="A688" s="44"/>
      <c r="B688" s="45"/>
      <c r="C688" s="45" t="s">
        <v>35</v>
      </c>
      <c r="D688" s="46" t="s">
        <v>36</v>
      </c>
      <c r="E688" s="47">
        <f>[1]Source!AQ392</f>
        <v>16.29</v>
      </c>
      <c r="F688" s="48"/>
      <c r="G688" s="51" t="str">
        <f>[1]Source!DI392</f>
        <v>)*0,3</v>
      </c>
      <c r="H688" s="50"/>
      <c r="I688" s="51"/>
      <c r="J688" s="50"/>
      <c r="K688" s="60">
        <f>[1]Source!U392</f>
        <v>19.547999999999998</v>
      </c>
    </row>
    <row r="689" spans="1:26" x14ac:dyDescent="0.25">
      <c r="G689" s="53">
        <f>H683+H684+H686+H687</f>
        <v>521.06000000000006</v>
      </c>
      <c r="H689" s="53"/>
      <c r="I689" s="53">
        <f>J683+J684+J686+J687</f>
        <v>15316.82</v>
      </c>
      <c r="J689" s="53"/>
      <c r="K689" s="54">
        <f>[1]Source!U392</f>
        <v>19.547999999999998</v>
      </c>
      <c r="O689" s="55">
        <f>G689</f>
        <v>521.06000000000006</v>
      </c>
      <c r="P689" s="55">
        <f>I689</f>
        <v>15316.82</v>
      </c>
      <c r="Q689" s="55">
        <f>K689</f>
        <v>19.547999999999998</v>
      </c>
      <c r="W689">
        <f>IF([1]Source!BI392&lt;=1,H683+H684+H686+H687, 0)</f>
        <v>0</v>
      </c>
      <c r="X689">
        <f>IF([1]Source!BI392=2,H683+H684+H686+H687, 0)</f>
        <v>521.06000000000006</v>
      </c>
      <c r="Y689">
        <f>IF([1]Source!BI392=3,H683+H684+H686+H687, 0)</f>
        <v>0</v>
      </c>
      <c r="Z689">
        <f>IF([1]Source!BI392=4,H683+H684+H686+H687, 0)</f>
        <v>0</v>
      </c>
    </row>
    <row r="690" spans="1:26" ht="42.75" x14ac:dyDescent="0.25">
      <c r="A690" s="24" t="str">
        <f>[1]Source!E393</f>
        <v>69</v>
      </c>
      <c r="B690" s="36" t="str">
        <f>[1]Source!F393</f>
        <v>67-2-11</v>
      </c>
      <c r="C690" s="36" t="str">
        <f>[1]Source!G393</f>
        <v>Демонтаж винипластовых труб, проложенных на скобах, диаметром до 25 мм</v>
      </c>
      <c r="D690" s="37" t="str">
        <f>[1]Source!H393</f>
        <v>100 м</v>
      </c>
      <c r="E690" s="30">
        <f>[1]Source!I393</f>
        <v>2</v>
      </c>
      <c r="F690" s="38">
        <f>[1]Source!AL393+[1]Source!AM393+[1]Source!AO393</f>
        <v>32.520000000000003</v>
      </c>
      <c r="G690" s="39"/>
      <c r="H690" s="40"/>
      <c r="I690" s="39" t="str">
        <f>[1]Source!BO393</f>
        <v>м08-02-409-1</v>
      </c>
      <c r="J690" s="40"/>
      <c r="K690" s="41"/>
      <c r="S690">
        <f>ROUND(([1]Source!FX393/100)*((ROUND([1]Source!AF393*[1]Source!I393, 2)+ROUND([1]Source!AE393*[1]Source!I393, 2))), 2)</f>
        <v>55.28</v>
      </c>
      <c r="T690">
        <f>[1]Source!X393</f>
        <v>1713.25</v>
      </c>
      <c r="U690">
        <f>ROUND(([1]Source!FY393/100)*((ROUND([1]Source!AF393*[1]Source!I393, 2)+ROUND([1]Source!AE393*[1]Source!I393, 2))), 2)</f>
        <v>42.28</v>
      </c>
      <c r="V690">
        <f>[1]Source!Y393</f>
        <v>1310.1300000000001</v>
      </c>
    </row>
    <row r="691" spans="1:26" x14ac:dyDescent="0.25">
      <c r="C691" s="56" t="str">
        <f>"Объем: "&amp;[1]Source!I393&amp;"=200/"&amp;"100"</f>
        <v>Объем: 2=200/100</v>
      </c>
    </row>
    <row r="692" spans="1:26" x14ac:dyDescent="0.25">
      <c r="A692" s="24"/>
      <c r="B692" s="36"/>
      <c r="C692" s="36" t="s">
        <v>29</v>
      </c>
      <c r="D692" s="37"/>
      <c r="E692" s="30"/>
      <c r="F692" s="38">
        <f>[1]Source!AO393</f>
        <v>32.520000000000003</v>
      </c>
      <c r="G692" s="39" t="str">
        <f>[1]Source!DG393</f>
        <v/>
      </c>
      <c r="H692" s="40">
        <f>ROUND([1]Source!AF393*[1]Source!I393, 2)</f>
        <v>65.040000000000006</v>
      </c>
      <c r="I692" s="39">
        <f>IF([1]Source!BA393&lt;&gt; 0, [1]Source!BA393, 1)</f>
        <v>30.99</v>
      </c>
      <c r="J692" s="40">
        <f>[1]Source!S393</f>
        <v>2015.59</v>
      </c>
      <c r="K692" s="41"/>
      <c r="R692">
        <f>H692</f>
        <v>65.040000000000006</v>
      </c>
    </row>
    <row r="693" spans="1:26" x14ac:dyDescent="0.25">
      <c r="A693" s="24"/>
      <c r="B693" s="36"/>
      <c r="C693" s="36" t="s">
        <v>32</v>
      </c>
      <c r="D693" s="37" t="s">
        <v>33</v>
      </c>
      <c r="E693" s="30">
        <f>[1]Source!BZ393</f>
        <v>85</v>
      </c>
      <c r="F693" s="42"/>
      <c r="G693" s="39"/>
      <c r="H693" s="40">
        <f>SUM(S690:S695)</f>
        <v>55.28</v>
      </c>
      <c r="I693" s="39">
        <f>[1]Source!AT393</f>
        <v>85</v>
      </c>
      <c r="J693" s="40">
        <f>SUM(T690:T695)</f>
        <v>1713.25</v>
      </c>
      <c r="K693" s="41"/>
    </row>
    <row r="694" spans="1:26" x14ac:dyDescent="0.25">
      <c r="A694" s="24"/>
      <c r="B694" s="36"/>
      <c r="C694" s="36" t="s">
        <v>34</v>
      </c>
      <c r="D694" s="37" t="s">
        <v>33</v>
      </c>
      <c r="E694" s="30">
        <f>[1]Source!CA393</f>
        <v>65</v>
      </c>
      <c r="F694" s="42"/>
      <c r="G694" s="39"/>
      <c r="H694" s="40">
        <f>SUM(U690:U695)</f>
        <v>42.28</v>
      </c>
      <c r="I694" s="39">
        <f>[1]Source!AU393</f>
        <v>65</v>
      </c>
      <c r="J694" s="40">
        <f>SUM(V690:V695)</f>
        <v>1310.1300000000001</v>
      </c>
      <c r="K694" s="41"/>
    </row>
    <row r="695" spans="1:26" x14ac:dyDescent="0.25">
      <c r="A695" s="44"/>
      <c r="B695" s="45"/>
      <c r="C695" s="45" t="s">
        <v>35</v>
      </c>
      <c r="D695" s="46" t="s">
        <v>36</v>
      </c>
      <c r="E695" s="47">
        <f>[1]Source!AQ393</f>
        <v>19.04</v>
      </c>
      <c r="F695" s="48"/>
      <c r="G695" s="51" t="str">
        <f>[1]Source!DI393</f>
        <v/>
      </c>
      <c r="H695" s="50"/>
      <c r="I695" s="51"/>
      <c r="J695" s="50"/>
      <c r="K695" s="60">
        <f>[1]Source!U393</f>
        <v>38.08</v>
      </c>
    </row>
    <row r="696" spans="1:26" x14ac:dyDescent="0.25">
      <c r="G696" s="53">
        <f>H692+H693+H694</f>
        <v>162.60000000000002</v>
      </c>
      <c r="H696" s="53"/>
      <c r="I696" s="53">
        <f>J692+J693+J694</f>
        <v>5038.97</v>
      </c>
      <c r="J696" s="53"/>
      <c r="K696" s="54">
        <f>[1]Source!U393</f>
        <v>38.08</v>
      </c>
      <c r="O696" s="55">
        <f>G696</f>
        <v>162.60000000000002</v>
      </c>
      <c r="P696" s="55">
        <f>I696</f>
        <v>5038.97</v>
      </c>
      <c r="Q696" s="55">
        <f>K696</f>
        <v>38.08</v>
      </c>
      <c r="W696">
        <f>IF([1]Source!BI393&lt;=1,H692+H693+H694, 0)</f>
        <v>0</v>
      </c>
      <c r="X696">
        <f>IF([1]Source!BI393=2,H692+H693+H694, 0)</f>
        <v>162.60000000000002</v>
      </c>
      <c r="Y696">
        <f>IF([1]Source!BI393=3,H692+H693+H694, 0)</f>
        <v>0</v>
      </c>
      <c r="Z696">
        <f>IF([1]Source!BI393=4,H692+H693+H694, 0)</f>
        <v>0</v>
      </c>
    </row>
    <row r="697" spans="1:26" ht="141.75" x14ac:dyDescent="0.25">
      <c r="A697" s="24" t="str">
        <f>[1]Source!E394</f>
        <v>70</v>
      </c>
      <c r="B697" s="36" t="s">
        <v>70</v>
      </c>
      <c r="C697" s="36" t="s">
        <v>71</v>
      </c>
      <c r="D697" s="37" t="str">
        <f>[1]Source!H394</f>
        <v>1  ШТ.</v>
      </c>
      <c r="E697" s="30">
        <f>[1]Source!I394</f>
        <v>50</v>
      </c>
      <c r="F697" s="38">
        <f>[1]Source!AL394+[1]Source!AM394+[1]Source!AO394</f>
        <v>5.29</v>
      </c>
      <c r="G697" s="39"/>
      <c r="H697" s="40"/>
      <c r="I697" s="39" t="str">
        <f>[1]Source!BO394</f>
        <v>м10-08-019-1</v>
      </c>
      <c r="J697" s="40"/>
      <c r="K697" s="41"/>
      <c r="S697">
        <f>ROUND(([1]Source!FX394/100)*((ROUND([1]Source!AF394*[1]Source!I394, 2)+ROUND([1]Source!AE394*[1]Source!I394, 2))), 2)</f>
        <v>58.56</v>
      </c>
      <c r="T697">
        <f>[1]Source!X394</f>
        <v>1814.78</v>
      </c>
      <c r="U697">
        <f>ROUND(([1]Source!FY394/100)*((ROUND([1]Source!AF394*[1]Source!I394, 2)+ROUND([1]Source!AE394*[1]Source!I394, 2))), 2)</f>
        <v>43.92</v>
      </c>
      <c r="V697">
        <f>[1]Source!Y394</f>
        <v>1361.08</v>
      </c>
    </row>
    <row r="698" spans="1:26" x14ac:dyDescent="0.25">
      <c r="A698" s="24"/>
      <c r="B698" s="36"/>
      <c r="C698" s="36" t="s">
        <v>29</v>
      </c>
      <c r="D698" s="37"/>
      <c r="E698" s="30"/>
      <c r="F698" s="38">
        <f>[1]Source!AO394</f>
        <v>4.88</v>
      </c>
      <c r="G698" s="39" t="str">
        <f>[1]Source!DG394</f>
        <v>)*0,3</v>
      </c>
      <c r="H698" s="40">
        <f>ROUND([1]Source!AF394*[1]Source!I394, 2)</f>
        <v>73.2</v>
      </c>
      <c r="I698" s="39">
        <f>IF([1]Source!BA394&lt;&gt; 0, [1]Source!BA394, 1)</f>
        <v>30.99</v>
      </c>
      <c r="J698" s="40">
        <f>[1]Source!S394</f>
        <v>2268.4699999999998</v>
      </c>
      <c r="K698" s="41"/>
      <c r="R698">
        <f>H698</f>
        <v>73.2</v>
      </c>
    </row>
    <row r="699" spans="1:26" x14ac:dyDescent="0.25">
      <c r="A699" s="24"/>
      <c r="B699" s="36"/>
      <c r="C699" s="36" t="s">
        <v>32</v>
      </c>
      <c r="D699" s="37" t="s">
        <v>33</v>
      </c>
      <c r="E699" s="30">
        <f>[1]Source!BZ394</f>
        <v>80</v>
      </c>
      <c r="F699" s="42"/>
      <c r="G699" s="39"/>
      <c r="H699" s="40">
        <f>SUM(S697:S701)</f>
        <v>58.56</v>
      </c>
      <c r="I699" s="39">
        <f>[1]Source!AT394</f>
        <v>80</v>
      </c>
      <c r="J699" s="40">
        <f>SUM(T697:T701)</f>
        <v>1814.78</v>
      </c>
      <c r="K699" s="41"/>
    </row>
    <row r="700" spans="1:26" x14ac:dyDescent="0.25">
      <c r="A700" s="24"/>
      <c r="B700" s="36"/>
      <c r="C700" s="36" t="s">
        <v>34</v>
      </c>
      <c r="D700" s="37" t="s">
        <v>33</v>
      </c>
      <c r="E700" s="30">
        <f>[1]Source!CA394</f>
        <v>60</v>
      </c>
      <c r="F700" s="42"/>
      <c r="G700" s="39"/>
      <c r="H700" s="40">
        <f>SUM(U697:U701)</f>
        <v>43.92</v>
      </c>
      <c r="I700" s="39">
        <f>[1]Source!AU394</f>
        <v>60</v>
      </c>
      <c r="J700" s="40">
        <f>SUM(V697:V701)</f>
        <v>1361.08</v>
      </c>
      <c r="K700" s="41"/>
    </row>
    <row r="701" spans="1:26" x14ac:dyDescent="0.25">
      <c r="A701" s="44"/>
      <c r="B701" s="45"/>
      <c r="C701" s="45" t="s">
        <v>35</v>
      </c>
      <c r="D701" s="46" t="s">
        <v>36</v>
      </c>
      <c r="E701" s="47">
        <f>[1]Source!AQ394</f>
        <v>0.5</v>
      </c>
      <c r="F701" s="48"/>
      <c r="G701" s="51" t="str">
        <f>[1]Source!DI394</f>
        <v>)*0,3</v>
      </c>
      <c r="H701" s="50"/>
      <c r="I701" s="51"/>
      <c r="J701" s="50"/>
      <c r="K701" s="60">
        <f>[1]Source!U394</f>
        <v>7.5</v>
      </c>
    </row>
    <row r="702" spans="1:26" x14ac:dyDescent="0.25">
      <c r="G702" s="53">
        <f>H698+H699+H700</f>
        <v>175.68</v>
      </c>
      <c r="H702" s="53"/>
      <c r="I702" s="53">
        <f>J698+J699+J700</f>
        <v>5444.33</v>
      </c>
      <c r="J702" s="53"/>
      <c r="K702" s="54">
        <f>[1]Source!U394</f>
        <v>7.5</v>
      </c>
      <c r="O702" s="55">
        <f>G702</f>
        <v>175.68</v>
      </c>
      <c r="P702" s="55">
        <f>I702</f>
        <v>5444.33</v>
      </c>
      <c r="Q702" s="55">
        <f>K702</f>
        <v>7.5</v>
      </c>
      <c r="W702">
        <f>IF([1]Source!BI394&lt;=1,H698+H699+H700, 0)</f>
        <v>0</v>
      </c>
      <c r="X702">
        <f>IF([1]Source!BI394=2,H698+H699+H700, 0)</f>
        <v>175.68</v>
      </c>
      <c r="Y702">
        <f>IF([1]Source!BI394=3,H698+H699+H700, 0)</f>
        <v>0</v>
      </c>
      <c r="Z702">
        <f>IF([1]Source!BI394=4,H698+H699+H700, 0)</f>
        <v>0</v>
      </c>
    </row>
    <row r="704" spans="1:26" x14ac:dyDescent="0.25">
      <c r="A704" s="1" t="str">
        <f>CONCATENATE("Итого по подразделу: ",IF([1]Source!G396&lt;&gt;"Новый подраздел", [1]Source!G396, ""))</f>
        <v>Итого по подразделу: Демонтажные работы</v>
      </c>
      <c r="B704" s="1"/>
      <c r="C704" s="1"/>
      <c r="D704" s="1"/>
      <c r="E704" s="1"/>
      <c r="F704" s="1"/>
      <c r="G704" s="59">
        <f>SUM(O625:O703)</f>
        <v>2957.9999999999995</v>
      </c>
      <c r="H704" s="59"/>
      <c r="I704" s="59">
        <f>SUM(P625:P703)</f>
        <v>87980.11</v>
      </c>
      <c r="J704" s="59"/>
      <c r="K704" s="54">
        <f>SUM(Q625:Q703)</f>
        <v>147.70299999999997</v>
      </c>
    </row>
    <row r="708" spans="1:22" x14ac:dyDescent="0.25">
      <c r="A708" s="1" t="str">
        <f>CONCATENATE("Итого по разделу: ",IF([1]Source!G426&lt;&gt;"Новый раздел", [1]Source!G426, ""))</f>
        <v>Итого по разделу: Спальный корпус №5</v>
      </c>
      <c r="B708" s="1"/>
      <c r="C708" s="1"/>
      <c r="D708" s="1"/>
      <c r="E708" s="1"/>
      <c r="F708" s="1"/>
      <c r="G708" s="59">
        <f>SUM(O361:O707)</f>
        <v>85999.66</v>
      </c>
      <c r="H708" s="59"/>
      <c r="I708" s="59">
        <f>SUM(P361:P707)</f>
        <v>963468.07</v>
      </c>
      <c r="J708" s="59"/>
      <c r="K708" s="54">
        <f>SUM(Q361:Q707)</f>
        <v>908.61439999999993</v>
      </c>
    </row>
    <row r="712" spans="1:22" ht="16.5" x14ac:dyDescent="0.25">
      <c r="A712" s="35" t="str">
        <f>CONCATENATE("Раздел: ",IF([1]Source!G709&lt;&gt;"Новый раздел", [1]Source!G709, ""))</f>
        <v>Раздел: Спальный корпус №6</v>
      </c>
      <c r="B712" s="35"/>
      <c r="C712" s="35"/>
      <c r="D712" s="35"/>
      <c r="E712" s="35"/>
      <c r="F712" s="35"/>
      <c r="G712" s="35"/>
      <c r="H712" s="35"/>
      <c r="I712" s="35"/>
      <c r="J712" s="35"/>
      <c r="K712" s="35"/>
    </row>
    <row r="714" spans="1:22" ht="16.5" x14ac:dyDescent="0.25">
      <c r="A714" s="35" t="str">
        <f>CONCATENATE("Подраздел: ",IF([1]Source!G713&lt;&gt;"Новый подраздел", [1]Source!G713, ""))</f>
        <v>Подраздел: Монтажные работы</v>
      </c>
      <c r="B714" s="35"/>
      <c r="C714" s="35"/>
      <c r="D714" s="35"/>
      <c r="E714" s="35"/>
      <c r="F714" s="35"/>
      <c r="G714" s="35"/>
      <c r="H714" s="35"/>
      <c r="I714" s="35"/>
      <c r="J714" s="35"/>
      <c r="K714" s="35"/>
    </row>
    <row r="715" spans="1:22" ht="29.25" x14ac:dyDescent="0.25">
      <c r="A715" s="24" t="str">
        <f>[1]Source!E717</f>
        <v>109</v>
      </c>
      <c r="B715" s="36" t="str">
        <f>[1]Source!F717</f>
        <v>м10-08-001-8</v>
      </c>
      <c r="C715" s="36" t="str">
        <f>[1]Source!G717</f>
        <v>Прибор ОПС на 4 луча</v>
      </c>
      <c r="D715" s="37" t="str">
        <f>[1]Source!H717</f>
        <v>1  ШТ.</v>
      </c>
      <c r="E715" s="30">
        <f>[1]Source!I717</f>
        <v>1</v>
      </c>
      <c r="F715" s="38">
        <f>[1]Source!AL717+[1]Source!AM717+[1]Source!AO717</f>
        <v>29.66</v>
      </c>
      <c r="G715" s="39"/>
      <c r="H715" s="40"/>
      <c r="I715" s="39" t="str">
        <f>[1]Source!BO717</f>
        <v>м10-08-001-8</v>
      </c>
      <c r="J715" s="40"/>
      <c r="K715" s="41"/>
      <c r="S715">
        <f>ROUND(([1]Source!FX717/100)*((ROUND([1]Source!AF717*[1]Source!I717, 2)+ROUND([1]Source!AE717*[1]Source!I717, 2))), 2)</f>
        <v>20.16</v>
      </c>
      <c r="T715">
        <f>[1]Source!X717</f>
        <v>624.76</v>
      </c>
      <c r="U715">
        <f>ROUND(([1]Source!FY717/100)*((ROUND([1]Source!AF717*[1]Source!I717, 2)+ROUND([1]Source!AE717*[1]Source!I717, 2))), 2)</f>
        <v>15.12</v>
      </c>
      <c r="V715">
        <f>[1]Source!Y717</f>
        <v>468.57</v>
      </c>
    </row>
    <row r="716" spans="1:22" x14ac:dyDescent="0.25">
      <c r="A716" s="24"/>
      <c r="B716" s="36"/>
      <c r="C716" s="36" t="s">
        <v>29</v>
      </c>
      <c r="D716" s="37"/>
      <c r="E716" s="30"/>
      <c r="F716" s="38">
        <f>[1]Source!AO717</f>
        <v>25.2</v>
      </c>
      <c r="G716" s="39" t="str">
        <f>[1]Source!DG717</f>
        <v/>
      </c>
      <c r="H716" s="40">
        <f>ROUND([1]Source!AF717*[1]Source!I717, 2)</f>
        <v>25.2</v>
      </c>
      <c r="I716" s="39">
        <f>IF([1]Source!BA717&lt;&gt; 0, [1]Source!BA717, 1)</f>
        <v>30.99</v>
      </c>
      <c r="J716" s="40">
        <f>[1]Source!S717</f>
        <v>780.95</v>
      </c>
      <c r="K716" s="41"/>
      <c r="R716">
        <f>H716</f>
        <v>25.2</v>
      </c>
    </row>
    <row r="717" spans="1:22" x14ac:dyDescent="0.25">
      <c r="A717" s="24"/>
      <c r="B717" s="36"/>
      <c r="C717" s="36" t="s">
        <v>30</v>
      </c>
      <c r="D717" s="37"/>
      <c r="E717" s="30"/>
      <c r="F717" s="38">
        <f>[1]Source!AM717</f>
        <v>0.25</v>
      </c>
      <c r="G717" s="39" t="str">
        <f>[1]Source!DE717</f>
        <v/>
      </c>
      <c r="H717" s="40">
        <f>ROUND([1]Source!AD717*[1]Source!I717, 2)</f>
        <v>0.25</v>
      </c>
      <c r="I717" s="39">
        <f>IF([1]Source!BB717&lt;&gt; 0, [1]Source!BB717, 1)</f>
        <v>3.76</v>
      </c>
      <c r="J717" s="40">
        <f>[1]Source!Q717</f>
        <v>0.94</v>
      </c>
      <c r="K717" s="41"/>
    </row>
    <row r="718" spans="1:22" x14ac:dyDescent="0.25">
      <c r="A718" s="24"/>
      <c r="B718" s="36"/>
      <c r="C718" s="36" t="s">
        <v>31</v>
      </c>
      <c r="D718" s="37"/>
      <c r="E718" s="30"/>
      <c r="F718" s="38">
        <f>[1]Source!AL717</f>
        <v>4.21</v>
      </c>
      <c r="G718" s="39" t="str">
        <f>[1]Source!DD717</f>
        <v/>
      </c>
      <c r="H718" s="40">
        <f>ROUND([1]Source!AC717*[1]Source!I717, 2)</f>
        <v>4.21</v>
      </c>
      <c r="I718" s="39">
        <f>IF([1]Source!BC717&lt;&gt; 0, [1]Source!BC717, 1)</f>
        <v>8.52</v>
      </c>
      <c r="J718" s="40">
        <f>[1]Source!P717</f>
        <v>35.869999999999997</v>
      </c>
      <c r="K718" s="41"/>
    </row>
    <row r="719" spans="1:22" x14ac:dyDescent="0.25">
      <c r="A719" s="24"/>
      <c r="B719" s="36"/>
      <c r="C719" s="36" t="s">
        <v>32</v>
      </c>
      <c r="D719" s="37" t="s">
        <v>33</v>
      </c>
      <c r="E719" s="30">
        <f>[1]Source!BZ717</f>
        <v>80</v>
      </c>
      <c r="F719" s="42"/>
      <c r="G719" s="39"/>
      <c r="H719" s="40">
        <f>SUM(S715:S722)</f>
        <v>20.16</v>
      </c>
      <c r="I719" s="39">
        <f>[1]Source!AT717</f>
        <v>80</v>
      </c>
      <c r="J719" s="40">
        <f>SUM(T715:T722)</f>
        <v>624.76</v>
      </c>
      <c r="K719" s="41"/>
    </row>
    <row r="720" spans="1:22" x14ac:dyDescent="0.25">
      <c r="A720" s="24"/>
      <c r="B720" s="36"/>
      <c r="C720" s="36" t="s">
        <v>34</v>
      </c>
      <c r="D720" s="37" t="s">
        <v>33</v>
      </c>
      <c r="E720" s="30">
        <f>[1]Source!CA717</f>
        <v>60</v>
      </c>
      <c r="F720" s="42"/>
      <c r="G720" s="39"/>
      <c r="H720" s="40">
        <f>SUM(U715:U722)</f>
        <v>15.12</v>
      </c>
      <c r="I720" s="39">
        <f>[1]Source!AU717</f>
        <v>60</v>
      </c>
      <c r="J720" s="40">
        <f>SUM(V715:V722)</f>
        <v>468.57</v>
      </c>
      <c r="K720" s="41"/>
    </row>
    <row r="721" spans="1:26" x14ac:dyDescent="0.25">
      <c r="A721" s="24"/>
      <c r="B721" s="36"/>
      <c r="C721" s="36" t="s">
        <v>35</v>
      </c>
      <c r="D721" s="37" t="s">
        <v>36</v>
      </c>
      <c r="E721" s="30">
        <f>[1]Source!AQ717</f>
        <v>2.4</v>
      </c>
      <c r="F721" s="38"/>
      <c r="G721" s="39" t="str">
        <f>[1]Source!DI717</f>
        <v/>
      </c>
      <c r="H721" s="40"/>
      <c r="I721" s="39"/>
      <c r="J721" s="40"/>
      <c r="K721" s="43">
        <f>[1]Source!U717</f>
        <v>2.4</v>
      </c>
    </row>
    <row r="722" spans="1:26" ht="28.5" x14ac:dyDescent="0.25">
      <c r="A722" s="44" t="str">
        <f>[1]Source!E718</f>
        <v>109,1</v>
      </c>
      <c r="B722" s="45" t="str">
        <f>[1]Source!F718</f>
        <v>509-4291</v>
      </c>
      <c r="C722" s="45" t="str">
        <f>[1]Source!G718</f>
        <v>Пульт контроля и управления охранно-пожарный, марка "С2000-М"</v>
      </c>
      <c r="D722" s="46" t="str">
        <f>[1]Source!H718</f>
        <v>шт.</v>
      </c>
      <c r="E722" s="47">
        <f>[1]Source!I718</f>
        <v>1</v>
      </c>
      <c r="F722" s="48">
        <f>[1]Source!AL718+[1]Source!AM718+[1]Source!AO718</f>
        <v>639.42999999999995</v>
      </c>
      <c r="G722" s="49" t="s">
        <v>37</v>
      </c>
      <c r="H722" s="50">
        <f>ROUND([1]Source!AC718*[1]Source!I718, 2)+ROUND([1]Source!AD718*[1]Source!I718, 2)+ROUND([1]Source!AF718*[1]Source!I718, 2)</f>
        <v>639.42999999999995</v>
      </c>
      <c r="I722" s="51">
        <f>IF([1]Source!BC718&lt;&gt; 0, [1]Source!BC718, 1)</f>
        <v>8.6</v>
      </c>
      <c r="J722" s="50">
        <f>[1]Source!O718</f>
        <v>5499.1</v>
      </c>
      <c r="K722" s="52"/>
      <c r="S722">
        <f>ROUND(([1]Source!FX718/100)*((ROUND([1]Source!AF718*[1]Source!I718, 2)+ROUND([1]Source!AE718*[1]Source!I718, 2))), 2)</f>
        <v>0</v>
      </c>
      <c r="T722">
        <f>[1]Source!X718</f>
        <v>0</v>
      </c>
      <c r="U722">
        <f>ROUND(([1]Source!FY718/100)*((ROUND([1]Source!AF718*[1]Source!I718, 2)+ROUND([1]Source!AE718*[1]Source!I718, 2))), 2)</f>
        <v>0</v>
      </c>
      <c r="V722">
        <f>[1]Source!Y718</f>
        <v>0</v>
      </c>
      <c r="W722">
        <f>IF([1]Source!BI718&lt;=1,H722, 0)</f>
        <v>0</v>
      </c>
      <c r="X722">
        <f>IF([1]Source!BI718=2,H722, 0)</f>
        <v>639.42999999999995</v>
      </c>
      <c r="Y722">
        <f>IF([1]Source!BI718=3,H722, 0)</f>
        <v>0</v>
      </c>
      <c r="Z722">
        <f>IF([1]Source!BI718=4,H722, 0)</f>
        <v>0</v>
      </c>
    </row>
    <row r="723" spans="1:26" x14ac:dyDescent="0.25">
      <c r="G723" s="53">
        <f>H716+H717+H718+H719+H720+SUM(H722:H722)</f>
        <v>704.36999999999989</v>
      </c>
      <c r="H723" s="53"/>
      <c r="I723" s="53">
        <f>J716+J717+J718+J719+J720+SUM(J722:J722)</f>
        <v>7410.1900000000005</v>
      </c>
      <c r="J723" s="53"/>
      <c r="K723" s="54">
        <f>[1]Source!U717</f>
        <v>2.4</v>
      </c>
      <c r="O723" s="55">
        <f>G723</f>
        <v>704.36999999999989</v>
      </c>
      <c r="P723" s="55">
        <f>I723</f>
        <v>7410.1900000000005</v>
      </c>
      <c r="Q723" s="55">
        <f>K723</f>
        <v>2.4</v>
      </c>
      <c r="W723">
        <f>IF([1]Source!BI717&lt;=1,H716+H717+H718+H719+H720, 0)</f>
        <v>0</v>
      </c>
      <c r="X723">
        <f>IF([1]Source!BI717=2,H716+H717+H718+H719+H720, 0)</f>
        <v>64.94</v>
      </c>
      <c r="Y723">
        <f>IF([1]Source!BI717=3,H716+H717+H718+H719+H720, 0)</f>
        <v>0</v>
      </c>
      <c r="Z723">
        <f>IF([1]Source!BI717=4,H716+H717+H718+H719+H720, 0)</f>
        <v>0</v>
      </c>
    </row>
    <row r="724" spans="1:26" ht="42.75" x14ac:dyDescent="0.25">
      <c r="A724" s="24" t="str">
        <f>[1]Source!E719</f>
        <v>110</v>
      </c>
      <c r="B724" s="36" t="str">
        <f>[1]Source!F719</f>
        <v>м10-08-001-7</v>
      </c>
      <c r="C724" s="36" t="str">
        <f>[1]Source!G719</f>
        <v>Приборы приемно-контрольные сигнальные, концентратор блок линейный</v>
      </c>
      <c r="D724" s="37" t="str">
        <f>[1]Source!H719</f>
        <v>10 лучей</v>
      </c>
      <c r="E724" s="30">
        <f>[1]Source!I719</f>
        <v>0.1</v>
      </c>
      <c r="F724" s="38">
        <f>[1]Source!AL719+[1]Source!AM719+[1]Source!AO719</f>
        <v>44.43</v>
      </c>
      <c r="G724" s="39"/>
      <c r="H724" s="40"/>
      <c r="I724" s="39" t="str">
        <f>[1]Source!BO719</f>
        <v>м10-08-001-7</v>
      </c>
      <c r="J724" s="40"/>
      <c r="K724" s="41"/>
      <c r="S724">
        <f>ROUND(([1]Source!FX719/100)*((ROUND([1]Source!AF719*[1]Source!I719, 2)+ROUND([1]Source!AE719*[1]Source!I719, 2))), 2)</f>
        <v>3.1</v>
      </c>
      <c r="T724">
        <f>[1]Source!X719</f>
        <v>95.92</v>
      </c>
      <c r="U724">
        <f>ROUND(([1]Source!FY719/100)*((ROUND([1]Source!AF719*[1]Source!I719, 2)+ROUND([1]Source!AE719*[1]Source!I719, 2))), 2)</f>
        <v>2.3199999999999998</v>
      </c>
      <c r="V724">
        <f>[1]Source!Y719</f>
        <v>71.94</v>
      </c>
    </row>
    <row r="725" spans="1:26" x14ac:dyDescent="0.25">
      <c r="C725" s="56" t="str">
        <f>"Объем: "&amp;[1]Source!I719&amp;"=1/"&amp;"10"</f>
        <v>Объем: 0,1=1/10</v>
      </c>
    </row>
    <row r="726" spans="1:26" x14ac:dyDescent="0.25">
      <c r="A726" s="24"/>
      <c r="B726" s="36"/>
      <c r="C726" s="36" t="s">
        <v>29</v>
      </c>
      <c r="D726" s="37"/>
      <c r="E726" s="30"/>
      <c r="F726" s="38">
        <f>[1]Source!AO719</f>
        <v>38.69</v>
      </c>
      <c r="G726" s="39" t="str">
        <f>[1]Source!DG719</f>
        <v/>
      </c>
      <c r="H726" s="40">
        <f>ROUND([1]Source!AF719*[1]Source!I719, 2)</f>
        <v>3.87</v>
      </c>
      <c r="I726" s="39">
        <f>IF([1]Source!BA719&lt;&gt; 0, [1]Source!BA719, 1)</f>
        <v>30.99</v>
      </c>
      <c r="J726" s="40">
        <f>[1]Source!S719</f>
        <v>119.9</v>
      </c>
      <c r="K726" s="41"/>
      <c r="R726">
        <f>H726</f>
        <v>3.87</v>
      </c>
    </row>
    <row r="727" spans="1:26" x14ac:dyDescent="0.25">
      <c r="A727" s="24"/>
      <c r="B727" s="36"/>
      <c r="C727" s="36" t="s">
        <v>30</v>
      </c>
      <c r="D727" s="37"/>
      <c r="E727" s="30"/>
      <c r="F727" s="38">
        <f>[1]Source!AM719</f>
        <v>0.31</v>
      </c>
      <c r="G727" s="39" t="str">
        <f>[1]Source!DE719</f>
        <v/>
      </c>
      <c r="H727" s="40">
        <f>ROUND([1]Source!AD719*[1]Source!I719, 2)</f>
        <v>0.03</v>
      </c>
      <c r="I727" s="39">
        <f>IF([1]Source!BB719&lt;&gt; 0, [1]Source!BB719, 1)</f>
        <v>3.74</v>
      </c>
      <c r="J727" s="40">
        <f>[1]Source!Q719</f>
        <v>0.12</v>
      </c>
      <c r="K727" s="41"/>
    </row>
    <row r="728" spans="1:26" x14ac:dyDescent="0.25">
      <c r="A728" s="24"/>
      <c r="B728" s="36"/>
      <c r="C728" s="36" t="s">
        <v>31</v>
      </c>
      <c r="D728" s="37"/>
      <c r="E728" s="30"/>
      <c r="F728" s="38">
        <f>[1]Source!AL719</f>
        <v>5.43</v>
      </c>
      <c r="G728" s="39" t="str">
        <f>[1]Source!DD719</f>
        <v/>
      </c>
      <c r="H728" s="40">
        <f>ROUND([1]Source!AC719*[1]Source!I719, 2)</f>
        <v>0.54</v>
      </c>
      <c r="I728" s="39">
        <f>IF([1]Source!BC719&lt;&gt; 0, [1]Source!BC719, 1)</f>
        <v>8.9</v>
      </c>
      <c r="J728" s="40">
        <f>[1]Source!P719</f>
        <v>4.83</v>
      </c>
      <c r="K728" s="41"/>
    </row>
    <row r="729" spans="1:26" x14ac:dyDescent="0.25">
      <c r="A729" s="24"/>
      <c r="B729" s="36"/>
      <c r="C729" s="36" t="s">
        <v>32</v>
      </c>
      <c r="D729" s="37" t="s">
        <v>33</v>
      </c>
      <c r="E729" s="30">
        <f>[1]Source!BZ719</f>
        <v>80</v>
      </c>
      <c r="F729" s="42"/>
      <c r="G729" s="39"/>
      <c r="H729" s="40">
        <f>SUM(S724:S732)</f>
        <v>3.1</v>
      </c>
      <c r="I729" s="39">
        <f>[1]Source!AT719</f>
        <v>80</v>
      </c>
      <c r="J729" s="40">
        <f>SUM(T724:T732)</f>
        <v>95.92</v>
      </c>
      <c r="K729" s="41"/>
    </row>
    <row r="730" spans="1:26" x14ac:dyDescent="0.25">
      <c r="A730" s="24"/>
      <c r="B730" s="36"/>
      <c r="C730" s="36" t="s">
        <v>34</v>
      </c>
      <c r="D730" s="37" t="s">
        <v>33</v>
      </c>
      <c r="E730" s="30">
        <f>[1]Source!CA719</f>
        <v>60</v>
      </c>
      <c r="F730" s="42"/>
      <c r="G730" s="39"/>
      <c r="H730" s="40">
        <f>SUM(U724:U732)</f>
        <v>2.3199999999999998</v>
      </c>
      <c r="I730" s="39">
        <f>[1]Source!AU719</f>
        <v>60</v>
      </c>
      <c r="J730" s="40">
        <f>SUM(V724:V732)</f>
        <v>71.94</v>
      </c>
      <c r="K730" s="41"/>
    </row>
    <row r="731" spans="1:26" x14ac:dyDescent="0.25">
      <c r="A731" s="24"/>
      <c r="B731" s="36"/>
      <c r="C731" s="36" t="s">
        <v>35</v>
      </c>
      <c r="D731" s="37" t="s">
        <v>36</v>
      </c>
      <c r="E731" s="30">
        <f>[1]Source!AQ719</f>
        <v>3.9</v>
      </c>
      <c r="F731" s="38"/>
      <c r="G731" s="39" t="str">
        <f>[1]Source!DI719</f>
        <v/>
      </c>
      <c r="H731" s="40"/>
      <c r="I731" s="39"/>
      <c r="J731" s="40"/>
      <c r="K731" s="43">
        <f>[1]Source!U719</f>
        <v>0.39</v>
      </c>
    </row>
    <row r="732" spans="1:26" ht="28.5" x14ac:dyDescent="0.25">
      <c r="A732" s="44" t="str">
        <f>[1]Source!E720</f>
        <v>110,1</v>
      </c>
      <c r="B732" s="45" t="str">
        <f>[1]Source!F720</f>
        <v>509-4299</v>
      </c>
      <c r="C732" s="45" t="str">
        <f>[1]Source!G720</f>
        <v>Преобразователь интерфейса, марка "С2000-ПИ"</v>
      </c>
      <c r="D732" s="46" t="str">
        <f>[1]Source!H720</f>
        <v>шт.</v>
      </c>
      <c r="E732" s="47">
        <f>[1]Source!I720</f>
        <v>1</v>
      </c>
      <c r="F732" s="48">
        <f>[1]Source!AL720+[1]Source!AM720+[1]Source!AO720</f>
        <v>288.2</v>
      </c>
      <c r="G732" s="49" t="s">
        <v>37</v>
      </c>
      <c r="H732" s="50">
        <f>ROUND([1]Source!AC720*[1]Source!I720, 2)+ROUND([1]Source!AD720*[1]Source!I720, 2)+ROUND([1]Source!AF720*[1]Source!I720, 2)</f>
        <v>288.2</v>
      </c>
      <c r="I732" s="51">
        <f>IF([1]Source!BC720&lt;&gt; 0, [1]Source!BC720, 1)</f>
        <v>8.49</v>
      </c>
      <c r="J732" s="50">
        <f>[1]Source!O720</f>
        <v>2446.8200000000002</v>
      </c>
      <c r="K732" s="52"/>
      <c r="S732">
        <f>ROUND(([1]Source!FX720/100)*((ROUND([1]Source!AF720*[1]Source!I720, 2)+ROUND([1]Source!AE720*[1]Source!I720, 2))), 2)</f>
        <v>0</v>
      </c>
      <c r="T732">
        <f>[1]Source!X720</f>
        <v>0</v>
      </c>
      <c r="U732">
        <f>ROUND(([1]Source!FY720/100)*((ROUND([1]Source!AF720*[1]Source!I720, 2)+ROUND([1]Source!AE720*[1]Source!I720, 2))), 2)</f>
        <v>0</v>
      </c>
      <c r="V732">
        <f>[1]Source!Y720</f>
        <v>0</v>
      </c>
      <c r="W732">
        <f>IF([1]Source!BI720&lt;=1,H732, 0)</f>
        <v>0</v>
      </c>
      <c r="X732">
        <f>IF([1]Source!BI720=2,H732, 0)</f>
        <v>288.2</v>
      </c>
      <c r="Y732">
        <f>IF([1]Source!BI720=3,H732, 0)</f>
        <v>0</v>
      </c>
      <c r="Z732">
        <f>IF([1]Source!BI720=4,H732, 0)</f>
        <v>0</v>
      </c>
    </row>
    <row r="733" spans="1:26" x14ac:dyDescent="0.25">
      <c r="G733" s="53">
        <f>H726+H727+H728+H729+H730+SUM(H732:H732)</f>
        <v>298.06</v>
      </c>
      <c r="H733" s="53"/>
      <c r="I733" s="53">
        <f>J726+J727+J728+J729+J730+SUM(J732:J732)</f>
        <v>2739.53</v>
      </c>
      <c r="J733" s="53"/>
      <c r="K733" s="54">
        <f>[1]Source!U719</f>
        <v>0.39</v>
      </c>
      <c r="O733" s="55">
        <f>G733</f>
        <v>298.06</v>
      </c>
      <c r="P733" s="55">
        <f>I733</f>
        <v>2739.53</v>
      </c>
      <c r="Q733" s="55">
        <f>K733</f>
        <v>0.39</v>
      </c>
      <c r="W733">
        <f>IF([1]Source!BI719&lt;=1,H726+H727+H728+H729+H730, 0)</f>
        <v>0</v>
      </c>
      <c r="X733">
        <f>IF([1]Source!BI719=2,H726+H727+H728+H729+H730, 0)</f>
        <v>9.86</v>
      </c>
      <c r="Y733">
        <f>IF([1]Source!BI719=3,H726+H727+H728+H729+H730, 0)</f>
        <v>0</v>
      </c>
      <c r="Z733">
        <f>IF([1]Source!BI719=4,H726+H727+H728+H729+H730, 0)</f>
        <v>0</v>
      </c>
    </row>
    <row r="734" spans="1:26" ht="29.25" x14ac:dyDescent="0.25">
      <c r="A734" s="24" t="str">
        <f>[1]Source!E721</f>
        <v>111</v>
      </c>
      <c r="B734" s="36" t="str">
        <f>[1]Source!F721</f>
        <v>м10-08-001-12</v>
      </c>
      <c r="C734" s="36" t="str">
        <f>[1]Source!G721</f>
        <v>Устройства промежуточные на количество лучей 5</v>
      </c>
      <c r="D734" s="37" t="str">
        <f>[1]Source!H721</f>
        <v>1  ШТ.</v>
      </c>
      <c r="E734" s="30">
        <f>[1]Source!I721</f>
        <v>1</v>
      </c>
      <c r="F734" s="38">
        <f>[1]Source!AL721+[1]Source!AM721+[1]Source!AO721</f>
        <v>29.17</v>
      </c>
      <c r="G734" s="39"/>
      <c r="H734" s="40"/>
      <c r="I734" s="39" t="str">
        <f>[1]Source!BO721</f>
        <v>м10-08-001-12</v>
      </c>
      <c r="J734" s="40"/>
      <c r="K734" s="41"/>
      <c r="S734">
        <f>ROUND(([1]Source!FX721/100)*((ROUND([1]Source!AF721*[1]Source!I721, 2)+ROUND([1]Source!AE721*[1]Source!I721, 2))), 2)</f>
        <v>19.87</v>
      </c>
      <c r="T734">
        <f>[1]Source!X721</f>
        <v>615.83000000000004</v>
      </c>
      <c r="U734">
        <f>ROUND(([1]Source!FY721/100)*((ROUND([1]Source!AF721*[1]Source!I721, 2)+ROUND([1]Source!AE721*[1]Source!I721, 2))), 2)</f>
        <v>14.9</v>
      </c>
      <c r="V734">
        <f>[1]Source!Y721</f>
        <v>461.87</v>
      </c>
    </row>
    <row r="735" spans="1:26" x14ac:dyDescent="0.25">
      <c r="A735" s="24"/>
      <c r="B735" s="36"/>
      <c r="C735" s="36" t="s">
        <v>29</v>
      </c>
      <c r="D735" s="37"/>
      <c r="E735" s="30"/>
      <c r="F735" s="38">
        <f>[1]Source!AO721</f>
        <v>24.84</v>
      </c>
      <c r="G735" s="39" t="str">
        <f>[1]Source!DG721</f>
        <v/>
      </c>
      <c r="H735" s="40">
        <f>ROUND([1]Source!AF721*[1]Source!I721, 2)</f>
        <v>24.84</v>
      </c>
      <c r="I735" s="39">
        <f>IF([1]Source!BA721&lt;&gt; 0, [1]Source!BA721, 1)</f>
        <v>30.99</v>
      </c>
      <c r="J735" s="40">
        <f>[1]Source!S721</f>
        <v>769.79</v>
      </c>
      <c r="K735" s="41"/>
      <c r="R735">
        <f>H735</f>
        <v>24.84</v>
      </c>
    </row>
    <row r="736" spans="1:26" x14ac:dyDescent="0.25">
      <c r="A736" s="24"/>
      <c r="B736" s="36"/>
      <c r="C736" s="36" t="s">
        <v>30</v>
      </c>
      <c r="D736" s="37"/>
      <c r="E736" s="30"/>
      <c r="F736" s="38">
        <f>[1]Source!AM721</f>
        <v>0.25</v>
      </c>
      <c r="G736" s="39" t="str">
        <f>[1]Source!DE721</f>
        <v/>
      </c>
      <c r="H736" s="40">
        <f>ROUND([1]Source!AD721*[1]Source!I721, 2)</f>
        <v>0.25</v>
      </c>
      <c r="I736" s="39">
        <f>IF([1]Source!BB721&lt;&gt; 0, [1]Source!BB721, 1)</f>
        <v>3.76</v>
      </c>
      <c r="J736" s="40">
        <f>[1]Source!Q721</f>
        <v>0.94</v>
      </c>
      <c r="K736" s="41"/>
    </row>
    <row r="737" spans="1:26" x14ac:dyDescent="0.25">
      <c r="A737" s="24"/>
      <c r="B737" s="36"/>
      <c r="C737" s="36" t="s">
        <v>31</v>
      </c>
      <c r="D737" s="37"/>
      <c r="E737" s="30"/>
      <c r="F737" s="38">
        <f>[1]Source!AL721</f>
        <v>4.08</v>
      </c>
      <c r="G737" s="39" t="str">
        <f>[1]Source!DD721</f>
        <v/>
      </c>
      <c r="H737" s="40">
        <f>ROUND([1]Source!AC721*[1]Source!I721, 2)</f>
        <v>4.08</v>
      </c>
      <c r="I737" s="39">
        <f>IF([1]Source!BC721&lt;&gt; 0, [1]Source!BC721, 1)</f>
        <v>8.43</v>
      </c>
      <c r="J737" s="40">
        <f>[1]Source!P721</f>
        <v>34.39</v>
      </c>
      <c r="K737" s="41"/>
    </row>
    <row r="738" spans="1:26" x14ac:dyDescent="0.25">
      <c r="A738" s="24"/>
      <c r="B738" s="36"/>
      <c r="C738" s="36" t="s">
        <v>32</v>
      </c>
      <c r="D738" s="37" t="s">
        <v>33</v>
      </c>
      <c r="E738" s="30">
        <f>[1]Source!BZ721</f>
        <v>80</v>
      </c>
      <c r="F738" s="42"/>
      <c r="G738" s="39"/>
      <c r="H738" s="40">
        <f>SUM(S734:S741)</f>
        <v>19.87</v>
      </c>
      <c r="I738" s="39">
        <f>[1]Source!AT721</f>
        <v>80</v>
      </c>
      <c r="J738" s="40">
        <f>SUM(T734:T741)</f>
        <v>615.83000000000004</v>
      </c>
      <c r="K738" s="41"/>
    </row>
    <row r="739" spans="1:26" x14ac:dyDescent="0.25">
      <c r="A739" s="24"/>
      <c r="B739" s="36"/>
      <c r="C739" s="36" t="s">
        <v>34</v>
      </c>
      <c r="D739" s="37" t="s">
        <v>33</v>
      </c>
      <c r="E739" s="30">
        <f>[1]Source!CA721</f>
        <v>60</v>
      </c>
      <c r="F739" s="42"/>
      <c r="G739" s="39"/>
      <c r="H739" s="40">
        <f>SUM(U734:U741)</f>
        <v>14.9</v>
      </c>
      <c r="I739" s="39">
        <f>[1]Source!AU721</f>
        <v>60</v>
      </c>
      <c r="J739" s="40">
        <f>SUM(V734:V741)</f>
        <v>461.87</v>
      </c>
      <c r="K739" s="41"/>
    </row>
    <row r="740" spans="1:26" x14ac:dyDescent="0.25">
      <c r="A740" s="24"/>
      <c r="B740" s="36"/>
      <c r="C740" s="36" t="s">
        <v>35</v>
      </c>
      <c r="D740" s="37" t="s">
        <v>36</v>
      </c>
      <c r="E740" s="30">
        <f>[1]Source!AQ721</f>
        <v>2.4</v>
      </c>
      <c r="F740" s="38"/>
      <c r="G740" s="39" t="str">
        <f>[1]Source!DI721</f>
        <v/>
      </c>
      <c r="H740" s="40"/>
      <c r="I740" s="39"/>
      <c r="J740" s="40"/>
      <c r="K740" s="43">
        <f>[1]Source!U721</f>
        <v>2.4</v>
      </c>
    </row>
    <row r="741" spans="1:26" ht="28.5" x14ac:dyDescent="0.25">
      <c r="A741" s="44" t="str">
        <f>[1]Source!E722</f>
        <v>111,1</v>
      </c>
      <c r="B741" s="45" t="str">
        <f>[1]Source!F722</f>
        <v>509-4294</v>
      </c>
      <c r="C741" s="45" t="str">
        <f>[1]Source!G722</f>
        <v>Блок контроля и индикации, марка "С2000-БКИ"</v>
      </c>
      <c r="D741" s="46" t="str">
        <f>[1]Source!H722</f>
        <v>шт.</v>
      </c>
      <c r="E741" s="47">
        <f>[1]Source!I722</f>
        <v>1</v>
      </c>
      <c r="F741" s="48">
        <f>[1]Source!AL722+[1]Source!AM722+[1]Source!AO722</f>
        <v>404.27</v>
      </c>
      <c r="G741" s="49" t="s">
        <v>37</v>
      </c>
      <c r="H741" s="50">
        <f>ROUND([1]Source!AC722*[1]Source!I722, 2)+ROUND([1]Source!AD722*[1]Source!I722, 2)+ROUND([1]Source!AF722*[1]Source!I722, 2)</f>
        <v>404.27</v>
      </c>
      <c r="I741" s="51">
        <f>IF([1]Source!BC722&lt;&gt; 0, [1]Source!BC722, 1)</f>
        <v>9.1</v>
      </c>
      <c r="J741" s="50">
        <f>[1]Source!O722</f>
        <v>3678.86</v>
      </c>
      <c r="K741" s="52"/>
      <c r="S741">
        <f>ROUND(([1]Source!FX722/100)*((ROUND([1]Source!AF722*[1]Source!I722, 2)+ROUND([1]Source!AE722*[1]Source!I722, 2))), 2)</f>
        <v>0</v>
      </c>
      <c r="T741">
        <f>[1]Source!X722</f>
        <v>0</v>
      </c>
      <c r="U741">
        <f>ROUND(([1]Source!FY722/100)*((ROUND([1]Source!AF722*[1]Source!I722, 2)+ROUND([1]Source!AE722*[1]Source!I722, 2))), 2)</f>
        <v>0</v>
      </c>
      <c r="V741">
        <f>[1]Source!Y722</f>
        <v>0</v>
      </c>
      <c r="W741">
        <f>IF([1]Source!BI722&lt;=1,H741, 0)</f>
        <v>0</v>
      </c>
      <c r="X741">
        <f>IF([1]Source!BI722=2,H741, 0)</f>
        <v>404.27</v>
      </c>
      <c r="Y741">
        <f>IF([1]Source!BI722=3,H741, 0)</f>
        <v>0</v>
      </c>
      <c r="Z741">
        <f>IF([1]Source!BI722=4,H741, 0)</f>
        <v>0</v>
      </c>
    </row>
    <row r="742" spans="1:26" x14ac:dyDescent="0.25">
      <c r="G742" s="53">
        <f>H735+H736+H737+H738+H739+SUM(H741:H741)</f>
        <v>468.21</v>
      </c>
      <c r="H742" s="53"/>
      <c r="I742" s="53">
        <f>J735+J736+J737+J738+J739+SUM(J741:J741)</f>
        <v>5561.68</v>
      </c>
      <c r="J742" s="53"/>
      <c r="K742" s="54">
        <f>[1]Source!U721</f>
        <v>2.4</v>
      </c>
      <c r="O742" s="55">
        <f>G742</f>
        <v>468.21</v>
      </c>
      <c r="P742" s="55">
        <f>I742</f>
        <v>5561.68</v>
      </c>
      <c r="Q742" s="55">
        <f>K742</f>
        <v>2.4</v>
      </c>
      <c r="W742">
        <f>IF([1]Source!BI721&lt;=1,H735+H736+H737+H738+H739, 0)</f>
        <v>0</v>
      </c>
      <c r="X742">
        <f>IF([1]Source!BI721=2,H735+H736+H737+H738+H739, 0)</f>
        <v>63.940000000000005</v>
      </c>
      <c r="Y742">
        <f>IF([1]Source!BI721=3,H735+H736+H737+H738+H739, 0)</f>
        <v>0</v>
      </c>
      <c r="Z742">
        <f>IF([1]Source!BI721=4,H735+H736+H737+H738+H739, 0)</f>
        <v>0</v>
      </c>
    </row>
    <row r="743" spans="1:26" ht="29.25" x14ac:dyDescent="0.25">
      <c r="A743" s="24" t="str">
        <f>[1]Source!E723</f>
        <v>112</v>
      </c>
      <c r="B743" s="36" t="str">
        <f>[1]Source!F723</f>
        <v>м10-08-001-8</v>
      </c>
      <c r="C743" s="36" t="str">
        <f>[1]Source!G723</f>
        <v>Прибор ОПС на 4 луча</v>
      </c>
      <c r="D743" s="37" t="str">
        <f>[1]Source!H723</f>
        <v>1  ШТ.</v>
      </c>
      <c r="E743" s="30">
        <f>[1]Source!I723</f>
        <v>2</v>
      </c>
      <c r="F743" s="38">
        <f>[1]Source!AL723+[1]Source!AM723+[1]Source!AO723</f>
        <v>29.66</v>
      </c>
      <c r="G743" s="39"/>
      <c r="H743" s="40"/>
      <c r="I743" s="39" t="str">
        <f>[1]Source!BO723</f>
        <v>м10-08-001-8</v>
      </c>
      <c r="J743" s="40"/>
      <c r="K743" s="41"/>
      <c r="S743">
        <f>ROUND(([1]Source!FX723/100)*((ROUND([1]Source!AF723*[1]Source!I723, 2)+ROUND([1]Source!AE723*[1]Source!I723, 2))), 2)</f>
        <v>40.32</v>
      </c>
      <c r="T743">
        <f>[1]Source!X723</f>
        <v>1249.52</v>
      </c>
      <c r="U743">
        <f>ROUND(([1]Source!FY723/100)*((ROUND([1]Source!AF723*[1]Source!I723, 2)+ROUND([1]Source!AE723*[1]Source!I723, 2))), 2)</f>
        <v>30.24</v>
      </c>
      <c r="V743">
        <f>[1]Source!Y723</f>
        <v>937.14</v>
      </c>
    </row>
    <row r="744" spans="1:26" x14ac:dyDescent="0.25">
      <c r="A744" s="24"/>
      <c r="B744" s="36"/>
      <c r="C744" s="36" t="s">
        <v>29</v>
      </c>
      <c r="D744" s="37"/>
      <c r="E744" s="30"/>
      <c r="F744" s="38">
        <f>[1]Source!AO723</f>
        <v>25.2</v>
      </c>
      <c r="G744" s="39" t="str">
        <f>[1]Source!DG723</f>
        <v/>
      </c>
      <c r="H744" s="40">
        <f>ROUND([1]Source!AF723*[1]Source!I723, 2)</f>
        <v>50.4</v>
      </c>
      <c r="I744" s="39">
        <f>IF([1]Source!BA723&lt;&gt; 0, [1]Source!BA723, 1)</f>
        <v>30.99</v>
      </c>
      <c r="J744" s="40">
        <f>[1]Source!S723</f>
        <v>1561.9</v>
      </c>
      <c r="K744" s="41"/>
      <c r="R744">
        <f>H744</f>
        <v>50.4</v>
      </c>
    </row>
    <row r="745" spans="1:26" x14ac:dyDescent="0.25">
      <c r="A745" s="24"/>
      <c r="B745" s="36"/>
      <c r="C745" s="36" t="s">
        <v>30</v>
      </c>
      <c r="D745" s="37"/>
      <c r="E745" s="30"/>
      <c r="F745" s="38">
        <f>[1]Source!AM723</f>
        <v>0.25</v>
      </c>
      <c r="G745" s="39" t="str">
        <f>[1]Source!DE723</f>
        <v/>
      </c>
      <c r="H745" s="40">
        <f>ROUND([1]Source!AD723*[1]Source!I723, 2)</f>
        <v>0.5</v>
      </c>
      <c r="I745" s="39">
        <f>IF([1]Source!BB723&lt;&gt; 0, [1]Source!BB723, 1)</f>
        <v>3.76</v>
      </c>
      <c r="J745" s="40">
        <f>[1]Source!Q723</f>
        <v>1.88</v>
      </c>
      <c r="K745" s="41"/>
    </row>
    <row r="746" spans="1:26" x14ac:dyDescent="0.25">
      <c r="A746" s="24"/>
      <c r="B746" s="36"/>
      <c r="C746" s="36" t="s">
        <v>31</v>
      </c>
      <c r="D746" s="37"/>
      <c r="E746" s="30"/>
      <c r="F746" s="38">
        <f>[1]Source!AL723</f>
        <v>4.21</v>
      </c>
      <c r="G746" s="39" t="str">
        <f>[1]Source!DD723</f>
        <v/>
      </c>
      <c r="H746" s="40">
        <f>ROUND([1]Source!AC723*[1]Source!I723, 2)</f>
        <v>8.42</v>
      </c>
      <c r="I746" s="39">
        <f>IF([1]Source!BC723&lt;&gt; 0, [1]Source!BC723, 1)</f>
        <v>8.52</v>
      </c>
      <c r="J746" s="40">
        <f>[1]Source!P723</f>
        <v>71.739999999999995</v>
      </c>
      <c r="K746" s="41"/>
    </row>
    <row r="747" spans="1:26" x14ac:dyDescent="0.25">
      <c r="A747" s="24"/>
      <c r="B747" s="36"/>
      <c r="C747" s="36" t="s">
        <v>32</v>
      </c>
      <c r="D747" s="37" t="s">
        <v>33</v>
      </c>
      <c r="E747" s="30">
        <f>[1]Source!BZ723</f>
        <v>80</v>
      </c>
      <c r="F747" s="42"/>
      <c r="G747" s="39"/>
      <c r="H747" s="40">
        <f>SUM(S743:S750)</f>
        <v>40.32</v>
      </c>
      <c r="I747" s="39">
        <f>[1]Source!AT723</f>
        <v>80</v>
      </c>
      <c r="J747" s="40">
        <f>SUM(T743:T750)</f>
        <v>1249.52</v>
      </c>
      <c r="K747" s="41"/>
    </row>
    <row r="748" spans="1:26" x14ac:dyDescent="0.25">
      <c r="A748" s="24"/>
      <c r="B748" s="36"/>
      <c r="C748" s="36" t="s">
        <v>34</v>
      </c>
      <c r="D748" s="37" t="s">
        <v>33</v>
      </c>
      <c r="E748" s="30">
        <f>[1]Source!CA723</f>
        <v>60</v>
      </c>
      <c r="F748" s="42"/>
      <c r="G748" s="39"/>
      <c r="H748" s="40">
        <f>SUM(U743:U750)</f>
        <v>30.24</v>
      </c>
      <c r="I748" s="39">
        <f>[1]Source!AU723</f>
        <v>60</v>
      </c>
      <c r="J748" s="40">
        <f>SUM(V743:V750)</f>
        <v>937.14</v>
      </c>
      <c r="K748" s="41"/>
    </row>
    <row r="749" spans="1:26" x14ac:dyDescent="0.25">
      <c r="A749" s="24"/>
      <c r="B749" s="36"/>
      <c r="C749" s="36" t="s">
        <v>35</v>
      </c>
      <c r="D749" s="37" t="s">
        <v>36</v>
      </c>
      <c r="E749" s="30">
        <f>[1]Source!AQ723</f>
        <v>2.4</v>
      </c>
      <c r="F749" s="38"/>
      <c r="G749" s="39" t="str">
        <f>[1]Source!DI723</f>
        <v/>
      </c>
      <c r="H749" s="40"/>
      <c r="I749" s="39"/>
      <c r="J749" s="40"/>
      <c r="K749" s="43">
        <f>[1]Source!U723</f>
        <v>4.8</v>
      </c>
    </row>
    <row r="750" spans="1:26" ht="28.5" x14ac:dyDescent="0.25">
      <c r="A750" s="44" t="str">
        <f>[1]Source!E724</f>
        <v>112,1</v>
      </c>
      <c r="B750" s="45" t="str">
        <f>[1]Source!F724</f>
        <v>509-4296</v>
      </c>
      <c r="C750" s="45" t="str">
        <f>[1]Source!G724</f>
        <v>Контроллер двухпроводной линии связи, марка "С2000-КДЛ"</v>
      </c>
      <c r="D750" s="46" t="str">
        <f>[1]Source!H724</f>
        <v>шт.</v>
      </c>
      <c r="E750" s="47">
        <f>[1]Source!I724</f>
        <v>2</v>
      </c>
      <c r="F750" s="48">
        <f>[1]Source!AL724+[1]Source!AM724+[1]Source!AO724</f>
        <v>178.97</v>
      </c>
      <c r="G750" s="49" t="s">
        <v>37</v>
      </c>
      <c r="H750" s="50">
        <f>ROUND([1]Source!AC724*[1]Source!I724, 2)+ROUND([1]Source!AD724*[1]Source!I724, 2)+ROUND([1]Source!AF724*[1]Source!I724, 2)</f>
        <v>357.94</v>
      </c>
      <c r="I750" s="51">
        <f>IF([1]Source!BC724&lt;&gt; 0, [1]Source!BC724, 1)</f>
        <v>10.37</v>
      </c>
      <c r="J750" s="50">
        <f>[1]Source!O724</f>
        <v>3711.84</v>
      </c>
      <c r="K750" s="52"/>
      <c r="S750">
        <f>ROUND(([1]Source!FX724/100)*((ROUND([1]Source!AF724*[1]Source!I724, 2)+ROUND([1]Source!AE724*[1]Source!I724, 2))), 2)</f>
        <v>0</v>
      </c>
      <c r="T750">
        <f>[1]Source!X724</f>
        <v>0</v>
      </c>
      <c r="U750">
        <f>ROUND(([1]Source!FY724/100)*((ROUND([1]Source!AF724*[1]Source!I724, 2)+ROUND([1]Source!AE724*[1]Source!I724, 2))), 2)</f>
        <v>0</v>
      </c>
      <c r="V750">
        <f>[1]Source!Y724</f>
        <v>0</v>
      </c>
      <c r="W750">
        <f>IF([1]Source!BI724&lt;=1,H750, 0)</f>
        <v>0</v>
      </c>
      <c r="X750">
        <f>IF([1]Source!BI724=2,H750, 0)</f>
        <v>357.94</v>
      </c>
      <c r="Y750">
        <f>IF([1]Source!BI724=3,H750, 0)</f>
        <v>0</v>
      </c>
      <c r="Z750">
        <f>IF([1]Source!BI724=4,H750, 0)</f>
        <v>0</v>
      </c>
    </row>
    <row r="751" spans="1:26" x14ac:dyDescent="0.25">
      <c r="G751" s="53">
        <f>H744+H745+H746+H747+H748+SUM(H750:H750)</f>
        <v>487.82</v>
      </c>
      <c r="H751" s="53"/>
      <c r="I751" s="53">
        <f>J744+J745+J746+J747+J748+SUM(J750:J750)</f>
        <v>7534.02</v>
      </c>
      <c r="J751" s="53"/>
      <c r="K751" s="54">
        <f>[1]Source!U723</f>
        <v>4.8</v>
      </c>
      <c r="O751" s="55">
        <f>G751</f>
        <v>487.82</v>
      </c>
      <c r="P751" s="55">
        <f>I751</f>
        <v>7534.02</v>
      </c>
      <c r="Q751" s="55">
        <f>K751</f>
        <v>4.8</v>
      </c>
      <c r="W751">
        <f>IF([1]Source!BI723&lt;=1,H744+H745+H746+H747+H748, 0)</f>
        <v>0</v>
      </c>
      <c r="X751">
        <f>IF([1]Source!BI723=2,H744+H745+H746+H747+H748, 0)</f>
        <v>129.88</v>
      </c>
      <c r="Y751">
        <f>IF([1]Source!BI723=3,H744+H745+H746+H747+H748, 0)</f>
        <v>0</v>
      </c>
      <c r="Z751">
        <f>IF([1]Source!BI723=4,H744+H745+H746+H747+H748, 0)</f>
        <v>0</v>
      </c>
    </row>
    <row r="752" spans="1:26" ht="29.25" x14ac:dyDescent="0.25">
      <c r="A752" s="24" t="str">
        <f>[1]Source!E725</f>
        <v>113</v>
      </c>
      <c r="B752" s="36" t="str">
        <f>[1]Source!F725</f>
        <v>м10-08-001-12</v>
      </c>
      <c r="C752" s="36" t="str">
        <f>[1]Source!G725</f>
        <v>Устройства промежуточные на количество лучей 5</v>
      </c>
      <c r="D752" s="37" t="str">
        <f>[1]Source!H725</f>
        <v>1  ШТ.</v>
      </c>
      <c r="E752" s="30">
        <f>[1]Source!I725</f>
        <v>6</v>
      </c>
      <c r="F752" s="38">
        <f>[1]Source!AL725+[1]Source!AM725+[1]Source!AO725</f>
        <v>29.17</v>
      </c>
      <c r="G752" s="39"/>
      <c r="H752" s="40"/>
      <c r="I752" s="39" t="str">
        <f>[1]Source!BO725</f>
        <v>м10-08-001-12</v>
      </c>
      <c r="J752" s="40"/>
      <c r="K752" s="41"/>
      <c r="S752">
        <f>ROUND(([1]Source!FX725/100)*((ROUND([1]Source!AF725*[1]Source!I725, 2)+ROUND([1]Source!AE725*[1]Source!I725, 2))), 2)</f>
        <v>119.23</v>
      </c>
      <c r="T752">
        <f>[1]Source!X725</f>
        <v>3695</v>
      </c>
      <c r="U752">
        <f>ROUND(([1]Source!FY725/100)*((ROUND([1]Source!AF725*[1]Source!I725, 2)+ROUND([1]Source!AE725*[1]Source!I725, 2))), 2)</f>
        <v>89.42</v>
      </c>
      <c r="V752">
        <f>[1]Source!Y725</f>
        <v>2771.25</v>
      </c>
    </row>
    <row r="753" spans="1:26" x14ac:dyDescent="0.25">
      <c r="A753" s="24"/>
      <c r="B753" s="36"/>
      <c r="C753" s="36" t="s">
        <v>29</v>
      </c>
      <c r="D753" s="37"/>
      <c r="E753" s="30"/>
      <c r="F753" s="38">
        <f>[1]Source!AO725</f>
        <v>24.84</v>
      </c>
      <c r="G753" s="39" t="str">
        <f>[1]Source!DG725</f>
        <v/>
      </c>
      <c r="H753" s="40">
        <f>ROUND([1]Source!AF725*[1]Source!I725, 2)</f>
        <v>149.04</v>
      </c>
      <c r="I753" s="39">
        <f>IF([1]Source!BA725&lt;&gt; 0, [1]Source!BA725, 1)</f>
        <v>30.99</v>
      </c>
      <c r="J753" s="40">
        <f>[1]Source!S725</f>
        <v>4618.75</v>
      </c>
      <c r="K753" s="41"/>
      <c r="R753">
        <f>H753</f>
        <v>149.04</v>
      </c>
    </row>
    <row r="754" spans="1:26" x14ac:dyDescent="0.25">
      <c r="A754" s="24"/>
      <c r="B754" s="36"/>
      <c r="C754" s="36" t="s">
        <v>30</v>
      </c>
      <c r="D754" s="37"/>
      <c r="E754" s="30"/>
      <c r="F754" s="38">
        <f>[1]Source!AM725</f>
        <v>0.25</v>
      </c>
      <c r="G754" s="39" t="str">
        <f>[1]Source!DE725</f>
        <v/>
      </c>
      <c r="H754" s="40">
        <f>ROUND([1]Source!AD725*[1]Source!I725, 2)</f>
        <v>1.5</v>
      </c>
      <c r="I754" s="39">
        <f>IF([1]Source!BB725&lt;&gt; 0, [1]Source!BB725, 1)</f>
        <v>3.76</v>
      </c>
      <c r="J754" s="40">
        <f>[1]Source!Q725</f>
        <v>5.64</v>
      </c>
      <c r="K754" s="41"/>
    </row>
    <row r="755" spans="1:26" x14ac:dyDescent="0.25">
      <c r="A755" s="24"/>
      <c r="B755" s="36"/>
      <c r="C755" s="36" t="s">
        <v>31</v>
      </c>
      <c r="D755" s="37"/>
      <c r="E755" s="30"/>
      <c r="F755" s="38">
        <f>[1]Source!AL725</f>
        <v>4.08</v>
      </c>
      <c r="G755" s="39" t="str">
        <f>[1]Source!DD725</f>
        <v/>
      </c>
      <c r="H755" s="40">
        <f>ROUND([1]Source!AC725*[1]Source!I725, 2)</f>
        <v>24.48</v>
      </c>
      <c r="I755" s="39">
        <f>IF([1]Source!BC725&lt;&gt; 0, [1]Source!BC725, 1)</f>
        <v>8.43</v>
      </c>
      <c r="J755" s="40">
        <f>[1]Source!P725</f>
        <v>206.37</v>
      </c>
      <c r="K755" s="41"/>
    </row>
    <row r="756" spans="1:26" x14ac:dyDescent="0.25">
      <c r="A756" s="24"/>
      <c r="B756" s="36"/>
      <c r="C756" s="36" t="s">
        <v>32</v>
      </c>
      <c r="D756" s="37" t="s">
        <v>33</v>
      </c>
      <c r="E756" s="30">
        <f>[1]Source!BZ725</f>
        <v>80</v>
      </c>
      <c r="F756" s="42"/>
      <c r="G756" s="39"/>
      <c r="H756" s="40">
        <f>SUM(S752:S759)</f>
        <v>119.23</v>
      </c>
      <c r="I756" s="39">
        <f>[1]Source!AT725</f>
        <v>80</v>
      </c>
      <c r="J756" s="40">
        <f>SUM(T752:T759)</f>
        <v>3695</v>
      </c>
      <c r="K756" s="41"/>
    </row>
    <row r="757" spans="1:26" x14ac:dyDescent="0.25">
      <c r="A757" s="24"/>
      <c r="B757" s="36"/>
      <c r="C757" s="36" t="s">
        <v>34</v>
      </c>
      <c r="D757" s="37" t="s">
        <v>33</v>
      </c>
      <c r="E757" s="30">
        <f>[1]Source!CA725</f>
        <v>60</v>
      </c>
      <c r="F757" s="42"/>
      <c r="G757" s="39"/>
      <c r="H757" s="40">
        <f>SUM(U752:U759)</f>
        <v>89.42</v>
      </c>
      <c r="I757" s="39">
        <f>[1]Source!AU725</f>
        <v>60</v>
      </c>
      <c r="J757" s="40">
        <f>SUM(V752:V759)</f>
        <v>2771.25</v>
      </c>
      <c r="K757" s="41"/>
    </row>
    <row r="758" spans="1:26" x14ac:dyDescent="0.25">
      <c r="A758" s="24"/>
      <c r="B758" s="36"/>
      <c r="C758" s="36" t="s">
        <v>35</v>
      </c>
      <c r="D758" s="37" t="s">
        <v>36</v>
      </c>
      <c r="E758" s="30">
        <f>[1]Source!AQ725</f>
        <v>2.4</v>
      </c>
      <c r="F758" s="38"/>
      <c r="G758" s="39" t="str">
        <f>[1]Source!DI725</f>
        <v/>
      </c>
      <c r="H758" s="40"/>
      <c r="I758" s="39"/>
      <c r="J758" s="40"/>
      <c r="K758" s="43">
        <f>[1]Source!U725</f>
        <v>14.399999999999999</v>
      </c>
    </row>
    <row r="759" spans="1:26" ht="28.5" x14ac:dyDescent="0.25">
      <c r="A759" s="44" t="str">
        <f>[1]Source!E726</f>
        <v>113,1</v>
      </c>
      <c r="B759" s="45" t="str">
        <f>[1]Source!F726</f>
        <v>509-7317</v>
      </c>
      <c r="C759" s="45" t="str">
        <f>[1]Source!G726</f>
        <v>Блок сигнально-пусковой (релейный блок), марка "С2000-СП2"</v>
      </c>
      <c r="D759" s="46" t="str">
        <f>[1]Source!H726</f>
        <v>шт.</v>
      </c>
      <c r="E759" s="47">
        <f>[1]Source!I726</f>
        <v>6</v>
      </c>
      <c r="F759" s="48">
        <f>[1]Source!AL726+[1]Source!AM726+[1]Source!AO726</f>
        <v>99.32</v>
      </c>
      <c r="G759" s="49" t="s">
        <v>37</v>
      </c>
      <c r="H759" s="50">
        <f>ROUND([1]Source!AC726*[1]Source!I726, 2)+ROUND([1]Source!AD726*[1]Source!I726, 2)+ROUND([1]Source!AF726*[1]Source!I726, 2)</f>
        <v>595.91999999999996</v>
      </c>
      <c r="I759" s="51">
        <f>IF([1]Source!BC726&lt;&gt; 0, [1]Source!BC726, 1)</f>
        <v>9.25</v>
      </c>
      <c r="J759" s="50">
        <f>[1]Source!O726</f>
        <v>5512.26</v>
      </c>
      <c r="K759" s="52"/>
      <c r="S759">
        <f>ROUND(([1]Source!FX726/100)*((ROUND([1]Source!AF726*[1]Source!I726, 2)+ROUND([1]Source!AE726*[1]Source!I726, 2))), 2)</f>
        <v>0</v>
      </c>
      <c r="T759">
        <f>[1]Source!X726</f>
        <v>0</v>
      </c>
      <c r="U759">
        <f>ROUND(([1]Source!FY726/100)*((ROUND([1]Source!AF726*[1]Source!I726, 2)+ROUND([1]Source!AE726*[1]Source!I726, 2))), 2)</f>
        <v>0</v>
      </c>
      <c r="V759">
        <f>[1]Source!Y726</f>
        <v>0</v>
      </c>
      <c r="W759">
        <f>IF([1]Source!BI726&lt;=1,H759, 0)</f>
        <v>0</v>
      </c>
      <c r="X759">
        <f>IF([1]Source!BI726=2,H759, 0)</f>
        <v>595.91999999999996</v>
      </c>
      <c r="Y759">
        <f>IF([1]Source!BI726=3,H759, 0)</f>
        <v>0</v>
      </c>
      <c r="Z759">
        <f>IF([1]Source!BI726=4,H759, 0)</f>
        <v>0</v>
      </c>
    </row>
    <row r="760" spans="1:26" x14ac:dyDescent="0.25">
      <c r="G760" s="53">
        <f>H753+H754+H755+H756+H757+SUM(H759:H759)</f>
        <v>979.58999999999992</v>
      </c>
      <c r="H760" s="53"/>
      <c r="I760" s="53">
        <f>J753+J754+J755+J756+J757+SUM(J759:J759)</f>
        <v>16809.27</v>
      </c>
      <c r="J760" s="53"/>
      <c r="K760" s="54">
        <f>[1]Source!U725</f>
        <v>14.399999999999999</v>
      </c>
      <c r="O760" s="55">
        <f>G760</f>
        <v>979.58999999999992</v>
      </c>
      <c r="P760" s="55">
        <f>I760</f>
        <v>16809.27</v>
      </c>
      <c r="Q760" s="55">
        <f>K760</f>
        <v>14.399999999999999</v>
      </c>
      <c r="W760">
        <f>IF([1]Source!BI725&lt;=1,H753+H754+H755+H756+H757, 0)</f>
        <v>0</v>
      </c>
      <c r="X760">
        <f>IF([1]Source!BI725=2,H753+H754+H755+H756+H757, 0)</f>
        <v>383.67</v>
      </c>
      <c r="Y760">
        <f>IF([1]Source!BI725=3,H753+H754+H755+H756+H757, 0)</f>
        <v>0</v>
      </c>
      <c r="Z760">
        <f>IF([1]Source!BI725=4,H753+H754+H755+H756+H757, 0)</f>
        <v>0</v>
      </c>
    </row>
    <row r="761" spans="1:26" ht="29.25" x14ac:dyDescent="0.25">
      <c r="A761" s="24" t="str">
        <f>[1]Source!E727</f>
        <v>114</v>
      </c>
      <c r="B761" s="36" t="str">
        <f>[1]Source!F727</f>
        <v>м10-08-019-01</v>
      </c>
      <c r="C761" s="36" t="str">
        <f>[1]Source!G727</f>
        <v>Коробка ответвительная на стене</v>
      </c>
      <c r="D761" s="37" t="str">
        <f>[1]Source!H727</f>
        <v>1  ШТ.</v>
      </c>
      <c r="E761" s="30">
        <f>[1]Source!I727</f>
        <v>4</v>
      </c>
      <c r="F761" s="38">
        <f>[1]Source!AL727+[1]Source!AM727+[1]Source!AO727</f>
        <v>5.29</v>
      </c>
      <c r="G761" s="39"/>
      <c r="H761" s="40"/>
      <c r="I761" s="39" t="str">
        <f>[1]Source!BO727</f>
        <v>м11-03-001-1</v>
      </c>
      <c r="J761" s="40"/>
      <c r="K761" s="41"/>
      <c r="S761">
        <f>ROUND(([1]Source!FX727/100)*((ROUND([1]Source!AF727*[1]Source!I727, 2)+ROUND([1]Source!AE727*[1]Source!I727, 2))), 2)</f>
        <v>15.62</v>
      </c>
      <c r="T761">
        <f>[1]Source!X727</f>
        <v>483.94</v>
      </c>
      <c r="U761">
        <f>ROUND(([1]Source!FY727/100)*((ROUND([1]Source!AF727*[1]Source!I727, 2)+ROUND([1]Source!AE727*[1]Source!I727, 2))), 2)</f>
        <v>11.71</v>
      </c>
      <c r="V761">
        <f>[1]Source!Y727</f>
        <v>362.95</v>
      </c>
    </row>
    <row r="762" spans="1:26" x14ac:dyDescent="0.25">
      <c r="A762" s="24"/>
      <c r="B762" s="36"/>
      <c r="C762" s="36" t="s">
        <v>29</v>
      </c>
      <c r="D762" s="37"/>
      <c r="E762" s="30"/>
      <c r="F762" s="38">
        <f>[1]Source!AO727</f>
        <v>4.88</v>
      </c>
      <c r="G762" s="39" t="str">
        <f>[1]Source!DG727</f>
        <v/>
      </c>
      <c r="H762" s="40">
        <f>ROUND([1]Source!AF727*[1]Source!I727, 2)</f>
        <v>19.52</v>
      </c>
      <c r="I762" s="39">
        <f>IF([1]Source!BA727&lt;&gt; 0, [1]Source!BA727, 1)</f>
        <v>30.99</v>
      </c>
      <c r="J762" s="40">
        <f>[1]Source!S727</f>
        <v>604.91999999999996</v>
      </c>
      <c r="K762" s="41"/>
      <c r="R762">
        <f>H762</f>
        <v>19.52</v>
      </c>
    </row>
    <row r="763" spans="1:26" x14ac:dyDescent="0.25">
      <c r="A763" s="24"/>
      <c r="B763" s="36"/>
      <c r="C763" s="36" t="s">
        <v>31</v>
      </c>
      <c r="D763" s="37"/>
      <c r="E763" s="30"/>
      <c r="F763" s="38">
        <f>[1]Source!AL727</f>
        <v>0.41</v>
      </c>
      <c r="G763" s="39" t="str">
        <f>[1]Source!DD727</f>
        <v/>
      </c>
      <c r="H763" s="40">
        <f>ROUND([1]Source!AC727*[1]Source!I727, 2)</f>
        <v>1.64</v>
      </c>
      <c r="I763" s="39">
        <f>IF([1]Source!BC727&lt;&gt; 0, [1]Source!BC727, 1)</f>
        <v>8.33</v>
      </c>
      <c r="J763" s="40">
        <f>[1]Source!P727</f>
        <v>13.66</v>
      </c>
      <c r="K763" s="41"/>
    </row>
    <row r="764" spans="1:26" x14ac:dyDescent="0.25">
      <c r="A764" s="24"/>
      <c r="B764" s="36"/>
      <c r="C764" s="36" t="s">
        <v>32</v>
      </c>
      <c r="D764" s="37" t="s">
        <v>33</v>
      </c>
      <c r="E764" s="30">
        <f>[1]Source!BZ727</f>
        <v>80</v>
      </c>
      <c r="F764" s="42"/>
      <c r="G764" s="39"/>
      <c r="H764" s="40">
        <f>SUM(S761:S767)</f>
        <v>15.62</v>
      </c>
      <c r="I764" s="39">
        <f>[1]Source!AT727</f>
        <v>80</v>
      </c>
      <c r="J764" s="40">
        <f>SUM(T761:T767)</f>
        <v>483.94</v>
      </c>
      <c r="K764" s="41"/>
    </row>
    <row r="765" spans="1:26" x14ac:dyDescent="0.25">
      <c r="A765" s="24"/>
      <c r="B765" s="36"/>
      <c r="C765" s="36" t="s">
        <v>34</v>
      </c>
      <c r="D765" s="37" t="s">
        <v>33</v>
      </c>
      <c r="E765" s="30">
        <f>[1]Source!CA727</f>
        <v>60</v>
      </c>
      <c r="F765" s="42"/>
      <c r="G765" s="39"/>
      <c r="H765" s="40">
        <f>SUM(U761:U767)</f>
        <v>11.71</v>
      </c>
      <c r="I765" s="39">
        <f>[1]Source!AU727</f>
        <v>60</v>
      </c>
      <c r="J765" s="40">
        <f>SUM(V761:V767)</f>
        <v>362.95</v>
      </c>
      <c r="K765" s="41"/>
    </row>
    <row r="766" spans="1:26" x14ac:dyDescent="0.25">
      <c r="A766" s="24"/>
      <c r="B766" s="36"/>
      <c r="C766" s="36" t="s">
        <v>35</v>
      </c>
      <c r="D766" s="37" t="s">
        <v>36</v>
      </c>
      <c r="E766" s="30">
        <f>[1]Source!AQ727</f>
        <v>0.52</v>
      </c>
      <c r="F766" s="38"/>
      <c r="G766" s="39" t="str">
        <f>[1]Source!DI727</f>
        <v/>
      </c>
      <c r="H766" s="40"/>
      <c r="I766" s="39"/>
      <c r="J766" s="40"/>
      <c r="K766" s="43">
        <f>[1]Source!U727</f>
        <v>2.08</v>
      </c>
    </row>
    <row r="767" spans="1:26" ht="28.5" x14ac:dyDescent="0.25">
      <c r="A767" s="44" t="str">
        <f>[1]Source!E728</f>
        <v>114,1</v>
      </c>
      <c r="B767" s="45" t="str">
        <f>[1]Source!F728</f>
        <v>509-7292</v>
      </c>
      <c r="C767" s="45" t="str">
        <f>[1]Source!G728</f>
        <v>Расширитель адресный ("адресная метка"), марка "С2000-АР2"</v>
      </c>
      <c r="D767" s="46" t="str">
        <f>[1]Source!H728</f>
        <v>100 шт.</v>
      </c>
      <c r="E767" s="47">
        <f>[1]Source!I728</f>
        <v>0.04</v>
      </c>
      <c r="F767" s="48">
        <f>[1]Source!AL728+[1]Source!AM728+[1]Source!AO728</f>
        <v>5563</v>
      </c>
      <c r="G767" s="49" t="s">
        <v>37</v>
      </c>
      <c r="H767" s="50">
        <f>ROUND([1]Source!AC728*[1]Source!I728, 2)+ROUND([1]Source!AD728*[1]Source!I728, 2)+ROUND([1]Source!AF728*[1]Source!I728, 2)</f>
        <v>222.52</v>
      </c>
      <c r="I767" s="51">
        <f>IF([1]Source!BC728&lt;&gt; 0, [1]Source!BC728, 1)</f>
        <v>7.37</v>
      </c>
      <c r="J767" s="50">
        <f>[1]Source!O728</f>
        <v>1639.97</v>
      </c>
      <c r="K767" s="52"/>
      <c r="S767">
        <f>ROUND(([1]Source!FX728/100)*((ROUND([1]Source!AF728*[1]Source!I728, 2)+ROUND([1]Source!AE728*[1]Source!I728, 2))), 2)</f>
        <v>0</v>
      </c>
      <c r="T767">
        <f>[1]Source!X728</f>
        <v>0</v>
      </c>
      <c r="U767">
        <f>ROUND(([1]Source!FY728/100)*((ROUND([1]Source!AF728*[1]Source!I728, 2)+ROUND([1]Source!AE728*[1]Source!I728, 2))), 2)</f>
        <v>0</v>
      </c>
      <c r="V767">
        <f>[1]Source!Y728</f>
        <v>0</v>
      </c>
      <c r="W767">
        <f>IF([1]Source!BI728&lt;=1,H767, 0)</f>
        <v>0</v>
      </c>
      <c r="X767">
        <f>IF([1]Source!BI728=2,H767, 0)</f>
        <v>222.52</v>
      </c>
      <c r="Y767">
        <f>IF([1]Source!BI728=3,H767, 0)</f>
        <v>0</v>
      </c>
      <c r="Z767">
        <f>IF([1]Source!BI728=4,H767, 0)</f>
        <v>0</v>
      </c>
    </row>
    <row r="768" spans="1:26" x14ac:dyDescent="0.25">
      <c r="G768" s="53">
        <f>H762+H763+H764+H765+SUM(H767:H767)</f>
        <v>271.01</v>
      </c>
      <c r="H768" s="53"/>
      <c r="I768" s="53">
        <f>J762+J763+J764+J765+SUM(J767:J767)</f>
        <v>3105.44</v>
      </c>
      <c r="J768" s="53"/>
      <c r="K768" s="54">
        <f>[1]Source!U727</f>
        <v>2.08</v>
      </c>
      <c r="O768" s="55">
        <f>G768</f>
        <v>271.01</v>
      </c>
      <c r="P768" s="55">
        <f>I768</f>
        <v>3105.44</v>
      </c>
      <c r="Q768" s="55">
        <f>K768</f>
        <v>2.08</v>
      </c>
      <c r="W768">
        <f>IF([1]Source!BI727&lt;=1,H762+H763+H764+H765, 0)</f>
        <v>0</v>
      </c>
      <c r="X768">
        <f>IF([1]Source!BI727=2,H762+H763+H764+H765, 0)</f>
        <v>48.49</v>
      </c>
      <c r="Y768">
        <f>IF([1]Source!BI727=3,H762+H763+H764+H765, 0)</f>
        <v>0</v>
      </c>
      <c r="Z768">
        <f>IF([1]Source!BI727=4,H762+H763+H764+H765, 0)</f>
        <v>0</v>
      </c>
    </row>
    <row r="769" spans="1:26" ht="57" x14ac:dyDescent="0.25">
      <c r="A769" s="24" t="str">
        <f>[1]Source!E729</f>
        <v>115</v>
      </c>
      <c r="B769" s="36" t="str">
        <f>[1]Source!F729</f>
        <v>м10-08-002-2</v>
      </c>
      <c r="C769" s="36" t="str">
        <f>[1]Source!G729</f>
        <v>Извещатель ПС автоматический дымовой, фотоэлектрический, радиоизотопный, световой в нормальном исполнении</v>
      </c>
      <c r="D769" s="37" t="str">
        <f>[1]Source!H729</f>
        <v>1  ШТ.</v>
      </c>
      <c r="E769" s="30">
        <f>[1]Source!I729</f>
        <v>73</v>
      </c>
      <c r="F769" s="38">
        <f>[1]Source!AL729+[1]Source!AM729+[1]Source!AO729</f>
        <v>19.21</v>
      </c>
      <c r="G769" s="39"/>
      <c r="H769" s="40"/>
      <c r="I769" s="39" t="str">
        <f>[1]Source!BO729</f>
        <v>м10-08-002-2</v>
      </c>
      <c r="J769" s="40"/>
      <c r="K769" s="41"/>
      <c r="S769">
        <f>ROUND(([1]Source!FX729/100)*((ROUND([1]Source!AF729*[1]Source!I729, 2)+ROUND([1]Source!AE729*[1]Source!I729, 2))), 2)</f>
        <v>943.74</v>
      </c>
      <c r="T769">
        <f>[1]Source!X729</f>
        <v>29246.62</v>
      </c>
      <c r="U769">
        <f>ROUND(([1]Source!FY729/100)*((ROUND([1]Source!AF729*[1]Source!I729, 2)+ROUND([1]Source!AE729*[1]Source!I729, 2))), 2)</f>
        <v>707.81</v>
      </c>
      <c r="V769">
        <f>[1]Source!Y729</f>
        <v>21934.97</v>
      </c>
    </row>
    <row r="770" spans="1:26" x14ac:dyDescent="0.25">
      <c r="A770" s="24"/>
      <c r="B770" s="36"/>
      <c r="C770" s="36" t="s">
        <v>29</v>
      </c>
      <c r="D770" s="37"/>
      <c r="E770" s="30"/>
      <c r="F770" s="38">
        <f>[1]Source!AO729</f>
        <v>16.16</v>
      </c>
      <c r="G770" s="39" t="str">
        <f>[1]Source!DG729</f>
        <v/>
      </c>
      <c r="H770" s="40">
        <f>ROUND([1]Source!AF729*[1]Source!I729, 2)</f>
        <v>1179.68</v>
      </c>
      <c r="I770" s="39">
        <f>IF([1]Source!BA729&lt;&gt; 0, [1]Source!BA729, 1)</f>
        <v>30.99</v>
      </c>
      <c r="J770" s="40">
        <f>[1]Source!S729</f>
        <v>36558.28</v>
      </c>
      <c r="K770" s="41"/>
      <c r="R770">
        <f>H770</f>
        <v>1179.68</v>
      </c>
    </row>
    <row r="771" spans="1:26" x14ac:dyDescent="0.25">
      <c r="A771" s="24"/>
      <c r="B771" s="36"/>
      <c r="C771" s="36" t="s">
        <v>30</v>
      </c>
      <c r="D771" s="37"/>
      <c r="E771" s="30"/>
      <c r="F771" s="38">
        <f>[1]Source!AM729</f>
        <v>0.31</v>
      </c>
      <c r="G771" s="39" t="str">
        <f>[1]Source!DE729</f>
        <v/>
      </c>
      <c r="H771" s="40">
        <f>ROUND([1]Source!AD729*[1]Source!I729, 2)</f>
        <v>22.63</v>
      </c>
      <c r="I771" s="39">
        <f>IF([1]Source!BB729&lt;&gt; 0, [1]Source!BB729, 1)</f>
        <v>3.74</v>
      </c>
      <c r="J771" s="40">
        <f>[1]Source!Q729</f>
        <v>84.64</v>
      </c>
      <c r="K771" s="41"/>
    </row>
    <row r="772" spans="1:26" x14ac:dyDescent="0.25">
      <c r="A772" s="24"/>
      <c r="B772" s="36"/>
      <c r="C772" s="36" t="s">
        <v>31</v>
      </c>
      <c r="D772" s="37"/>
      <c r="E772" s="30"/>
      <c r="F772" s="38">
        <f>[1]Source!AL729</f>
        <v>2.74</v>
      </c>
      <c r="G772" s="39" t="str">
        <f>[1]Source!DD729</f>
        <v/>
      </c>
      <c r="H772" s="40">
        <f>ROUND([1]Source!AC729*[1]Source!I729, 2)</f>
        <v>200.02</v>
      </c>
      <c r="I772" s="39">
        <f>IF([1]Source!BC729&lt;&gt; 0, [1]Source!BC729, 1)</f>
        <v>7.47</v>
      </c>
      <c r="J772" s="40">
        <f>[1]Source!P729</f>
        <v>1494.15</v>
      </c>
      <c r="K772" s="41"/>
    </row>
    <row r="773" spans="1:26" x14ac:dyDescent="0.25">
      <c r="A773" s="24"/>
      <c r="B773" s="36"/>
      <c r="C773" s="36" t="s">
        <v>32</v>
      </c>
      <c r="D773" s="37" t="s">
        <v>33</v>
      </c>
      <c r="E773" s="30">
        <f>[1]Source!BZ729</f>
        <v>80</v>
      </c>
      <c r="F773" s="42"/>
      <c r="G773" s="39"/>
      <c r="H773" s="40">
        <f>SUM(S769:S776)</f>
        <v>943.74</v>
      </c>
      <c r="I773" s="39">
        <f>[1]Source!AT729</f>
        <v>80</v>
      </c>
      <c r="J773" s="40">
        <f>SUM(T769:T776)</f>
        <v>29246.62</v>
      </c>
      <c r="K773" s="41"/>
    </row>
    <row r="774" spans="1:26" x14ac:dyDescent="0.25">
      <c r="A774" s="24"/>
      <c r="B774" s="36"/>
      <c r="C774" s="36" t="s">
        <v>34</v>
      </c>
      <c r="D774" s="37" t="s">
        <v>33</v>
      </c>
      <c r="E774" s="30">
        <f>[1]Source!CA729</f>
        <v>60</v>
      </c>
      <c r="F774" s="42"/>
      <c r="G774" s="39"/>
      <c r="H774" s="40">
        <f>SUM(U769:U776)</f>
        <v>707.81</v>
      </c>
      <c r="I774" s="39">
        <f>[1]Source!AU729</f>
        <v>60</v>
      </c>
      <c r="J774" s="40">
        <f>SUM(V769:V776)</f>
        <v>21934.97</v>
      </c>
      <c r="K774" s="41"/>
    </row>
    <row r="775" spans="1:26" x14ac:dyDescent="0.25">
      <c r="A775" s="24"/>
      <c r="B775" s="36"/>
      <c r="C775" s="36" t="s">
        <v>35</v>
      </c>
      <c r="D775" s="37" t="s">
        <v>36</v>
      </c>
      <c r="E775" s="30">
        <f>[1]Source!AQ729</f>
        <v>1.68</v>
      </c>
      <c r="F775" s="38"/>
      <c r="G775" s="39" t="str">
        <f>[1]Source!DI729</f>
        <v/>
      </c>
      <c r="H775" s="40"/>
      <c r="I775" s="39"/>
      <c r="J775" s="40"/>
      <c r="K775" s="43">
        <f>[1]Source!U729</f>
        <v>122.64</v>
      </c>
    </row>
    <row r="776" spans="1:26" ht="28.5" x14ac:dyDescent="0.25">
      <c r="A776" s="44" t="str">
        <f>[1]Source!E730</f>
        <v>115,1</v>
      </c>
      <c r="B776" s="45" t="str">
        <f>[1]Source!F730</f>
        <v>509-3780</v>
      </c>
      <c r="C776" s="45" t="str">
        <f>[1]Source!G730</f>
        <v>Извещатель пожарный дымовой ДИП-34А</v>
      </c>
      <c r="D776" s="46" t="str">
        <f>[1]Source!H730</f>
        <v>10 шт.</v>
      </c>
      <c r="E776" s="47">
        <f>[1]Source!I730</f>
        <v>7.3</v>
      </c>
      <c r="F776" s="48">
        <f>[1]Source!AL730+[1]Source!AM730+[1]Source!AO730</f>
        <v>3328.01</v>
      </c>
      <c r="G776" s="49" t="s">
        <v>37</v>
      </c>
      <c r="H776" s="50">
        <f>ROUND([1]Source!AC730*[1]Source!I730, 2)+ROUND([1]Source!AD730*[1]Source!I730, 2)+ROUND([1]Source!AF730*[1]Source!I730, 2)</f>
        <v>24294.47</v>
      </c>
      <c r="I776" s="51">
        <f>IF([1]Source!BC730&lt;&gt; 0, [1]Source!BC730, 1)</f>
        <v>2.08</v>
      </c>
      <c r="J776" s="50">
        <f>[1]Source!O730</f>
        <v>50532.5</v>
      </c>
      <c r="K776" s="52"/>
      <c r="S776">
        <f>ROUND(([1]Source!FX730/100)*((ROUND([1]Source!AF730*[1]Source!I730, 2)+ROUND([1]Source!AE730*[1]Source!I730, 2))), 2)</f>
        <v>0</v>
      </c>
      <c r="T776">
        <f>[1]Source!X730</f>
        <v>0</v>
      </c>
      <c r="U776">
        <f>ROUND(([1]Source!FY730/100)*((ROUND([1]Source!AF730*[1]Source!I730, 2)+ROUND([1]Source!AE730*[1]Source!I730, 2))), 2)</f>
        <v>0</v>
      </c>
      <c r="V776">
        <f>[1]Source!Y730</f>
        <v>0</v>
      </c>
      <c r="W776">
        <f>IF([1]Source!BI730&lt;=1,H776, 0)</f>
        <v>0</v>
      </c>
      <c r="X776">
        <f>IF([1]Source!BI730=2,H776, 0)</f>
        <v>24294.47</v>
      </c>
      <c r="Y776">
        <f>IF([1]Source!BI730=3,H776, 0)</f>
        <v>0</v>
      </c>
      <c r="Z776">
        <f>IF([1]Source!BI730=4,H776, 0)</f>
        <v>0</v>
      </c>
    </row>
    <row r="777" spans="1:26" x14ac:dyDescent="0.25">
      <c r="G777" s="53">
        <f>H770+H771+H772+H773+H774+SUM(H776:H776)</f>
        <v>27348.350000000002</v>
      </c>
      <c r="H777" s="53"/>
      <c r="I777" s="53">
        <f>J770+J771+J772+J773+J774+SUM(J776:J776)</f>
        <v>139851.16</v>
      </c>
      <c r="J777" s="53"/>
      <c r="K777" s="54">
        <f>[1]Source!U729</f>
        <v>122.64</v>
      </c>
      <c r="O777" s="55">
        <f>G777</f>
        <v>27348.350000000002</v>
      </c>
      <c r="P777" s="55">
        <f>I777</f>
        <v>139851.16</v>
      </c>
      <c r="Q777" s="55">
        <f>K777</f>
        <v>122.64</v>
      </c>
      <c r="W777">
        <f>IF([1]Source!BI729&lt;=1,H770+H771+H772+H773+H774, 0)</f>
        <v>0</v>
      </c>
      <c r="X777">
        <f>IF([1]Source!BI729=2,H770+H771+H772+H773+H774, 0)</f>
        <v>3053.88</v>
      </c>
      <c r="Y777">
        <f>IF([1]Source!BI729=3,H770+H771+H772+H773+H774, 0)</f>
        <v>0</v>
      </c>
      <c r="Z777">
        <f>IF([1]Source!BI729=4,H770+H771+H772+H773+H774, 0)</f>
        <v>0</v>
      </c>
    </row>
    <row r="778" spans="1:26" ht="57" x14ac:dyDescent="0.25">
      <c r="A778" s="24" t="str">
        <f>[1]Source!E731</f>
        <v>116</v>
      </c>
      <c r="B778" s="36" t="str">
        <f>[1]Source!F731</f>
        <v>м10-08-002-1</v>
      </c>
      <c r="C778" s="36" t="str">
        <f>[1]Source!G731</f>
        <v>Извещатель ПС автоматический тепловой электро-контактный, магнитоконтактный в нормальном исполнении</v>
      </c>
      <c r="D778" s="37" t="str">
        <f>[1]Source!H731</f>
        <v>1  ШТ.</v>
      </c>
      <c r="E778" s="30">
        <f>[1]Source!I731</f>
        <v>10</v>
      </c>
      <c r="F778" s="38">
        <f>[1]Source!AL731+[1]Source!AM731+[1]Source!AO731</f>
        <v>9.48</v>
      </c>
      <c r="G778" s="39"/>
      <c r="H778" s="40"/>
      <c r="I778" s="39" t="str">
        <f>[1]Source!BO731</f>
        <v>м10-08-002-1</v>
      </c>
      <c r="J778" s="40"/>
      <c r="K778" s="41"/>
      <c r="S778">
        <f>ROUND(([1]Source!FX731/100)*((ROUND([1]Source!AF731*[1]Source!I731, 2)+ROUND([1]Source!AE731*[1]Source!I731, 2))), 2)</f>
        <v>64.64</v>
      </c>
      <c r="T778">
        <f>[1]Source!X731</f>
        <v>2003.19</v>
      </c>
      <c r="U778">
        <f>ROUND(([1]Source!FY731/100)*((ROUND([1]Source!AF731*[1]Source!I731, 2)+ROUND([1]Source!AE731*[1]Source!I731, 2))), 2)</f>
        <v>48.48</v>
      </c>
      <c r="V778">
        <f>[1]Source!Y731</f>
        <v>1502.39</v>
      </c>
    </row>
    <row r="779" spans="1:26" x14ac:dyDescent="0.25">
      <c r="A779" s="24"/>
      <c r="B779" s="36"/>
      <c r="C779" s="36" t="s">
        <v>29</v>
      </c>
      <c r="D779" s="37"/>
      <c r="E779" s="30"/>
      <c r="F779" s="38">
        <f>[1]Source!AO731</f>
        <v>8.08</v>
      </c>
      <c r="G779" s="39" t="str">
        <f>[1]Source!DG731</f>
        <v/>
      </c>
      <c r="H779" s="40">
        <f>ROUND([1]Source!AF731*[1]Source!I731, 2)</f>
        <v>80.8</v>
      </c>
      <c r="I779" s="39">
        <f>IF([1]Source!BA731&lt;&gt; 0, [1]Source!BA731, 1)</f>
        <v>30.99</v>
      </c>
      <c r="J779" s="40">
        <f>[1]Source!S731</f>
        <v>2503.9899999999998</v>
      </c>
      <c r="K779" s="41"/>
      <c r="R779">
        <f>H779</f>
        <v>80.8</v>
      </c>
    </row>
    <row r="780" spans="1:26" x14ac:dyDescent="0.25">
      <c r="A780" s="24"/>
      <c r="B780" s="36"/>
      <c r="C780" s="36" t="s">
        <v>30</v>
      </c>
      <c r="D780" s="37"/>
      <c r="E780" s="30"/>
      <c r="F780" s="38">
        <f>[1]Source!AM731</f>
        <v>0.12</v>
      </c>
      <c r="G780" s="39" t="str">
        <f>[1]Source!DE731</f>
        <v/>
      </c>
      <c r="H780" s="40">
        <f>ROUND([1]Source!AD731*[1]Source!I731, 2)</f>
        <v>1.2</v>
      </c>
      <c r="I780" s="39">
        <f>IF([1]Source!BB731&lt;&gt; 0, [1]Source!BB731, 1)</f>
        <v>3.67</v>
      </c>
      <c r="J780" s="40">
        <f>[1]Source!Q731</f>
        <v>4.4000000000000004</v>
      </c>
      <c r="K780" s="41"/>
    </row>
    <row r="781" spans="1:26" x14ac:dyDescent="0.25">
      <c r="A781" s="24"/>
      <c r="B781" s="36"/>
      <c r="C781" s="36" t="s">
        <v>31</v>
      </c>
      <c r="D781" s="37"/>
      <c r="E781" s="30"/>
      <c r="F781" s="38">
        <f>[1]Source!AL731</f>
        <v>1.28</v>
      </c>
      <c r="G781" s="39" t="str">
        <f>[1]Source!DD731</f>
        <v/>
      </c>
      <c r="H781" s="40">
        <f>ROUND([1]Source!AC731*[1]Source!I731, 2)</f>
        <v>12.8</v>
      </c>
      <c r="I781" s="39">
        <f>IF([1]Source!BC731&lt;&gt; 0, [1]Source!BC731, 1)</f>
        <v>8.11</v>
      </c>
      <c r="J781" s="40">
        <f>[1]Source!P731</f>
        <v>103.81</v>
      </c>
      <c r="K781" s="41"/>
    </row>
    <row r="782" spans="1:26" x14ac:dyDescent="0.25">
      <c r="A782" s="24"/>
      <c r="B782" s="36"/>
      <c r="C782" s="36" t="s">
        <v>32</v>
      </c>
      <c r="D782" s="37" t="s">
        <v>33</v>
      </c>
      <c r="E782" s="30">
        <f>[1]Source!BZ731</f>
        <v>80</v>
      </c>
      <c r="F782" s="42"/>
      <c r="G782" s="39"/>
      <c r="H782" s="40">
        <f>SUM(S778:S785)</f>
        <v>64.64</v>
      </c>
      <c r="I782" s="39">
        <f>[1]Source!AT731</f>
        <v>80</v>
      </c>
      <c r="J782" s="40">
        <f>SUM(T778:T785)</f>
        <v>2003.19</v>
      </c>
      <c r="K782" s="41"/>
    </row>
    <row r="783" spans="1:26" x14ac:dyDescent="0.25">
      <c r="A783" s="24"/>
      <c r="B783" s="36"/>
      <c r="C783" s="36" t="s">
        <v>34</v>
      </c>
      <c r="D783" s="37" t="s">
        <v>33</v>
      </c>
      <c r="E783" s="30">
        <f>[1]Source!CA731</f>
        <v>60</v>
      </c>
      <c r="F783" s="42"/>
      <c r="G783" s="39"/>
      <c r="H783" s="40">
        <f>SUM(U778:U785)</f>
        <v>48.48</v>
      </c>
      <c r="I783" s="39">
        <f>[1]Source!AU731</f>
        <v>60</v>
      </c>
      <c r="J783" s="40">
        <f>SUM(V778:V785)</f>
        <v>1502.39</v>
      </c>
      <c r="K783" s="41"/>
    </row>
    <row r="784" spans="1:26" x14ac:dyDescent="0.25">
      <c r="A784" s="24"/>
      <c r="B784" s="36"/>
      <c r="C784" s="36" t="s">
        <v>35</v>
      </c>
      <c r="D784" s="37" t="s">
        <v>36</v>
      </c>
      <c r="E784" s="30">
        <f>[1]Source!AQ731</f>
        <v>0.84</v>
      </c>
      <c r="F784" s="38"/>
      <c r="G784" s="39" t="str">
        <f>[1]Source!DI731</f>
        <v/>
      </c>
      <c r="H784" s="40"/>
      <c r="I784" s="39"/>
      <c r="J784" s="40"/>
      <c r="K784" s="43">
        <f>[1]Source!U731</f>
        <v>8.4</v>
      </c>
    </row>
    <row r="785" spans="1:26" ht="28.5" x14ac:dyDescent="0.25">
      <c r="A785" s="44" t="str">
        <f>[1]Source!E733</f>
        <v>116,2</v>
      </c>
      <c r="B785" s="45" t="str">
        <f>[1]Source!F733</f>
        <v>509-7234</v>
      </c>
      <c r="C785" s="45" t="str">
        <f>[1]Source!G733</f>
        <v>Извещатель пожарный ручной ИПР 513-3А исп. 02</v>
      </c>
      <c r="D785" s="46" t="str">
        <f>[1]Source!H733</f>
        <v>10 шт.</v>
      </c>
      <c r="E785" s="47">
        <f>[1]Source!I733</f>
        <v>1</v>
      </c>
      <c r="F785" s="48">
        <f>[1]Source!AL733+[1]Source!AM733+[1]Source!AO733</f>
        <v>2845.5</v>
      </c>
      <c r="G785" s="49" t="s">
        <v>37</v>
      </c>
      <c r="H785" s="50">
        <f>ROUND([1]Source!AC733*[1]Source!I733, 2)+ROUND([1]Source!AD733*[1]Source!I733, 2)+ROUND([1]Source!AF733*[1]Source!I733, 2)</f>
        <v>2845.5</v>
      </c>
      <c r="I785" s="51">
        <f>IF([1]Source!BC733&lt;&gt; 0, [1]Source!BC733, 1)</f>
        <v>1.74</v>
      </c>
      <c r="J785" s="50">
        <f>[1]Source!O733</f>
        <v>4951.17</v>
      </c>
      <c r="K785" s="52"/>
      <c r="S785">
        <f>ROUND(([1]Source!FX733/100)*((ROUND([1]Source!AF733*[1]Source!I733, 2)+ROUND([1]Source!AE733*[1]Source!I733, 2))), 2)</f>
        <v>0</v>
      </c>
      <c r="T785">
        <f>[1]Source!X733</f>
        <v>0</v>
      </c>
      <c r="U785">
        <f>ROUND(([1]Source!FY733/100)*((ROUND([1]Source!AF733*[1]Source!I733, 2)+ROUND([1]Source!AE733*[1]Source!I733, 2))), 2)</f>
        <v>0</v>
      </c>
      <c r="V785">
        <f>[1]Source!Y733</f>
        <v>0</v>
      </c>
      <c r="W785">
        <f>IF([1]Source!BI733&lt;=1,H785, 0)</f>
        <v>0</v>
      </c>
      <c r="X785">
        <f>IF([1]Source!BI733=2,H785, 0)</f>
        <v>2845.5</v>
      </c>
      <c r="Y785">
        <f>IF([1]Source!BI733=3,H785, 0)</f>
        <v>0</v>
      </c>
      <c r="Z785">
        <f>IF([1]Source!BI733=4,H785, 0)</f>
        <v>0</v>
      </c>
    </row>
    <row r="786" spans="1:26" x14ac:dyDescent="0.25">
      <c r="G786" s="53">
        <f>H779+H780+H781+H782+H783+SUM(H785:H785)</f>
        <v>3053.42</v>
      </c>
      <c r="H786" s="53"/>
      <c r="I786" s="53">
        <f>J779+J780+J781+J782+J783+SUM(J785:J785)</f>
        <v>11068.95</v>
      </c>
      <c r="J786" s="53"/>
      <c r="K786" s="54">
        <f>[1]Source!U731</f>
        <v>8.4</v>
      </c>
      <c r="O786" s="55">
        <f>G786</f>
        <v>3053.42</v>
      </c>
      <c r="P786" s="55">
        <f>I786</f>
        <v>11068.95</v>
      </c>
      <c r="Q786" s="55">
        <f>K786</f>
        <v>8.4</v>
      </c>
      <c r="W786">
        <f>IF([1]Source!BI731&lt;=1,H779+H780+H781+H782+H783, 0)</f>
        <v>0</v>
      </c>
      <c r="X786">
        <f>IF([1]Source!BI731=2,H779+H780+H781+H782+H783, 0)</f>
        <v>207.92</v>
      </c>
      <c r="Y786">
        <f>IF([1]Source!BI731=3,H779+H780+H781+H782+H783, 0)</f>
        <v>0</v>
      </c>
      <c r="Z786">
        <f>IF([1]Source!BI731=4,H779+H780+H781+H782+H783, 0)</f>
        <v>0</v>
      </c>
    </row>
    <row r="787" spans="1:26" ht="42.75" x14ac:dyDescent="0.25">
      <c r="A787" s="24" t="str">
        <f>[1]Source!E734</f>
        <v>117</v>
      </c>
      <c r="B787" s="36" t="str">
        <f>[1]Source!F734</f>
        <v>м11-03-001-01</v>
      </c>
      <c r="C787" s="36" t="str">
        <f>[1]Source!G734</f>
        <v>Приборы, устанавливаемые на металлоконструкциях, щитах и пультах, масса до 5 кг</v>
      </c>
      <c r="D787" s="37" t="str">
        <f>[1]Source!H734</f>
        <v>1  ШТ.</v>
      </c>
      <c r="E787" s="30">
        <f>[1]Source!I734</f>
        <v>1</v>
      </c>
      <c r="F787" s="38">
        <f>[1]Source!AL734+[1]Source!AM734+[1]Source!AO734</f>
        <v>6.05</v>
      </c>
      <c r="G787" s="39"/>
      <c r="H787" s="40"/>
      <c r="I787" s="39" t="str">
        <f>[1]Source!BO734</f>
        <v>м11-03-001-2</v>
      </c>
      <c r="J787" s="40"/>
      <c r="K787" s="41"/>
      <c r="S787">
        <f>ROUND(([1]Source!FX734/100)*((ROUND([1]Source!AF734*[1]Source!I734, 2)+ROUND([1]Source!AE734*[1]Source!I734, 2))), 2)</f>
        <v>4.13</v>
      </c>
      <c r="T787">
        <f>[1]Source!X734</f>
        <v>127.93</v>
      </c>
      <c r="U787">
        <f>ROUND(([1]Source!FY734/100)*((ROUND([1]Source!AF734*[1]Source!I734, 2)+ROUND([1]Source!AE734*[1]Source!I734, 2))), 2)</f>
        <v>3.1</v>
      </c>
      <c r="V787">
        <f>[1]Source!Y734</f>
        <v>95.95</v>
      </c>
    </row>
    <row r="788" spans="1:26" x14ac:dyDescent="0.25">
      <c r="A788" s="24"/>
      <c r="B788" s="36"/>
      <c r="C788" s="36" t="s">
        <v>29</v>
      </c>
      <c r="D788" s="37"/>
      <c r="E788" s="30"/>
      <c r="F788" s="38">
        <f>[1]Source!AO734</f>
        <v>5.16</v>
      </c>
      <c r="G788" s="39" t="str">
        <f>[1]Source!DG734</f>
        <v/>
      </c>
      <c r="H788" s="40">
        <f>ROUND([1]Source!AF734*[1]Source!I734, 2)</f>
        <v>5.16</v>
      </c>
      <c r="I788" s="39">
        <f>IF([1]Source!BA734&lt;&gt; 0, [1]Source!BA734, 1)</f>
        <v>30.99</v>
      </c>
      <c r="J788" s="40">
        <f>[1]Source!S734</f>
        <v>159.91</v>
      </c>
      <c r="K788" s="41"/>
      <c r="R788">
        <f>H788</f>
        <v>5.16</v>
      </c>
    </row>
    <row r="789" spans="1:26" x14ac:dyDescent="0.25">
      <c r="A789" s="24"/>
      <c r="B789" s="36"/>
      <c r="C789" s="36" t="s">
        <v>31</v>
      </c>
      <c r="D789" s="37"/>
      <c r="E789" s="30"/>
      <c r="F789" s="38">
        <f>[1]Source!AL734</f>
        <v>0.89</v>
      </c>
      <c r="G789" s="39" t="str">
        <f>[1]Source!DD734</f>
        <v/>
      </c>
      <c r="H789" s="40">
        <f>ROUND([1]Source!AC734*[1]Source!I734, 2)</f>
        <v>0.89</v>
      </c>
      <c r="I789" s="39">
        <f>IF([1]Source!BC734&lt;&gt; 0, [1]Source!BC734, 1)</f>
        <v>7.99</v>
      </c>
      <c r="J789" s="40">
        <f>[1]Source!P734</f>
        <v>7.11</v>
      </c>
      <c r="K789" s="41"/>
    </row>
    <row r="790" spans="1:26" x14ac:dyDescent="0.25">
      <c r="A790" s="24"/>
      <c r="B790" s="36"/>
      <c r="C790" s="36" t="s">
        <v>32</v>
      </c>
      <c r="D790" s="37" t="s">
        <v>33</v>
      </c>
      <c r="E790" s="30">
        <f>[1]Source!BZ734</f>
        <v>80</v>
      </c>
      <c r="F790" s="42"/>
      <c r="G790" s="39"/>
      <c r="H790" s="40">
        <f>SUM(S787:S793)</f>
        <v>4.13</v>
      </c>
      <c r="I790" s="39">
        <f>[1]Source!AT734</f>
        <v>80</v>
      </c>
      <c r="J790" s="40">
        <f>SUM(T787:T793)</f>
        <v>127.93</v>
      </c>
      <c r="K790" s="41"/>
    </row>
    <row r="791" spans="1:26" x14ac:dyDescent="0.25">
      <c r="A791" s="24"/>
      <c r="B791" s="36"/>
      <c r="C791" s="36" t="s">
        <v>34</v>
      </c>
      <c r="D791" s="37" t="s">
        <v>33</v>
      </c>
      <c r="E791" s="30">
        <f>[1]Source!CA734</f>
        <v>60</v>
      </c>
      <c r="F791" s="42"/>
      <c r="G791" s="39"/>
      <c r="H791" s="40">
        <f>SUM(U787:U793)</f>
        <v>3.1</v>
      </c>
      <c r="I791" s="39">
        <f>[1]Source!AU734</f>
        <v>60</v>
      </c>
      <c r="J791" s="40">
        <f>SUM(V787:V793)</f>
        <v>95.95</v>
      </c>
      <c r="K791" s="41"/>
    </row>
    <row r="792" spans="1:26" x14ac:dyDescent="0.25">
      <c r="A792" s="24"/>
      <c r="B792" s="36"/>
      <c r="C792" s="36" t="s">
        <v>35</v>
      </c>
      <c r="D792" s="37" t="s">
        <v>36</v>
      </c>
      <c r="E792" s="30">
        <f>[1]Source!AQ734</f>
        <v>1.03</v>
      </c>
      <c r="F792" s="38"/>
      <c r="G792" s="39" t="str">
        <f>[1]Source!DI734</f>
        <v/>
      </c>
      <c r="H792" s="40"/>
      <c r="I792" s="39"/>
      <c r="J792" s="40"/>
      <c r="K792" s="43">
        <f>[1]Source!U734</f>
        <v>1.03</v>
      </c>
    </row>
    <row r="793" spans="1:26" ht="28.5" x14ac:dyDescent="0.25">
      <c r="A793" s="44" t="str">
        <f>[1]Source!E735</f>
        <v>117,1</v>
      </c>
      <c r="B793" s="45" t="str">
        <f>[1]Source!F735</f>
        <v>509-7343</v>
      </c>
      <c r="C793" s="45" t="str">
        <f>[1]Source!G735</f>
        <v>Прибор речевого оповещения "Рупор" исп. 01, один канал 12 Вт</v>
      </c>
      <c r="D793" s="46" t="str">
        <f>[1]Source!H735</f>
        <v>шт.</v>
      </c>
      <c r="E793" s="47">
        <f>[1]Source!I735</f>
        <v>1</v>
      </c>
      <c r="F793" s="48">
        <f>[1]Source!AL735+[1]Source!AM735+[1]Source!AO735</f>
        <v>749.35</v>
      </c>
      <c r="G793" s="49" t="s">
        <v>37</v>
      </c>
      <c r="H793" s="50">
        <f>ROUND([1]Source!AC735*[1]Source!I735, 2)+ROUND([1]Source!AD735*[1]Source!I735, 2)+ROUND([1]Source!AF735*[1]Source!I735, 2)</f>
        <v>749.35</v>
      </c>
      <c r="I793" s="51">
        <f>IF([1]Source!BC735&lt;&gt; 0, [1]Source!BC735, 1)</f>
        <v>3.3</v>
      </c>
      <c r="J793" s="50">
        <f>[1]Source!O735</f>
        <v>2472.86</v>
      </c>
      <c r="K793" s="52"/>
      <c r="S793">
        <f>ROUND(([1]Source!FX735/100)*((ROUND([1]Source!AF735*[1]Source!I735, 2)+ROUND([1]Source!AE735*[1]Source!I735, 2))), 2)</f>
        <v>0</v>
      </c>
      <c r="T793">
        <f>[1]Source!X735</f>
        <v>0</v>
      </c>
      <c r="U793">
        <f>ROUND(([1]Source!FY735/100)*((ROUND([1]Source!AF735*[1]Source!I735, 2)+ROUND([1]Source!AE735*[1]Source!I735, 2))), 2)</f>
        <v>0</v>
      </c>
      <c r="V793">
        <f>[1]Source!Y735</f>
        <v>0</v>
      </c>
      <c r="W793">
        <f>IF([1]Source!BI735&lt;=1,H793, 0)</f>
        <v>0</v>
      </c>
      <c r="X793">
        <f>IF([1]Source!BI735=2,H793, 0)</f>
        <v>749.35</v>
      </c>
      <c r="Y793">
        <f>IF([1]Source!BI735=3,H793, 0)</f>
        <v>0</v>
      </c>
      <c r="Z793">
        <f>IF([1]Source!BI735=4,H793, 0)</f>
        <v>0</v>
      </c>
    </row>
    <row r="794" spans="1:26" x14ac:dyDescent="0.25">
      <c r="G794" s="53">
        <f>H788+H789+H790+H791+SUM(H793:H793)</f>
        <v>762.63</v>
      </c>
      <c r="H794" s="53"/>
      <c r="I794" s="53">
        <f>J788+J789+J790+J791+SUM(J793:J793)</f>
        <v>2863.76</v>
      </c>
      <c r="J794" s="53"/>
      <c r="K794" s="54">
        <f>[1]Source!U734</f>
        <v>1.03</v>
      </c>
      <c r="O794" s="55">
        <f>G794</f>
        <v>762.63</v>
      </c>
      <c r="P794" s="55">
        <f>I794</f>
        <v>2863.76</v>
      </c>
      <c r="Q794" s="55">
        <f>K794</f>
        <v>1.03</v>
      </c>
      <c r="W794">
        <f>IF([1]Source!BI734&lt;=1,H788+H789+H790+H791, 0)</f>
        <v>0</v>
      </c>
      <c r="X794">
        <f>IF([1]Source!BI734=2,H788+H789+H790+H791, 0)</f>
        <v>13.28</v>
      </c>
      <c r="Y794">
        <f>IF([1]Source!BI734=3,H788+H789+H790+H791, 0)</f>
        <v>0</v>
      </c>
      <c r="Z794">
        <f>IF([1]Source!BI734=4,H788+H789+H790+H791, 0)</f>
        <v>0</v>
      </c>
    </row>
    <row r="795" spans="1:26" ht="29.25" x14ac:dyDescent="0.25">
      <c r="A795" s="24" t="str">
        <f>[1]Source!E736</f>
        <v>118</v>
      </c>
      <c r="B795" s="36" t="str">
        <f>[1]Source!F736</f>
        <v>м10-04-101-7</v>
      </c>
      <c r="C795" s="36" t="str">
        <f>[1]Source!G736</f>
        <v>Громкоговоритель или звуковая колонка в помещении</v>
      </c>
      <c r="D795" s="37" t="str">
        <f>[1]Source!H736</f>
        <v>1  ШТ.</v>
      </c>
      <c r="E795" s="30">
        <f>[1]Source!I736</f>
        <v>48</v>
      </c>
      <c r="F795" s="38">
        <f>[1]Source!AL736+[1]Source!AM736+[1]Source!AO736</f>
        <v>30.85</v>
      </c>
      <c r="G795" s="39"/>
      <c r="H795" s="40"/>
      <c r="I795" s="39" t="str">
        <f>[1]Source!BO736</f>
        <v>м10-04-101-7</v>
      </c>
      <c r="J795" s="40"/>
      <c r="K795" s="41"/>
      <c r="S795">
        <f>ROUND(([1]Source!FX736/100)*((ROUND([1]Source!AF736*[1]Source!I736, 2)+ROUND([1]Source!AE736*[1]Source!I736, 2))), 2)</f>
        <v>801.06</v>
      </c>
      <c r="T795">
        <f>[1]Source!X736</f>
        <v>24824.92</v>
      </c>
      <c r="U795">
        <f>ROUND(([1]Source!FY736/100)*((ROUND([1]Source!AF736*[1]Source!I736, 2)+ROUND([1]Source!AE736*[1]Source!I736, 2))), 2)</f>
        <v>565.97</v>
      </c>
      <c r="V795">
        <f>[1]Source!Y736</f>
        <v>17539.349999999999</v>
      </c>
    </row>
    <row r="796" spans="1:26" x14ac:dyDescent="0.25">
      <c r="A796" s="24"/>
      <c r="B796" s="36"/>
      <c r="C796" s="36" t="s">
        <v>29</v>
      </c>
      <c r="D796" s="37"/>
      <c r="E796" s="30"/>
      <c r="F796" s="38">
        <f>[1]Source!AO736</f>
        <v>18.14</v>
      </c>
      <c r="G796" s="39" t="str">
        <f>[1]Source!DG736</f>
        <v/>
      </c>
      <c r="H796" s="40">
        <f>ROUND([1]Source!AF736*[1]Source!I736, 2)</f>
        <v>870.72</v>
      </c>
      <c r="I796" s="39">
        <f>IF([1]Source!BA736&lt;&gt; 0, [1]Source!BA736, 1)</f>
        <v>30.99</v>
      </c>
      <c r="J796" s="40">
        <f>[1]Source!S736</f>
        <v>26983.61</v>
      </c>
      <c r="K796" s="41"/>
      <c r="R796">
        <f>H796</f>
        <v>870.72</v>
      </c>
    </row>
    <row r="797" spans="1:26" x14ac:dyDescent="0.25">
      <c r="A797" s="24"/>
      <c r="B797" s="36"/>
      <c r="C797" s="36" t="s">
        <v>31</v>
      </c>
      <c r="D797" s="37"/>
      <c r="E797" s="30"/>
      <c r="F797" s="38">
        <f>[1]Source!AL736</f>
        <v>12.71</v>
      </c>
      <c r="G797" s="39" t="str">
        <f>[1]Source!DD736</f>
        <v/>
      </c>
      <c r="H797" s="40">
        <f>ROUND([1]Source!AC736*[1]Source!I736, 2)</f>
        <v>610.08000000000004</v>
      </c>
      <c r="I797" s="39">
        <f>IF([1]Source!BC736&lt;&gt; 0, [1]Source!BC736, 1)</f>
        <v>7.44</v>
      </c>
      <c r="J797" s="40">
        <f>[1]Source!P736</f>
        <v>4539</v>
      </c>
      <c r="K797" s="41"/>
    </row>
    <row r="798" spans="1:26" x14ac:dyDescent="0.25">
      <c r="A798" s="24"/>
      <c r="B798" s="36"/>
      <c r="C798" s="36" t="s">
        <v>32</v>
      </c>
      <c r="D798" s="37" t="s">
        <v>33</v>
      </c>
      <c r="E798" s="30">
        <f>[1]Source!BZ736</f>
        <v>92</v>
      </c>
      <c r="F798" s="42"/>
      <c r="G798" s="39"/>
      <c r="H798" s="40">
        <f>SUM(S795:S803)</f>
        <v>801.06</v>
      </c>
      <c r="I798" s="39">
        <f>[1]Source!AT736</f>
        <v>92</v>
      </c>
      <c r="J798" s="40">
        <f>SUM(T795:T803)</f>
        <v>24824.92</v>
      </c>
      <c r="K798" s="41"/>
    </row>
    <row r="799" spans="1:26" x14ac:dyDescent="0.25">
      <c r="A799" s="24"/>
      <c r="B799" s="36"/>
      <c r="C799" s="36" t="s">
        <v>34</v>
      </c>
      <c r="D799" s="37" t="s">
        <v>33</v>
      </c>
      <c r="E799" s="30">
        <f>[1]Source!CA736</f>
        <v>65</v>
      </c>
      <c r="F799" s="42"/>
      <c r="G799" s="39"/>
      <c r="H799" s="40">
        <f>SUM(U795:U803)</f>
        <v>565.97</v>
      </c>
      <c r="I799" s="39">
        <f>[1]Source!AU736</f>
        <v>65</v>
      </c>
      <c r="J799" s="40">
        <f>SUM(V795:V803)</f>
        <v>17539.349999999999</v>
      </c>
      <c r="K799" s="41"/>
    </row>
    <row r="800" spans="1:26" x14ac:dyDescent="0.25">
      <c r="A800" s="24"/>
      <c r="B800" s="36"/>
      <c r="C800" s="36" t="s">
        <v>35</v>
      </c>
      <c r="D800" s="37" t="s">
        <v>36</v>
      </c>
      <c r="E800" s="30">
        <f>[1]Source!AQ736</f>
        <v>2</v>
      </c>
      <c r="F800" s="38"/>
      <c r="G800" s="39" t="str">
        <f>[1]Source!DI736</f>
        <v/>
      </c>
      <c r="H800" s="40"/>
      <c r="I800" s="39"/>
      <c r="J800" s="40"/>
      <c r="K800" s="43">
        <f>[1]Source!U736</f>
        <v>96</v>
      </c>
    </row>
    <row r="801" spans="1:26" ht="42.75" x14ac:dyDescent="0.25">
      <c r="A801" s="24" t="str">
        <f>[1]Source!E737</f>
        <v>118,1</v>
      </c>
      <c r="B801" s="36" t="str">
        <f>[1]Source!F737</f>
        <v>КП поставщика</v>
      </c>
      <c r="C801" s="36" t="s">
        <v>38</v>
      </c>
      <c r="D801" s="37" t="str">
        <f>[1]Source!H737</f>
        <v>шт.</v>
      </c>
      <c r="E801" s="30">
        <f>[1]Source!I737</f>
        <v>28</v>
      </c>
      <c r="F801" s="38">
        <f>[1]Source!AL737+[1]Source!AM737+[1]Source!AO737</f>
        <v>171.05</v>
      </c>
      <c r="G801" s="57" t="s">
        <v>37</v>
      </c>
      <c r="H801" s="40">
        <f>ROUND([1]Source!AC737*[1]Source!I737, 2)+ROUND([1]Source!AD737*[1]Source!I737, 2)+ROUND([1]Source!AF737*[1]Source!I737, 2)</f>
        <v>4789.3999999999996</v>
      </c>
      <c r="I801" s="39">
        <f>IF([1]Source!BC737&lt;&gt; 0, [1]Source!BC737, 1)</f>
        <v>7.98</v>
      </c>
      <c r="J801" s="40">
        <f>[1]Source!O737</f>
        <v>38219.410000000003</v>
      </c>
      <c r="K801" s="41"/>
      <c r="S801">
        <f>ROUND(([1]Source!FX737/100)*((ROUND([1]Source!AF737*[1]Source!I737, 2)+ROUND([1]Source!AE737*[1]Source!I737, 2))), 2)</f>
        <v>0</v>
      </c>
      <c r="T801">
        <f>[1]Source!X737</f>
        <v>0</v>
      </c>
      <c r="U801">
        <f>ROUND(([1]Source!FY737/100)*((ROUND([1]Source!AF737*[1]Source!I737, 2)+ROUND([1]Source!AE737*[1]Source!I737, 2))), 2)</f>
        <v>0</v>
      </c>
      <c r="V801">
        <f>[1]Source!Y737</f>
        <v>0</v>
      </c>
      <c r="W801">
        <f>IF([1]Source!BI737&lt;=1,H801, 0)</f>
        <v>0</v>
      </c>
      <c r="X801">
        <f>IF([1]Source!BI737=2,H801, 0)</f>
        <v>4789.3999999999996</v>
      </c>
      <c r="Y801">
        <f>IF([1]Source!BI737=3,H801, 0)</f>
        <v>0</v>
      </c>
      <c r="Z801">
        <f>IF([1]Source!BI737=4,H801, 0)</f>
        <v>0</v>
      </c>
    </row>
    <row r="802" spans="1:26" ht="42.75" x14ac:dyDescent="0.25">
      <c r="A802" s="24" t="str">
        <f>[1]Source!E738</f>
        <v>118,2</v>
      </c>
      <c r="B802" s="36" t="str">
        <f>[1]Source!F738</f>
        <v>КП поставщика</v>
      </c>
      <c r="C802" s="36" t="s">
        <v>72</v>
      </c>
      <c r="D802" s="37" t="str">
        <f>[1]Source!H738</f>
        <v>шт.</v>
      </c>
      <c r="E802" s="30">
        <f>[1]Source!I738</f>
        <v>18</v>
      </c>
      <c r="F802" s="38">
        <f>[1]Source!AL738+[1]Source!AM738+[1]Source!AO738</f>
        <v>220.86</v>
      </c>
      <c r="G802" s="57" t="s">
        <v>37</v>
      </c>
      <c r="H802" s="40">
        <f>ROUND([1]Source!AC738*[1]Source!I738, 2)+ROUND([1]Source!AD738*[1]Source!I738, 2)+ROUND([1]Source!AF738*[1]Source!I738, 2)</f>
        <v>3975.48</v>
      </c>
      <c r="I802" s="39">
        <f>IF([1]Source!BC738&lt;&gt; 0, [1]Source!BC738, 1)</f>
        <v>7.98</v>
      </c>
      <c r="J802" s="40">
        <f>[1]Source!O738</f>
        <v>31724.33</v>
      </c>
      <c r="K802" s="41"/>
      <c r="S802">
        <f>ROUND(([1]Source!FX738/100)*((ROUND([1]Source!AF738*[1]Source!I738, 2)+ROUND([1]Source!AE738*[1]Source!I738, 2))), 2)</f>
        <v>0</v>
      </c>
      <c r="T802">
        <f>[1]Source!X738</f>
        <v>0</v>
      </c>
      <c r="U802">
        <f>ROUND(([1]Source!FY738/100)*((ROUND([1]Source!AF738*[1]Source!I738, 2)+ROUND([1]Source!AE738*[1]Source!I738, 2))), 2)</f>
        <v>0</v>
      </c>
      <c r="V802">
        <f>[1]Source!Y738</f>
        <v>0</v>
      </c>
      <c r="W802">
        <f>IF([1]Source!BI738&lt;=1,H802, 0)</f>
        <v>0</v>
      </c>
      <c r="X802">
        <f>IF([1]Source!BI738=2,H802, 0)</f>
        <v>3975.48</v>
      </c>
      <c r="Y802">
        <f>IF([1]Source!BI738=3,H802, 0)</f>
        <v>0</v>
      </c>
      <c r="Z802">
        <f>IF([1]Source!BI738=4,H802, 0)</f>
        <v>0</v>
      </c>
    </row>
    <row r="803" spans="1:26" ht="42.75" x14ac:dyDescent="0.25">
      <c r="A803" s="44" t="str">
        <f>[1]Source!E739</f>
        <v>118,3</v>
      </c>
      <c r="B803" s="45" t="str">
        <f>[1]Source!F739</f>
        <v>КП поставщика</v>
      </c>
      <c r="C803" s="45" t="s">
        <v>39</v>
      </c>
      <c r="D803" s="46" t="str">
        <f>[1]Source!H739</f>
        <v>шт.</v>
      </c>
      <c r="E803" s="47">
        <f>[1]Source!I739</f>
        <v>2</v>
      </c>
      <c r="F803" s="48">
        <f>[1]Source!AL739+[1]Source!AM739+[1]Source!AO739</f>
        <v>476.06</v>
      </c>
      <c r="G803" s="49" t="s">
        <v>37</v>
      </c>
      <c r="H803" s="50">
        <f>ROUND([1]Source!AC739*[1]Source!I739, 2)+ROUND([1]Source!AD739*[1]Source!I739, 2)+ROUND([1]Source!AF739*[1]Source!I739, 2)</f>
        <v>952.12</v>
      </c>
      <c r="I803" s="51">
        <f>IF([1]Source!BC739&lt;&gt; 0, [1]Source!BC739, 1)</f>
        <v>7.98</v>
      </c>
      <c r="J803" s="50">
        <f>[1]Source!O739</f>
        <v>7597.92</v>
      </c>
      <c r="K803" s="52"/>
      <c r="S803">
        <f>ROUND(([1]Source!FX739/100)*((ROUND([1]Source!AF739*[1]Source!I739, 2)+ROUND([1]Source!AE739*[1]Source!I739, 2))), 2)</f>
        <v>0</v>
      </c>
      <c r="T803">
        <f>[1]Source!X739</f>
        <v>0</v>
      </c>
      <c r="U803">
        <f>ROUND(([1]Source!FY739/100)*((ROUND([1]Source!AF739*[1]Source!I739, 2)+ROUND([1]Source!AE739*[1]Source!I739, 2))), 2)</f>
        <v>0</v>
      </c>
      <c r="V803">
        <f>[1]Source!Y739</f>
        <v>0</v>
      </c>
      <c r="W803">
        <f>IF([1]Source!BI739&lt;=1,H803, 0)</f>
        <v>0</v>
      </c>
      <c r="X803">
        <f>IF([1]Source!BI739=2,H803, 0)</f>
        <v>952.12</v>
      </c>
      <c r="Y803">
        <f>IF([1]Source!BI739=3,H803, 0)</f>
        <v>0</v>
      </c>
      <c r="Z803">
        <f>IF([1]Source!BI739=4,H803, 0)</f>
        <v>0</v>
      </c>
    </row>
    <row r="804" spans="1:26" x14ac:dyDescent="0.25">
      <c r="G804" s="53">
        <f>H796+H797+H798+H799+SUM(H801:H803)</f>
        <v>12564.83</v>
      </c>
      <c r="H804" s="53"/>
      <c r="I804" s="53">
        <f>J796+J797+J798+J799+SUM(J801:J803)</f>
        <v>151428.54</v>
      </c>
      <c r="J804" s="53"/>
      <c r="K804" s="54">
        <f>[1]Source!U736</f>
        <v>96</v>
      </c>
      <c r="O804" s="55">
        <f>G804</f>
        <v>12564.83</v>
      </c>
      <c r="P804" s="55">
        <f>I804</f>
        <v>151428.54</v>
      </c>
      <c r="Q804" s="55">
        <f>K804</f>
        <v>96</v>
      </c>
      <c r="W804">
        <f>IF([1]Source!BI736&lt;=1,H796+H797+H798+H799, 0)</f>
        <v>0</v>
      </c>
      <c r="X804">
        <f>IF([1]Source!BI736=2,H796+H797+H798+H799, 0)</f>
        <v>2847.83</v>
      </c>
      <c r="Y804">
        <f>IF([1]Source!BI736=3,H796+H797+H798+H799, 0)</f>
        <v>0</v>
      </c>
      <c r="Z804">
        <f>IF([1]Source!BI736=4,H796+H797+H798+H799, 0)</f>
        <v>0</v>
      </c>
    </row>
    <row r="805" spans="1:26" ht="57" x14ac:dyDescent="0.25">
      <c r="A805" s="24" t="str">
        <f>[1]Source!E740</f>
        <v>119</v>
      </c>
      <c r="B805" s="36" t="str">
        <f>[1]Source!F740</f>
        <v>м10-08-002-2</v>
      </c>
      <c r="C805" s="36" t="str">
        <f>[1]Source!G740</f>
        <v>Извещатель ПС автоматический дымовой, фотоэлектрический, радиоизотопный, световой в нормальном исполнении</v>
      </c>
      <c r="D805" s="37" t="str">
        <f>[1]Source!H740</f>
        <v>1  ШТ.</v>
      </c>
      <c r="E805" s="30">
        <f>[1]Source!I740</f>
        <v>28</v>
      </c>
      <c r="F805" s="38">
        <f>[1]Source!AL740+[1]Source!AM740+[1]Source!AO740</f>
        <v>19.21</v>
      </c>
      <c r="G805" s="39"/>
      <c r="H805" s="40"/>
      <c r="I805" s="39" t="str">
        <f>[1]Source!BO740</f>
        <v>м10-08-002-2</v>
      </c>
      <c r="J805" s="40"/>
      <c r="K805" s="41"/>
      <c r="S805">
        <f>ROUND(([1]Source!FX740/100)*((ROUND([1]Source!AF740*[1]Source!I740, 2)+ROUND([1]Source!AE740*[1]Source!I740, 2))), 2)</f>
        <v>361.98</v>
      </c>
      <c r="T805">
        <f>[1]Source!X740</f>
        <v>11217.89</v>
      </c>
      <c r="U805">
        <f>ROUND(([1]Source!FY740/100)*((ROUND([1]Source!AF740*[1]Source!I740, 2)+ROUND([1]Source!AE740*[1]Source!I740, 2))), 2)</f>
        <v>271.49</v>
      </c>
      <c r="V805">
        <f>[1]Source!Y740</f>
        <v>8413.42</v>
      </c>
    </row>
    <row r="806" spans="1:26" x14ac:dyDescent="0.25">
      <c r="A806" s="24"/>
      <c r="B806" s="36"/>
      <c r="C806" s="36" t="s">
        <v>29</v>
      </c>
      <c r="D806" s="37"/>
      <c r="E806" s="30"/>
      <c r="F806" s="38">
        <f>[1]Source!AO740</f>
        <v>16.16</v>
      </c>
      <c r="G806" s="39" t="str">
        <f>[1]Source!DG740</f>
        <v/>
      </c>
      <c r="H806" s="40">
        <f>ROUND([1]Source!AF740*[1]Source!I740, 2)</f>
        <v>452.48</v>
      </c>
      <c r="I806" s="39">
        <f>IF([1]Source!BA740&lt;&gt; 0, [1]Source!BA740, 1)</f>
        <v>30.99</v>
      </c>
      <c r="J806" s="40">
        <f>[1]Source!S740</f>
        <v>14022.36</v>
      </c>
      <c r="K806" s="41"/>
      <c r="R806">
        <f>H806</f>
        <v>452.48</v>
      </c>
    </row>
    <row r="807" spans="1:26" x14ac:dyDescent="0.25">
      <c r="A807" s="24"/>
      <c r="B807" s="36"/>
      <c r="C807" s="36" t="s">
        <v>30</v>
      </c>
      <c r="D807" s="37"/>
      <c r="E807" s="30"/>
      <c r="F807" s="38">
        <f>[1]Source!AM740</f>
        <v>0.31</v>
      </c>
      <c r="G807" s="39" t="str">
        <f>[1]Source!DE740</f>
        <v/>
      </c>
      <c r="H807" s="40">
        <f>ROUND([1]Source!AD740*[1]Source!I740, 2)</f>
        <v>8.68</v>
      </c>
      <c r="I807" s="39">
        <f>IF([1]Source!BB740&lt;&gt; 0, [1]Source!BB740, 1)</f>
        <v>3.74</v>
      </c>
      <c r="J807" s="40">
        <f>[1]Source!Q740</f>
        <v>32.46</v>
      </c>
      <c r="K807" s="41"/>
    </row>
    <row r="808" spans="1:26" x14ac:dyDescent="0.25">
      <c r="A808" s="24"/>
      <c r="B808" s="36"/>
      <c r="C808" s="36" t="s">
        <v>31</v>
      </c>
      <c r="D808" s="37"/>
      <c r="E808" s="30"/>
      <c r="F808" s="38">
        <f>[1]Source!AL740</f>
        <v>2.74</v>
      </c>
      <c r="G808" s="39" t="str">
        <f>[1]Source!DD740</f>
        <v/>
      </c>
      <c r="H808" s="40">
        <f>ROUND([1]Source!AC740*[1]Source!I740, 2)</f>
        <v>76.72</v>
      </c>
      <c r="I808" s="39">
        <f>IF([1]Source!BC740&lt;&gt; 0, [1]Source!BC740, 1)</f>
        <v>7.47</v>
      </c>
      <c r="J808" s="40">
        <f>[1]Source!P740</f>
        <v>573.1</v>
      </c>
      <c r="K808" s="41"/>
    </row>
    <row r="809" spans="1:26" x14ac:dyDescent="0.25">
      <c r="A809" s="24"/>
      <c r="B809" s="36"/>
      <c r="C809" s="36" t="s">
        <v>32</v>
      </c>
      <c r="D809" s="37" t="s">
        <v>33</v>
      </c>
      <c r="E809" s="30">
        <f>[1]Source!BZ740</f>
        <v>80</v>
      </c>
      <c r="F809" s="42"/>
      <c r="G809" s="39"/>
      <c r="H809" s="40">
        <f>SUM(S805:S812)</f>
        <v>361.98</v>
      </c>
      <c r="I809" s="39">
        <f>[1]Source!AT740</f>
        <v>80</v>
      </c>
      <c r="J809" s="40">
        <f>SUM(T805:T812)</f>
        <v>11217.89</v>
      </c>
      <c r="K809" s="41"/>
    </row>
    <row r="810" spans="1:26" x14ac:dyDescent="0.25">
      <c r="A810" s="24"/>
      <c r="B810" s="36"/>
      <c r="C810" s="36" t="s">
        <v>34</v>
      </c>
      <c r="D810" s="37" t="s">
        <v>33</v>
      </c>
      <c r="E810" s="30">
        <f>[1]Source!CA740</f>
        <v>60</v>
      </c>
      <c r="F810" s="42"/>
      <c r="G810" s="39"/>
      <c r="H810" s="40">
        <f>SUM(U805:U812)</f>
        <v>271.49</v>
      </c>
      <c r="I810" s="39">
        <f>[1]Source!AU740</f>
        <v>60</v>
      </c>
      <c r="J810" s="40">
        <f>SUM(V805:V812)</f>
        <v>8413.42</v>
      </c>
      <c r="K810" s="41"/>
    </row>
    <row r="811" spans="1:26" x14ac:dyDescent="0.25">
      <c r="A811" s="24"/>
      <c r="B811" s="36"/>
      <c r="C811" s="36" t="s">
        <v>35</v>
      </c>
      <c r="D811" s="37" t="s">
        <v>36</v>
      </c>
      <c r="E811" s="30">
        <f>[1]Source!AQ740</f>
        <v>1.68</v>
      </c>
      <c r="F811" s="38"/>
      <c r="G811" s="39" t="str">
        <f>[1]Source!DI740</f>
        <v/>
      </c>
      <c r="H811" s="40"/>
      <c r="I811" s="39"/>
      <c r="J811" s="40"/>
      <c r="K811" s="43">
        <f>[1]Source!U740</f>
        <v>47.04</v>
      </c>
    </row>
    <row r="812" spans="1:26" ht="57" x14ac:dyDescent="0.25">
      <c r="A812" s="44" t="str">
        <f>[1]Source!E741</f>
        <v>119,1</v>
      </c>
      <c r="B812" s="45" t="str">
        <f>[1]Source!F741</f>
        <v>509-6290</v>
      </c>
      <c r="C812" s="45" t="str">
        <f>[1]Source!G741</f>
        <v>Светильник аварийного освещения "ВЫХОД" под лампу КЛ с рассеивателем из поликарбоната, тип ЛБО 29-9-831 (БС-831)</v>
      </c>
      <c r="D812" s="46" t="str">
        <f>[1]Source!H741</f>
        <v>шт.</v>
      </c>
      <c r="E812" s="47">
        <f>[1]Source!I741</f>
        <v>28</v>
      </c>
      <c r="F812" s="48">
        <f>[1]Source!AL741+[1]Source!AM741+[1]Source!AO741</f>
        <v>208.87</v>
      </c>
      <c r="G812" s="49" t="s">
        <v>37</v>
      </c>
      <c r="H812" s="50">
        <f>ROUND([1]Source!AC741*[1]Source!I741, 2)+ROUND([1]Source!AD741*[1]Source!I741, 2)+ROUND([1]Source!AF741*[1]Source!I741, 2)</f>
        <v>5848.36</v>
      </c>
      <c r="I812" s="51">
        <f>IF([1]Source!BC741&lt;&gt; 0, [1]Source!BC741, 1)</f>
        <v>12.01</v>
      </c>
      <c r="J812" s="50">
        <f>[1]Source!O741</f>
        <v>70238.8</v>
      </c>
      <c r="K812" s="52"/>
      <c r="S812">
        <f>ROUND(([1]Source!FX741/100)*((ROUND([1]Source!AF741*[1]Source!I741, 2)+ROUND([1]Source!AE741*[1]Source!I741, 2))), 2)</f>
        <v>0</v>
      </c>
      <c r="T812">
        <f>[1]Source!X741</f>
        <v>0</v>
      </c>
      <c r="U812">
        <f>ROUND(([1]Source!FY741/100)*((ROUND([1]Source!AF741*[1]Source!I741, 2)+ROUND([1]Source!AE741*[1]Source!I741, 2))), 2)</f>
        <v>0</v>
      </c>
      <c r="V812">
        <f>[1]Source!Y741</f>
        <v>0</v>
      </c>
      <c r="W812">
        <f>IF([1]Source!BI741&lt;=1,H812, 0)</f>
        <v>0</v>
      </c>
      <c r="X812">
        <f>IF([1]Source!BI741=2,H812, 0)</f>
        <v>5848.36</v>
      </c>
      <c r="Y812">
        <f>IF([1]Source!BI741=3,H812, 0)</f>
        <v>0</v>
      </c>
      <c r="Z812">
        <f>IF([1]Source!BI741=4,H812, 0)</f>
        <v>0</v>
      </c>
    </row>
    <row r="813" spans="1:26" x14ac:dyDescent="0.25">
      <c r="G813" s="53">
        <f>H806+H807+H808+H809+H810+SUM(H812:H812)</f>
        <v>7019.7099999999991</v>
      </c>
      <c r="H813" s="53"/>
      <c r="I813" s="53">
        <f>J806+J807+J808+J809+J810+SUM(J812:J812)</f>
        <v>104498.03</v>
      </c>
      <c r="J813" s="53"/>
      <c r="K813" s="54">
        <f>[1]Source!U740</f>
        <v>47.04</v>
      </c>
      <c r="O813" s="55">
        <f>G813</f>
        <v>7019.7099999999991</v>
      </c>
      <c r="P813" s="55">
        <f>I813</f>
        <v>104498.03</v>
      </c>
      <c r="Q813" s="55">
        <f>K813</f>
        <v>47.04</v>
      </c>
      <c r="W813">
        <f>IF([1]Source!BI740&lt;=1,H806+H807+H808+H809+H810, 0)</f>
        <v>0</v>
      </c>
      <c r="X813">
        <f>IF([1]Source!BI740=2,H806+H807+H808+H809+H810, 0)</f>
        <v>1171.3499999999999</v>
      </c>
      <c r="Y813">
        <f>IF([1]Source!BI740=3,H806+H807+H808+H809+H810, 0)</f>
        <v>0</v>
      </c>
      <c r="Z813">
        <f>IF([1]Source!BI740=4,H806+H807+H808+H809+H810, 0)</f>
        <v>0</v>
      </c>
    </row>
    <row r="814" spans="1:26" ht="43.5" x14ac:dyDescent="0.25">
      <c r="A814" s="24" t="str">
        <f>[1]Source!E742</f>
        <v>120</v>
      </c>
      <c r="B814" s="36" t="str">
        <f>[1]Source!F742</f>
        <v>м11-08-001-4</v>
      </c>
      <c r="C814" s="36" t="str">
        <f>[1]Source!G742</f>
        <v>Присоединение к приборам электрических проводок пайкой</v>
      </c>
      <c r="D814" s="37" t="str">
        <f>[1]Source!H742</f>
        <v>100 концов жил</v>
      </c>
      <c r="E814" s="30">
        <f>[1]Source!I742</f>
        <v>1.1200000000000001</v>
      </c>
      <c r="F814" s="38">
        <f>[1]Source!AL742+[1]Source!AM742+[1]Source!AO742</f>
        <v>159.9</v>
      </c>
      <c r="G814" s="39"/>
      <c r="H814" s="40"/>
      <c r="I814" s="39" t="str">
        <f>[1]Source!BO742</f>
        <v>м11-08-001-4</v>
      </c>
      <c r="J814" s="40"/>
      <c r="K814" s="41"/>
      <c r="S814">
        <f>ROUND(([1]Source!FX742/100)*((ROUND([1]Source!AF742*[1]Source!I742, 2)+ROUND([1]Source!AE742*[1]Source!I742, 2))), 2)</f>
        <v>94.22</v>
      </c>
      <c r="T814">
        <f>[1]Source!X742</f>
        <v>2919.98</v>
      </c>
      <c r="U814">
        <f>ROUND(([1]Source!FY742/100)*((ROUND([1]Source!AF742*[1]Source!I742, 2)+ROUND([1]Source!AE742*[1]Source!I742, 2))), 2)</f>
        <v>70.67</v>
      </c>
      <c r="V814">
        <f>[1]Source!Y742</f>
        <v>2189.9899999999998</v>
      </c>
    </row>
    <row r="815" spans="1:26" x14ac:dyDescent="0.25">
      <c r="C815" s="56" t="str">
        <f>"Объем: "&amp;[1]Source!I742&amp;"=112/"&amp;"100"</f>
        <v>Объем: 1,12=112/100</v>
      </c>
    </row>
    <row r="816" spans="1:26" x14ac:dyDescent="0.25">
      <c r="A816" s="24"/>
      <c r="B816" s="36"/>
      <c r="C816" s="36" t="s">
        <v>29</v>
      </c>
      <c r="D816" s="37"/>
      <c r="E816" s="30"/>
      <c r="F816" s="38">
        <f>[1]Source!AO742</f>
        <v>105.16</v>
      </c>
      <c r="G816" s="39" t="str">
        <f>[1]Source!DG742</f>
        <v/>
      </c>
      <c r="H816" s="40">
        <f>ROUND([1]Source!AF742*[1]Source!I742, 2)</f>
        <v>117.78</v>
      </c>
      <c r="I816" s="39">
        <f>IF([1]Source!BA742&lt;&gt; 0, [1]Source!BA742, 1)</f>
        <v>30.99</v>
      </c>
      <c r="J816" s="40">
        <f>[1]Source!S742</f>
        <v>3649.98</v>
      </c>
      <c r="K816" s="41"/>
      <c r="R816">
        <f>H816</f>
        <v>117.78</v>
      </c>
    </row>
    <row r="817" spans="1:26" x14ac:dyDescent="0.25">
      <c r="A817" s="24"/>
      <c r="B817" s="36"/>
      <c r="C817" s="36" t="s">
        <v>31</v>
      </c>
      <c r="D817" s="37"/>
      <c r="E817" s="30"/>
      <c r="F817" s="38">
        <f>[1]Source!AL742</f>
        <v>54.74</v>
      </c>
      <c r="G817" s="39" t="str">
        <f>[1]Source!DD742</f>
        <v/>
      </c>
      <c r="H817" s="40">
        <f>ROUND([1]Source!AC742*[1]Source!I742, 2)</f>
        <v>61.31</v>
      </c>
      <c r="I817" s="39">
        <f>IF([1]Source!BC742&lt;&gt; 0, [1]Source!BC742, 1)</f>
        <v>5.68</v>
      </c>
      <c r="J817" s="40">
        <f>[1]Source!P742</f>
        <v>348.23</v>
      </c>
      <c r="K817" s="41"/>
    </row>
    <row r="818" spans="1:26" x14ac:dyDescent="0.25">
      <c r="A818" s="24"/>
      <c r="B818" s="36"/>
      <c r="C818" s="36" t="s">
        <v>32</v>
      </c>
      <c r="D818" s="37" t="s">
        <v>33</v>
      </c>
      <c r="E818" s="30">
        <f>[1]Source!BZ742</f>
        <v>80</v>
      </c>
      <c r="F818" s="42"/>
      <c r="G818" s="39"/>
      <c r="H818" s="40">
        <f>SUM(S814:S821)</f>
        <v>94.22</v>
      </c>
      <c r="I818" s="39">
        <f>[1]Source!AT742</f>
        <v>80</v>
      </c>
      <c r="J818" s="40">
        <f>SUM(T814:T821)</f>
        <v>2919.98</v>
      </c>
      <c r="K818" s="41"/>
    </row>
    <row r="819" spans="1:26" x14ac:dyDescent="0.25">
      <c r="A819" s="24"/>
      <c r="B819" s="36"/>
      <c r="C819" s="36" t="s">
        <v>34</v>
      </c>
      <c r="D819" s="37" t="s">
        <v>33</v>
      </c>
      <c r="E819" s="30">
        <f>[1]Source!CA742</f>
        <v>60</v>
      </c>
      <c r="F819" s="42"/>
      <c r="G819" s="39"/>
      <c r="H819" s="40">
        <f>SUM(U814:U821)</f>
        <v>70.67</v>
      </c>
      <c r="I819" s="39">
        <f>[1]Source!AU742</f>
        <v>60</v>
      </c>
      <c r="J819" s="40">
        <f>SUM(V814:V821)</f>
        <v>2189.9899999999998</v>
      </c>
      <c r="K819" s="41"/>
    </row>
    <row r="820" spans="1:26" x14ac:dyDescent="0.25">
      <c r="A820" s="24"/>
      <c r="B820" s="36"/>
      <c r="C820" s="36" t="s">
        <v>35</v>
      </c>
      <c r="D820" s="37" t="s">
        <v>36</v>
      </c>
      <c r="E820" s="30">
        <f>[1]Source!AQ742</f>
        <v>10.3</v>
      </c>
      <c r="F820" s="38"/>
      <c r="G820" s="39" t="str">
        <f>[1]Source!DI742</f>
        <v/>
      </c>
      <c r="H820" s="40"/>
      <c r="I820" s="39"/>
      <c r="J820" s="40"/>
      <c r="K820" s="43">
        <f>[1]Source!U742</f>
        <v>11.536000000000001</v>
      </c>
    </row>
    <row r="821" spans="1:26" ht="42.75" x14ac:dyDescent="0.25">
      <c r="A821" s="44" t="str">
        <f>[1]Source!E743</f>
        <v>120,1</v>
      </c>
      <c r="B821" s="45" t="str">
        <f>[1]Source!F743</f>
        <v>КП поставщика</v>
      </c>
      <c r="C821" s="45" t="s">
        <v>73</v>
      </c>
      <c r="D821" s="46" t="str">
        <f>[1]Source!H743</f>
        <v>шт.</v>
      </c>
      <c r="E821" s="47">
        <f>[1]Source!I743</f>
        <v>28</v>
      </c>
      <c r="F821" s="48">
        <f>[1]Source!AL743+[1]Source!AM743+[1]Source!AO743</f>
        <v>4.8</v>
      </c>
      <c r="G821" s="49" t="s">
        <v>37</v>
      </c>
      <c r="H821" s="50">
        <f>ROUND([1]Source!AC743*[1]Source!I743, 2)+ROUND([1]Source!AD743*[1]Source!I743, 2)+ROUND([1]Source!AF743*[1]Source!I743, 2)</f>
        <v>134.4</v>
      </c>
      <c r="I821" s="51">
        <f>IF([1]Source!BC743&lt;&gt; 0, [1]Source!BC743, 1)</f>
        <v>7.98</v>
      </c>
      <c r="J821" s="50">
        <f>[1]Source!O743</f>
        <v>1072.51</v>
      </c>
      <c r="K821" s="52"/>
      <c r="S821">
        <f>ROUND(([1]Source!FX743/100)*((ROUND([1]Source!AF743*[1]Source!I743, 2)+ROUND([1]Source!AE743*[1]Source!I743, 2))), 2)</f>
        <v>0</v>
      </c>
      <c r="T821">
        <f>[1]Source!X743</f>
        <v>0</v>
      </c>
      <c r="U821">
        <f>ROUND(([1]Source!FY743/100)*((ROUND([1]Source!AF743*[1]Source!I743, 2)+ROUND([1]Source!AE743*[1]Source!I743, 2))), 2)</f>
        <v>0</v>
      </c>
      <c r="V821">
        <f>[1]Source!Y743</f>
        <v>0</v>
      </c>
      <c r="W821">
        <f>IF([1]Source!BI743&lt;=1,H821, 0)</f>
        <v>0</v>
      </c>
      <c r="X821">
        <f>IF([1]Source!BI743=2,H821, 0)</f>
        <v>134.4</v>
      </c>
      <c r="Y821">
        <f>IF([1]Source!BI743=3,H821, 0)</f>
        <v>0</v>
      </c>
      <c r="Z821">
        <f>IF([1]Source!BI743=4,H821, 0)</f>
        <v>0</v>
      </c>
    </row>
    <row r="822" spans="1:26" x14ac:dyDescent="0.25">
      <c r="G822" s="53">
        <f>H816+H817+H818+H819+SUM(H821:H821)</f>
        <v>478.38</v>
      </c>
      <c r="H822" s="53"/>
      <c r="I822" s="53">
        <f>J816+J817+J818+J819+SUM(J821:J821)</f>
        <v>10180.69</v>
      </c>
      <c r="J822" s="53"/>
      <c r="K822" s="54">
        <f>[1]Source!U742</f>
        <v>11.536000000000001</v>
      </c>
      <c r="O822" s="55">
        <f>G822</f>
        <v>478.38</v>
      </c>
      <c r="P822" s="55">
        <f>I822</f>
        <v>10180.69</v>
      </c>
      <c r="Q822" s="55">
        <f>K822</f>
        <v>11.536000000000001</v>
      </c>
      <c r="W822">
        <f>IF([1]Source!BI742&lt;=1,H816+H817+H818+H819, 0)</f>
        <v>0</v>
      </c>
      <c r="X822">
        <f>IF([1]Source!BI742=2,H816+H817+H818+H819, 0)</f>
        <v>343.98</v>
      </c>
      <c r="Y822">
        <f>IF([1]Source!BI742=3,H816+H817+H818+H819, 0)</f>
        <v>0</v>
      </c>
      <c r="Z822">
        <f>IF([1]Source!BI742=4,H816+H817+H818+H819, 0)</f>
        <v>0</v>
      </c>
    </row>
    <row r="823" spans="1:26" ht="42.75" x14ac:dyDescent="0.25">
      <c r="A823" s="24" t="str">
        <f>[1]Source!E745</f>
        <v>121</v>
      </c>
      <c r="B823" s="36" t="str">
        <f>[1]Source!F745</f>
        <v>м08-03-573-4</v>
      </c>
      <c r="C823" s="36" t="str">
        <f>[1]Source!G745</f>
        <v>Шкаф (пульт) управления навесной, высота, ширина и глубина до 600х600х350 мм</v>
      </c>
      <c r="D823" s="37" t="str">
        <f>[1]Source!H745</f>
        <v>1  ШТ.</v>
      </c>
      <c r="E823" s="30">
        <f>[1]Source!I745</f>
        <v>2</v>
      </c>
      <c r="F823" s="38">
        <f>[1]Source!AL745+[1]Source!AM745+[1]Source!AO745</f>
        <v>59.070000000000007</v>
      </c>
      <c r="G823" s="39"/>
      <c r="H823" s="40"/>
      <c r="I823" s="39" t="str">
        <f>[1]Source!BO745</f>
        <v>м08-03-573-4</v>
      </c>
      <c r="J823" s="40"/>
      <c r="K823" s="41"/>
      <c r="S823">
        <f>ROUND(([1]Source!FX745/100)*((ROUND([1]Source!AF745*[1]Source!I745, 2)+ROUND([1]Source!AE745*[1]Source!I745, 2))), 2)</f>
        <v>50.67</v>
      </c>
      <c r="T823">
        <f>[1]Source!X745</f>
        <v>1570.36</v>
      </c>
      <c r="U823">
        <f>ROUND(([1]Source!FY745/100)*((ROUND([1]Source!AF745*[1]Source!I745, 2)+ROUND([1]Source!AE745*[1]Source!I745, 2))), 2)</f>
        <v>34.67</v>
      </c>
      <c r="V823">
        <f>[1]Source!Y745</f>
        <v>1074.46</v>
      </c>
    </row>
    <row r="824" spans="1:26" x14ac:dyDescent="0.25">
      <c r="A824" s="24"/>
      <c r="B824" s="36"/>
      <c r="C824" s="36" t="s">
        <v>29</v>
      </c>
      <c r="D824" s="37"/>
      <c r="E824" s="30"/>
      <c r="F824" s="38">
        <f>[1]Source!AO745</f>
        <v>23.51</v>
      </c>
      <c r="G824" s="39" t="str">
        <f>[1]Source!DG745</f>
        <v/>
      </c>
      <c r="H824" s="40">
        <f>ROUND([1]Source!AF745*[1]Source!I745, 2)</f>
        <v>47.02</v>
      </c>
      <c r="I824" s="39">
        <f>IF([1]Source!BA745&lt;&gt; 0, [1]Source!BA745, 1)</f>
        <v>30.99</v>
      </c>
      <c r="J824" s="40">
        <f>[1]Source!S745</f>
        <v>1457.15</v>
      </c>
      <c r="K824" s="41"/>
      <c r="R824">
        <f>H824</f>
        <v>47.02</v>
      </c>
    </row>
    <row r="825" spans="1:26" x14ac:dyDescent="0.25">
      <c r="A825" s="24"/>
      <c r="B825" s="36"/>
      <c r="C825" s="36" t="s">
        <v>30</v>
      </c>
      <c r="D825" s="37"/>
      <c r="E825" s="30"/>
      <c r="F825" s="38">
        <f>[1]Source!AM745</f>
        <v>32.18</v>
      </c>
      <c r="G825" s="39" t="str">
        <f>[1]Source!DE745</f>
        <v/>
      </c>
      <c r="H825" s="40">
        <f>ROUND([1]Source!AD745*[1]Source!I745, 2)</f>
        <v>64.36</v>
      </c>
      <c r="I825" s="39">
        <f>IF([1]Source!BB745&lt;&gt; 0, [1]Source!BB745, 1)</f>
        <v>9.14</v>
      </c>
      <c r="J825" s="40">
        <f>[1]Source!Q745</f>
        <v>588.25</v>
      </c>
      <c r="K825" s="41"/>
    </row>
    <row r="826" spans="1:26" x14ac:dyDescent="0.25">
      <c r="A826" s="24"/>
      <c r="B826" s="36"/>
      <c r="C826" s="36" t="s">
        <v>41</v>
      </c>
      <c r="D826" s="37"/>
      <c r="E826" s="30"/>
      <c r="F826" s="38">
        <f>[1]Source!AN745</f>
        <v>3.16</v>
      </c>
      <c r="G826" s="39" t="str">
        <f>[1]Source!DF745</f>
        <v/>
      </c>
      <c r="H826" s="58">
        <f>ROUND([1]Source!AE745*[1]Source!I745, 2)</f>
        <v>6.32</v>
      </c>
      <c r="I826" s="39">
        <f>IF([1]Source!BS745&lt;&gt; 0, [1]Source!BS745, 1)</f>
        <v>30.99</v>
      </c>
      <c r="J826" s="58">
        <f>[1]Source!R745</f>
        <v>195.86</v>
      </c>
      <c r="K826" s="41"/>
      <c r="R826">
        <f>H826</f>
        <v>6.32</v>
      </c>
    </row>
    <row r="827" spans="1:26" x14ac:dyDescent="0.25">
      <c r="A827" s="24"/>
      <c r="B827" s="36"/>
      <c r="C827" s="36" t="s">
        <v>31</v>
      </c>
      <c r="D827" s="37"/>
      <c r="E827" s="30"/>
      <c r="F827" s="38">
        <f>[1]Source!AL745</f>
        <v>3.38</v>
      </c>
      <c r="G827" s="39" t="str">
        <f>[1]Source!DD745</f>
        <v/>
      </c>
      <c r="H827" s="40">
        <f>ROUND([1]Source!AC745*[1]Source!I745, 2)</f>
        <v>6.76</v>
      </c>
      <c r="I827" s="39">
        <f>IF([1]Source!BC745&lt;&gt; 0, [1]Source!BC745, 1)</f>
        <v>9.81</v>
      </c>
      <c r="J827" s="40">
        <f>[1]Source!P745</f>
        <v>66.319999999999993</v>
      </c>
      <c r="K827" s="41"/>
    </row>
    <row r="828" spans="1:26" x14ac:dyDescent="0.25">
      <c r="A828" s="24"/>
      <c r="B828" s="36"/>
      <c r="C828" s="36" t="s">
        <v>32</v>
      </c>
      <c r="D828" s="37" t="s">
        <v>33</v>
      </c>
      <c r="E828" s="30">
        <f>[1]Source!BZ745</f>
        <v>95</v>
      </c>
      <c r="F828" s="42"/>
      <c r="G828" s="39"/>
      <c r="H828" s="40">
        <f>SUM(S823:S831)</f>
        <v>50.67</v>
      </c>
      <c r="I828" s="39">
        <f>[1]Source!AT745</f>
        <v>95</v>
      </c>
      <c r="J828" s="40">
        <f>SUM(T823:T831)</f>
        <v>1570.36</v>
      </c>
      <c r="K828" s="41"/>
    </row>
    <row r="829" spans="1:26" x14ac:dyDescent="0.25">
      <c r="A829" s="24"/>
      <c r="B829" s="36"/>
      <c r="C829" s="36" t="s">
        <v>34</v>
      </c>
      <c r="D829" s="37" t="s">
        <v>33</v>
      </c>
      <c r="E829" s="30">
        <f>[1]Source!CA745</f>
        <v>65</v>
      </c>
      <c r="F829" s="42"/>
      <c r="G829" s="39"/>
      <c r="H829" s="40">
        <f>SUM(U823:U831)</f>
        <v>34.67</v>
      </c>
      <c r="I829" s="39">
        <f>[1]Source!AU745</f>
        <v>65</v>
      </c>
      <c r="J829" s="40">
        <f>SUM(V823:V831)</f>
        <v>1074.46</v>
      </c>
      <c r="K829" s="41"/>
    </row>
    <row r="830" spans="1:26" x14ac:dyDescent="0.25">
      <c r="A830" s="24"/>
      <c r="B830" s="36"/>
      <c r="C830" s="36" t="s">
        <v>35</v>
      </c>
      <c r="D830" s="37" t="s">
        <v>36</v>
      </c>
      <c r="E830" s="30">
        <f>[1]Source!AQ745</f>
        <v>2.37</v>
      </c>
      <c r="F830" s="38"/>
      <c r="G830" s="39" t="str">
        <f>[1]Source!DI745</f>
        <v/>
      </c>
      <c r="H830" s="40"/>
      <c r="I830" s="39"/>
      <c r="J830" s="40"/>
      <c r="K830" s="43">
        <f>[1]Source!U745</f>
        <v>4.74</v>
      </c>
    </row>
    <row r="831" spans="1:26" ht="42.75" x14ac:dyDescent="0.25">
      <c r="A831" s="44" t="str">
        <f>[1]Source!E746</f>
        <v>121,1</v>
      </c>
      <c r="B831" s="45" t="str">
        <f>[1]Source!F746</f>
        <v>КП поставщика</v>
      </c>
      <c r="C831" s="45" t="s">
        <v>74</v>
      </c>
      <c r="D831" s="46" t="str">
        <f>[1]Source!H746</f>
        <v>шт.</v>
      </c>
      <c r="E831" s="47">
        <f>[1]Source!I746</f>
        <v>2</v>
      </c>
      <c r="F831" s="48">
        <f>[1]Source!AL746+[1]Source!AM746+[1]Source!AO746</f>
        <v>1734.23</v>
      </c>
      <c r="G831" s="49" t="s">
        <v>37</v>
      </c>
      <c r="H831" s="50">
        <f>ROUND([1]Source!AC746*[1]Source!I746, 2)+ROUND([1]Source!AD746*[1]Source!I746, 2)+ROUND([1]Source!AF746*[1]Source!I746, 2)</f>
        <v>3468.46</v>
      </c>
      <c r="I831" s="51">
        <f>IF([1]Source!BC746&lt;&gt; 0, [1]Source!BC746, 1)</f>
        <v>7.98</v>
      </c>
      <c r="J831" s="50">
        <f>[1]Source!O746</f>
        <v>27678.31</v>
      </c>
      <c r="K831" s="52"/>
      <c r="S831">
        <f>ROUND(([1]Source!FX746/100)*((ROUND([1]Source!AF746*[1]Source!I746, 2)+ROUND([1]Source!AE746*[1]Source!I746, 2))), 2)</f>
        <v>0</v>
      </c>
      <c r="T831">
        <f>[1]Source!X746</f>
        <v>0</v>
      </c>
      <c r="U831">
        <f>ROUND(([1]Source!FY746/100)*((ROUND([1]Source!AF746*[1]Source!I746, 2)+ROUND([1]Source!AE746*[1]Source!I746, 2))), 2)</f>
        <v>0</v>
      </c>
      <c r="V831">
        <f>[1]Source!Y746</f>
        <v>0</v>
      </c>
      <c r="W831">
        <f>IF([1]Source!BI746&lt;=1,H831, 0)</f>
        <v>0</v>
      </c>
      <c r="X831">
        <f>IF([1]Source!BI746=2,H831, 0)</f>
        <v>3468.46</v>
      </c>
      <c r="Y831">
        <f>IF([1]Source!BI746=3,H831, 0)</f>
        <v>0</v>
      </c>
      <c r="Z831">
        <f>IF([1]Source!BI746=4,H831, 0)</f>
        <v>0</v>
      </c>
    </row>
    <row r="832" spans="1:26" x14ac:dyDescent="0.25">
      <c r="G832" s="53">
        <f>H824+H825+H827+H828+H829+SUM(H831:H831)</f>
        <v>3671.94</v>
      </c>
      <c r="H832" s="53"/>
      <c r="I832" s="53">
        <f>J824+J825+J827+J828+J829+SUM(J831:J831)</f>
        <v>32434.850000000002</v>
      </c>
      <c r="J832" s="53"/>
      <c r="K832" s="54">
        <f>[1]Source!U745</f>
        <v>4.74</v>
      </c>
      <c r="O832" s="55">
        <f>G832</f>
        <v>3671.94</v>
      </c>
      <c r="P832" s="55">
        <f>I832</f>
        <v>32434.850000000002</v>
      </c>
      <c r="Q832" s="55">
        <f>K832</f>
        <v>4.74</v>
      </c>
      <c r="W832">
        <f>IF([1]Source!BI745&lt;=1,H824+H825+H827+H828+H829, 0)</f>
        <v>0</v>
      </c>
      <c r="X832">
        <f>IF([1]Source!BI745=2,H824+H825+H827+H828+H829, 0)</f>
        <v>203.48000000000002</v>
      </c>
      <c r="Y832">
        <f>IF([1]Source!BI745=3,H824+H825+H827+H828+H829, 0)</f>
        <v>0</v>
      </c>
      <c r="Z832">
        <f>IF([1]Source!BI745=4,H824+H825+H827+H828+H829, 0)</f>
        <v>0</v>
      </c>
    </row>
    <row r="833" spans="1:26" ht="29.25" x14ac:dyDescent="0.25">
      <c r="A833" s="24" t="str">
        <f>[1]Source!E747</f>
        <v>122</v>
      </c>
      <c r="B833" s="36" t="str">
        <f>[1]Source!F747</f>
        <v>м10-08-001-13</v>
      </c>
      <c r="C833" s="36" t="str">
        <f>[1]Source!G747</f>
        <v>Устройства промежуточные на количество лучей 1</v>
      </c>
      <c r="D833" s="37" t="str">
        <f>[1]Source!H747</f>
        <v>1  ШТ.</v>
      </c>
      <c r="E833" s="30">
        <f>[1]Source!I747</f>
        <v>4</v>
      </c>
      <c r="F833" s="38">
        <f>[1]Source!AL747+[1]Source!AM747+[1]Source!AO747</f>
        <v>15.79</v>
      </c>
      <c r="G833" s="39"/>
      <c r="H833" s="40"/>
      <c r="I833" s="39" t="str">
        <f>[1]Source!BO747</f>
        <v>м10-08-001-13</v>
      </c>
      <c r="J833" s="40"/>
      <c r="K833" s="41"/>
      <c r="S833">
        <f>ROUND(([1]Source!FX747/100)*((ROUND([1]Source!AF747*[1]Source!I747, 2)+ROUND([1]Source!AE747*[1]Source!I747, 2))), 2)</f>
        <v>39.200000000000003</v>
      </c>
      <c r="T833">
        <f>[1]Source!X747</f>
        <v>1214.81</v>
      </c>
      <c r="U833">
        <f>ROUND(([1]Source!FY747/100)*((ROUND([1]Source!AF747*[1]Source!I747, 2)+ROUND([1]Source!AE747*[1]Source!I747, 2))), 2)</f>
        <v>29.4</v>
      </c>
      <c r="V833">
        <f>[1]Source!Y747</f>
        <v>911.11</v>
      </c>
    </row>
    <row r="834" spans="1:26" x14ac:dyDescent="0.25">
      <c r="A834" s="24"/>
      <c r="B834" s="36"/>
      <c r="C834" s="36" t="s">
        <v>29</v>
      </c>
      <c r="D834" s="37"/>
      <c r="E834" s="30"/>
      <c r="F834" s="38">
        <f>[1]Source!AO747</f>
        <v>12.25</v>
      </c>
      <c r="G834" s="39" t="str">
        <f>[1]Source!DG747</f>
        <v/>
      </c>
      <c r="H834" s="40">
        <f>ROUND([1]Source!AF747*[1]Source!I747, 2)</f>
        <v>49</v>
      </c>
      <c r="I834" s="39">
        <f>IF([1]Source!BA747&lt;&gt; 0, [1]Source!BA747, 1)</f>
        <v>30.99</v>
      </c>
      <c r="J834" s="40">
        <f>[1]Source!S747</f>
        <v>1518.51</v>
      </c>
      <c r="K834" s="41"/>
      <c r="R834">
        <f>H834</f>
        <v>49</v>
      </c>
    </row>
    <row r="835" spans="1:26" x14ac:dyDescent="0.25">
      <c r="A835" s="24"/>
      <c r="B835" s="36"/>
      <c r="C835" s="36" t="s">
        <v>30</v>
      </c>
      <c r="D835" s="37"/>
      <c r="E835" s="30"/>
      <c r="F835" s="38">
        <f>[1]Source!AM747</f>
        <v>0.25</v>
      </c>
      <c r="G835" s="39" t="str">
        <f>[1]Source!DE747</f>
        <v/>
      </c>
      <c r="H835" s="40">
        <f>ROUND([1]Source!AD747*[1]Source!I747, 2)</f>
        <v>1</v>
      </c>
      <c r="I835" s="39">
        <f>IF([1]Source!BB747&lt;&gt; 0, [1]Source!BB747, 1)</f>
        <v>3.76</v>
      </c>
      <c r="J835" s="40">
        <f>[1]Source!Q747</f>
        <v>3.76</v>
      </c>
      <c r="K835" s="41"/>
    </row>
    <row r="836" spans="1:26" x14ac:dyDescent="0.25">
      <c r="A836" s="24"/>
      <c r="B836" s="36"/>
      <c r="C836" s="36" t="s">
        <v>31</v>
      </c>
      <c r="D836" s="37"/>
      <c r="E836" s="30"/>
      <c r="F836" s="38">
        <f>[1]Source!AL747</f>
        <v>3.29</v>
      </c>
      <c r="G836" s="39" t="str">
        <f>[1]Source!DD747</f>
        <v/>
      </c>
      <c r="H836" s="40">
        <f>ROUND([1]Source!AC747*[1]Source!I747, 2)</f>
        <v>13.16</v>
      </c>
      <c r="I836" s="39">
        <f>IF([1]Source!BC747&lt;&gt; 0, [1]Source!BC747, 1)</f>
        <v>6.53</v>
      </c>
      <c r="J836" s="40">
        <f>[1]Source!P747</f>
        <v>85.93</v>
      </c>
      <c r="K836" s="41"/>
    </row>
    <row r="837" spans="1:26" x14ac:dyDescent="0.25">
      <c r="A837" s="24"/>
      <c r="B837" s="36"/>
      <c r="C837" s="36" t="s">
        <v>32</v>
      </c>
      <c r="D837" s="37" t="s">
        <v>33</v>
      </c>
      <c r="E837" s="30">
        <f>[1]Source!BZ747</f>
        <v>80</v>
      </c>
      <c r="F837" s="42"/>
      <c r="G837" s="39"/>
      <c r="H837" s="40">
        <f>SUM(S833:S841)</f>
        <v>39.200000000000003</v>
      </c>
      <c r="I837" s="39">
        <f>[1]Source!AT747</f>
        <v>80</v>
      </c>
      <c r="J837" s="40">
        <f>SUM(T833:T841)</f>
        <v>1214.81</v>
      </c>
      <c r="K837" s="41"/>
    </row>
    <row r="838" spans="1:26" x14ac:dyDescent="0.25">
      <c r="A838" s="24"/>
      <c r="B838" s="36"/>
      <c r="C838" s="36" t="s">
        <v>34</v>
      </c>
      <c r="D838" s="37" t="s">
        <v>33</v>
      </c>
      <c r="E838" s="30">
        <f>[1]Source!CA747</f>
        <v>60</v>
      </c>
      <c r="F838" s="42"/>
      <c r="G838" s="39"/>
      <c r="H838" s="40">
        <f>SUM(U833:U841)</f>
        <v>29.4</v>
      </c>
      <c r="I838" s="39">
        <f>[1]Source!AU747</f>
        <v>60</v>
      </c>
      <c r="J838" s="40">
        <f>SUM(V833:V841)</f>
        <v>911.11</v>
      </c>
      <c r="K838" s="41"/>
    </row>
    <row r="839" spans="1:26" x14ac:dyDescent="0.25">
      <c r="A839" s="24"/>
      <c r="B839" s="36"/>
      <c r="C839" s="36" t="s">
        <v>35</v>
      </c>
      <c r="D839" s="37" t="s">
        <v>36</v>
      </c>
      <c r="E839" s="30">
        <f>[1]Source!AQ747</f>
        <v>1.2</v>
      </c>
      <c r="F839" s="38"/>
      <c r="G839" s="39" t="str">
        <f>[1]Source!DI747</f>
        <v/>
      </c>
      <c r="H839" s="40"/>
      <c r="I839" s="39"/>
      <c r="J839" s="40"/>
      <c r="K839" s="43">
        <f>[1]Source!U747</f>
        <v>4.8</v>
      </c>
    </row>
    <row r="840" spans="1:26" ht="42.75" x14ac:dyDescent="0.25">
      <c r="A840" s="24" t="str">
        <f>[1]Source!E748</f>
        <v>122,1</v>
      </c>
      <c r="B840" s="36" t="str">
        <f>[1]Source!F748</f>
        <v>КП поставщика</v>
      </c>
      <c r="C840" s="36" t="s">
        <v>43</v>
      </c>
      <c r="D840" s="37" t="str">
        <f>[1]Source!H748</f>
        <v>шт.</v>
      </c>
      <c r="E840" s="30">
        <f>[1]Source!I748</f>
        <v>2</v>
      </c>
      <c r="F840" s="38">
        <f>[1]Source!AL748+[1]Source!AM748+[1]Source!AO748</f>
        <v>267.3</v>
      </c>
      <c r="G840" s="57" t="s">
        <v>37</v>
      </c>
      <c r="H840" s="40">
        <f>ROUND([1]Source!AC748*[1]Source!I748, 2)+ROUND([1]Source!AD748*[1]Source!I748, 2)+ROUND([1]Source!AF748*[1]Source!I748, 2)</f>
        <v>534.6</v>
      </c>
      <c r="I840" s="39">
        <f>IF([1]Source!BC748&lt;&gt; 0, [1]Source!BC748, 1)</f>
        <v>7.89</v>
      </c>
      <c r="J840" s="40">
        <f>[1]Source!O748</f>
        <v>4217.99</v>
      </c>
      <c r="K840" s="41"/>
      <c r="S840">
        <f>ROUND(([1]Source!FX748/100)*((ROUND([1]Source!AF748*[1]Source!I748, 2)+ROUND([1]Source!AE748*[1]Source!I748, 2))), 2)</f>
        <v>0</v>
      </c>
      <c r="T840">
        <f>[1]Source!X748</f>
        <v>0</v>
      </c>
      <c r="U840">
        <f>ROUND(([1]Source!FY748/100)*((ROUND([1]Source!AF748*[1]Source!I748, 2)+ROUND([1]Source!AE748*[1]Source!I748, 2))), 2)</f>
        <v>0</v>
      </c>
      <c r="V840">
        <f>[1]Source!Y748</f>
        <v>0</v>
      </c>
      <c r="W840">
        <f>IF([1]Source!BI748&lt;=1,H840, 0)</f>
        <v>0</v>
      </c>
      <c r="X840">
        <f>IF([1]Source!BI748=2,H840, 0)</f>
        <v>534.6</v>
      </c>
      <c r="Y840">
        <f>IF([1]Source!BI748=3,H840, 0)</f>
        <v>0</v>
      </c>
      <c r="Z840">
        <f>IF([1]Source!BI748=4,H840, 0)</f>
        <v>0</v>
      </c>
    </row>
    <row r="841" spans="1:26" ht="42.75" x14ac:dyDescent="0.25">
      <c r="A841" s="44" t="str">
        <f>[1]Source!E749</f>
        <v>122,2</v>
      </c>
      <c r="B841" s="45" t="str">
        <f>[1]Source!F749</f>
        <v>КП поставщика</v>
      </c>
      <c r="C841" s="45" t="s">
        <v>44</v>
      </c>
      <c r="D841" s="46" t="str">
        <f>[1]Source!H749</f>
        <v>шт.</v>
      </c>
      <c r="E841" s="47">
        <f>[1]Source!I749</f>
        <v>2</v>
      </c>
      <c r="F841" s="48">
        <f>[1]Source!AL749+[1]Source!AM749+[1]Source!AO749</f>
        <v>187.63</v>
      </c>
      <c r="G841" s="49" t="s">
        <v>37</v>
      </c>
      <c r="H841" s="50">
        <f>ROUND([1]Source!AC749*[1]Source!I749, 2)+ROUND([1]Source!AD749*[1]Source!I749, 2)+ROUND([1]Source!AF749*[1]Source!I749, 2)</f>
        <v>375.26</v>
      </c>
      <c r="I841" s="51">
        <f>IF([1]Source!BC749&lt;&gt; 0, [1]Source!BC749, 1)</f>
        <v>7.98</v>
      </c>
      <c r="J841" s="50">
        <f>[1]Source!O749</f>
        <v>2994.57</v>
      </c>
      <c r="K841" s="52"/>
      <c r="S841">
        <f>ROUND(([1]Source!FX749/100)*((ROUND([1]Source!AF749*[1]Source!I749, 2)+ROUND([1]Source!AE749*[1]Source!I749, 2))), 2)</f>
        <v>0</v>
      </c>
      <c r="T841">
        <f>[1]Source!X749</f>
        <v>0</v>
      </c>
      <c r="U841">
        <f>ROUND(([1]Source!FY749/100)*((ROUND([1]Source!AF749*[1]Source!I749, 2)+ROUND([1]Source!AE749*[1]Source!I749, 2))), 2)</f>
        <v>0</v>
      </c>
      <c r="V841">
        <f>[1]Source!Y749</f>
        <v>0</v>
      </c>
      <c r="W841">
        <f>IF([1]Source!BI749&lt;=1,H841, 0)</f>
        <v>0</v>
      </c>
      <c r="X841">
        <f>IF([1]Source!BI749=2,H841, 0)</f>
        <v>375.26</v>
      </c>
      <c r="Y841">
        <f>IF([1]Source!BI749=3,H841, 0)</f>
        <v>0</v>
      </c>
      <c r="Z841">
        <f>IF([1]Source!BI749=4,H841, 0)</f>
        <v>0</v>
      </c>
    </row>
    <row r="842" spans="1:26" x14ac:dyDescent="0.25">
      <c r="G842" s="53">
        <f>H834+H835+H836+H837+H838+SUM(H840:H841)</f>
        <v>1041.6199999999999</v>
      </c>
      <c r="H842" s="53"/>
      <c r="I842" s="53">
        <f>J834+J835+J836+J837+J838+SUM(J840:J841)</f>
        <v>10946.68</v>
      </c>
      <c r="J842" s="53"/>
      <c r="K842" s="54">
        <f>[1]Source!U747</f>
        <v>4.8</v>
      </c>
      <c r="O842" s="55">
        <f>G842</f>
        <v>1041.6199999999999</v>
      </c>
      <c r="P842" s="55">
        <f>I842</f>
        <v>10946.68</v>
      </c>
      <c r="Q842" s="55">
        <f>K842</f>
        <v>4.8</v>
      </c>
      <c r="W842">
        <f>IF([1]Source!BI747&lt;=1,H834+H835+H836+H837+H838, 0)</f>
        <v>0</v>
      </c>
      <c r="X842">
        <f>IF([1]Source!BI747=2,H834+H835+H836+H837+H838, 0)</f>
        <v>131.76</v>
      </c>
      <c r="Y842">
        <f>IF([1]Source!BI747=3,H834+H835+H836+H837+H838, 0)</f>
        <v>0</v>
      </c>
      <c r="Z842">
        <f>IF([1]Source!BI747=4,H834+H835+H836+H837+H838, 0)</f>
        <v>0</v>
      </c>
    </row>
    <row r="843" spans="1:26" ht="29.25" x14ac:dyDescent="0.25">
      <c r="A843" s="24" t="str">
        <f>[1]Source!E751</f>
        <v>123</v>
      </c>
      <c r="B843" s="36" t="str">
        <f>[1]Source!F751</f>
        <v>м08-03-575-1</v>
      </c>
      <c r="C843" s="36" t="str">
        <f>[1]Source!G751</f>
        <v>Прибор или аппарат</v>
      </c>
      <c r="D843" s="37" t="str">
        <f>[1]Source!H751</f>
        <v>1  ШТ.</v>
      </c>
      <c r="E843" s="30">
        <f>[1]Source!I751</f>
        <v>4</v>
      </c>
      <c r="F843" s="38">
        <f>[1]Source!AL751+[1]Source!AM751+[1]Source!AO751</f>
        <v>11.51</v>
      </c>
      <c r="G843" s="39"/>
      <c r="H843" s="40"/>
      <c r="I843" s="39" t="str">
        <f>[1]Source!BO751</f>
        <v>м08-03-575-1</v>
      </c>
      <c r="J843" s="40"/>
      <c r="K843" s="41"/>
      <c r="S843">
        <f>ROUND(([1]Source!FX751/100)*((ROUND([1]Source!AF751*[1]Source!I751, 2)+ROUND([1]Source!AE751*[1]Source!I751, 2))), 2)</f>
        <v>42.22</v>
      </c>
      <c r="T843">
        <f>[1]Source!X751</f>
        <v>1308.3399999999999</v>
      </c>
      <c r="U843">
        <f>ROUND(([1]Source!FY751/100)*((ROUND([1]Source!AF751*[1]Source!I751, 2)+ROUND([1]Source!AE751*[1]Source!I751, 2))), 2)</f>
        <v>28.89</v>
      </c>
      <c r="V843">
        <f>[1]Source!Y751</f>
        <v>895.18</v>
      </c>
    </row>
    <row r="844" spans="1:26" x14ac:dyDescent="0.25">
      <c r="A844" s="24"/>
      <c r="B844" s="36"/>
      <c r="C844" s="36" t="s">
        <v>29</v>
      </c>
      <c r="D844" s="37"/>
      <c r="E844" s="30"/>
      <c r="F844" s="38">
        <f>[1]Source!AO751</f>
        <v>11.11</v>
      </c>
      <c r="G844" s="39" t="str">
        <f>[1]Source!DG751</f>
        <v/>
      </c>
      <c r="H844" s="40">
        <f>ROUND([1]Source!AF751*[1]Source!I751, 2)</f>
        <v>44.44</v>
      </c>
      <c r="I844" s="39">
        <f>IF([1]Source!BA751&lt;&gt; 0, [1]Source!BA751, 1)</f>
        <v>30.99</v>
      </c>
      <c r="J844" s="40">
        <f>[1]Source!S751</f>
        <v>1377.2</v>
      </c>
      <c r="K844" s="41"/>
      <c r="R844">
        <f>H844</f>
        <v>44.44</v>
      </c>
    </row>
    <row r="845" spans="1:26" x14ac:dyDescent="0.25">
      <c r="A845" s="24"/>
      <c r="B845" s="36"/>
      <c r="C845" s="36" t="s">
        <v>31</v>
      </c>
      <c r="D845" s="37"/>
      <c r="E845" s="30"/>
      <c r="F845" s="38">
        <f>[1]Source!AL751</f>
        <v>0.4</v>
      </c>
      <c r="G845" s="39" t="str">
        <f>[1]Source!DD751</f>
        <v/>
      </c>
      <c r="H845" s="40">
        <f>ROUND([1]Source!AC751*[1]Source!I751, 2)</f>
        <v>1.6</v>
      </c>
      <c r="I845" s="39">
        <f>IF([1]Source!BC751&lt;&gt; 0, [1]Source!BC751, 1)</f>
        <v>21.2</v>
      </c>
      <c r="J845" s="40">
        <f>[1]Source!P751</f>
        <v>33.92</v>
      </c>
      <c r="K845" s="41"/>
    </row>
    <row r="846" spans="1:26" x14ac:dyDescent="0.25">
      <c r="A846" s="24"/>
      <c r="B846" s="36"/>
      <c r="C846" s="36" t="s">
        <v>32</v>
      </c>
      <c r="D846" s="37" t="s">
        <v>33</v>
      </c>
      <c r="E846" s="30">
        <f>[1]Source!BZ751</f>
        <v>95</v>
      </c>
      <c r="F846" s="42"/>
      <c r="G846" s="39"/>
      <c r="H846" s="40">
        <f>SUM(S843:S849)</f>
        <v>42.22</v>
      </c>
      <c r="I846" s="39">
        <f>[1]Source!AT751</f>
        <v>95</v>
      </c>
      <c r="J846" s="40">
        <f>SUM(T843:T849)</f>
        <v>1308.3399999999999</v>
      </c>
      <c r="K846" s="41"/>
    </row>
    <row r="847" spans="1:26" x14ac:dyDescent="0.25">
      <c r="A847" s="24"/>
      <c r="B847" s="36"/>
      <c r="C847" s="36" t="s">
        <v>34</v>
      </c>
      <c r="D847" s="37" t="s">
        <v>33</v>
      </c>
      <c r="E847" s="30">
        <f>[1]Source!CA751</f>
        <v>65</v>
      </c>
      <c r="F847" s="42"/>
      <c r="G847" s="39"/>
      <c r="H847" s="40">
        <f>SUM(U843:U849)</f>
        <v>28.89</v>
      </c>
      <c r="I847" s="39">
        <f>[1]Source!AU751</f>
        <v>65</v>
      </c>
      <c r="J847" s="40">
        <f>SUM(V843:V849)</f>
        <v>895.18</v>
      </c>
      <c r="K847" s="41"/>
    </row>
    <row r="848" spans="1:26" x14ac:dyDescent="0.25">
      <c r="A848" s="24"/>
      <c r="B848" s="36"/>
      <c r="C848" s="36" t="s">
        <v>35</v>
      </c>
      <c r="D848" s="37" t="s">
        <v>36</v>
      </c>
      <c r="E848" s="30">
        <f>[1]Source!AQ751</f>
        <v>1.1200000000000001</v>
      </c>
      <c r="F848" s="38"/>
      <c r="G848" s="39" t="str">
        <f>[1]Source!DI751</f>
        <v/>
      </c>
      <c r="H848" s="40"/>
      <c r="I848" s="39"/>
      <c r="J848" s="40"/>
      <c r="K848" s="43">
        <f>[1]Source!U751</f>
        <v>4.4800000000000004</v>
      </c>
    </row>
    <row r="849" spans="1:26" ht="42.75" x14ac:dyDescent="0.25">
      <c r="A849" s="44" t="str">
        <f>[1]Source!E752</f>
        <v>123,1</v>
      </c>
      <c r="B849" s="45" t="str">
        <f>[1]Source!F752</f>
        <v>509-2235</v>
      </c>
      <c r="C849" s="45" t="str">
        <f>[1]Source!G752</f>
        <v>Выключатели автоматические «IEK» ВА47-29 2Р  до 10А, характеристика С. прим</v>
      </c>
      <c r="D849" s="46" t="str">
        <f>[1]Source!H752</f>
        <v>шт.</v>
      </c>
      <c r="E849" s="47">
        <f>[1]Source!I752</f>
        <v>4</v>
      </c>
      <c r="F849" s="48">
        <f>[1]Source!AL752+[1]Source!AM752+[1]Source!AO752</f>
        <v>21.32</v>
      </c>
      <c r="G849" s="49" t="s">
        <v>37</v>
      </c>
      <c r="H849" s="50">
        <f>ROUND([1]Source!AC752*[1]Source!I752, 2)+ROUND([1]Source!AD752*[1]Source!I752, 2)+ROUND([1]Source!AF752*[1]Source!I752, 2)</f>
        <v>85.28</v>
      </c>
      <c r="I849" s="51">
        <f>IF([1]Source!BC752&lt;&gt; 0, [1]Source!BC752, 1)</f>
        <v>9.48</v>
      </c>
      <c r="J849" s="50">
        <f>[1]Source!O752</f>
        <v>808.45</v>
      </c>
      <c r="K849" s="52"/>
      <c r="S849">
        <f>ROUND(([1]Source!FX752/100)*((ROUND([1]Source!AF752*[1]Source!I752, 2)+ROUND([1]Source!AE752*[1]Source!I752, 2))), 2)</f>
        <v>0</v>
      </c>
      <c r="T849">
        <f>[1]Source!X752</f>
        <v>0</v>
      </c>
      <c r="U849">
        <f>ROUND(([1]Source!FY752/100)*((ROUND([1]Source!AF752*[1]Source!I752, 2)+ROUND([1]Source!AE752*[1]Source!I752, 2))), 2)</f>
        <v>0</v>
      </c>
      <c r="V849">
        <f>[1]Source!Y752</f>
        <v>0</v>
      </c>
      <c r="W849">
        <f>IF([1]Source!BI752&lt;=1,H849, 0)</f>
        <v>0</v>
      </c>
      <c r="X849">
        <f>IF([1]Source!BI752=2,H849, 0)</f>
        <v>85.28</v>
      </c>
      <c r="Y849">
        <f>IF([1]Source!BI752=3,H849, 0)</f>
        <v>0</v>
      </c>
      <c r="Z849">
        <f>IF([1]Source!BI752=4,H849, 0)</f>
        <v>0</v>
      </c>
    </row>
    <row r="850" spans="1:26" x14ac:dyDescent="0.25">
      <c r="G850" s="53">
        <f>H844+H845+H846+H847+SUM(H849:H849)</f>
        <v>202.43</v>
      </c>
      <c r="H850" s="53"/>
      <c r="I850" s="53">
        <f>J844+J845+J846+J847+SUM(J849:J849)</f>
        <v>4423.09</v>
      </c>
      <c r="J850" s="53"/>
      <c r="K850" s="54">
        <f>[1]Source!U751</f>
        <v>4.4800000000000004</v>
      </c>
      <c r="O850" s="55">
        <f>G850</f>
        <v>202.43</v>
      </c>
      <c r="P850" s="55">
        <f>I850</f>
        <v>4423.09</v>
      </c>
      <c r="Q850" s="55">
        <f>K850</f>
        <v>4.4800000000000004</v>
      </c>
      <c r="W850">
        <f>IF([1]Source!BI751&lt;=1,H844+H845+H846+H847, 0)</f>
        <v>0</v>
      </c>
      <c r="X850">
        <f>IF([1]Source!BI751=2,H844+H845+H846+H847, 0)</f>
        <v>117.14999999999999</v>
      </c>
      <c r="Y850">
        <f>IF([1]Source!BI751=3,H844+H845+H846+H847, 0)</f>
        <v>0</v>
      </c>
      <c r="Z850">
        <f>IF([1]Source!BI751=4,H844+H845+H846+H847, 0)</f>
        <v>0</v>
      </c>
    </row>
    <row r="851" spans="1:26" ht="42.75" x14ac:dyDescent="0.25">
      <c r="A851" s="24" t="str">
        <f>[1]Source!E756</f>
        <v>124</v>
      </c>
      <c r="B851" s="36" t="str">
        <f>[1]Source!F756</f>
        <v>м08-03-573-4</v>
      </c>
      <c r="C851" s="36" t="str">
        <f>[1]Source!G756</f>
        <v>Шкаф (пульт) управления навесной, высота, ширина и глубина до 600х600х350 мм</v>
      </c>
      <c r="D851" s="37" t="str">
        <f>[1]Source!H756</f>
        <v>1  ШТ.</v>
      </c>
      <c r="E851" s="30">
        <f>[1]Source!I756</f>
        <v>5</v>
      </c>
      <c r="F851" s="38">
        <f>[1]Source!AL756+[1]Source!AM756+[1]Source!AO756</f>
        <v>59.070000000000007</v>
      </c>
      <c r="G851" s="39"/>
      <c r="H851" s="40"/>
      <c r="I851" s="39" t="str">
        <f>[1]Source!BO756</f>
        <v>м08-03-573-4</v>
      </c>
      <c r="J851" s="40"/>
      <c r="K851" s="41"/>
      <c r="S851">
        <f>ROUND(([1]Source!FX756/100)*((ROUND([1]Source!AF756*[1]Source!I756, 2)+ROUND([1]Source!AE756*[1]Source!I756, 2))), 2)</f>
        <v>126.68</v>
      </c>
      <c r="T851">
        <f>[1]Source!X756</f>
        <v>3925.88</v>
      </c>
      <c r="U851">
        <f>ROUND(([1]Source!FY756/100)*((ROUND([1]Source!AF756*[1]Source!I756, 2)+ROUND([1]Source!AE756*[1]Source!I756, 2))), 2)</f>
        <v>86.68</v>
      </c>
      <c r="V851">
        <f>[1]Source!Y756</f>
        <v>2686.13</v>
      </c>
    </row>
    <row r="852" spans="1:26" x14ac:dyDescent="0.25">
      <c r="A852" s="24"/>
      <c r="B852" s="36"/>
      <c r="C852" s="36" t="s">
        <v>29</v>
      </c>
      <c r="D852" s="37"/>
      <c r="E852" s="30"/>
      <c r="F852" s="38">
        <f>[1]Source!AO756</f>
        <v>23.51</v>
      </c>
      <c r="G852" s="39" t="str">
        <f>[1]Source!DG756</f>
        <v/>
      </c>
      <c r="H852" s="40">
        <f>ROUND([1]Source!AF756*[1]Source!I756, 2)</f>
        <v>117.55</v>
      </c>
      <c r="I852" s="39">
        <f>IF([1]Source!BA756&lt;&gt; 0, [1]Source!BA756, 1)</f>
        <v>30.99</v>
      </c>
      <c r="J852" s="40">
        <f>[1]Source!S756</f>
        <v>3642.87</v>
      </c>
      <c r="K852" s="41"/>
      <c r="R852">
        <f>H852</f>
        <v>117.55</v>
      </c>
    </row>
    <row r="853" spans="1:26" x14ac:dyDescent="0.25">
      <c r="A853" s="24"/>
      <c r="B853" s="36"/>
      <c r="C853" s="36" t="s">
        <v>30</v>
      </c>
      <c r="D853" s="37"/>
      <c r="E853" s="30"/>
      <c r="F853" s="38">
        <f>[1]Source!AM756</f>
        <v>32.18</v>
      </c>
      <c r="G853" s="39" t="str">
        <f>[1]Source!DE756</f>
        <v/>
      </c>
      <c r="H853" s="40">
        <f>ROUND([1]Source!AD756*[1]Source!I756, 2)</f>
        <v>160.9</v>
      </c>
      <c r="I853" s="39">
        <f>IF([1]Source!BB756&lt;&gt; 0, [1]Source!BB756, 1)</f>
        <v>9.14</v>
      </c>
      <c r="J853" s="40">
        <f>[1]Source!Q756</f>
        <v>1470.63</v>
      </c>
      <c r="K853" s="41"/>
    </row>
    <row r="854" spans="1:26" x14ac:dyDescent="0.25">
      <c r="A854" s="24"/>
      <c r="B854" s="36"/>
      <c r="C854" s="36" t="s">
        <v>41</v>
      </c>
      <c r="D854" s="37"/>
      <c r="E854" s="30"/>
      <c r="F854" s="38">
        <f>[1]Source!AN756</f>
        <v>3.16</v>
      </c>
      <c r="G854" s="39" t="str">
        <f>[1]Source!DF756</f>
        <v/>
      </c>
      <c r="H854" s="58">
        <f>ROUND([1]Source!AE756*[1]Source!I756, 2)</f>
        <v>15.8</v>
      </c>
      <c r="I854" s="39">
        <f>IF([1]Source!BS756&lt;&gt; 0, [1]Source!BS756, 1)</f>
        <v>30.99</v>
      </c>
      <c r="J854" s="58">
        <f>[1]Source!R756</f>
        <v>489.64</v>
      </c>
      <c r="K854" s="41"/>
      <c r="R854">
        <f>H854</f>
        <v>15.8</v>
      </c>
    </row>
    <row r="855" spans="1:26" x14ac:dyDescent="0.25">
      <c r="A855" s="24"/>
      <c r="B855" s="36"/>
      <c r="C855" s="36" t="s">
        <v>31</v>
      </c>
      <c r="D855" s="37"/>
      <c r="E855" s="30"/>
      <c r="F855" s="38">
        <f>[1]Source!AL756</f>
        <v>3.38</v>
      </c>
      <c r="G855" s="39" t="str">
        <f>[1]Source!DD756</f>
        <v/>
      </c>
      <c r="H855" s="40">
        <f>ROUND([1]Source!AC756*[1]Source!I756, 2)</f>
        <v>16.899999999999999</v>
      </c>
      <c r="I855" s="39">
        <f>IF([1]Source!BC756&lt;&gt; 0, [1]Source!BC756, 1)</f>
        <v>9.81</v>
      </c>
      <c r="J855" s="40">
        <f>[1]Source!P756</f>
        <v>165.79</v>
      </c>
      <c r="K855" s="41"/>
    </row>
    <row r="856" spans="1:26" x14ac:dyDescent="0.25">
      <c r="A856" s="24"/>
      <c r="B856" s="36"/>
      <c r="C856" s="36" t="s">
        <v>32</v>
      </c>
      <c r="D856" s="37" t="s">
        <v>33</v>
      </c>
      <c r="E856" s="30">
        <f>[1]Source!BZ756</f>
        <v>95</v>
      </c>
      <c r="F856" s="42"/>
      <c r="G856" s="39"/>
      <c r="H856" s="40">
        <f>SUM(S851:S861)</f>
        <v>126.68</v>
      </c>
      <c r="I856" s="39">
        <f>[1]Source!AT756</f>
        <v>95</v>
      </c>
      <c r="J856" s="40">
        <f>SUM(T851:T861)</f>
        <v>3925.88</v>
      </c>
      <c r="K856" s="41"/>
    </row>
    <row r="857" spans="1:26" x14ac:dyDescent="0.25">
      <c r="A857" s="24"/>
      <c r="B857" s="36"/>
      <c r="C857" s="36" t="s">
        <v>34</v>
      </c>
      <c r="D857" s="37" t="s">
        <v>33</v>
      </c>
      <c r="E857" s="30">
        <f>[1]Source!CA756</f>
        <v>65</v>
      </c>
      <c r="F857" s="42"/>
      <c r="G857" s="39"/>
      <c r="H857" s="40">
        <f>SUM(U851:U861)</f>
        <v>86.68</v>
      </c>
      <c r="I857" s="39">
        <f>[1]Source!AU756</f>
        <v>65</v>
      </c>
      <c r="J857" s="40">
        <f>SUM(V851:V861)</f>
        <v>2686.13</v>
      </c>
      <c r="K857" s="41"/>
    </row>
    <row r="858" spans="1:26" x14ac:dyDescent="0.25">
      <c r="A858" s="24"/>
      <c r="B858" s="36"/>
      <c r="C858" s="36" t="s">
        <v>35</v>
      </c>
      <c r="D858" s="37" t="s">
        <v>36</v>
      </c>
      <c r="E858" s="30">
        <f>[1]Source!AQ756</f>
        <v>2.37</v>
      </c>
      <c r="F858" s="38"/>
      <c r="G858" s="39" t="str">
        <f>[1]Source!DI756</f>
        <v/>
      </c>
      <c r="H858" s="40"/>
      <c r="I858" s="39"/>
      <c r="J858" s="40"/>
      <c r="K858" s="43">
        <f>[1]Source!U756</f>
        <v>11.850000000000001</v>
      </c>
    </row>
    <row r="859" spans="1:26" ht="42.75" x14ac:dyDescent="0.25">
      <c r="A859" s="24" t="str">
        <f>[1]Source!E757</f>
        <v>124,1</v>
      </c>
      <c r="B859" s="36" t="str">
        <f>[1]Source!F757</f>
        <v>509-5739</v>
      </c>
      <c r="C859" s="36" t="str">
        <f>[1]Source!G757</f>
        <v>Щиты распределительные навесные ЩРН-12, размер корпуса 220х300х125 мм</v>
      </c>
      <c r="D859" s="37" t="str">
        <f>[1]Source!H757</f>
        <v>шт.</v>
      </c>
      <c r="E859" s="30">
        <f>[1]Source!I757</f>
        <v>1</v>
      </c>
      <c r="F859" s="38">
        <f>[1]Source!AL757+[1]Source!AM757+[1]Source!AO757</f>
        <v>184.7</v>
      </c>
      <c r="G859" s="57" t="s">
        <v>37</v>
      </c>
      <c r="H859" s="40">
        <f>ROUND([1]Source!AC757*[1]Source!I757, 2)+ROUND([1]Source!AD757*[1]Source!I757, 2)+ROUND([1]Source!AF757*[1]Source!I757, 2)</f>
        <v>184.7</v>
      </c>
      <c r="I859" s="39">
        <f>IF([1]Source!BC757&lt;&gt; 0, [1]Source!BC757, 1)</f>
        <v>3.12</v>
      </c>
      <c r="J859" s="40">
        <f>[1]Source!O757</f>
        <v>576.26</v>
      </c>
      <c r="K859" s="41"/>
      <c r="S859">
        <f>ROUND(([1]Source!FX757/100)*((ROUND([1]Source!AF757*[1]Source!I757, 2)+ROUND([1]Source!AE757*[1]Source!I757, 2))), 2)</f>
        <v>0</v>
      </c>
      <c r="T859">
        <f>[1]Source!X757</f>
        <v>0</v>
      </c>
      <c r="U859">
        <f>ROUND(([1]Source!FY757/100)*((ROUND([1]Source!AF757*[1]Source!I757, 2)+ROUND([1]Source!AE757*[1]Source!I757, 2))), 2)</f>
        <v>0</v>
      </c>
      <c r="V859">
        <f>[1]Source!Y757</f>
        <v>0</v>
      </c>
      <c r="W859">
        <f>IF([1]Source!BI757&lt;=1,H859, 0)</f>
        <v>0</v>
      </c>
      <c r="X859">
        <f>IF([1]Source!BI757=2,H859, 0)</f>
        <v>184.7</v>
      </c>
      <c r="Y859">
        <f>IF([1]Source!BI757=3,H859, 0)</f>
        <v>0</v>
      </c>
      <c r="Z859">
        <f>IF([1]Source!BI757=4,H859, 0)</f>
        <v>0</v>
      </c>
    </row>
    <row r="860" spans="1:26" ht="42.75" x14ac:dyDescent="0.25">
      <c r="A860" s="24" t="str">
        <f>[1]Source!E758</f>
        <v>124,2</v>
      </c>
      <c r="B860" s="36" t="str">
        <f>[1]Source!F758</f>
        <v>509-6335</v>
      </c>
      <c r="C860" s="36" t="str">
        <f>[1]Source!G758</f>
        <v>Щиты с монтажной панелью ЩМП-2, размером 500х400х220 мм, степень защиты IP54</v>
      </c>
      <c r="D860" s="37" t="str">
        <f>[1]Source!H758</f>
        <v>шт.</v>
      </c>
      <c r="E860" s="30">
        <f>[1]Source!I758</f>
        <v>5</v>
      </c>
      <c r="F860" s="38">
        <f>[1]Source!AL758+[1]Source!AM758+[1]Source!AO758</f>
        <v>589.6</v>
      </c>
      <c r="G860" s="57" t="s">
        <v>37</v>
      </c>
      <c r="H860" s="40">
        <f>ROUND([1]Source!AC758*[1]Source!I758, 2)+ROUND([1]Source!AD758*[1]Source!I758, 2)+ROUND([1]Source!AF758*[1]Source!I758, 2)</f>
        <v>2948</v>
      </c>
      <c r="I860" s="39">
        <f>IF([1]Source!BC758&lt;&gt; 0, [1]Source!BC758, 1)</f>
        <v>6.67</v>
      </c>
      <c r="J860" s="40">
        <f>[1]Source!O758</f>
        <v>19663.16</v>
      </c>
      <c r="K860" s="41"/>
      <c r="S860">
        <f>ROUND(([1]Source!FX758/100)*((ROUND([1]Source!AF758*[1]Source!I758, 2)+ROUND([1]Source!AE758*[1]Source!I758, 2))), 2)</f>
        <v>0</v>
      </c>
      <c r="T860">
        <f>[1]Source!X758</f>
        <v>0</v>
      </c>
      <c r="U860">
        <f>ROUND(([1]Source!FY758/100)*((ROUND([1]Source!AF758*[1]Source!I758, 2)+ROUND([1]Source!AE758*[1]Source!I758, 2))), 2)</f>
        <v>0</v>
      </c>
      <c r="V860">
        <f>[1]Source!Y758</f>
        <v>0</v>
      </c>
      <c r="W860">
        <f>IF([1]Source!BI758&lt;=1,H860, 0)</f>
        <v>0</v>
      </c>
      <c r="X860">
        <f>IF([1]Source!BI758=2,H860, 0)</f>
        <v>2948</v>
      </c>
      <c r="Y860">
        <f>IF([1]Source!BI758=3,H860, 0)</f>
        <v>0</v>
      </c>
      <c r="Z860">
        <f>IF([1]Source!BI758=4,H860, 0)</f>
        <v>0</v>
      </c>
    </row>
    <row r="861" spans="1:26" x14ac:dyDescent="0.25">
      <c r="A861" s="44" t="str">
        <f>[1]Source!E759</f>
        <v>124,3</v>
      </c>
      <c r="B861" s="45" t="str">
        <f>[1]Source!F759</f>
        <v>509-4860</v>
      </c>
      <c r="C861" s="45" t="str">
        <f>[1]Source!G759</f>
        <v>DIN-рейка оцинкованная 600 мм</v>
      </c>
      <c r="D861" s="46" t="str">
        <f>[1]Source!H759</f>
        <v>100 шт.</v>
      </c>
      <c r="E861" s="47">
        <f>[1]Source!I759</f>
        <v>0.08</v>
      </c>
      <c r="F861" s="48">
        <f>[1]Source!AL759+[1]Source!AM759+[1]Source!AO759</f>
        <v>330</v>
      </c>
      <c r="G861" s="49" t="s">
        <v>37</v>
      </c>
      <c r="H861" s="50">
        <f>ROUND([1]Source!AC759*[1]Source!I759, 2)+ROUND([1]Source!AD759*[1]Source!I759, 2)+ROUND([1]Source!AF759*[1]Source!I759, 2)</f>
        <v>26.4</v>
      </c>
      <c r="I861" s="51">
        <f>IF([1]Source!BC759&lt;&gt; 0, [1]Source!BC759, 1)</f>
        <v>8.43</v>
      </c>
      <c r="J861" s="50">
        <f>[1]Source!O759</f>
        <v>222.55</v>
      </c>
      <c r="K861" s="52"/>
      <c r="S861">
        <f>ROUND(([1]Source!FX759/100)*((ROUND([1]Source!AF759*[1]Source!I759, 2)+ROUND([1]Source!AE759*[1]Source!I759, 2))), 2)</f>
        <v>0</v>
      </c>
      <c r="T861">
        <f>[1]Source!X759</f>
        <v>0</v>
      </c>
      <c r="U861">
        <f>ROUND(([1]Source!FY759/100)*((ROUND([1]Source!AF759*[1]Source!I759, 2)+ROUND([1]Source!AE759*[1]Source!I759, 2))), 2)</f>
        <v>0</v>
      </c>
      <c r="V861">
        <f>[1]Source!Y759</f>
        <v>0</v>
      </c>
      <c r="W861">
        <f>IF([1]Source!BI759&lt;=1,H861, 0)</f>
        <v>0</v>
      </c>
      <c r="X861">
        <f>IF([1]Source!BI759=2,H861, 0)</f>
        <v>26.4</v>
      </c>
      <c r="Y861">
        <f>IF([1]Source!BI759=3,H861, 0)</f>
        <v>0</v>
      </c>
      <c r="Z861">
        <f>IF([1]Source!BI759=4,H861, 0)</f>
        <v>0</v>
      </c>
    </row>
    <row r="862" spans="1:26" x14ac:dyDescent="0.25">
      <c r="G862" s="53">
        <f>H852+H853+H855+H856+H857+SUM(H859:H861)</f>
        <v>3667.81</v>
      </c>
      <c r="H862" s="53"/>
      <c r="I862" s="53">
        <f>J852+J853+J855+J856+J857+SUM(J859:J861)</f>
        <v>32353.269999999997</v>
      </c>
      <c r="J862" s="53"/>
      <c r="K862" s="54">
        <f>[1]Source!U756</f>
        <v>11.850000000000001</v>
      </c>
      <c r="O862" s="55">
        <f>G862</f>
        <v>3667.81</v>
      </c>
      <c r="P862" s="55">
        <f>I862</f>
        <v>32353.269999999997</v>
      </c>
      <c r="Q862" s="55">
        <f>K862</f>
        <v>11.850000000000001</v>
      </c>
      <c r="W862">
        <f>IF([1]Source!BI756&lt;=1,H852+H853+H855+H856+H857, 0)</f>
        <v>0</v>
      </c>
      <c r="X862">
        <f>IF([1]Source!BI756=2,H852+H853+H855+H856+H857, 0)</f>
        <v>508.71</v>
      </c>
      <c r="Y862">
        <f>IF([1]Source!BI756=3,H852+H853+H855+H856+H857, 0)</f>
        <v>0</v>
      </c>
      <c r="Z862">
        <f>IF([1]Source!BI756=4,H852+H853+H855+H856+H857, 0)</f>
        <v>0</v>
      </c>
    </row>
    <row r="863" spans="1:26" ht="29.25" x14ac:dyDescent="0.25">
      <c r="A863" s="24" t="str">
        <f>[1]Source!E760</f>
        <v>125</v>
      </c>
      <c r="B863" s="36" t="str">
        <f>[1]Source!F760</f>
        <v>м08-02-390-1</v>
      </c>
      <c r="C863" s="36" t="str">
        <f>[1]Source!G760</f>
        <v>Короба пластмассовые шириной до 40 мм</v>
      </c>
      <c r="D863" s="37" t="str">
        <f>[1]Source!H760</f>
        <v>100 м</v>
      </c>
      <c r="E863" s="30">
        <f>[1]Source!I760</f>
        <v>12.5</v>
      </c>
      <c r="F863" s="38">
        <f>[1]Source!AL760+[1]Source!AM760+[1]Source!AO760</f>
        <v>237.45</v>
      </c>
      <c r="G863" s="39"/>
      <c r="H863" s="40"/>
      <c r="I863" s="39" t="str">
        <f>[1]Source!BO760</f>
        <v>м08-02-390-1</v>
      </c>
      <c r="J863" s="40"/>
      <c r="K863" s="41"/>
      <c r="S863">
        <f>ROUND(([1]Source!FX760/100)*((ROUND([1]Source!AF760*[1]Source!I760, 2)+ROUND([1]Source!AE760*[1]Source!I760, 2))), 2)</f>
        <v>1841.34</v>
      </c>
      <c r="T863">
        <f>[1]Source!X760</f>
        <v>57063.05</v>
      </c>
      <c r="U863">
        <f>ROUND(([1]Source!FY760/100)*((ROUND([1]Source!AF760*[1]Source!I760, 2)+ROUND([1]Source!AE760*[1]Source!I760, 2))), 2)</f>
        <v>1259.8599999999999</v>
      </c>
      <c r="V863">
        <f>[1]Source!Y760</f>
        <v>39043.14</v>
      </c>
    </row>
    <row r="864" spans="1:26" x14ac:dyDescent="0.25">
      <c r="C864" s="56" t="str">
        <f>"Объем: "&amp;[1]Source!I760&amp;"=1250/"&amp;"100"</f>
        <v>Объем: 12,5=1250/100</v>
      </c>
    </row>
    <row r="865" spans="1:26" x14ac:dyDescent="0.25">
      <c r="A865" s="24"/>
      <c r="B865" s="36"/>
      <c r="C865" s="36" t="s">
        <v>29</v>
      </c>
      <c r="D865" s="37"/>
      <c r="E865" s="30"/>
      <c r="F865" s="38">
        <f>[1]Source!AO760</f>
        <v>154.91999999999999</v>
      </c>
      <c r="G865" s="39" t="str">
        <f>[1]Source!DG760</f>
        <v/>
      </c>
      <c r="H865" s="40">
        <f>ROUND([1]Source!AF760*[1]Source!I760, 2)</f>
        <v>1936.5</v>
      </c>
      <c r="I865" s="39">
        <f>IF([1]Source!BA760&lt;&gt; 0, [1]Source!BA760, 1)</f>
        <v>30.99</v>
      </c>
      <c r="J865" s="40">
        <f>[1]Source!S760</f>
        <v>60012.14</v>
      </c>
      <c r="K865" s="41"/>
      <c r="R865">
        <f>H865</f>
        <v>1936.5</v>
      </c>
    </row>
    <row r="866" spans="1:26" x14ac:dyDescent="0.25">
      <c r="A866" s="24"/>
      <c r="B866" s="36"/>
      <c r="C866" s="36" t="s">
        <v>30</v>
      </c>
      <c r="D866" s="37"/>
      <c r="E866" s="30"/>
      <c r="F866" s="38">
        <f>[1]Source!AM760</f>
        <v>31.2</v>
      </c>
      <c r="G866" s="39" t="str">
        <f>[1]Source!DE760</f>
        <v/>
      </c>
      <c r="H866" s="40">
        <f>ROUND([1]Source!AD760*[1]Source!I760, 2)</f>
        <v>390</v>
      </c>
      <c r="I866" s="39">
        <f>IF([1]Source!BB760&lt;&gt; 0, [1]Source!BB760, 1)</f>
        <v>8.8000000000000007</v>
      </c>
      <c r="J866" s="40">
        <f>[1]Source!Q760</f>
        <v>3432</v>
      </c>
      <c r="K866" s="41"/>
    </row>
    <row r="867" spans="1:26" x14ac:dyDescent="0.25">
      <c r="A867" s="24"/>
      <c r="B867" s="36"/>
      <c r="C867" s="36" t="s">
        <v>41</v>
      </c>
      <c r="D867" s="37"/>
      <c r="E867" s="30"/>
      <c r="F867" s="38">
        <f>[1]Source!AN760</f>
        <v>0.14000000000000001</v>
      </c>
      <c r="G867" s="39" t="str">
        <f>[1]Source!DF760</f>
        <v/>
      </c>
      <c r="H867" s="58">
        <f>ROUND([1]Source!AE760*[1]Source!I760, 2)</f>
        <v>1.75</v>
      </c>
      <c r="I867" s="39">
        <f>IF([1]Source!BS760&lt;&gt; 0, [1]Source!BS760, 1)</f>
        <v>30.99</v>
      </c>
      <c r="J867" s="58">
        <f>[1]Source!R760</f>
        <v>54.23</v>
      </c>
      <c r="K867" s="41"/>
      <c r="R867">
        <f>H867</f>
        <v>1.75</v>
      </c>
    </row>
    <row r="868" spans="1:26" x14ac:dyDescent="0.25">
      <c r="A868" s="24"/>
      <c r="B868" s="36"/>
      <c r="C868" s="36" t="s">
        <v>31</v>
      </c>
      <c r="D868" s="37"/>
      <c r="E868" s="30"/>
      <c r="F868" s="38">
        <f>[1]Source!AL760</f>
        <v>51.33</v>
      </c>
      <c r="G868" s="39" t="str">
        <f>[1]Source!DD760</f>
        <v/>
      </c>
      <c r="H868" s="40">
        <f>ROUND([1]Source!AC760*[1]Source!I760, 2)</f>
        <v>641.63</v>
      </c>
      <c r="I868" s="39">
        <f>IF([1]Source!BC760&lt;&gt; 0, [1]Source!BC760, 1)</f>
        <v>4.46</v>
      </c>
      <c r="J868" s="40">
        <f>[1]Source!P760</f>
        <v>2861.65</v>
      </c>
      <c r="K868" s="41"/>
    </row>
    <row r="869" spans="1:26" x14ac:dyDescent="0.25">
      <c r="A869" s="24"/>
      <c r="B869" s="36"/>
      <c r="C869" s="36" t="s">
        <v>32</v>
      </c>
      <c r="D869" s="37" t="s">
        <v>33</v>
      </c>
      <c r="E869" s="30">
        <f>[1]Source!BZ760</f>
        <v>95</v>
      </c>
      <c r="F869" s="42"/>
      <c r="G869" s="39"/>
      <c r="H869" s="40">
        <f>SUM(S863:S873)</f>
        <v>1841.34</v>
      </c>
      <c r="I869" s="39">
        <f>[1]Source!AT760</f>
        <v>95</v>
      </c>
      <c r="J869" s="40">
        <f>SUM(T863:T873)</f>
        <v>57063.05</v>
      </c>
      <c r="K869" s="41"/>
    </row>
    <row r="870" spans="1:26" x14ac:dyDescent="0.25">
      <c r="A870" s="24"/>
      <c r="B870" s="36"/>
      <c r="C870" s="36" t="s">
        <v>34</v>
      </c>
      <c r="D870" s="37" t="s">
        <v>33</v>
      </c>
      <c r="E870" s="30">
        <f>[1]Source!CA760</f>
        <v>65</v>
      </c>
      <c r="F870" s="42"/>
      <c r="G870" s="39"/>
      <c r="H870" s="40">
        <f>SUM(U863:U873)</f>
        <v>1259.8599999999999</v>
      </c>
      <c r="I870" s="39">
        <f>[1]Source!AU760</f>
        <v>65</v>
      </c>
      <c r="J870" s="40">
        <f>SUM(V863:V873)</f>
        <v>39043.14</v>
      </c>
      <c r="K870" s="41"/>
    </row>
    <row r="871" spans="1:26" x14ac:dyDescent="0.25">
      <c r="A871" s="24"/>
      <c r="B871" s="36"/>
      <c r="C871" s="36" t="s">
        <v>35</v>
      </c>
      <c r="D871" s="37" t="s">
        <v>36</v>
      </c>
      <c r="E871" s="30">
        <f>[1]Source!AQ760</f>
        <v>16.29</v>
      </c>
      <c r="F871" s="38"/>
      <c r="G871" s="39" t="str">
        <f>[1]Source!DI760</f>
        <v/>
      </c>
      <c r="H871" s="40"/>
      <c r="I871" s="39"/>
      <c r="J871" s="40"/>
      <c r="K871" s="43">
        <f>[1]Source!U760</f>
        <v>203.625</v>
      </c>
    </row>
    <row r="872" spans="1:26" ht="28.5" x14ac:dyDescent="0.25">
      <c r="A872" s="24" t="str">
        <f>[1]Source!E761</f>
        <v>125,1</v>
      </c>
      <c r="B872" s="36" t="str">
        <f>[1]Source!F761</f>
        <v>509-1834</v>
      </c>
      <c r="C872" s="36" t="str">
        <f>[1]Source!G761</f>
        <v>Кабель-канал (короб) "Электропласт" 40x25 мм</v>
      </c>
      <c r="D872" s="37" t="str">
        <f>[1]Source!H761</f>
        <v>100 м</v>
      </c>
      <c r="E872" s="30">
        <f>[1]Source!I761</f>
        <v>7.5</v>
      </c>
      <c r="F872" s="38">
        <f>[1]Source!AL761+[1]Source!AM761+[1]Source!AO761</f>
        <v>336</v>
      </c>
      <c r="G872" s="57" t="s">
        <v>37</v>
      </c>
      <c r="H872" s="40">
        <f>ROUND([1]Source!AC761*[1]Source!I761, 2)+ROUND([1]Source!AD761*[1]Source!I761, 2)+ROUND([1]Source!AF761*[1]Source!I761, 2)</f>
        <v>2520</v>
      </c>
      <c r="I872" s="39">
        <f>IF([1]Source!BC761&lt;&gt; 0, [1]Source!BC761, 1)</f>
        <v>4.5999999999999996</v>
      </c>
      <c r="J872" s="40">
        <f>[1]Source!O761</f>
        <v>11592</v>
      </c>
      <c r="K872" s="41"/>
      <c r="S872">
        <f>ROUND(([1]Source!FX761/100)*((ROUND([1]Source!AF761*[1]Source!I761, 2)+ROUND([1]Source!AE761*[1]Source!I761, 2))), 2)</f>
        <v>0</v>
      </c>
      <c r="T872">
        <f>[1]Source!X761</f>
        <v>0</v>
      </c>
      <c r="U872">
        <f>ROUND(([1]Source!FY761/100)*((ROUND([1]Source!AF761*[1]Source!I761, 2)+ROUND([1]Source!AE761*[1]Source!I761, 2))), 2)</f>
        <v>0</v>
      </c>
      <c r="V872">
        <f>[1]Source!Y761</f>
        <v>0</v>
      </c>
      <c r="W872">
        <f>IF([1]Source!BI761&lt;=1,H872, 0)</f>
        <v>0</v>
      </c>
      <c r="X872">
        <f>IF([1]Source!BI761=2,H872, 0)</f>
        <v>2520</v>
      </c>
      <c r="Y872">
        <f>IF([1]Source!BI761=3,H872, 0)</f>
        <v>0</v>
      </c>
      <c r="Z872">
        <f>IF([1]Source!BI761=4,H872, 0)</f>
        <v>0</v>
      </c>
    </row>
    <row r="873" spans="1:26" ht="28.5" x14ac:dyDescent="0.25">
      <c r="A873" s="44" t="str">
        <f>[1]Source!E762</f>
        <v>125,2</v>
      </c>
      <c r="B873" s="45" t="str">
        <f>[1]Source!F762</f>
        <v>509-1830</v>
      </c>
      <c r="C873" s="45" t="str">
        <f>[1]Source!G762</f>
        <v>Кабель-канал (короб) "Электропласт" 20x10 мм</v>
      </c>
      <c r="D873" s="46" t="str">
        <f>[1]Source!H762</f>
        <v>100 м</v>
      </c>
      <c r="E873" s="47">
        <f>[1]Source!I762</f>
        <v>5</v>
      </c>
      <c r="F873" s="48">
        <f>[1]Source!AL762+[1]Source!AM762+[1]Source!AO762</f>
        <v>121</v>
      </c>
      <c r="G873" s="49" t="s">
        <v>37</v>
      </c>
      <c r="H873" s="50">
        <f>ROUND([1]Source!AC762*[1]Source!I762, 2)+ROUND([1]Source!AD762*[1]Source!I762, 2)+ROUND([1]Source!AF762*[1]Source!I762, 2)</f>
        <v>605</v>
      </c>
      <c r="I873" s="51">
        <f>IF([1]Source!BC762&lt;&gt; 0, [1]Source!BC762, 1)</f>
        <v>5.05</v>
      </c>
      <c r="J873" s="50">
        <f>[1]Source!O762</f>
        <v>3055.25</v>
      </c>
      <c r="K873" s="52"/>
      <c r="S873">
        <f>ROUND(([1]Source!FX762/100)*((ROUND([1]Source!AF762*[1]Source!I762, 2)+ROUND([1]Source!AE762*[1]Source!I762, 2))), 2)</f>
        <v>0</v>
      </c>
      <c r="T873">
        <f>[1]Source!X762</f>
        <v>0</v>
      </c>
      <c r="U873">
        <f>ROUND(([1]Source!FY762/100)*((ROUND([1]Source!AF762*[1]Source!I762, 2)+ROUND([1]Source!AE762*[1]Source!I762, 2))), 2)</f>
        <v>0</v>
      </c>
      <c r="V873">
        <f>[1]Source!Y762</f>
        <v>0</v>
      </c>
      <c r="W873">
        <f>IF([1]Source!BI762&lt;=1,H873, 0)</f>
        <v>0</v>
      </c>
      <c r="X873">
        <f>IF([1]Source!BI762=2,H873, 0)</f>
        <v>605</v>
      </c>
      <c r="Y873">
        <f>IF([1]Source!BI762=3,H873, 0)</f>
        <v>0</v>
      </c>
      <c r="Z873">
        <f>IF([1]Source!BI762=4,H873, 0)</f>
        <v>0</v>
      </c>
    </row>
    <row r="874" spans="1:26" x14ac:dyDescent="0.25">
      <c r="G874" s="53">
        <f>H865+H866+H868+H869+H870+SUM(H872:H873)</f>
        <v>9194.33</v>
      </c>
      <c r="H874" s="53"/>
      <c r="I874" s="53">
        <f>J865+J866+J868+J869+J870+SUM(J872:J873)</f>
        <v>177059.22999999998</v>
      </c>
      <c r="J874" s="53"/>
      <c r="K874" s="54">
        <f>[1]Source!U760</f>
        <v>203.625</v>
      </c>
      <c r="O874" s="55">
        <f>G874</f>
        <v>9194.33</v>
      </c>
      <c r="P874" s="55">
        <f>I874</f>
        <v>177059.22999999998</v>
      </c>
      <c r="Q874" s="55">
        <f>K874</f>
        <v>203.625</v>
      </c>
      <c r="W874">
        <f>IF([1]Source!BI760&lt;=1,H865+H866+H868+H869+H870, 0)</f>
        <v>0</v>
      </c>
      <c r="X874">
        <f>IF([1]Source!BI760=2,H865+H866+H868+H869+H870, 0)</f>
        <v>6069.33</v>
      </c>
      <c r="Y874">
        <f>IF([1]Source!BI760=3,H865+H866+H868+H869+H870, 0)</f>
        <v>0</v>
      </c>
      <c r="Z874">
        <f>IF([1]Source!BI760=4,H865+H866+H868+H869+H870, 0)</f>
        <v>0</v>
      </c>
    </row>
    <row r="875" spans="1:26" ht="29.25" x14ac:dyDescent="0.25">
      <c r="A875" s="24" t="str">
        <f>[1]Source!E763</f>
        <v>126</v>
      </c>
      <c r="B875" s="36" t="str">
        <f>[1]Source!F763</f>
        <v>м08-02-390-3</v>
      </c>
      <c r="C875" s="36" t="str">
        <f>[1]Source!G763</f>
        <v>Короба пластмассовые шириной до 120 мм</v>
      </c>
      <c r="D875" s="37" t="str">
        <f>[1]Source!H763</f>
        <v>100 м</v>
      </c>
      <c r="E875" s="30">
        <f>[1]Source!I763</f>
        <v>0.5</v>
      </c>
      <c r="F875" s="38">
        <f>[1]Source!AL763+[1]Source!AM763+[1]Source!AO763</f>
        <v>325.27999999999997</v>
      </c>
      <c r="G875" s="39"/>
      <c r="H875" s="40"/>
      <c r="I875" s="39" t="str">
        <f>[1]Source!BO763</f>
        <v>м08-02-390-3</v>
      </c>
      <c r="J875" s="40"/>
      <c r="K875" s="41"/>
      <c r="S875">
        <f>ROUND(([1]Source!FX763/100)*((ROUND([1]Source!AF763*[1]Source!I763, 2)+ROUND([1]Source!AE763*[1]Source!I763, 2))), 2)</f>
        <v>91.9</v>
      </c>
      <c r="T875">
        <f>[1]Source!X763</f>
        <v>2848.07</v>
      </c>
      <c r="U875">
        <f>ROUND(([1]Source!FY763/100)*((ROUND([1]Source!AF763*[1]Source!I763, 2)+ROUND([1]Source!AE763*[1]Source!I763, 2))), 2)</f>
        <v>62.88</v>
      </c>
      <c r="V875">
        <f>[1]Source!Y763</f>
        <v>1948.68</v>
      </c>
    </row>
    <row r="876" spans="1:26" x14ac:dyDescent="0.25">
      <c r="C876" s="56" t="str">
        <f>"Объем: "&amp;[1]Source!I763&amp;"=50/"&amp;"100"</f>
        <v>Объем: 0,5=50/100</v>
      </c>
    </row>
    <row r="877" spans="1:26" x14ac:dyDescent="0.25">
      <c r="A877" s="24"/>
      <c r="B877" s="36"/>
      <c r="C877" s="36" t="s">
        <v>29</v>
      </c>
      <c r="D877" s="37"/>
      <c r="E877" s="30"/>
      <c r="F877" s="38">
        <f>[1]Source!AO763</f>
        <v>193.34</v>
      </c>
      <c r="G877" s="39" t="str">
        <f>[1]Source!DG763</f>
        <v/>
      </c>
      <c r="H877" s="40">
        <f>ROUND([1]Source!AF763*[1]Source!I763, 2)</f>
        <v>96.67</v>
      </c>
      <c r="I877" s="39">
        <f>IF([1]Source!BA763&lt;&gt; 0, [1]Source!BA763, 1)</f>
        <v>30.99</v>
      </c>
      <c r="J877" s="40">
        <f>[1]Source!S763</f>
        <v>2995.8</v>
      </c>
      <c r="K877" s="41"/>
      <c r="R877">
        <f>H877</f>
        <v>96.67</v>
      </c>
    </row>
    <row r="878" spans="1:26" x14ac:dyDescent="0.25">
      <c r="A878" s="24"/>
      <c r="B878" s="36"/>
      <c r="C878" s="36" t="s">
        <v>30</v>
      </c>
      <c r="D878" s="37"/>
      <c r="E878" s="30"/>
      <c r="F878" s="38">
        <f>[1]Source!AM763</f>
        <v>39.07</v>
      </c>
      <c r="G878" s="39" t="str">
        <f>[1]Source!DE763</f>
        <v/>
      </c>
      <c r="H878" s="40">
        <f>ROUND([1]Source!AD763*[1]Source!I763, 2)</f>
        <v>19.54</v>
      </c>
      <c r="I878" s="39">
        <f>IF([1]Source!BB763&lt;&gt; 0, [1]Source!BB763, 1)</f>
        <v>8.7899999999999991</v>
      </c>
      <c r="J878" s="40">
        <f>[1]Source!Q763</f>
        <v>171.71</v>
      </c>
      <c r="K878" s="41"/>
    </row>
    <row r="879" spans="1:26" x14ac:dyDescent="0.25">
      <c r="A879" s="24"/>
      <c r="B879" s="36"/>
      <c r="C879" s="36" t="s">
        <v>41</v>
      </c>
      <c r="D879" s="37"/>
      <c r="E879" s="30"/>
      <c r="F879" s="38">
        <f>[1]Source!AN763</f>
        <v>0.14000000000000001</v>
      </c>
      <c r="G879" s="39" t="str">
        <f>[1]Source!DF763</f>
        <v/>
      </c>
      <c r="H879" s="58">
        <f>ROUND([1]Source!AE763*[1]Source!I763, 2)</f>
        <v>7.0000000000000007E-2</v>
      </c>
      <c r="I879" s="39">
        <f>IF([1]Source!BS763&lt;&gt; 0, [1]Source!BS763, 1)</f>
        <v>30.99</v>
      </c>
      <c r="J879" s="58">
        <f>[1]Source!R763</f>
        <v>2.17</v>
      </c>
      <c r="K879" s="41"/>
      <c r="R879">
        <f>H879</f>
        <v>7.0000000000000007E-2</v>
      </c>
    </row>
    <row r="880" spans="1:26" x14ac:dyDescent="0.25">
      <c r="A880" s="24"/>
      <c r="B880" s="36"/>
      <c r="C880" s="36" t="s">
        <v>31</v>
      </c>
      <c r="D880" s="37"/>
      <c r="E880" s="30"/>
      <c r="F880" s="38">
        <f>[1]Source!AL763</f>
        <v>92.87</v>
      </c>
      <c r="G880" s="39" t="str">
        <f>[1]Source!DD763</f>
        <v/>
      </c>
      <c r="H880" s="40">
        <f>ROUND([1]Source!AC763*[1]Source!I763, 2)</f>
        <v>46.44</v>
      </c>
      <c r="I880" s="39">
        <f>IF([1]Source!BC763&lt;&gt; 0, [1]Source!BC763, 1)</f>
        <v>3.53</v>
      </c>
      <c r="J880" s="40">
        <f>[1]Source!P763</f>
        <v>163.92</v>
      </c>
      <c r="K880" s="41"/>
    </row>
    <row r="881" spans="1:26" x14ac:dyDescent="0.25">
      <c r="A881" s="24"/>
      <c r="B881" s="36"/>
      <c r="C881" s="36" t="s">
        <v>32</v>
      </c>
      <c r="D881" s="37" t="s">
        <v>33</v>
      </c>
      <c r="E881" s="30">
        <f>[1]Source!BZ763</f>
        <v>95</v>
      </c>
      <c r="F881" s="42"/>
      <c r="G881" s="39"/>
      <c r="H881" s="40">
        <f>SUM(S875:S884)</f>
        <v>91.9</v>
      </c>
      <c r="I881" s="39">
        <f>[1]Source!AT763</f>
        <v>95</v>
      </c>
      <c r="J881" s="40">
        <f>SUM(T875:T884)</f>
        <v>2848.07</v>
      </c>
      <c r="K881" s="41"/>
    </row>
    <row r="882" spans="1:26" x14ac:dyDescent="0.25">
      <c r="A882" s="24"/>
      <c r="B882" s="36"/>
      <c r="C882" s="36" t="s">
        <v>34</v>
      </c>
      <c r="D882" s="37" t="s">
        <v>33</v>
      </c>
      <c r="E882" s="30">
        <f>[1]Source!CA763</f>
        <v>65</v>
      </c>
      <c r="F882" s="42"/>
      <c r="G882" s="39"/>
      <c r="H882" s="40">
        <f>SUM(U875:U884)</f>
        <v>62.88</v>
      </c>
      <c r="I882" s="39">
        <f>[1]Source!AU763</f>
        <v>65</v>
      </c>
      <c r="J882" s="40">
        <f>SUM(V875:V884)</f>
        <v>1948.68</v>
      </c>
      <c r="K882" s="41"/>
    </row>
    <row r="883" spans="1:26" x14ac:dyDescent="0.25">
      <c r="A883" s="24"/>
      <c r="B883" s="36"/>
      <c r="C883" s="36" t="s">
        <v>35</v>
      </c>
      <c r="D883" s="37" t="s">
        <v>36</v>
      </c>
      <c r="E883" s="30">
        <f>[1]Source!AQ763</f>
        <v>20.329999999999998</v>
      </c>
      <c r="F883" s="38"/>
      <c r="G883" s="39" t="str">
        <f>[1]Source!DI763</f>
        <v/>
      </c>
      <c r="H883" s="40"/>
      <c r="I883" s="39"/>
      <c r="J883" s="40"/>
      <c r="K883" s="43">
        <f>[1]Source!U763</f>
        <v>10.164999999999999</v>
      </c>
    </row>
    <row r="884" spans="1:26" ht="28.5" x14ac:dyDescent="0.25">
      <c r="A884" s="44" t="str">
        <f>[1]Source!E764</f>
        <v>126,1</v>
      </c>
      <c r="B884" s="45" t="str">
        <f>[1]Source!F764</f>
        <v>509-1840</v>
      </c>
      <c r="C884" s="45" t="str">
        <f>[1]Source!G764</f>
        <v>Кабель-канал (короб) "Электропласт" 100x60 мм</v>
      </c>
      <c r="D884" s="46" t="str">
        <f>[1]Source!H764</f>
        <v>100 м</v>
      </c>
      <c r="E884" s="47">
        <f>[1]Source!I764</f>
        <v>0.5</v>
      </c>
      <c r="F884" s="48">
        <f>[1]Source!AL764+[1]Source!AM764+[1]Source!AO764</f>
        <v>1383</v>
      </c>
      <c r="G884" s="49" t="s">
        <v>37</v>
      </c>
      <c r="H884" s="50">
        <f>ROUND([1]Source!AC764*[1]Source!I764, 2)+ROUND([1]Source!AD764*[1]Source!I764, 2)+ROUND([1]Source!AF764*[1]Source!I764, 2)</f>
        <v>691.5</v>
      </c>
      <c r="I884" s="51">
        <f>IF([1]Source!BC764&lt;&gt; 0, [1]Source!BC764, 1)</f>
        <v>4.7</v>
      </c>
      <c r="J884" s="50">
        <f>[1]Source!O764</f>
        <v>3250.05</v>
      </c>
      <c r="K884" s="52"/>
      <c r="S884">
        <f>ROUND(([1]Source!FX764/100)*((ROUND([1]Source!AF764*[1]Source!I764, 2)+ROUND([1]Source!AE764*[1]Source!I764, 2))), 2)</f>
        <v>0</v>
      </c>
      <c r="T884">
        <f>[1]Source!X764</f>
        <v>0</v>
      </c>
      <c r="U884">
        <f>ROUND(([1]Source!FY764/100)*((ROUND([1]Source!AF764*[1]Source!I764, 2)+ROUND([1]Source!AE764*[1]Source!I764, 2))), 2)</f>
        <v>0</v>
      </c>
      <c r="V884">
        <f>[1]Source!Y764</f>
        <v>0</v>
      </c>
      <c r="W884">
        <f>IF([1]Source!BI764&lt;=1,H884, 0)</f>
        <v>0</v>
      </c>
      <c r="X884">
        <f>IF([1]Source!BI764=2,H884, 0)</f>
        <v>691.5</v>
      </c>
      <c r="Y884">
        <f>IF([1]Source!BI764=3,H884, 0)</f>
        <v>0</v>
      </c>
      <c r="Z884">
        <f>IF([1]Source!BI764=4,H884, 0)</f>
        <v>0</v>
      </c>
    </row>
    <row r="885" spans="1:26" x14ac:dyDescent="0.25">
      <c r="G885" s="53">
        <f>H877+H878+H880+H881+H882+SUM(H884:H884)</f>
        <v>1008.9300000000001</v>
      </c>
      <c r="H885" s="53"/>
      <c r="I885" s="53">
        <f>J877+J878+J880+J881+J882+SUM(J884:J884)</f>
        <v>11378.23</v>
      </c>
      <c r="J885" s="53"/>
      <c r="K885" s="54">
        <f>[1]Source!U763</f>
        <v>10.164999999999999</v>
      </c>
      <c r="O885" s="55">
        <f>G885</f>
        <v>1008.9300000000001</v>
      </c>
      <c r="P885" s="55">
        <f>I885</f>
        <v>11378.23</v>
      </c>
      <c r="Q885" s="55">
        <f>K885</f>
        <v>10.164999999999999</v>
      </c>
      <c r="W885">
        <f>IF([1]Source!BI763&lt;=1,H877+H878+H880+H881+H882, 0)</f>
        <v>0</v>
      </c>
      <c r="X885">
        <f>IF([1]Source!BI763=2,H877+H878+H880+H881+H882, 0)</f>
        <v>317.43</v>
      </c>
      <c r="Y885">
        <f>IF([1]Source!BI763=3,H877+H878+H880+H881+H882, 0)</f>
        <v>0</v>
      </c>
      <c r="Z885">
        <f>IF([1]Source!BI763=4,H877+H878+H880+H881+H882, 0)</f>
        <v>0</v>
      </c>
    </row>
    <row r="886" spans="1:26" ht="29.25" x14ac:dyDescent="0.25">
      <c r="A886" s="24" t="str">
        <f>[1]Source!E765</f>
        <v>127</v>
      </c>
      <c r="B886" s="36" t="str">
        <f>[1]Source!F765</f>
        <v>м08-02-390-2</v>
      </c>
      <c r="C886" s="36" t="str">
        <f>[1]Source!G765</f>
        <v>Короба пластмассовые шириной до 63 мм</v>
      </c>
      <c r="D886" s="37" t="str">
        <f>[1]Source!H765</f>
        <v>100 м</v>
      </c>
      <c r="E886" s="30">
        <f>[1]Source!I765</f>
        <v>1</v>
      </c>
      <c r="F886" s="38">
        <f>[1]Source!AL765+[1]Source!AM765+[1]Source!AO765</f>
        <v>279.77999999999997</v>
      </c>
      <c r="G886" s="39"/>
      <c r="H886" s="40"/>
      <c r="I886" s="39" t="str">
        <f>[1]Source!BO765</f>
        <v>м08-02-390-2</v>
      </c>
      <c r="J886" s="40"/>
      <c r="K886" s="41"/>
      <c r="S886">
        <f>ROUND(([1]Source!FX765/100)*((ROUND([1]Source!AF765*[1]Source!I765, 2)+ROUND([1]Source!AE765*[1]Source!I765, 2))), 2)</f>
        <v>166.28</v>
      </c>
      <c r="T886">
        <f>[1]Source!X765</f>
        <v>5152.97</v>
      </c>
      <c r="U886">
        <f>ROUND(([1]Source!FY765/100)*((ROUND([1]Source!AF765*[1]Source!I765, 2)+ROUND([1]Source!AE765*[1]Source!I765, 2))), 2)</f>
        <v>113.77</v>
      </c>
      <c r="V886">
        <f>[1]Source!Y765</f>
        <v>3525.72</v>
      </c>
    </row>
    <row r="887" spans="1:26" x14ac:dyDescent="0.25">
      <c r="C887" s="56" t="str">
        <f>"Объем: "&amp;[1]Source!I765&amp;"=100/"&amp;"100"</f>
        <v>Объем: 1=100/100</v>
      </c>
    </row>
    <row r="888" spans="1:26" x14ac:dyDescent="0.25">
      <c r="A888" s="24"/>
      <c r="B888" s="36"/>
      <c r="C888" s="36" t="s">
        <v>29</v>
      </c>
      <c r="D888" s="37"/>
      <c r="E888" s="30"/>
      <c r="F888" s="38">
        <f>[1]Source!AO765</f>
        <v>174.89</v>
      </c>
      <c r="G888" s="39" t="str">
        <f>[1]Source!DG765</f>
        <v/>
      </c>
      <c r="H888" s="40">
        <f>ROUND([1]Source!AF765*[1]Source!I765, 2)</f>
        <v>174.89</v>
      </c>
      <c r="I888" s="39">
        <f>IF([1]Source!BA765&lt;&gt; 0, [1]Source!BA765, 1)</f>
        <v>30.99</v>
      </c>
      <c r="J888" s="40">
        <f>[1]Source!S765</f>
        <v>5419.84</v>
      </c>
      <c r="K888" s="41"/>
      <c r="R888">
        <f>H888</f>
        <v>174.89</v>
      </c>
    </row>
    <row r="889" spans="1:26" x14ac:dyDescent="0.25">
      <c r="A889" s="24"/>
      <c r="B889" s="36"/>
      <c r="C889" s="36" t="s">
        <v>30</v>
      </c>
      <c r="D889" s="37"/>
      <c r="E889" s="30"/>
      <c r="F889" s="38">
        <f>[1]Source!AM765</f>
        <v>35.26</v>
      </c>
      <c r="G889" s="39" t="str">
        <f>[1]Source!DE765</f>
        <v/>
      </c>
      <c r="H889" s="40">
        <f>ROUND([1]Source!AD765*[1]Source!I765, 2)</f>
        <v>35.26</v>
      </c>
      <c r="I889" s="39">
        <f>IF([1]Source!BB765&lt;&gt; 0, [1]Source!BB765, 1)</f>
        <v>8.7899999999999991</v>
      </c>
      <c r="J889" s="40">
        <f>[1]Source!Q765</f>
        <v>309.94</v>
      </c>
      <c r="K889" s="41"/>
    </row>
    <row r="890" spans="1:26" x14ac:dyDescent="0.25">
      <c r="A890" s="24"/>
      <c r="B890" s="36"/>
      <c r="C890" s="36" t="s">
        <v>41</v>
      </c>
      <c r="D890" s="37"/>
      <c r="E890" s="30"/>
      <c r="F890" s="38">
        <f>[1]Source!AN765</f>
        <v>0.14000000000000001</v>
      </c>
      <c r="G890" s="39" t="str">
        <f>[1]Source!DF765</f>
        <v/>
      </c>
      <c r="H890" s="58">
        <f>ROUND([1]Source!AE765*[1]Source!I765, 2)</f>
        <v>0.14000000000000001</v>
      </c>
      <c r="I890" s="39">
        <f>IF([1]Source!BS765&lt;&gt; 0, [1]Source!BS765, 1)</f>
        <v>30.99</v>
      </c>
      <c r="J890" s="58">
        <f>[1]Source!R765</f>
        <v>4.34</v>
      </c>
      <c r="K890" s="41"/>
      <c r="R890">
        <f>H890</f>
        <v>0.14000000000000001</v>
      </c>
    </row>
    <row r="891" spans="1:26" x14ac:dyDescent="0.25">
      <c r="A891" s="24"/>
      <c r="B891" s="36"/>
      <c r="C891" s="36" t="s">
        <v>31</v>
      </c>
      <c r="D891" s="37"/>
      <c r="E891" s="30"/>
      <c r="F891" s="38">
        <f>[1]Source!AL765</f>
        <v>69.63</v>
      </c>
      <c r="G891" s="39" t="str">
        <f>[1]Source!DD765</f>
        <v/>
      </c>
      <c r="H891" s="40">
        <f>ROUND([1]Source!AC765*[1]Source!I765, 2)</f>
        <v>69.63</v>
      </c>
      <c r="I891" s="39">
        <f>IF([1]Source!BC765&lt;&gt; 0, [1]Source!BC765, 1)</f>
        <v>3.73</v>
      </c>
      <c r="J891" s="40">
        <f>[1]Source!P765</f>
        <v>259.72000000000003</v>
      </c>
      <c r="K891" s="41"/>
    </row>
    <row r="892" spans="1:26" x14ac:dyDescent="0.25">
      <c r="A892" s="24"/>
      <c r="B892" s="36"/>
      <c r="C892" s="36" t="s">
        <v>32</v>
      </c>
      <c r="D892" s="37" t="s">
        <v>33</v>
      </c>
      <c r="E892" s="30">
        <f>[1]Source!BZ765</f>
        <v>95</v>
      </c>
      <c r="F892" s="42"/>
      <c r="G892" s="39"/>
      <c r="H892" s="40">
        <f>SUM(S886:S895)</f>
        <v>166.28</v>
      </c>
      <c r="I892" s="39">
        <f>[1]Source!AT765</f>
        <v>95</v>
      </c>
      <c r="J892" s="40">
        <f>SUM(T886:T895)</f>
        <v>5152.97</v>
      </c>
      <c r="K892" s="41"/>
    </row>
    <row r="893" spans="1:26" x14ac:dyDescent="0.25">
      <c r="A893" s="24"/>
      <c r="B893" s="36"/>
      <c r="C893" s="36" t="s">
        <v>34</v>
      </c>
      <c r="D893" s="37" t="s">
        <v>33</v>
      </c>
      <c r="E893" s="30">
        <f>[1]Source!CA765</f>
        <v>65</v>
      </c>
      <c r="F893" s="42"/>
      <c r="G893" s="39"/>
      <c r="H893" s="40">
        <f>SUM(U886:U895)</f>
        <v>113.77</v>
      </c>
      <c r="I893" s="39">
        <f>[1]Source!AU765</f>
        <v>65</v>
      </c>
      <c r="J893" s="40">
        <f>SUM(V886:V895)</f>
        <v>3525.72</v>
      </c>
      <c r="K893" s="41"/>
    </row>
    <row r="894" spans="1:26" x14ac:dyDescent="0.25">
      <c r="A894" s="24"/>
      <c r="B894" s="36"/>
      <c r="C894" s="36" t="s">
        <v>35</v>
      </c>
      <c r="D894" s="37" t="s">
        <v>36</v>
      </c>
      <c r="E894" s="30">
        <f>[1]Source!AQ765</f>
        <v>18.39</v>
      </c>
      <c r="F894" s="38"/>
      <c r="G894" s="39" t="str">
        <f>[1]Source!DI765</f>
        <v/>
      </c>
      <c r="H894" s="40"/>
      <c r="I894" s="39"/>
      <c r="J894" s="40"/>
      <c r="K894" s="43">
        <f>[1]Source!U765</f>
        <v>18.39</v>
      </c>
    </row>
    <row r="895" spans="1:26" ht="28.5" x14ac:dyDescent="0.25">
      <c r="A895" s="44" t="str">
        <f>[1]Source!E766</f>
        <v>127,1</v>
      </c>
      <c r="B895" s="45" t="str">
        <f>[1]Source!F766</f>
        <v>509-1836</v>
      </c>
      <c r="C895" s="45" t="str">
        <f>[1]Source!G766</f>
        <v>Кабель-канал (короб) "Электропласт" 60x40 мм</v>
      </c>
      <c r="D895" s="46" t="str">
        <f>[1]Source!H766</f>
        <v>100 м</v>
      </c>
      <c r="E895" s="47">
        <f>[1]Source!I766</f>
        <v>1</v>
      </c>
      <c r="F895" s="48">
        <f>[1]Source!AL766+[1]Source!AM766+[1]Source!AO766</f>
        <v>692</v>
      </c>
      <c r="G895" s="49" t="s">
        <v>37</v>
      </c>
      <c r="H895" s="50">
        <f>ROUND([1]Source!AC766*[1]Source!I766, 2)+ROUND([1]Source!AD766*[1]Source!I766, 2)+ROUND([1]Source!AF766*[1]Source!I766, 2)</f>
        <v>692</v>
      </c>
      <c r="I895" s="51">
        <f>IF([1]Source!BC766&lt;&gt; 0, [1]Source!BC766, 1)</f>
        <v>4.62</v>
      </c>
      <c r="J895" s="50">
        <f>[1]Source!O766</f>
        <v>3197.04</v>
      </c>
      <c r="K895" s="52"/>
      <c r="S895">
        <f>ROUND(([1]Source!FX766/100)*((ROUND([1]Source!AF766*[1]Source!I766, 2)+ROUND([1]Source!AE766*[1]Source!I766, 2))), 2)</f>
        <v>0</v>
      </c>
      <c r="T895">
        <f>[1]Source!X766</f>
        <v>0</v>
      </c>
      <c r="U895">
        <f>ROUND(([1]Source!FY766/100)*((ROUND([1]Source!AF766*[1]Source!I766, 2)+ROUND([1]Source!AE766*[1]Source!I766, 2))), 2)</f>
        <v>0</v>
      </c>
      <c r="V895">
        <f>[1]Source!Y766</f>
        <v>0</v>
      </c>
      <c r="W895">
        <f>IF([1]Source!BI766&lt;=1,H895, 0)</f>
        <v>0</v>
      </c>
      <c r="X895">
        <f>IF([1]Source!BI766=2,H895, 0)</f>
        <v>692</v>
      </c>
      <c r="Y895">
        <f>IF([1]Source!BI766=3,H895, 0)</f>
        <v>0</v>
      </c>
      <c r="Z895">
        <f>IF([1]Source!BI766=4,H895, 0)</f>
        <v>0</v>
      </c>
    </row>
    <row r="896" spans="1:26" x14ac:dyDescent="0.25">
      <c r="G896" s="53">
        <f>H888+H889+H891+H892+H893+SUM(H895:H895)</f>
        <v>1251.83</v>
      </c>
      <c r="H896" s="53"/>
      <c r="I896" s="53">
        <f>J888+J889+J891+J892+J893+SUM(J895:J895)</f>
        <v>17865.23</v>
      </c>
      <c r="J896" s="53"/>
      <c r="K896" s="54">
        <f>[1]Source!U765</f>
        <v>18.39</v>
      </c>
      <c r="O896" s="55">
        <f>G896</f>
        <v>1251.83</v>
      </c>
      <c r="P896" s="55">
        <f>I896</f>
        <v>17865.23</v>
      </c>
      <c r="Q896" s="55">
        <f>K896</f>
        <v>18.39</v>
      </c>
      <c r="W896">
        <f>IF([1]Source!BI765&lt;=1,H888+H889+H891+H892+H893, 0)</f>
        <v>0</v>
      </c>
      <c r="X896">
        <f>IF([1]Source!BI765=2,H888+H889+H891+H892+H893, 0)</f>
        <v>559.82999999999993</v>
      </c>
      <c r="Y896">
        <f>IF([1]Source!BI765=3,H888+H889+H891+H892+H893, 0)</f>
        <v>0</v>
      </c>
      <c r="Z896">
        <f>IF([1]Source!BI765=4,H888+H889+H891+H892+H893, 0)</f>
        <v>0</v>
      </c>
    </row>
    <row r="897" spans="1:26" ht="29.25" x14ac:dyDescent="0.25">
      <c r="A897" s="24" t="str">
        <f>[1]Source!E772</f>
        <v>128</v>
      </c>
      <c r="B897" s="36" t="str">
        <f>[1]Source!F772</f>
        <v>м08-02-399-1</v>
      </c>
      <c r="C897" s="36" t="str">
        <f>[1]Source!G772</f>
        <v>Провод в коробах, сечением до 6 мм2</v>
      </c>
      <c r="D897" s="37" t="str">
        <f>[1]Source!H772</f>
        <v>100 м</v>
      </c>
      <c r="E897" s="30">
        <f>[1]Source!I772</f>
        <v>14</v>
      </c>
      <c r="F897" s="38">
        <f>[1]Source!AL772+[1]Source!AM772+[1]Source!AO772</f>
        <v>41.59</v>
      </c>
      <c r="G897" s="39"/>
      <c r="H897" s="40"/>
      <c r="I897" s="39" t="str">
        <f>[1]Source!BO772</f>
        <v>м08-02-399-1</v>
      </c>
      <c r="J897" s="40"/>
      <c r="K897" s="41"/>
      <c r="S897">
        <f>ROUND(([1]Source!FX772/100)*((ROUND([1]Source!AF772*[1]Source!I772, 2)+ROUND([1]Source!AE772*[1]Source!I772, 2))), 2)</f>
        <v>354.45</v>
      </c>
      <c r="T897">
        <f>[1]Source!X772</f>
        <v>10984.25</v>
      </c>
      <c r="U897">
        <f>ROUND(([1]Source!FY772/100)*((ROUND([1]Source!AF772*[1]Source!I772, 2)+ROUND([1]Source!AE772*[1]Source!I772, 2))), 2)</f>
        <v>242.52</v>
      </c>
      <c r="V897">
        <f>[1]Source!Y772</f>
        <v>7515.54</v>
      </c>
    </row>
    <row r="898" spans="1:26" x14ac:dyDescent="0.25">
      <c r="C898" s="56" t="str">
        <f>"Объем: "&amp;[1]Source!I772&amp;"=1400/"&amp;"100"</f>
        <v>Объем: 14=1400/100</v>
      </c>
    </row>
    <row r="899" spans="1:26" x14ac:dyDescent="0.25">
      <c r="A899" s="24"/>
      <c r="B899" s="36"/>
      <c r="C899" s="36" t="s">
        <v>29</v>
      </c>
      <c r="D899" s="37"/>
      <c r="E899" s="30"/>
      <c r="F899" s="38">
        <f>[1]Source!AO772</f>
        <v>26.51</v>
      </c>
      <c r="G899" s="39" t="str">
        <f>[1]Source!DG772</f>
        <v/>
      </c>
      <c r="H899" s="40">
        <f>ROUND([1]Source!AF772*[1]Source!I772, 2)</f>
        <v>371.14</v>
      </c>
      <c r="I899" s="39">
        <f>IF([1]Source!BA772&lt;&gt; 0, [1]Source!BA772, 1)</f>
        <v>30.99</v>
      </c>
      <c r="J899" s="40">
        <f>[1]Source!S772</f>
        <v>11501.63</v>
      </c>
      <c r="K899" s="41"/>
      <c r="R899">
        <f>H899</f>
        <v>371.14</v>
      </c>
    </row>
    <row r="900" spans="1:26" x14ac:dyDescent="0.25">
      <c r="A900" s="24"/>
      <c r="B900" s="36"/>
      <c r="C900" s="36" t="s">
        <v>30</v>
      </c>
      <c r="D900" s="37"/>
      <c r="E900" s="30"/>
      <c r="F900" s="38">
        <f>[1]Source!AM772</f>
        <v>2.2200000000000002</v>
      </c>
      <c r="G900" s="39" t="str">
        <f>[1]Source!DE772</f>
        <v/>
      </c>
      <c r="H900" s="40">
        <f>ROUND([1]Source!AD772*[1]Source!I772, 2)</f>
        <v>31.08</v>
      </c>
      <c r="I900" s="39">
        <f>IF([1]Source!BB772&lt;&gt; 0, [1]Source!BB772, 1)</f>
        <v>8.83</v>
      </c>
      <c r="J900" s="40">
        <f>[1]Source!Q772</f>
        <v>274.44</v>
      </c>
      <c r="K900" s="41"/>
    </row>
    <row r="901" spans="1:26" x14ac:dyDescent="0.25">
      <c r="A901" s="24"/>
      <c r="B901" s="36"/>
      <c r="C901" s="36" t="s">
        <v>41</v>
      </c>
      <c r="D901" s="37"/>
      <c r="E901" s="30"/>
      <c r="F901" s="38">
        <f>[1]Source!AN772</f>
        <v>0.14000000000000001</v>
      </c>
      <c r="G901" s="39" t="str">
        <f>[1]Source!DF772</f>
        <v/>
      </c>
      <c r="H901" s="58">
        <f>ROUND([1]Source!AE772*[1]Source!I772, 2)</f>
        <v>1.96</v>
      </c>
      <c r="I901" s="39">
        <f>IF([1]Source!BS772&lt;&gt; 0, [1]Source!BS772, 1)</f>
        <v>30.99</v>
      </c>
      <c r="J901" s="58">
        <f>[1]Source!R772</f>
        <v>60.74</v>
      </c>
      <c r="K901" s="41"/>
      <c r="R901">
        <f>H901</f>
        <v>1.96</v>
      </c>
    </row>
    <row r="902" spans="1:26" x14ac:dyDescent="0.25">
      <c r="A902" s="24"/>
      <c r="B902" s="36"/>
      <c r="C902" s="36" t="s">
        <v>31</v>
      </c>
      <c r="D902" s="37"/>
      <c r="E902" s="30"/>
      <c r="F902" s="38">
        <f>[1]Source!AL772</f>
        <v>12.86</v>
      </c>
      <c r="G902" s="39" t="str">
        <f>[1]Source!DD772</f>
        <v/>
      </c>
      <c r="H902" s="40">
        <f>ROUND([1]Source!AC772*[1]Source!I772, 2)</f>
        <v>180.04</v>
      </c>
      <c r="I902" s="39">
        <f>IF([1]Source!BC772&lt;&gt; 0, [1]Source!BC772, 1)</f>
        <v>4.97</v>
      </c>
      <c r="J902" s="40">
        <f>[1]Source!P772</f>
        <v>894.8</v>
      </c>
      <c r="K902" s="41"/>
    </row>
    <row r="903" spans="1:26" x14ac:dyDescent="0.25">
      <c r="A903" s="24"/>
      <c r="B903" s="36"/>
      <c r="C903" s="36" t="s">
        <v>32</v>
      </c>
      <c r="D903" s="37" t="s">
        <v>33</v>
      </c>
      <c r="E903" s="30">
        <f>[1]Source!BZ772</f>
        <v>95</v>
      </c>
      <c r="F903" s="42"/>
      <c r="G903" s="39"/>
      <c r="H903" s="40">
        <f>SUM(S897:S910)</f>
        <v>354.45</v>
      </c>
      <c r="I903" s="39">
        <f>[1]Source!AT772</f>
        <v>95</v>
      </c>
      <c r="J903" s="40">
        <f>SUM(T897:T910)</f>
        <v>10984.25</v>
      </c>
      <c r="K903" s="41"/>
    </row>
    <row r="904" spans="1:26" x14ac:dyDescent="0.25">
      <c r="A904" s="24"/>
      <c r="B904" s="36"/>
      <c r="C904" s="36" t="s">
        <v>34</v>
      </c>
      <c r="D904" s="37" t="s">
        <v>33</v>
      </c>
      <c r="E904" s="30">
        <f>[1]Source!CA772</f>
        <v>65</v>
      </c>
      <c r="F904" s="42"/>
      <c r="G904" s="39"/>
      <c r="H904" s="40">
        <f>SUM(U897:U910)</f>
        <v>242.52</v>
      </c>
      <c r="I904" s="39">
        <f>[1]Source!AU772</f>
        <v>65</v>
      </c>
      <c r="J904" s="40">
        <f>SUM(V897:V910)</f>
        <v>7515.54</v>
      </c>
      <c r="K904" s="41"/>
    </row>
    <row r="905" spans="1:26" x14ac:dyDescent="0.25">
      <c r="A905" s="24"/>
      <c r="B905" s="36"/>
      <c r="C905" s="36" t="s">
        <v>35</v>
      </c>
      <c r="D905" s="37" t="s">
        <v>36</v>
      </c>
      <c r="E905" s="30">
        <f>[1]Source!AQ772</f>
        <v>2.82</v>
      </c>
      <c r="F905" s="38"/>
      <c r="G905" s="39" t="str">
        <f>[1]Source!DI772</f>
        <v/>
      </c>
      <c r="H905" s="40"/>
      <c r="I905" s="39"/>
      <c r="J905" s="40"/>
      <c r="K905" s="43">
        <f>[1]Source!U772</f>
        <v>39.479999999999997</v>
      </c>
    </row>
    <row r="906" spans="1:26" ht="42.75" x14ac:dyDescent="0.25">
      <c r="A906" s="24" t="str">
        <f>[1]Source!E773</f>
        <v>128,1</v>
      </c>
      <c r="B906" s="36" t="str">
        <f>[1]Source!F773</f>
        <v>КП поставщика</v>
      </c>
      <c r="C906" s="36" t="s">
        <v>45</v>
      </c>
      <c r="D906" s="37" t="str">
        <f>[1]Source!H773</f>
        <v>м</v>
      </c>
      <c r="E906" s="30">
        <f>[1]Source!I773</f>
        <v>800</v>
      </c>
      <c r="F906" s="38">
        <f>[1]Source!AL773+[1]Source!AM773+[1]Source!AO773</f>
        <v>2.77</v>
      </c>
      <c r="G906" s="57" t="s">
        <v>37</v>
      </c>
      <c r="H906" s="40">
        <f>ROUND([1]Source!AC773*[1]Source!I773, 2)+ROUND([1]Source!AD773*[1]Source!I773, 2)+ROUND([1]Source!AF773*[1]Source!I773, 2)</f>
        <v>2216</v>
      </c>
      <c r="I906" s="39">
        <f>IF([1]Source!BC773&lt;&gt; 0, [1]Source!BC773, 1)</f>
        <v>7.98</v>
      </c>
      <c r="J906" s="40">
        <f>[1]Source!O773</f>
        <v>17683.68</v>
      </c>
      <c r="K906" s="41"/>
      <c r="S906">
        <f>ROUND(([1]Source!FX773/100)*((ROUND([1]Source!AF773*[1]Source!I773, 2)+ROUND([1]Source!AE773*[1]Source!I773, 2))), 2)</f>
        <v>0</v>
      </c>
      <c r="T906">
        <f>[1]Source!X773</f>
        <v>0</v>
      </c>
      <c r="U906">
        <f>ROUND(([1]Source!FY773/100)*((ROUND([1]Source!AF773*[1]Source!I773, 2)+ROUND([1]Source!AE773*[1]Source!I773, 2))), 2)</f>
        <v>0</v>
      </c>
      <c r="V906">
        <f>[1]Source!Y773</f>
        <v>0</v>
      </c>
      <c r="W906">
        <f>IF([1]Source!BI773&lt;=1,H906, 0)</f>
        <v>0</v>
      </c>
      <c r="X906">
        <f>IF([1]Source!BI773=2,H906, 0)</f>
        <v>2216</v>
      </c>
      <c r="Y906">
        <f>IF([1]Source!BI773=3,H906, 0)</f>
        <v>0</v>
      </c>
      <c r="Z906">
        <f>IF([1]Source!BI773=4,H906, 0)</f>
        <v>0</v>
      </c>
    </row>
    <row r="907" spans="1:26" ht="42.75" x14ac:dyDescent="0.25">
      <c r="A907" s="24" t="str">
        <f>[1]Source!E774</f>
        <v>128,2</v>
      </c>
      <c r="B907" s="36" t="str">
        <f>[1]Source!F774</f>
        <v>КП поставщика</v>
      </c>
      <c r="C907" s="36" t="s">
        <v>46</v>
      </c>
      <c r="D907" s="37" t="str">
        <f>[1]Source!H774</f>
        <v>м</v>
      </c>
      <c r="E907" s="30">
        <f>[1]Source!I774</f>
        <v>550</v>
      </c>
      <c r="F907" s="38">
        <f>[1]Source!AL774+[1]Source!AM774+[1]Source!AO774</f>
        <v>4.53</v>
      </c>
      <c r="G907" s="57" t="s">
        <v>37</v>
      </c>
      <c r="H907" s="40">
        <f>ROUND([1]Source!AC774*[1]Source!I774, 2)+ROUND([1]Source!AD774*[1]Source!I774, 2)+ROUND([1]Source!AF774*[1]Source!I774, 2)</f>
        <v>2491.5</v>
      </c>
      <c r="I907" s="39">
        <f>IF([1]Source!BC774&lt;&gt; 0, [1]Source!BC774, 1)</f>
        <v>7.98</v>
      </c>
      <c r="J907" s="40">
        <f>[1]Source!O774</f>
        <v>19882.169999999998</v>
      </c>
      <c r="K907" s="41"/>
      <c r="S907">
        <f>ROUND(([1]Source!FX774/100)*((ROUND([1]Source!AF774*[1]Source!I774, 2)+ROUND([1]Source!AE774*[1]Source!I774, 2))), 2)</f>
        <v>0</v>
      </c>
      <c r="T907">
        <f>[1]Source!X774</f>
        <v>0</v>
      </c>
      <c r="U907">
        <f>ROUND(([1]Source!FY774/100)*((ROUND([1]Source!AF774*[1]Source!I774, 2)+ROUND([1]Source!AE774*[1]Source!I774, 2))), 2)</f>
        <v>0</v>
      </c>
      <c r="V907">
        <f>[1]Source!Y774</f>
        <v>0</v>
      </c>
      <c r="W907">
        <f>IF([1]Source!BI774&lt;=1,H907, 0)</f>
        <v>0</v>
      </c>
      <c r="X907">
        <f>IF([1]Source!BI774=2,H907, 0)</f>
        <v>2491.5</v>
      </c>
      <c r="Y907">
        <f>IF([1]Source!BI774=3,H907, 0)</f>
        <v>0</v>
      </c>
      <c r="Z907">
        <f>IF([1]Source!BI774=4,H907, 0)</f>
        <v>0</v>
      </c>
    </row>
    <row r="908" spans="1:26" ht="42.75" x14ac:dyDescent="0.25">
      <c r="A908" s="24" t="str">
        <f>[1]Source!E775</f>
        <v>128,3</v>
      </c>
      <c r="B908" s="36" t="str">
        <f>[1]Source!F775</f>
        <v>КП поставщика</v>
      </c>
      <c r="C908" s="36" t="s">
        <v>47</v>
      </c>
      <c r="D908" s="37" t="str">
        <f>[1]Source!H775</f>
        <v>м</v>
      </c>
      <c r="E908" s="30">
        <f>[1]Source!I775</f>
        <v>10</v>
      </c>
      <c r="F908" s="38">
        <f>[1]Source!AL775+[1]Source!AM775+[1]Source!AO775</f>
        <v>4.95</v>
      </c>
      <c r="G908" s="57" t="s">
        <v>37</v>
      </c>
      <c r="H908" s="40">
        <f>ROUND([1]Source!AC775*[1]Source!I775, 2)+ROUND([1]Source!AD775*[1]Source!I775, 2)+ROUND([1]Source!AF775*[1]Source!I775, 2)</f>
        <v>49.5</v>
      </c>
      <c r="I908" s="39">
        <f>IF([1]Source!BC775&lt;&gt; 0, [1]Source!BC775, 1)</f>
        <v>7.98</v>
      </c>
      <c r="J908" s="40">
        <f>[1]Source!O775</f>
        <v>395.01</v>
      </c>
      <c r="K908" s="41"/>
      <c r="S908">
        <f>ROUND(([1]Source!FX775/100)*((ROUND([1]Source!AF775*[1]Source!I775, 2)+ROUND([1]Source!AE775*[1]Source!I775, 2))), 2)</f>
        <v>0</v>
      </c>
      <c r="T908">
        <f>[1]Source!X775</f>
        <v>0</v>
      </c>
      <c r="U908">
        <f>ROUND(([1]Source!FY775/100)*((ROUND([1]Source!AF775*[1]Source!I775, 2)+ROUND([1]Source!AE775*[1]Source!I775, 2))), 2)</f>
        <v>0</v>
      </c>
      <c r="V908">
        <f>[1]Source!Y775</f>
        <v>0</v>
      </c>
      <c r="W908">
        <f>IF([1]Source!BI775&lt;=1,H908, 0)</f>
        <v>0</v>
      </c>
      <c r="X908">
        <f>IF([1]Source!BI775=2,H908, 0)</f>
        <v>49.5</v>
      </c>
      <c r="Y908">
        <f>IF([1]Source!BI775=3,H908, 0)</f>
        <v>0</v>
      </c>
      <c r="Z908">
        <f>IF([1]Source!BI775=4,H908, 0)</f>
        <v>0</v>
      </c>
    </row>
    <row r="909" spans="1:26" ht="42.75" x14ac:dyDescent="0.25">
      <c r="A909" s="24" t="str">
        <f>[1]Source!E776</f>
        <v>128,4</v>
      </c>
      <c r="B909" s="36" t="str">
        <f>[1]Source!F776</f>
        <v>КП поставщика</v>
      </c>
      <c r="C909" s="36" t="s">
        <v>48</v>
      </c>
      <c r="D909" s="37" t="str">
        <f>[1]Source!H776</f>
        <v>м</v>
      </c>
      <c r="E909" s="30">
        <f>[1]Source!I776</f>
        <v>10</v>
      </c>
      <c r="F909" s="38">
        <f>[1]Source!AL776+[1]Source!AM776+[1]Source!AO776</f>
        <v>4.97</v>
      </c>
      <c r="G909" s="57" t="s">
        <v>37</v>
      </c>
      <c r="H909" s="40">
        <f>ROUND([1]Source!AC776*[1]Source!I776, 2)+ROUND([1]Source!AD776*[1]Source!I776, 2)+ROUND([1]Source!AF776*[1]Source!I776, 2)</f>
        <v>49.7</v>
      </c>
      <c r="I909" s="39">
        <f>IF([1]Source!BC776&lt;&gt; 0, [1]Source!BC776, 1)</f>
        <v>7.98</v>
      </c>
      <c r="J909" s="40">
        <f>[1]Source!O776</f>
        <v>396.61</v>
      </c>
      <c r="K909" s="41"/>
      <c r="S909">
        <f>ROUND(([1]Source!FX776/100)*((ROUND([1]Source!AF776*[1]Source!I776, 2)+ROUND([1]Source!AE776*[1]Source!I776, 2))), 2)</f>
        <v>0</v>
      </c>
      <c r="T909">
        <f>[1]Source!X776</f>
        <v>0</v>
      </c>
      <c r="U909">
        <f>ROUND(([1]Source!FY776/100)*((ROUND([1]Source!AF776*[1]Source!I776, 2)+ROUND([1]Source!AE776*[1]Source!I776, 2))), 2)</f>
        <v>0</v>
      </c>
      <c r="V909">
        <f>[1]Source!Y776</f>
        <v>0</v>
      </c>
      <c r="W909">
        <f>IF([1]Source!BI776&lt;=1,H909, 0)</f>
        <v>0</v>
      </c>
      <c r="X909">
        <f>IF([1]Source!BI776=2,H909, 0)</f>
        <v>49.7</v>
      </c>
      <c r="Y909">
        <f>IF([1]Source!BI776=3,H909, 0)</f>
        <v>0</v>
      </c>
      <c r="Z909">
        <f>IF([1]Source!BI776=4,H909, 0)</f>
        <v>0</v>
      </c>
    </row>
    <row r="910" spans="1:26" ht="42.75" x14ac:dyDescent="0.25">
      <c r="A910" s="44" t="str">
        <f>[1]Source!E777</f>
        <v>128,5</v>
      </c>
      <c r="B910" s="45" t="str">
        <f>[1]Source!F777</f>
        <v>КП поставщика</v>
      </c>
      <c r="C910" s="45" t="s">
        <v>75</v>
      </c>
      <c r="D910" s="46" t="str">
        <f>[1]Source!H777</f>
        <v>м</v>
      </c>
      <c r="E910" s="47">
        <f>[1]Source!I777</f>
        <v>30</v>
      </c>
      <c r="F910" s="48">
        <f>[1]Source!AL777+[1]Source!AM777+[1]Source!AO777</f>
        <v>14.92</v>
      </c>
      <c r="G910" s="49" t="s">
        <v>37</v>
      </c>
      <c r="H910" s="50">
        <f>ROUND([1]Source!AC777*[1]Source!I777, 2)+ROUND([1]Source!AD777*[1]Source!I777, 2)+ROUND([1]Source!AF777*[1]Source!I777, 2)</f>
        <v>447.6</v>
      </c>
      <c r="I910" s="51">
        <f>IF([1]Source!BC777&lt;&gt; 0, [1]Source!BC777, 1)</f>
        <v>7.98</v>
      </c>
      <c r="J910" s="50">
        <f>[1]Source!O777</f>
        <v>3571.85</v>
      </c>
      <c r="K910" s="52"/>
      <c r="S910">
        <f>ROUND(([1]Source!FX777/100)*((ROUND([1]Source!AF777*[1]Source!I777, 2)+ROUND([1]Source!AE777*[1]Source!I777, 2))), 2)</f>
        <v>0</v>
      </c>
      <c r="T910">
        <f>[1]Source!X777</f>
        <v>0</v>
      </c>
      <c r="U910">
        <f>ROUND(([1]Source!FY777/100)*((ROUND([1]Source!AF777*[1]Source!I777, 2)+ROUND([1]Source!AE777*[1]Source!I777, 2))), 2)</f>
        <v>0</v>
      </c>
      <c r="V910">
        <f>[1]Source!Y777</f>
        <v>0</v>
      </c>
      <c r="W910">
        <f>IF([1]Source!BI777&lt;=1,H910, 0)</f>
        <v>0</v>
      </c>
      <c r="X910">
        <f>IF([1]Source!BI777=2,H910, 0)</f>
        <v>447.6</v>
      </c>
      <c r="Y910">
        <f>IF([1]Source!BI777=3,H910, 0)</f>
        <v>0</v>
      </c>
      <c r="Z910">
        <f>IF([1]Source!BI777=4,H910, 0)</f>
        <v>0</v>
      </c>
    </row>
    <row r="911" spans="1:26" x14ac:dyDescent="0.25">
      <c r="G911" s="53">
        <f>H899+H900+H902+H903+H904+SUM(H906:H910)</f>
        <v>6433.5300000000007</v>
      </c>
      <c r="H911" s="53"/>
      <c r="I911" s="53">
        <f>J899+J900+J902+J903+J904+SUM(J906:J910)</f>
        <v>73099.98</v>
      </c>
      <c r="J911" s="53"/>
      <c r="K911" s="54">
        <f>[1]Source!U772</f>
        <v>39.479999999999997</v>
      </c>
      <c r="O911" s="55">
        <f>G911</f>
        <v>6433.5300000000007</v>
      </c>
      <c r="P911" s="55">
        <f>I911</f>
        <v>73099.98</v>
      </c>
      <c r="Q911" s="55">
        <f>K911</f>
        <v>39.479999999999997</v>
      </c>
      <c r="W911">
        <f>IF([1]Source!BI772&lt;=1,H899+H900+H902+H903+H904, 0)</f>
        <v>0</v>
      </c>
      <c r="X911">
        <f>IF([1]Source!BI772=2,H899+H900+H902+H903+H904, 0)</f>
        <v>1179.23</v>
      </c>
      <c r="Y911">
        <f>IF([1]Source!BI772=3,H899+H900+H902+H903+H904, 0)</f>
        <v>0</v>
      </c>
      <c r="Z911">
        <f>IF([1]Source!BI772=4,H899+H900+H902+H903+H904, 0)</f>
        <v>0</v>
      </c>
    </row>
    <row r="912" spans="1:26" ht="42.75" x14ac:dyDescent="0.25">
      <c r="A912" s="24" t="str">
        <f>[1]Source!E778</f>
        <v>129</v>
      </c>
      <c r="B912" s="36" t="str">
        <f>[1]Source!F778</f>
        <v>м08-02-413-1</v>
      </c>
      <c r="C912" s="36" t="str">
        <f>[1]Source!G778</f>
        <v>Провод, количество проводов в резинобитумной трубке до 2, сечение провода до 6 мм2</v>
      </c>
      <c r="D912" s="37" t="str">
        <f>[1]Source!H778</f>
        <v>100 М ТРУБОК</v>
      </c>
      <c r="E912" s="30">
        <f>[1]Source!I778</f>
        <v>2.5</v>
      </c>
      <c r="F912" s="38">
        <f>[1]Source!AL778+[1]Source!AM778+[1]Source!AO778</f>
        <v>256.45000000000005</v>
      </c>
      <c r="G912" s="39"/>
      <c r="H912" s="40"/>
      <c r="I912" s="39" t="str">
        <f>[1]Source!BO778</f>
        <v/>
      </c>
      <c r="J912" s="40"/>
      <c r="K912" s="41"/>
      <c r="S912">
        <f>ROUND(([1]Source!FX778/100)*((ROUND([1]Source!AF778*[1]Source!I778, 2)+ROUND([1]Source!AE778*[1]Source!I778, 2))), 2)</f>
        <v>366.54</v>
      </c>
      <c r="T912">
        <f>[1]Source!X778</f>
        <v>11358.87</v>
      </c>
      <c r="U912">
        <f>ROUND(([1]Source!FY778/100)*((ROUND([1]Source!AF778*[1]Source!I778, 2)+ROUND([1]Source!AE778*[1]Source!I778, 2))), 2)</f>
        <v>250.79</v>
      </c>
      <c r="V912">
        <f>[1]Source!Y778</f>
        <v>7771.86</v>
      </c>
    </row>
    <row r="913" spans="1:26" x14ac:dyDescent="0.25">
      <c r="C913" s="56" t="str">
        <f>"Объем: "&amp;[1]Source!I778&amp;"=250/"&amp;"100"</f>
        <v>Объем: 2,5=250/100</v>
      </c>
    </row>
    <row r="914" spans="1:26" x14ac:dyDescent="0.25">
      <c r="A914" s="24"/>
      <c r="B914" s="36"/>
      <c r="C914" s="36" t="s">
        <v>29</v>
      </c>
      <c r="D914" s="37"/>
      <c r="E914" s="30"/>
      <c r="F914" s="38">
        <f>[1]Source!AO778</f>
        <v>151.9</v>
      </c>
      <c r="G914" s="39" t="str">
        <f>[1]Source!DG778</f>
        <v/>
      </c>
      <c r="H914" s="40">
        <f>ROUND([1]Source!AF778*[1]Source!I778, 2)</f>
        <v>379.75</v>
      </c>
      <c r="I914" s="39">
        <f>IF([1]Source!BA778&lt;&gt; 0, [1]Source!BA778, 1)</f>
        <v>30.99</v>
      </c>
      <c r="J914" s="40">
        <f>[1]Source!S778</f>
        <v>11768.45</v>
      </c>
      <c r="K914" s="41"/>
      <c r="R914">
        <f>H914</f>
        <v>379.75</v>
      </c>
    </row>
    <row r="915" spans="1:26" x14ac:dyDescent="0.25">
      <c r="A915" s="24"/>
      <c r="B915" s="36"/>
      <c r="C915" s="36" t="s">
        <v>30</v>
      </c>
      <c r="D915" s="37"/>
      <c r="E915" s="30"/>
      <c r="F915" s="38">
        <f>[1]Source!AM778</f>
        <v>39.93</v>
      </c>
      <c r="G915" s="39" t="str">
        <f>[1]Source!DE778</f>
        <v/>
      </c>
      <c r="H915" s="40">
        <f>ROUND([1]Source!AD778*[1]Source!I778, 2)</f>
        <v>99.83</v>
      </c>
      <c r="I915" s="39">
        <f>IF([1]Source!BB778&lt;&gt; 0, [1]Source!BB778, 1)</f>
        <v>8.84</v>
      </c>
      <c r="J915" s="40">
        <f>[1]Source!Q778</f>
        <v>882.45</v>
      </c>
      <c r="K915" s="41"/>
    </row>
    <row r="916" spans="1:26" x14ac:dyDescent="0.25">
      <c r="A916" s="24"/>
      <c r="B916" s="36"/>
      <c r="C916" s="36" t="s">
        <v>41</v>
      </c>
      <c r="D916" s="37"/>
      <c r="E916" s="30"/>
      <c r="F916" s="38">
        <f>[1]Source!AN778</f>
        <v>2.4300000000000002</v>
      </c>
      <c r="G916" s="39" t="str">
        <f>[1]Source!DF778</f>
        <v/>
      </c>
      <c r="H916" s="58">
        <f>ROUND([1]Source!AE778*[1]Source!I778, 2)</f>
        <v>6.08</v>
      </c>
      <c r="I916" s="39">
        <f>IF([1]Source!BS778&lt;&gt; 0, [1]Source!BS778, 1)</f>
        <v>30.99</v>
      </c>
      <c r="J916" s="58">
        <f>[1]Source!R778</f>
        <v>188.26</v>
      </c>
      <c r="K916" s="41"/>
      <c r="R916">
        <f>H916</f>
        <v>6.08</v>
      </c>
    </row>
    <row r="917" spans="1:26" x14ac:dyDescent="0.25">
      <c r="A917" s="24"/>
      <c r="B917" s="36"/>
      <c r="C917" s="36" t="s">
        <v>31</v>
      </c>
      <c r="D917" s="37"/>
      <c r="E917" s="30"/>
      <c r="F917" s="38">
        <f>[1]Source!AL778</f>
        <v>64.62</v>
      </c>
      <c r="G917" s="39" t="str">
        <f>[1]Source!DD778</f>
        <v/>
      </c>
      <c r="H917" s="40">
        <f>ROUND([1]Source!AC778*[1]Source!I778, 2)</f>
        <v>161.55000000000001</v>
      </c>
      <c r="I917" s="39">
        <f>IF([1]Source!BC778&lt;&gt; 0, [1]Source!BC778, 1)</f>
        <v>5.23</v>
      </c>
      <c r="J917" s="40">
        <f>[1]Source!P778</f>
        <v>844.91</v>
      </c>
      <c r="K917" s="41"/>
    </row>
    <row r="918" spans="1:26" x14ac:dyDescent="0.25">
      <c r="A918" s="24"/>
      <c r="B918" s="36"/>
      <c r="C918" s="36" t="s">
        <v>32</v>
      </c>
      <c r="D918" s="37" t="s">
        <v>33</v>
      </c>
      <c r="E918" s="30">
        <f>[1]Source!BZ778</f>
        <v>95</v>
      </c>
      <c r="F918" s="42"/>
      <c r="G918" s="39"/>
      <c r="H918" s="40">
        <f>SUM(S912:S926)</f>
        <v>366.54</v>
      </c>
      <c r="I918" s="39">
        <f>[1]Source!AT778</f>
        <v>95</v>
      </c>
      <c r="J918" s="40">
        <f>SUM(T912:T926)</f>
        <v>11358.87</v>
      </c>
      <c r="K918" s="41"/>
    </row>
    <row r="919" spans="1:26" x14ac:dyDescent="0.25">
      <c r="A919" s="24"/>
      <c r="B919" s="36"/>
      <c r="C919" s="36" t="s">
        <v>34</v>
      </c>
      <c r="D919" s="37" t="s">
        <v>33</v>
      </c>
      <c r="E919" s="30">
        <f>[1]Source!CA778</f>
        <v>65</v>
      </c>
      <c r="F919" s="42"/>
      <c r="G919" s="39"/>
      <c r="H919" s="40">
        <f>SUM(U912:U926)</f>
        <v>250.79</v>
      </c>
      <c r="I919" s="39">
        <f>[1]Source!AU778</f>
        <v>65</v>
      </c>
      <c r="J919" s="40">
        <f>SUM(V912:V926)</f>
        <v>7771.86</v>
      </c>
      <c r="K919" s="41"/>
    </row>
    <row r="920" spans="1:26" x14ac:dyDescent="0.25">
      <c r="A920" s="24"/>
      <c r="B920" s="36"/>
      <c r="C920" s="36" t="s">
        <v>35</v>
      </c>
      <c r="D920" s="37" t="s">
        <v>36</v>
      </c>
      <c r="E920" s="30">
        <f>[1]Source!AQ778</f>
        <v>16.16</v>
      </c>
      <c r="F920" s="38"/>
      <c r="G920" s="39" t="str">
        <f>[1]Source!DI778</f>
        <v/>
      </c>
      <c r="H920" s="40"/>
      <c r="I920" s="39"/>
      <c r="J920" s="40"/>
      <c r="K920" s="43">
        <f>[1]Source!U778</f>
        <v>40.4</v>
      </c>
    </row>
    <row r="921" spans="1:26" ht="42.75" x14ac:dyDescent="0.25">
      <c r="A921" s="24" t="str">
        <f>[1]Source!E779</f>
        <v>129,1</v>
      </c>
      <c r="B921" s="36" t="str">
        <f>[1]Source!F779</f>
        <v>103-2406</v>
      </c>
      <c r="C921" s="36" t="str">
        <f>[1]Source!G779</f>
        <v>Трубы гибкие гофрированные легкие из самозатухающего ПВХ (IP55) серии FL, диаметром 16 мм</v>
      </c>
      <c r="D921" s="37" t="str">
        <f>[1]Source!H779</f>
        <v>10 м</v>
      </c>
      <c r="E921" s="30">
        <f>[1]Source!I779</f>
        <v>20</v>
      </c>
      <c r="F921" s="38">
        <f>[1]Source!AL779+[1]Source!AM779+[1]Source!AO779</f>
        <v>15.66</v>
      </c>
      <c r="G921" s="57" t="s">
        <v>37</v>
      </c>
      <c r="H921" s="40">
        <f>ROUND([1]Source!AC779*[1]Source!I779, 2)+ROUND([1]Source!AD779*[1]Source!I779, 2)+ROUND([1]Source!AF779*[1]Source!I779, 2)</f>
        <v>313.2</v>
      </c>
      <c r="I921" s="39">
        <f>IF([1]Source!BC779&lt;&gt; 0, [1]Source!BC779, 1)</f>
        <v>3.51</v>
      </c>
      <c r="J921" s="40">
        <f>[1]Source!O779</f>
        <v>1099.33</v>
      </c>
      <c r="K921" s="41"/>
      <c r="S921">
        <f>ROUND(([1]Source!FX779/100)*((ROUND([1]Source!AF779*[1]Source!I779, 2)+ROUND([1]Source!AE779*[1]Source!I779, 2))), 2)</f>
        <v>0</v>
      </c>
      <c r="T921">
        <f>[1]Source!X779</f>
        <v>0</v>
      </c>
      <c r="U921">
        <f>ROUND(([1]Source!FY779/100)*((ROUND([1]Source!AF779*[1]Source!I779, 2)+ROUND([1]Source!AE779*[1]Source!I779, 2))), 2)</f>
        <v>0</v>
      </c>
      <c r="V921">
        <f>[1]Source!Y779</f>
        <v>0</v>
      </c>
      <c r="W921">
        <f>IF([1]Source!BI779&lt;=1,H921, 0)</f>
        <v>0</v>
      </c>
      <c r="X921">
        <f>IF([1]Source!BI779=2,H921, 0)</f>
        <v>313.2</v>
      </c>
      <c r="Y921">
        <f>IF([1]Source!BI779=3,H921, 0)</f>
        <v>0</v>
      </c>
      <c r="Z921">
        <f>IF([1]Source!BI779=4,H921, 0)</f>
        <v>0</v>
      </c>
    </row>
    <row r="922" spans="1:26" ht="28.5" x14ac:dyDescent="0.25">
      <c r="A922" s="24" t="str">
        <f>[1]Source!E780</f>
        <v>129,2</v>
      </c>
      <c r="B922" s="36" t="str">
        <f>[1]Source!F780</f>
        <v>103-1177</v>
      </c>
      <c r="C922" s="36" t="str">
        <f>[1]Source!G780</f>
        <v>Клипса для крепежа гофротрубы, диаметром 16 мм</v>
      </c>
      <c r="D922" s="37" t="str">
        <f>[1]Source!H780</f>
        <v>10 шт.</v>
      </c>
      <c r="E922" s="30">
        <f>[1]Source!I780</f>
        <v>40</v>
      </c>
      <c r="F922" s="38">
        <f>[1]Source!AL780+[1]Source!AM780+[1]Source!AO780</f>
        <v>1.9</v>
      </c>
      <c r="G922" s="57" t="s">
        <v>37</v>
      </c>
      <c r="H922" s="40">
        <f>ROUND([1]Source!AC780*[1]Source!I780, 2)+ROUND([1]Source!AD780*[1]Source!I780, 2)+ROUND([1]Source!AF780*[1]Source!I780, 2)</f>
        <v>76</v>
      </c>
      <c r="I922" s="39">
        <f>IF([1]Source!BC780&lt;&gt; 0, [1]Source!BC780, 1)</f>
        <v>16.05</v>
      </c>
      <c r="J922" s="40">
        <f>[1]Source!O780</f>
        <v>1219.8</v>
      </c>
      <c r="K922" s="41"/>
      <c r="S922">
        <f>ROUND(([1]Source!FX780/100)*((ROUND([1]Source!AF780*[1]Source!I780, 2)+ROUND([1]Source!AE780*[1]Source!I780, 2))), 2)</f>
        <v>0</v>
      </c>
      <c r="T922">
        <f>[1]Source!X780</f>
        <v>0</v>
      </c>
      <c r="U922">
        <f>ROUND(([1]Source!FY780/100)*((ROUND([1]Source!AF780*[1]Source!I780, 2)+ROUND([1]Source!AE780*[1]Source!I780, 2))), 2)</f>
        <v>0</v>
      </c>
      <c r="V922">
        <f>[1]Source!Y780</f>
        <v>0</v>
      </c>
      <c r="W922">
        <f>IF([1]Source!BI780&lt;=1,H922, 0)</f>
        <v>0</v>
      </c>
      <c r="X922">
        <f>IF([1]Source!BI780=2,H922, 0)</f>
        <v>76</v>
      </c>
      <c r="Y922">
        <f>IF([1]Source!BI780=3,H922, 0)</f>
        <v>0</v>
      </c>
      <c r="Z922">
        <f>IF([1]Source!BI780=4,H922, 0)</f>
        <v>0</v>
      </c>
    </row>
    <row r="923" spans="1:26" ht="42.75" x14ac:dyDescent="0.25">
      <c r="A923" s="24" t="str">
        <f>[1]Source!E781</f>
        <v>129,3</v>
      </c>
      <c r="B923" s="36" t="str">
        <f>[1]Source!F781</f>
        <v>103-2407</v>
      </c>
      <c r="C923" s="36" t="str">
        <f>[1]Source!G781</f>
        <v>Трубы гибкие гофрированные легкие из самозатухающего ПВХ (IP55) серии FL, диаметром 20 мм</v>
      </c>
      <c r="D923" s="37" t="str">
        <f>[1]Source!H781</f>
        <v>10 м</v>
      </c>
      <c r="E923" s="30">
        <f>[1]Source!I781</f>
        <v>5</v>
      </c>
      <c r="F923" s="38">
        <f>[1]Source!AL781+[1]Source!AM781+[1]Source!AO781</f>
        <v>20.56</v>
      </c>
      <c r="G923" s="57" t="s">
        <v>37</v>
      </c>
      <c r="H923" s="40">
        <f>ROUND([1]Source!AC781*[1]Source!I781, 2)+ROUND([1]Source!AD781*[1]Source!I781, 2)+ROUND([1]Source!AF781*[1]Source!I781, 2)</f>
        <v>102.8</v>
      </c>
      <c r="I923" s="39">
        <f>IF([1]Source!BC781&lt;&gt; 0, [1]Source!BC781, 1)</f>
        <v>3.6</v>
      </c>
      <c r="J923" s="40">
        <f>[1]Source!O781</f>
        <v>370.08</v>
      </c>
      <c r="K923" s="41"/>
      <c r="S923">
        <f>ROUND(([1]Source!FX781/100)*((ROUND([1]Source!AF781*[1]Source!I781, 2)+ROUND([1]Source!AE781*[1]Source!I781, 2))), 2)</f>
        <v>0</v>
      </c>
      <c r="T923">
        <f>[1]Source!X781</f>
        <v>0</v>
      </c>
      <c r="U923">
        <f>ROUND(([1]Source!FY781/100)*((ROUND([1]Source!AF781*[1]Source!I781, 2)+ROUND([1]Source!AE781*[1]Source!I781, 2))), 2)</f>
        <v>0</v>
      </c>
      <c r="V923">
        <f>[1]Source!Y781</f>
        <v>0</v>
      </c>
      <c r="W923">
        <f>IF([1]Source!BI781&lt;=1,H923, 0)</f>
        <v>0</v>
      </c>
      <c r="X923">
        <f>IF([1]Source!BI781=2,H923, 0)</f>
        <v>102.8</v>
      </c>
      <c r="Y923">
        <f>IF([1]Source!BI781=3,H923, 0)</f>
        <v>0</v>
      </c>
      <c r="Z923">
        <f>IF([1]Source!BI781=4,H923, 0)</f>
        <v>0</v>
      </c>
    </row>
    <row r="924" spans="1:26" ht="28.5" x14ac:dyDescent="0.25">
      <c r="A924" s="24" t="str">
        <f>[1]Source!E782</f>
        <v>129,4</v>
      </c>
      <c r="B924" s="36" t="str">
        <f>[1]Source!F782</f>
        <v>103-1178</v>
      </c>
      <c r="C924" s="36" t="str">
        <f>[1]Source!G782</f>
        <v>Клипса для крепежа гофротрубы, диаметром 32 мм</v>
      </c>
      <c r="D924" s="37" t="str">
        <f>[1]Source!H782</f>
        <v>10 шт.</v>
      </c>
      <c r="E924" s="30">
        <f>[1]Source!I782</f>
        <v>10</v>
      </c>
      <c r="F924" s="38">
        <f>[1]Source!AL782+[1]Source!AM782+[1]Source!AO782</f>
        <v>4.5</v>
      </c>
      <c r="G924" s="57" t="s">
        <v>37</v>
      </c>
      <c r="H924" s="40">
        <f>ROUND([1]Source!AC782*[1]Source!I782, 2)+ROUND([1]Source!AD782*[1]Source!I782, 2)+ROUND([1]Source!AF782*[1]Source!I782, 2)</f>
        <v>45</v>
      </c>
      <c r="I924" s="39">
        <f>IF([1]Source!BC782&lt;&gt; 0, [1]Source!BC782, 1)</f>
        <v>16.12</v>
      </c>
      <c r="J924" s="40">
        <f>[1]Source!O782</f>
        <v>725.4</v>
      </c>
      <c r="K924" s="41"/>
      <c r="S924">
        <f>ROUND(([1]Source!FX782/100)*((ROUND([1]Source!AF782*[1]Source!I782, 2)+ROUND([1]Source!AE782*[1]Source!I782, 2))), 2)</f>
        <v>0</v>
      </c>
      <c r="T924">
        <f>[1]Source!X782</f>
        <v>0</v>
      </c>
      <c r="U924">
        <f>ROUND(([1]Source!FY782/100)*((ROUND([1]Source!AF782*[1]Source!I782, 2)+ROUND([1]Source!AE782*[1]Source!I782, 2))), 2)</f>
        <v>0</v>
      </c>
      <c r="V924">
        <f>[1]Source!Y782</f>
        <v>0</v>
      </c>
      <c r="W924">
        <f>IF([1]Source!BI782&lt;=1,H924, 0)</f>
        <v>0</v>
      </c>
      <c r="X924">
        <f>IF([1]Source!BI782=2,H924, 0)</f>
        <v>45</v>
      </c>
      <c r="Y924">
        <f>IF([1]Source!BI782=3,H924, 0)</f>
        <v>0</v>
      </c>
      <c r="Z924">
        <f>IF([1]Source!BI782=4,H924, 0)</f>
        <v>0</v>
      </c>
    </row>
    <row r="925" spans="1:26" ht="42.75" x14ac:dyDescent="0.25">
      <c r="A925" s="24" t="str">
        <f>[1]Source!E783</f>
        <v>129,5</v>
      </c>
      <c r="B925" s="36" t="str">
        <f>[1]Source!F783</f>
        <v>КП поставщика</v>
      </c>
      <c r="C925" s="36" t="s">
        <v>75</v>
      </c>
      <c r="D925" s="37" t="str">
        <f>[1]Source!H783</f>
        <v>м</v>
      </c>
      <c r="E925" s="30">
        <f>[1]Source!I783</f>
        <v>50</v>
      </c>
      <c r="F925" s="38">
        <f>[1]Source!AL783+[1]Source!AM783+[1]Source!AO783</f>
        <v>14.92</v>
      </c>
      <c r="G925" s="57" t="s">
        <v>37</v>
      </c>
      <c r="H925" s="40">
        <f>ROUND([1]Source!AC783*[1]Source!I783, 2)+ROUND([1]Source!AD783*[1]Source!I783, 2)+ROUND([1]Source!AF783*[1]Source!I783, 2)</f>
        <v>746</v>
      </c>
      <c r="I925" s="39">
        <f>IF([1]Source!BC783&lt;&gt; 0, [1]Source!BC783, 1)</f>
        <v>7.98</v>
      </c>
      <c r="J925" s="40">
        <f>[1]Source!O783</f>
        <v>5953.08</v>
      </c>
      <c r="K925" s="41"/>
      <c r="S925">
        <f>ROUND(([1]Source!FX783/100)*((ROUND([1]Source!AF783*[1]Source!I783, 2)+ROUND([1]Source!AE783*[1]Source!I783, 2))), 2)</f>
        <v>0</v>
      </c>
      <c r="T925">
        <f>[1]Source!X783</f>
        <v>0</v>
      </c>
      <c r="U925">
        <f>ROUND(([1]Source!FY783/100)*((ROUND([1]Source!AF783*[1]Source!I783, 2)+ROUND([1]Source!AE783*[1]Source!I783, 2))), 2)</f>
        <v>0</v>
      </c>
      <c r="V925">
        <f>[1]Source!Y783</f>
        <v>0</v>
      </c>
      <c r="W925">
        <f>IF([1]Source!BI783&lt;=1,H925, 0)</f>
        <v>0</v>
      </c>
      <c r="X925">
        <f>IF([1]Source!BI783=2,H925, 0)</f>
        <v>746</v>
      </c>
      <c r="Y925">
        <f>IF([1]Source!BI783=3,H925, 0)</f>
        <v>0</v>
      </c>
      <c r="Z925">
        <f>IF([1]Source!BI783=4,H925, 0)</f>
        <v>0</v>
      </c>
    </row>
    <row r="926" spans="1:26" ht="42.75" x14ac:dyDescent="0.25">
      <c r="A926" s="44" t="str">
        <f>[1]Source!E784</f>
        <v>129,6</v>
      </c>
      <c r="B926" s="45" t="str">
        <f>[1]Source!F784</f>
        <v>КП поставщика</v>
      </c>
      <c r="C926" s="45" t="s">
        <v>46</v>
      </c>
      <c r="D926" s="46" t="str">
        <f>[1]Source!H784</f>
        <v>м</v>
      </c>
      <c r="E926" s="47">
        <f>[1]Source!I784</f>
        <v>200</v>
      </c>
      <c r="F926" s="48">
        <f>[1]Source!AL784+[1]Source!AM784+[1]Source!AO784</f>
        <v>4.53</v>
      </c>
      <c r="G926" s="49" t="s">
        <v>37</v>
      </c>
      <c r="H926" s="50">
        <f>ROUND([1]Source!AC784*[1]Source!I784, 2)+ROUND([1]Source!AD784*[1]Source!I784, 2)+ROUND([1]Source!AF784*[1]Source!I784, 2)</f>
        <v>906</v>
      </c>
      <c r="I926" s="51">
        <f>IF([1]Source!BC784&lt;&gt; 0, [1]Source!BC784, 1)</f>
        <v>7.98</v>
      </c>
      <c r="J926" s="50">
        <f>[1]Source!O784</f>
        <v>7229.88</v>
      </c>
      <c r="K926" s="52"/>
      <c r="S926">
        <f>ROUND(([1]Source!FX784/100)*((ROUND([1]Source!AF784*[1]Source!I784, 2)+ROUND([1]Source!AE784*[1]Source!I784, 2))), 2)</f>
        <v>0</v>
      </c>
      <c r="T926">
        <f>[1]Source!X784</f>
        <v>0</v>
      </c>
      <c r="U926">
        <f>ROUND(([1]Source!FY784/100)*((ROUND([1]Source!AF784*[1]Source!I784, 2)+ROUND([1]Source!AE784*[1]Source!I784, 2))), 2)</f>
        <v>0</v>
      </c>
      <c r="V926">
        <f>[1]Source!Y784</f>
        <v>0</v>
      </c>
      <c r="W926">
        <f>IF([1]Source!BI784&lt;=1,H926, 0)</f>
        <v>0</v>
      </c>
      <c r="X926">
        <f>IF([1]Source!BI784=2,H926, 0)</f>
        <v>906</v>
      </c>
      <c r="Y926">
        <f>IF([1]Source!BI784=3,H926, 0)</f>
        <v>0</v>
      </c>
      <c r="Z926">
        <f>IF([1]Source!BI784=4,H926, 0)</f>
        <v>0</v>
      </c>
    </row>
    <row r="927" spans="1:26" x14ac:dyDescent="0.25">
      <c r="G927" s="53">
        <f>H914+H915+H917+H918+H919+SUM(H921:H926)</f>
        <v>3447.46</v>
      </c>
      <c r="H927" s="53"/>
      <c r="I927" s="53">
        <f>J914+J915+J917+J918+J919+SUM(J921:J926)</f>
        <v>49224.11</v>
      </c>
      <c r="J927" s="53"/>
      <c r="K927" s="54">
        <f>[1]Source!U778</f>
        <v>40.4</v>
      </c>
      <c r="O927" s="55">
        <f>G927</f>
        <v>3447.46</v>
      </c>
      <c r="P927" s="55">
        <f>I927</f>
        <v>49224.11</v>
      </c>
      <c r="Q927" s="55">
        <f>K927</f>
        <v>40.4</v>
      </c>
      <c r="W927">
        <f>IF([1]Source!BI778&lt;=1,H914+H915+H917+H918+H919, 0)</f>
        <v>0</v>
      </c>
      <c r="X927">
        <f>IF([1]Source!BI778=2,H914+H915+H917+H918+H919, 0)</f>
        <v>1258.46</v>
      </c>
      <c r="Y927">
        <f>IF([1]Source!BI778=3,H914+H915+H917+H918+H919, 0)</f>
        <v>0</v>
      </c>
      <c r="Z927">
        <f>IF([1]Source!BI778=4,H914+H915+H917+H918+H919, 0)</f>
        <v>0</v>
      </c>
    </row>
    <row r="928" spans="1:26" ht="42.75" x14ac:dyDescent="0.25">
      <c r="A928" s="24" t="str">
        <f>[1]Source!E785</f>
        <v>130</v>
      </c>
      <c r="B928" s="36" t="str">
        <f>[1]Source!F785</f>
        <v>м08-02-407-2</v>
      </c>
      <c r="C928" s="36" t="str">
        <f>[1]Source!G785</f>
        <v>Труба стальная по установленным конструкциям, по стенам с креплением скобами, диаметр до 40 мм</v>
      </c>
      <c r="D928" s="37" t="str">
        <f>[1]Source!H785</f>
        <v>100 м</v>
      </c>
      <c r="E928" s="30">
        <f>[1]Source!I785</f>
        <v>0.06</v>
      </c>
      <c r="F928" s="38">
        <f>[1]Source!AL785+[1]Source!AM785+[1]Source!AO785</f>
        <v>746.31</v>
      </c>
      <c r="G928" s="39"/>
      <c r="H928" s="40"/>
      <c r="I928" s="39" t="str">
        <f>[1]Source!BO785</f>
        <v>м08-02-407-2</v>
      </c>
      <c r="J928" s="40"/>
      <c r="K928" s="41"/>
      <c r="S928">
        <f>ROUND(([1]Source!FX785/100)*((ROUND([1]Source!AF785*[1]Source!I785, 2)+ROUND([1]Source!AE785*[1]Source!I785, 2))), 2)</f>
        <v>18.28</v>
      </c>
      <c r="T928">
        <f>[1]Source!X785</f>
        <v>566.53</v>
      </c>
      <c r="U928">
        <f>ROUND(([1]Source!FY785/100)*((ROUND([1]Source!AF785*[1]Source!I785, 2)+ROUND([1]Source!AE785*[1]Source!I785, 2))), 2)</f>
        <v>12.51</v>
      </c>
      <c r="V928">
        <f>[1]Source!Y785</f>
        <v>387.63</v>
      </c>
    </row>
    <row r="929" spans="1:26" x14ac:dyDescent="0.25">
      <c r="C929" s="56" t="str">
        <f>"Объем: "&amp;[1]Source!I785&amp;"=6/"&amp;"100"</f>
        <v>Объем: 0,06=6/100</v>
      </c>
    </row>
    <row r="930" spans="1:26" x14ac:dyDescent="0.25">
      <c r="A930" s="24"/>
      <c r="B930" s="36"/>
      <c r="C930" s="36" t="s">
        <v>29</v>
      </c>
      <c r="D930" s="37"/>
      <c r="E930" s="30"/>
      <c r="F930" s="38">
        <f>[1]Source!AO785</f>
        <v>312.08</v>
      </c>
      <c r="G930" s="39" t="str">
        <f>[1]Source!DG785</f>
        <v/>
      </c>
      <c r="H930" s="40">
        <f>ROUND([1]Source!AF785*[1]Source!I785, 2)</f>
        <v>18.72</v>
      </c>
      <c r="I930" s="39">
        <f>IF([1]Source!BA785&lt;&gt; 0, [1]Source!BA785, 1)</f>
        <v>30.99</v>
      </c>
      <c r="J930" s="40">
        <f>[1]Source!S785</f>
        <v>580.28</v>
      </c>
      <c r="K930" s="41"/>
      <c r="R930">
        <f>H930</f>
        <v>18.72</v>
      </c>
    </row>
    <row r="931" spans="1:26" x14ac:dyDescent="0.25">
      <c r="A931" s="24"/>
      <c r="B931" s="36"/>
      <c r="C931" s="36" t="s">
        <v>30</v>
      </c>
      <c r="D931" s="37"/>
      <c r="E931" s="30"/>
      <c r="F931" s="38">
        <f>[1]Source!AM785</f>
        <v>197.7</v>
      </c>
      <c r="G931" s="39" t="str">
        <f>[1]Source!DE785</f>
        <v/>
      </c>
      <c r="H931" s="40">
        <f>ROUND([1]Source!AD785*[1]Source!I785, 2)</f>
        <v>11.86</v>
      </c>
      <c r="I931" s="39">
        <f>IF([1]Source!BB785&lt;&gt; 0, [1]Source!BB785, 1)</f>
        <v>8.9600000000000009</v>
      </c>
      <c r="J931" s="40">
        <f>[1]Source!Q785</f>
        <v>106.28</v>
      </c>
      <c r="K931" s="41"/>
    </row>
    <row r="932" spans="1:26" x14ac:dyDescent="0.25">
      <c r="A932" s="24"/>
      <c r="B932" s="36"/>
      <c r="C932" s="36" t="s">
        <v>41</v>
      </c>
      <c r="D932" s="37"/>
      <c r="E932" s="30"/>
      <c r="F932" s="38">
        <f>[1]Source!AN785</f>
        <v>8.64</v>
      </c>
      <c r="G932" s="39" t="str">
        <f>[1]Source!DF785</f>
        <v/>
      </c>
      <c r="H932" s="58">
        <f>ROUND([1]Source!AE785*[1]Source!I785, 2)</f>
        <v>0.52</v>
      </c>
      <c r="I932" s="39">
        <f>IF([1]Source!BS785&lt;&gt; 0, [1]Source!BS785, 1)</f>
        <v>30.99</v>
      </c>
      <c r="J932" s="58">
        <f>[1]Source!R785</f>
        <v>16.07</v>
      </c>
      <c r="K932" s="41"/>
      <c r="R932">
        <f>H932</f>
        <v>0.52</v>
      </c>
    </row>
    <row r="933" spans="1:26" x14ac:dyDescent="0.25">
      <c r="A933" s="24"/>
      <c r="B933" s="36"/>
      <c r="C933" s="36" t="s">
        <v>31</v>
      </c>
      <c r="D933" s="37"/>
      <c r="E933" s="30"/>
      <c r="F933" s="38">
        <f>[1]Source!AL785</f>
        <v>236.53</v>
      </c>
      <c r="G933" s="39" t="str">
        <f>[1]Source!DD785</f>
        <v/>
      </c>
      <c r="H933" s="40">
        <f>ROUND([1]Source!AC785*[1]Source!I785, 2)</f>
        <v>14.19</v>
      </c>
      <c r="I933" s="39">
        <f>IF([1]Source!BC785&lt;&gt; 0, [1]Source!BC785, 1)</f>
        <v>7.7</v>
      </c>
      <c r="J933" s="40">
        <f>[1]Source!P785</f>
        <v>109.28</v>
      </c>
      <c r="K933" s="41"/>
    </row>
    <row r="934" spans="1:26" x14ac:dyDescent="0.25">
      <c r="A934" s="24"/>
      <c r="B934" s="36"/>
      <c r="C934" s="36" t="s">
        <v>32</v>
      </c>
      <c r="D934" s="37" t="s">
        <v>33</v>
      </c>
      <c r="E934" s="30">
        <f>[1]Source!BZ785</f>
        <v>95</v>
      </c>
      <c r="F934" s="42"/>
      <c r="G934" s="39"/>
      <c r="H934" s="40">
        <f>SUM(S928:S937)</f>
        <v>18.28</v>
      </c>
      <c r="I934" s="39">
        <f>[1]Source!AT785</f>
        <v>95</v>
      </c>
      <c r="J934" s="40">
        <f>SUM(T928:T937)</f>
        <v>566.53</v>
      </c>
      <c r="K934" s="41"/>
    </row>
    <row r="935" spans="1:26" x14ac:dyDescent="0.25">
      <c r="A935" s="24"/>
      <c r="B935" s="36"/>
      <c r="C935" s="36" t="s">
        <v>34</v>
      </c>
      <c r="D935" s="37" t="s">
        <v>33</v>
      </c>
      <c r="E935" s="30">
        <f>[1]Source!CA785</f>
        <v>65</v>
      </c>
      <c r="F935" s="42"/>
      <c r="G935" s="39"/>
      <c r="H935" s="40">
        <f>SUM(U928:U937)</f>
        <v>12.51</v>
      </c>
      <c r="I935" s="39">
        <f>[1]Source!AU785</f>
        <v>65</v>
      </c>
      <c r="J935" s="40">
        <f>SUM(V928:V937)</f>
        <v>387.63</v>
      </c>
      <c r="K935" s="41"/>
    </row>
    <row r="936" spans="1:26" x14ac:dyDescent="0.25">
      <c r="A936" s="24"/>
      <c r="B936" s="36"/>
      <c r="C936" s="36" t="s">
        <v>35</v>
      </c>
      <c r="D936" s="37" t="s">
        <v>36</v>
      </c>
      <c r="E936" s="30">
        <f>[1]Source!AQ785</f>
        <v>33.200000000000003</v>
      </c>
      <c r="F936" s="38"/>
      <c r="G936" s="39" t="str">
        <f>[1]Source!DI785</f>
        <v/>
      </c>
      <c r="H936" s="40"/>
      <c r="I936" s="39"/>
      <c r="J936" s="40"/>
      <c r="K936" s="43">
        <f>[1]Source!U785</f>
        <v>1.992</v>
      </c>
    </row>
    <row r="937" spans="1:26" ht="71.25" x14ac:dyDescent="0.25">
      <c r="A937" s="44" t="str">
        <f>[1]Source!E786</f>
        <v>130,1</v>
      </c>
      <c r="B937" s="45" t="str">
        <f>[1]Source!F786</f>
        <v>103-2108</v>
      </c>
      <c r="C937" s="45" t="str">
        <f>[1]Source!G786</f>
        <v>Трубы стальные бесшовные, холоднодеформированные из стали марок 10, 20, 30, 45 (ГОСТ 8734-75, 8733-74), наружным диаметром 32 мм, толщина стенки 3,0 мм</v>
      </c>
      <c r="D937" s="46" t="str">
        <f>[1]Source!H786</f>
        <v>м</v>
      </c>
      <c r="E937" s="47">
        <f>[1]Source!I786</f>
        <v>6</v>
      </c>
      <c r="F937" s="48">
        <f>[1]Source!AL786+[1]Source!AM786+[1]Source!AO786</f>
        <v>39.28</v>
      </c>
      <c r="G937" s="49" t="s">
        <v>37</v>
      </c>
      <c r="H937" s="50">
        <f>ROUND([1]Source!AC786*[1]Source!I786, 2)+ROUND([1]Source!AD786*[1]Source!I786, 2)+ROUND([1]Source!AF786*[1]Source!I786, 2)</f>
        <v>235.68</v>
      </c>
      <c r="I937" s="51">
        <f>IF([1]Source!BC786&lt;&gt; 0, [1]Source!BC786, 1)</f>
        <v>6.52</v>
      </c>
      <c r="J937" s="50">
        <f>[1]Source!O786</f>
        <v>1536.63</v>
      </c>
      <c r="K937" s="52"/>
      <c r="S937">
        <f>ROUND(([1]Source!FX786/100)*((ROUND([1]Source!AF786*[1]Source!I786, 2)+ROUND([1]Source!AE786*[1]Source!I786, 2))), 2)</f>
        <v>0</v>
      </c>
      <c r="T937">
        <f>[1]Source!X786</f>
        <v>0</v>
      </c>
      <c r="U937">
        <f>ROUND(([1]Source!FY786/100)*((ROUND([1]Source!AF786*[1]Source!I786, 2)+ROUND([1]Source!AE786*[1]Source!I786, 2))), 2)</f>
        <v>0</v>
      </c>
      <c r="V937">
        <f>[1]Source!Y786</f>
        <v>0</v>
      </c>
      <c r="W937">
        <f>IF([1]Source!BI786&lt;=1,H937, 0)</f>
        <v>0</v>
      </c>
      <c r="X937">
        <f>IF([1]Source!BI786=2,H937, 0)</f>
        <v>235.68</v>
      </c>
      <c r="Y937">
        <f>IF([1]Source!BI786=3,H937, 0)</f>
        <v>0</v>
      </c>
      <c r="Z937">
        <f>IF([1]Source!BI786=4,H937, 0)</f>
        <v>0</v>
      </c>
    </row>
    <row r="938" spans="1:26" x14ac:dyDescent="0.25">
      <c r="G938" s="53">
        <f>H930+H931+H933+H934+H935+SUM(H937:H937)</f>
        <v>311.24</v>
      </c>
      <c r="H938" s="53"/>
      <c r="I938" s="53">
        <f>J930+J931+J933+J934+J935+SUM(J937:J937)</f>
        <v>3286.63</v>
      </c>
      <c r="J938" s="53"/>
      <c r="K938" s="54">
        <f>[1]Source!U785</f>
        <v>1.992</v>
      </c>
      <c r="O938" s="55">
        <f>G938</f>
        <v>311.24</v>
      </c>
      <c r="P938" s="55">
        <f>I938</f>
        <v>3286.63</v>
      </c>
      <c r="Q938" s="55">
        <f>K938</f>
        <v>1.992</v>
      </c>
      <c r="W938">
        <f>IF([1]Source!BI785&lt;=1,H930+H931+H933+H934+H935, 0)</f>
        <v>0</v>
      </c>
      <c r="X938">
        <f>IF([1]Source!BI785=2,H930+H931+H933+H934+H935, 0)</f>
        <v>75.56</v>
      </c>
      <c r="Y938">
        <f>IF([1]Source!BI785=3,H930+H931+H933+H934+H935, 0)</f>
        <v>0</v>
      </c>
      <c r="Z938">
        <f>IF([1]Source!BI785=4,H930+H931+H933+H934+H935, 0)</f>
        <v>0</v>
      </c>
    </row>
    <row r="939" spans="1:26" ht="71.25" x14ac:dyDescent="0.25">
      <c r="A939" s="24" t="str">
        <f>[1]Source!E787</f>
        <v>131</v>
      </c>
      <c r="B939" s="36" t="str">
        <f>[1]Source!F787</f>
        <v>м08-02-412-3</v>
      </c>
      <c r="C939" s="36" t="str">
        <f>[1]Source!G787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939" s="37" t="str">
        <f>[1]Source!H787</f>
        <v>100 м</v>
      </c>
      <c r="E939" s="30">
        <f>[1]Source!I787</f>
        <v>0.06</v>
      </c>
      <c r="F939" s="38">
        <f>[1]Source!AL787+[1]Source!AM787+[1]Source!AO787</f>
        <v>88.7</v>
      </c>
      <c r="G939" s="39"/>
      <c r="H939" s="40"/>
      <c r="I939" s="39" t="str">
        <f>[1]Source!BO787</f>
        <v>м08-02-412-3</v>
      </c>
      <c r="J939" s="40"/>
      <c r="K939" s="41"/>
      <c r="S939">
        <f>ROUND(([1]Source!FX787/100)*((ROUND([1]Source!AF787*[1]Source!I787, 2)+ROUND([1]Source!AE787*[1]Source!I787, 2))), 2)</f>
        <v>3.39</v>
      </c>
      <c r="T939">
        <f>[1]Source!X787</f>
        <v>105.17</v>
      </c>
      <c r="U939">
        <f>ROUND(([1]Source!FY787/100)*((ROUND([1]Source!AF787*[1]Source!I787, 2)+ROUND([1]Source!AE787*[1]Source!I787, 2))), 2)</f>
        <v>2.3199999999999998</v>
      </c>
      <c r="V939">
        <f>[1]Source!Y787</f>
        <v>71.959999999999994</v>
      </c>
    </row>
    <row r="940" spans="1:26" x14ac:dyDescent="0.25">
      <c r="C940" s="56" t="str">
        <f>"Объем: "&amp;[1]Source!I787&amp;"=6/"&amp;"100"</f>
        <v>Объем: 0,06=6/100</v>
      </c>
    </row>
    <row r="941" spans="1:26" x14ac:dyDescent="0.25">
      <c r="A941" s="24"/>
      <c r="B941" s="36"/>
      <c r="C941" s="36" t="s">
        <v>29</v>
      </c>
      <c r="D941" s="37"/>
      <c r="E941" s="30"/>
      <c r="F941" s="38">
        <f>[1]Source!AO787</f>
        <v>59.13</v>
      </c>
      <c r="G941" s="39" t="str">
        <f>[1]Source!DG787</f>
        <v/>
      </c>
      <c r="H941" s="40">
        <f>ROUND([1]Source!AF787*[1]Source!I787, 2)</f>
        <v>3.55</v>
      </c>
      <c r="I941" s="39">
        <f>IF([1]Source!BA787&lt;&gt; 0, [1]Source!BA787, 1)</f>
        <v>30.99</v>
      </c>
      <c r="J941" s="40">
        <f>[1]Source!S787</f>
        <v>109.95</v>
      </c>
      <c r="K941" s="41"/>
      <c r="R941">
        <f>H941</f>
        <v>3.55</v>
      </c>
    </row>
    <row r="942" spans="1:26" x14ac:dyDescent="0.25">
      <c r="A942" s="24"/>
      <c r="B942" s="36"/>
      <c r="C942" s="36" t="s">
        <v>30</v>
      </c>
      <c r="D942" s="37"/>
      <c r="E942" s="30"/>
      <c r="F942" s="38">
        <f>[1]Source!AM787</f>
        <v>6.65</v>
      </c>
      <c r="G942" s="39" t="str">
        <f>[1]Source!DE787</f>
        <v/>
      </c>
      <c r="H942" s="40">
        <f>ROUND([1]Source!AD787*[1]Source!I787, 2)</f>
        <v>0.4</v>
      </c>
      <c r="I942" s="39">
        <f>IF([1]Source!BB787&lt;&gt; 0, [1]Source!BB787, 1)</f>
        <v>8.85</v>
      </c>
      <c r="J942" s="40">
        <f>[1]Source!Q787</f>
        <v>3.53</v>
      </c>
      <c r="K942" s="41"/>
    </row>
    <row r="943" spans="1:26" x14ac:dyDescent="0.25">
      <c r="A943" s="24"/>
      <c r="B943" s="36"/>
      <c r="C943" s="36" t="s">
        <v>41</v>
      </c>
      <c r="D943" s="37"/>
      <c r="E943" s="30"/>
      <c r="F943" s="38">
        <f>[1]Source!AN787</f>
        <v>0.41</v>
      </c>
      <c r="G943" s="39" t="str">
        <f>[1]Source!DF787</f>
        <v/>
      </c>
      <c r="H943" s="58">
        <f>ROUND([1]Source!AE787*[1]Source!I787, 2)</f>
        <v>0.02</v>
      </c>
      <c r="I943" s="39">
        <f>IF([1]Source!BS787&lt;&gt; 0, [1]Source!BS787, 1)</f>
        <v>30.99</v>
      </c>
      <c r="J943" s="58">
        <f>[1]Source!R787</f>
        <v>0.76</v>
      </c>
      <c r="K943" s="41"/>
      <c r="R943">
        <f>H943</f>
        <v>0.02</v>
      </c>
    </row>
    <row r="944" spans="1:26" x14ac:dyDescent="0.25">
      <c r="A944" s="24"/>
      <c r="B944" s="36"/>
      <c r="C944" s="36" t="s">
        <v>31</v>
      </c>
      <c r="D944" s="37"/>
      <c r="E944" s="30"/>
      <c r="F944" s="38">
        <f>[1]Source!AL787</f>
        <v>22.92</v>
      </c>
      <c r="G944" s="39" t="str">
        <f>[1]Source!DD787</f>
        <v/>
      </c>
      <c r="H944" s="40">
        <f>ROUND([1]Source!AC787*[1]Source!I787, 2)</f>
        <v>1.38</v>
      </c>
      <c r="I944" s="39">
        <f>IF([1]Source!BC787&lt;&gt; 0, [1]Source!BC787, 1)</f>
        <v>6.46</v>
      </c>
      <c r="J944" s="40">
        <f>[1]Source!P787</f>
        <v>8.8800000000000008</v>
      </c>
      <c r="K944" s="41"/>
    </row>
    <row r="945" spans="1:26" x14ac:dyDescent="0.25">
      <c r="A945" s="24"/>
      <c r="B945" s="36"/>
      <c r="C945" s="36" t="s">
        <v>32</v>
      </c>
      <c r="D945" s="37" t="s">
        <v>33</v>
      </c>
      <c r="E945" s="30">
        <f>[1]Source!BZ787</f>
        <v>95</v>
      </c>
      <c r="F945" s="42"/>
      <c r="G945" s="39"/>
      <c r="H945" s="40">
        <f>SUM(S939:S948)</f>
        <v>3.39</v>
      </c>
      <c r="I945" s="39">
        <f>[1]Source!AT787</f>
        <v>95</v>
      </c>
      <c r="J945" s="40">
        <f>SUM(T939:T948)</f>
        <v>105.17</v>
      </c>
      <c r="K945" s="41"/>
    </row>
    <row r="946" spans="1:26" x14ac:dyDescent="0.25">
      <c r="A946" s="24"/>
      <c r="B946" s="36"/>
      <c r="C946" s="36" t="s">
        <v>34</v>
      </c>
      <c r="D946" s="37" t="s">
        <v>33</v>
      </c>
      <c r="E946" s="30">
        <f>[1]Source!CA787</f>
        <v>65</v>
      </c>
      <c r="F946" s="42"/>
      <c r="G946" s="39"/>
      <c r="H946" s="40">
        <f>SUM(U939:U948)</f>
        <v>2.3199999999999998</v>
      </c>
      <c r="I946" s="39">
        <f>[1]Source!AU787</f>
        <v>65</v>
      </c>
      <c r="J946" s="40">
        <f>SUM(V939:V948)</f>
        <v>71.959999999999994</v>
      </c>
      <c r="K946" s="41"/>
    </row>
    <row r="947" spans="1:26" x14ac:dyDescent="0.25">
      <c r="A947" s="24"/>
      <c r="B947" s="36"/>
      <c r="C947" s="36" t="s">
        <v>35</v>
      </c>
      <c r="D947" s="37" t="s">
        <v>36</v>
      </c>
      <c r="E947" s="30">
        <f>[1]Source!AQ787</f>
        <v>6.29</v>
      </c>
      <c r="F947" s="38"/>
      <c r="G947" s="39" t="str">
        <f>[1]Source!DI787</f>
        <v/>
      </c>
      <c r="H947" s="40"/>
      <c r="I947" s="39"/>
      <c r="J947" s="40"/>
      <c r="K947" s="43">
        <f>[1]Source!U787</f>
        <v>0.37740000000000001</v>
      </c>
    </row>
    <row r="948" spans="1:26" ht="42.75" x14ac:dyDescent="0.25">
      <c r="A948" s="44" t="str">
        <f>[1]Source!E788</f>
        <v>131,1</v>
      </c>
      <c r="B948" s="45" t="str">
        <f>[1]Source!F788</f>
        <v>КП поставщика</v>
      </c>
      <c r="C948" s="45" t="s">
        <v>75</v>
      </c>
      <c r="D948" s="46" t="str">
        <f>[1]Source!H788</f>
        <v>м</v>
      </c>
      <c r="E948" s="47">
        <f>[1]Source!I788</f>
        <v>6</v>
      </c>
      <c r="F948" s="48">
        <f>[1]Source!AL788+[1]Source!AM788+[1]Source!AO788</f>
        <v>14.92</v>
      </c>
      <c r="G948" s="49" t="s">
        <v>37</v>
      </c>
      <c r="H948" s="50">
        <f>ROUND([1]Source!AC788*[1]Source!I788, 2)+ROUND([1]Source!AD788*[1]Source!I788, 2)+ROUND([1]Source!AF788*[1]Source!I788, 2)</f>
        <v>89.52</v>
      </c>
      <c r="I948" s="51">
        <f>IF([1]Source!BC788&lt;&gt; 0, [1]Source!BC788, 1)</f>
        <v>7.98</v>
      </c>
      <c r="J948" s="50">
        <f>[1]Source!O788</f>
        <v>714.37</v>
      </c>
      <c r="K948" s="52"/>
      <c r="S948">
        <f>ROUND(([1]Source!FX788/100)*((ROUND([1]Source!AF788*[1]Source!I788, 2)+ROUND([1]Source!AE788*[1]Source!I788, 2))), 2)</f>
        <v>0</v>
      </c>
      <c r="T948">
        <f>[1]Source!X788</f>
        <v>0</v>
      </c>
      <c r="U948">
        <f>ROUND(([1]Source!FY788/100)*((ROUND([1]Source!AF788*[1]Source!I788, 2)+ROUND([1]Source!AE788*[1]Source!I788, 2))), 2)</f>
        <v>0</v>
      </c>
      <c r="V948">
        <f>[1]Source!Y788</f>
        <v>0</v>
      </c>
      <c r="W948">
        <f>IF([1]Source!BI788&lt;=1,H948, 0)</f>
        <v>0</v>
      </c>
      <c r="X948">
        <f>IF([1]Source!BI788=2,H948, 0)</f>
        <v>89.52</v>
      </c>
      <c r="Y948">
        <f>IF([1]Source!BI788=3,H948, 0)</f>
        <v>0</v>
      </c>
      <c r="Z948">
        <f>IF([1]Source!BI788=4,H948, 0)</f>
        <v>0</v>
      </c>
    </row>
    <row r="949" spans="1:26" x14ac:dyDescent="0.25">
      <c r="G949" s="53">
        <f>H941+H942+H944+H945+H946+SUM(H948:H948)</f>
        <v>100.56</v>
      </c>
      <c r="H949" s="53"/>
      <c r="I949" s="53">
        <f>J941+J942+J944+J945+J946+SUM(J948:J948)</f>
        <v>1013.86</v>
      </c>
      <c r="J949" s="53"/>
      <c r="K949" s="54">
        <f>[1]Source!U787</f>
        <v>0.37740000000000001</v>
      </c>
      <c r="O949" s="55">
        <f>G949</f>
        <v>100.56</v>
      </c>
      <c r="P949" s="55">
        <f>I949</f>
        <v>1013.86</v>
      </c>
      <c r="Q949" s="55">
        <f>K949</f>
        <v>0.37740000000000001</v>
      </c>
      <c r="W949">
        <f>IF([1]Source!BI787&lt;=1,H941+H942+H944+H945+H946, 0)</f>
        <v>0</v>
      </c>
      <c r="X949">
        <f>IF([1]Source!BI787=2,H941+H942+H944+H945+H946, 0)</f>
        <v>11.040000000000001</v>
      </c>
      <c r="Y949">
        <f>IF([1]Source!BI787=3,H941+H942+H944+H945+H946, 0)</f>
        <v>0</v>
      </c>
      <c r="Z949">
        <f>IF([1]Source!BI787=4,H941+H942+H944+H945+H946, 0)</f>
        <v>0</v>
      </c>
    </row>
    <row r="951" spans="1:26" x14ac:dyDescent="0.25">
      <c r="A951" s="1" t="str">
        <f>CONCATENATE("Итого по подразделу: ",IF([1]Source!G790&lt;&gt;"Новый подраздел", [1]Source!G790, ""))</f>
        <v>Итого по подразделу: Монтажные работы</v>
      </c>
      <c r="B951" s="1"/>
      <c r="C951" s="1"/>
      <c r="D951" s="1"/>
      <c r="E951" s="1"/>
      <c r="F951" s="1"/>
      <c r="G951" s="59">
        <f>SUM(O714:O950)</f>
        <v>84768.06</v>
      </c>
      <c r="H951" s="59"/>
      <c r="I951" s="59">
        <f>SUM(P714:P950)</f>
        <v>876136.41999999993</v>
      </c>
      <c r="J951" s="59"/>
      <c r="K951" s="54">
        <f>SUM(Q714:Q950)</f>
        <v>653.41539999999998</v>
      </c>
    </row>
    <row r="955" spans="1:26" ht="16.5" x14ac:dyDescent="0.25">
      <c r="A955" s="35" t="str">
        <f>CONCATENATE("Подраздел: ",IF([1]Source!G820&lt;&gt;"Новый подраздел", [1]Source!G820, ""))</f>
        <v>Подраздел: Дополнительные работы</v>
      </c>
      <c r="B955" s="35"/>
      <c r="C955" s="35"/>
      <c r="D955" s="35"/>
      <c r="E955" s="35"/>
      <c r="F955" s="35"/>
      <c r="G955" s="35"/>
      <c r="H955" s="35"/>
      <c r="I955" s="35"/>
      <c r="J955" s="35"/>
      <c r="K955" s="35"/>
    </row>
    <row r="956" spans="1:26" ht="43.5" x14ac:dyDescent="0.25">
      <c r="A956" s="24" t="str">
        <f>[1]Source!E824</f>
        <v>132</v>
      </c>
      <c r="B956" s="36" t="str">
        <f>[1]Source!F824</f>
        <v>46-03-010-1</v>
      </c>
      <c r="C956" s="36" t="str">
        <f>[1]Source!G824</f>
        <v>Пробивка в бетонных стенах и полах толщиной 100 мм отверстий площадью до 20 см2</v>
      </c>
      <c r="D956" s="37" t="str">
        <f>[1]Source!H824</f>
        <v>100 отверстий</v>
      </c>
      <c r="E956" s="30">
        <f>[1]Source!I824</f>
        <v>0.6</v>
      </c>
      <c r="F956" s="38">
        <f>[1]Source!AL824+[1]Source!AM824+[1]Source!AO824</f>
        <v>360.12</v>
      </c>
      <c r="G956" s="39"/>
      <c r="H956" s="40"/>
      <c r="I956" s="39" t="str">
        <f>[1]Source!BO824</f>
        <v>46-03-010-1</v>
      </c>
      <c r="J956" s="40"/>
      <c r="K956" s="41"/>
      <c r="S956">
        <f>ROUND(([1]Source!FX824/100)*((ROUND([1]Source!AF824*[1]Source!I824, 2)+ROUND([1]Source!AE824*[1]Source!I824, 2))), 2)</f>
        <v>124.1</v>
      </c>
      <c r="T956">
        <f>[1]Source!X824</f>
        <v>3845.85</v>
      </c>
      <c r="U956">
        <f>ROUND(([1]Source!FY824/100)*((ROUND([1]Source!AF824*[1]Source!I824, 2)+ROUND([1]Source!AE824*[1]Source!I824, 2))), 2)</f>
        <v>78.97</v>
      </c>
      <c r="V956">
        <f>[1]Source!Y824</f>
        <v>2447.36</v>
      </c>
    </row>
    <row r="957" spans="1:26" x14ac:dyDescent="0.25">
      <c r="C957" s="56" t="str">
        <f>"Объем: "&amp;[1]Source!I824&amp;"=60/"&amp;"100"</f>
        <v>Объем: 0,6=60/100</v>
      </c>
    </row>
    <row r="958" spans="1:26" x14ac:dyDescent="0.25">
      <c r="A958" s="24"/>
      <c r="B958" s="36"/>
      <c r="C958" s="36" t="s">
        <v>29</v>
      </c>
      <c r="D958" s="37"/>
      <c r="E958" s="30"/>
      <c r="F958" s="38">
        <f>[1]Source!AO824</f>
        <v>144.27000000000001</v>
      </c>
      <c r="G958" s="39" t="str">
        <f>[1]Source!DG824</f>
        <v/>
      </c>
      <c r="H958" s="40">
        <f>ROUND([1]Source!AF824*[1]Source!I824, 2)</f>
        <v>86.56</v>
      </c>
      <c r="I958" s="39">
        <f>IF([1]Source!BA824&lt;&gt; 0, [1]Source!BA824, 1)</f>
        <v>30.99</v>
      </c>
      <c r="J958" s="40">
        <f>[1]Source!S824</f>
        <v>2682.56</v>
      </c>
      <c r="K958" s="41"/>
      <c r="R958">
        <f>H958</f>
        <v>86.56</v>
      </c>
    </row>
    <row r="959" spans="1:26" x14ac:dyDescent="0.25">
      <c r="A959" s="24"/>
      <c r="B959" s="36"/>
      <c r="C959" s="36" t="s">
        <v>30</v>
      </c>
      <c r="D959" s="37"/>
      <c r="E959" s="30"/>
      <c r="F959" s="38">
        <f>[1]Source!AM824</f>
        <v>215.85</v>
      </c>
      <c r="G959" s="39" t="str">
        <f>[1]Source!DE824</f>
        <v/>
      </c>
      <c r="H959" s="40">
        <f>ROUND([1]Source!AD824*[1]Source!I824, 2)</f>
        <v>129.51</v>
      </c>
      <c r="I959" s="39">
        <f>IF([1]Source!BB824&lt;&gt; 0, [1]Source!BB824, 1)</f>
        <v>10.49</v>
      </c>
      <c r="J959" s="40">
        <f>[1]Source!Q824</f>
        <v>1358.56</v>
      </c>
      <c r="K959" s="41"/>
    </row>
    <row r="960" spans="1:26" x14ac:dyDescent="0.25">
      <c r="A960" s="24"/>
      <c r="B960" s="36"/>
      <c r="C960" s="36" t="s">
        <v>41</v>
      </c>
      <c r="D960" s="37"/>
      <c r="E960" s="30"/>
      <c r="F960" s="38">
        <f>[1]Source!AN824</f>
        <v>43.76</v>
      </c>
      <c r="G960" s="39" t="str">
        <f>[1]Source!DF824</f>
        <v/>
      </c>
      <c r="H960" s="58">
        <f>ROUND([1]Source!AE824*[1]Source!I824, 2)</f>
        <v>26.26</v>
      </c>
      <c r="I960" s="39">
        <f>IF([1]Source!BS824&lt;&gt; 0, [1]Source!BS824, 1)</f>
        <v>30.99</v>
      </c>
      <c r="J960" s="58">
        <f>[1]Source!R824</f>
        <v>813.67</v>
      </c>
      <c r="K960" s="41"/>
      <c r="R960">
        <f>H960</f>
        <v>26.26</v>
      </c>
    </row>
    <row r="961" spans="1:26" x14ac:dyDescent="0.25">
      <c r="A961" s="24"/>
      <c r="B961" s="36"/>
      <c r="C961" s="36" t="s">
        <v>32</v>
      </c>
      <c r="D961" s="37" t="s">
        <v>33</v>
      </c>
      <c r="E961" s="30">
        <f>[1]Source!BZ824</f>
        <v>110</v>
      </c>
      <c r="F961" s="42"/>
      <c r="G961" s="39"/>
      <c r="H961" s="40">
        <f>SUM(S956:S963)</f>
        <v>124.1</v>
      </c>
      <c r="I961" s="39">
        <f>[1]Source!AT824</f>
        <v>110</v>
      </c>
      <c r="J961" s="40">
        <f>SUM(T956:T963)</f>
        <v>3845.85</v>
      </c>
      <c r="K961" s="41"/>
    </row>
    <row r="962" spans="1:26" x14ac:dyDescent="0.25">
      <c r="A962" s="24"/>
      <c r="B962" s="36"/>
      <c r="C962" s="36" t="s">
        <v>34</v>
      </c>
      <c r="D962" s="37" t="s">
        <v>33</v>
      </c>
      <c r="E962" s="30">
        <f>[1]Source!CA824</f>
        <v>70</v>
      </c>
      <c r="F962" s="42"/>
      <c r="G962" s="39"/>
      <c r="H962" s="40">
        <f>SUM(U956:U963)</f>
        <v>78.97</v>
      </c>
      <c r="I962" s="39">
        <f>[1]Source!AU824</f>
        <v>70</v>
      </c>
      <c r="J962" s="40">
        <f>SUM(V956:V963)</f>
        <v>2447.36</v>
      </c>
      <c r="K962" s="41"/>
    </row>
    <row r="963" spans="1:26" x14ac:dyDescent="0.25">
      <c r="A963" s="44"/>
      <c r="B963" s="45"/>
      <c r="C963" s="45" t="s">
        <v>35</v>
      </c>
      <c r="D963" s="46" t="s">
        <v>36</v>
      </c>
      <c r="E963" s="47">
        <f>[1]Source!AQ824</f>
        <v>15.17</v>
      </c>
      <c r="F963" s="48"/>
      <c r="G963" s="51" t="str">
        <f>[1]Source!DI824</f>
        <v/>
      </c>
      <c r="H963" s="50"/>
      <c r="I963" s="51"/>
      <c r="J963" s="50"/>
      <c r="K963" s="60">
        <f>[1]Source!U824</f>
        <v>9.1020000000000003</v>
      </c>
    </row>
    <row r="964" spans="1:26" x14ac:dyDescent="0.25">
      <c r="G964" s="53">
        <f>H958+H959+H961+H962</f>
        <v>419.14</v>
      </c>
      <c r="H964" s="53"/>
      <c r="I964" s="53">
        <f>J958+J959+J961+J962</f>
        <v>10334.33</v>
      </c>
      <c r="J964" s="53"/>
      <c r="K964" s="54">
        <f>[1]Source!U824</f>
        <v>9.1020000000000003</v>
      </c>
      <c r="O964" s="55">
        <f>G964</f>
        <v>419.14</v>
      </c>
      <c r="P964" s="55">
        <f>I964</f>
        <v>10334.33</v>
      </c>
      <c r="Q964" s="55">
        <f>K964</f>
        <v>9.1020000000000003</v>
      </c>
      <c r="W964">
        <f>IF([1]Source!BI824&lt;=1,H958+H959+H961+H962, 0)</f>
        <v>419.14</v>
      </c>
      <c r="X964">
        <f>IF([1]Source!BI824=2,H958+H959+H961+H962, 0)</f>
        <v>0</v>
      </c>
      <c r="Y964">
        <f>IF([1]Source!BI824=3,H958+H959+H961+H962, 0)</f>
        <v>0</v>
      </c>
      <c r="Z964">
        <f>IF([1]Source!BI824=4,H958+H959+H961+H962, 0)</f>
        <v>0</v>
      </c>
    </row>
    <row r="965" spans="1:26" ht="120.75" x14ac:dyDescent="0.25">
      <c r="A965" s="24" t="str">
        <f>[1]Source!E825</f>
        <v>133</v>
      </c>
      <c r="B965" s="36" t="s">
        <v>50</v>
      </c>
      <c r="C965" s="36" t="s">
        <v>51</v>
      </c>
      <c r="D965" s="37" t="str">
        <f>[1]Source!H825</f>
        <v>1 система</v>
      </c>
      <c r="E965" s="30">
        <f>[1]Source!I825</f>
        <v>1</v>
      </c>
      <c r="F965" s="38">
        <f>[1]Source!AL825+[1]Source!AM825+[1]Source!AO825</f>
        <v>190.01</v>
      </c>
      <c r="G965" s="39"/>
      <c r="H965" s="40"/>
      <c r="I965" s="39" t="str">
        <f>[1]Source!BO825</f>
        <v/>
      </c>
      <c r="J965" s="40"/>
      <c r="K965" s="41"/>
      <c r="S965">
        <f>ROUND(([1]Source!FX825/100)*((ROUND([1]Source!AF825*[1]Source!I825, 2)+ROUND([1]Source!AE825*[1]Source!I825, 2))), 2)</f>
        <v>98.81</v>
      </c>
      <c r="T965">
        <f>[1]Source!X825</f>
        <v>3061.97</v>
      </c>
      <c r="U965">
        <f>ROUND(([1]Source!FY825/100)*((ROUND([1]Source!AF825*[1]Source!I825, 2)+ROUND([1]Source!AE825*[1]Source!I825, 2))), 2)</f>
        <v>60.8</v>
      </c>
      <c r="V965">
        <f>[1]Source!Y825</f>
        <v>1884.29</v>
      </c>
    </row>
    <row r="966" spans="1:26" x14ac:dyDescent="0.25">
      <c r="A966" s="24"/>
      <c r="B966" s="36"/>
      <c r="C966" s="36" t="s">
        <v>29</v>
      </c>
      <c r="D966" s="37"/>
      <c r="E966" s="30"/>
      <c r="F966" s="38">
        <f>[1]Source!AO825</f>
        <v>190.01</v>
      </c>
      <c r="G966" s="39" t="str">
        <f>[1]Source!DG825</f>
        <v>)*0,8</v>
      </c>
      <c r="H966" s="40">
        <f>ROUND([1]Source!AF825*[1]Source!I825, 2)</f>
        <v>152.01</v>
      </c>
      <c r="I966" s="39">
        <f>IF([1]Source!BA825&lt;&gt; 0, [1]Source!BA825, 1)</f>
        <v>30.99</v>
      </c>
      <c r="J966" s="40">
        <f>[1]Source!S825</f>
        <v>4710.7299999999996</v>
      </c>
      <c r="K966" s="41"/>
      <c r="R966">
        <f>H966</f>
        <v>152.01</v>
      </c>
    </row>
    <row r="967" spans="1:26" x14ac:dyDescent="0.25">
      <c r="A967" s="24"/>
      <c r="B967" s="36"/>
      <c r="C967" s="36" t="s">
        <v>32</v>
      </c>
      <c r="D967" s="37" t="s">
        <v>33</v>
      </c>
      <c r="E967" s="30">
        <f>[1]Source!BZ825</f>
        <v>65</v>
      </c>
      <c r="F967" s="42"/>
      <c r="G967" s="39"/>
      <c r="H967" s="40">
        <f>SUM(S965:S969)</f>
        <v>98.81</v>
      </c>
      <c r="I967" s="39">
        <f>[1]Source!AT825</f>
        <v>65</v>
      </c>
      <c r="J967" s="40">
        <f>SUM(T965:T969)</f>
        <v>3061.97</v>
      </c>
      <c r="K967" s="41"/>
    </row>
    <row r="968" spans="1:26" x14ac:dyDescent="0.25">
      <c r="A968" s="24"/>
      <c r="B968" s="36"/>
      <c r="C968" s="36" t="s">
        <v>34</v>
      </c>
      <c r="D968" s="37" t="s">
        <v>33</v>
      </c>
      <c r="E968" s="30">
        <f>[1]Source!CA825</f>
        <v>40</v>
      </c>
      <c r="F968" s="42"/>
      <c r="G968" s="39"/>
      <c r="H968" s="40">
        <f>SUM(U965:U969)</f>
        <v>60.8</v>
      </c>
      <c r="I968" s="39">
        <f>[1]Source!AU825</f>
        <v>40</v>
      </c>
      <c r="J968" s="40">
        <f>SUM(V965:V969)</f>
        <v>1884.29</v>
      </c>
      <c r="K968" s="41"/>
    </row>
    <row r="969" spans="1:26" x14ac:dyDescent="0.25">
      <c r="A969" s="44"/>
      <c r="B969" s="45"/>
      <c r="C969" s="45" t="s">
        <v>35</v>
      </c>
      <c r="D969" s="46" t="s">
        <v>36</v>
      </c>
      <c r="E969" s="47">
        <f>[1]Source!AQ825</f>
        <v>128</v>
      </c>
      <c r="F969" s="48"/>
      <c r="G969" s="51" t="str">
        <f>[1]Source!DI825</f>
        <v>)*0,8</v>
      </c>
      <c r="H969" s="50"/>
      <c r="I969" s="51"/>
      <c r="J969" s="50"/>
      <c r="K969" s="60">
        <f>[1]Source!U825</f>
        <v>102.4</v>
      </c>
    </row>
    <row r="970" spans="1:26" x14ac:dyDescent="0.25">
      <c r="G970" s="53">
        <f>H966+H967+H968</f>
        <v>311.62</v>
      </c>
      <c r="H970" s="53"/>
      <c r="I970" s="53">
        <f>J966+J967+J968</f>
        <v>9656.989999999998</v>
      </c>
      <c r="J970" s="53"/>
      <c r="K970" s="54">
        <f>[1]Source!U825</f>
        <v>102.4</v>
      </c>
      <c r="O970" s="55">
        <f>G970</f>
        <v>311.62</v>
      </c>
      <c r="P970" s="55">
        <f>I970</f>
        <v>9656.989999999998</v>
      </c>
      <c r="Q970" s="55">
        <f>K970</f>
        <v>102.4</v>
      </c>
      <c r="W970">
        <f>IF([1]Source!BI825&lt;=1,H966+H967+H968, 0)</f>
        <v>0</v>
      </c>
      <c r="X970">
        <f>IF([1]Source!BI825=2,H966+H967+H968, 0)</f>
        <v>0</v>
      </c>
      <c r="Y970">
        <f>IF([1]Source!BI825=3,H966+H967+H968, 0)</f>
        <v>0</v>
      </c>
      <c r="Z970">
        <f>IF([1]Source!BI825=4,H966+H967+H968, 0)</f>
        <v>311.62</v>
      </c>
    </row>
    <row r="972" spans="1:26" x14ac:dyDescent="0.25">
      <c r="A972" s="1" t="str">
        <f>CONCATENATE("Итого по подразделу: ",IF([1]Source!G829&lt;&gt;"Новый подраздел", [1]Source!G829, ""))</f>
        <v>Итого по подразделу: Дополнительные работы</v>
      </c>
      <c r="B972" s="1"/>
      <c r="C972" s="1"/>
      <c r="D972" s="1"/>
      <c r="E972" s="1"/>
      <c r="F972" s="1"/>
      <c r="G972" s="59">
        <f>SUM(O955:O971)</f>
        <v>730.76</v>
      </c>
      <c r="H972" s="59"/>
      <c r="I972" s="59">
        <f>SUM(P955:P971)</f>
        <v>19991.32</v>
      </c>
      <c r="J972" s="59"/>
      <c r="K972" s="54">
        <f>SUM(Q955:Q971)</f>
        <v>111.50200000000001</v>
      </c>
    </row>
    <row r="976" spans="1:26" ht="16.5" x14ac:dyDescent="0.25">
      <c r="A976" s="35" t="str">
        <f>CONCATENATE("Подраздел: ",IF([1]Source!G859&lt;&gt;"Новый подраздел", [1]Source!G859, ""))</f>
        <v>Подраздел: Демонтажные работы</v>
      </c>
      <c r="B976" s="35"/>
      <c r="C976" s="35"/>
      <c r="D976" s="35"/>
      <c r="E976" s="35"/>
      <c r="F976" s="35"/>
      <c r="G976" s="35"/>
      <c r="H976" s="35"/>
      <c r="I976" s="35"/>
      <c r="J976" s="35"/>
      <c r="K976" s="35"/>
    </row>
    <row r="977" spans="1:26" ht="141.75" x14ac:dyDescent="0.25">
      <c r="A977" s="24" t="str">
        <f>[1]Source!E863</f>
        <v>134</v>
      </c>
      <c r="B977" s="36" t="s">
        <v>52</v>
      </c>
      <c r="C977" s="36" t="s">
        <v>53</v>
      </c>
      <c r="D977" s="37" t="str">
        <f>[1]Source!H863</f>
        <v>1  ШТ.</v>
      </c>
      <c r="E977" s="30">
        <f>[1]Source!I863</f>
        <v>1</v>
      </c>
      <c r="F977" s="38">
        <f>[1]Source!AL863+[1]Source!AM863+[1]Source!AO863</f>
        <v>1126.8699999999999</v>
      </c>
      <c r="G977" s="39"/>
      <c r="H977" s="40"/>
      <c r="I977" s="39" t="str">
        <f>[1]Source!BO863</f>
        <v>м10-04-077-15</v>
      </c>
      <c r="J977" s="40"/>
      <c r="K977" s="41"/>
      <c r="S977">
        <f>ROUND(([1]Source!FX863/100)*((ROUND([1]Source!AF863*[1]Source!I863, 2)+ROUND([1]Source!AE863*[1]Source!I863, 2))), 2)</f>
        <v>207.05</v>
      </c>
      <c r="T977">
        <f>[1]Source!X863</f>
        <v>6416.29</v>
      </c>
      <c r="U977">
        <f>ROUND(([1]Source!FY863/100)*((ROUND([1]Source!AF863*[1]Source!I863, 2)+ROUND([1]Source!AE863*[1]Source!I863, 2))), 2)</f>
        <v>146.28</v>
      </c>
      <c r="V977">
        <f>[1]Source!Y863</f>
        <v>4533.25</v>
      </c>
    </row>
    <row r="978" spans="1:26" x14ac:dyDescent="0.25">
      <c r="A978" s="24"/>
      <c r="B978" s="36"/>
      <c r="C978" s="36" t="s">
        <v>29</v>
      </c>
      <c r="D978" s="37"/>
      <c r="E978" s="30"/>
      <c r="F978" s="38">
        <f>[1]Source!AO863</f>
        <v>712.84</v>
      </c>
      <c r="G978" s="39" t="str">
        <f>[1]Source!DG863</f>
        <v>)*0,3</v>
      </c>
      <c r="H978" s="40">
        <f>ROUND([1]Source!AF863*[1]Source!I863, 2)</f>
        <v>213.85</v>
      </c>
      <c r="I978" s="39">
        <f>IF([1]Source!BA863&lt;&gt; 0, [1]Source!BA863, 1)</f>
        <v>30.99</v>
      </c>
      <c r="J978" s="40">
        <f>[1]Source!S863</f>
        <v>6627.27</v>
      </c>
      <c r="K978" s="41"/>
      <c r="R978">
        <f>H978</f>
        <v>213.85</v>
      </c>
    </row>
    <row r="979" spans="1:26" x14ac:dyDescent="0.25">
      <c r="A979" s="24"/>
      <c r="B979" s="36"/>
      <c r="C979" s="36" t="s">
        <v>30</v>
      </c>
      <c r="D979" s="37"/>
      <c r="E979" s="30"/>
      <c r="F979" s="38">
        <f>[1]Source!AM863</f>
        <v>370.59</v>
      </c>
      <c r="G979" s="39" t="str">
        <f>[1]Source!DE863</f>
        <v>)*0,3</v>
      </c>
      <c r="H979" s="40">
        <f>ROUND([1]Source!AD863*[1]Source!I863, 2)</f>
        <v>111.18</v>
      </c>
      <c r="I979" s="39">
        <f>IF([1]Source!BB863&lt;&gt; 0, [1]Source!BB863, 1)</f>
        <v>8.51</v>
      </c>
      <c r="J979" s="40">
        <f>[1]Source!Q863</f>
        <v>946.12</v>
      </c>
      <c r="K979" s="41"/>
    </row>
    <row r="980" spans="1:26" x14ac:dyDescent="0.25">
      <c r="A980" s="24"/>
      <c r="B980" s="36"/>
      <c r="C980" s="36" t="s">
        <v>41</v>
      </c>
      <c r="D980" s="37"/>
      <c r="E980" s="30"/>
      <c r="F980" s="38">
        <f>[1]Source!AN863</f>
        <v>37.32</v>
      </c>
      <c r="G980" s="39" t="str">
        <f>[1]Source!DF863</f>
        <v>)*0,3</v>
      </c>
      <c r="H980" s="58">
        <f>ROUND([1]Source!AE863*[1]Source!I863, 2)</f>
        <v>11.2</v>
      </c>
      <c r="I980" s="39">
        <f>IF([1]Source!BS863&lt;&gt; 0, [1]Source!BS863, 1)</f>
        <v>30.99</v>
      </c>
      <c r="J980" s="58">
        <f>[1]Source!R863</f>
        <v>346.96</v>
      </c>
      <c r="K980" s="41"/>
      <c r="R980">
        <f>H980</f>
        <v>11.2</v>
      </c>
    </row>
    <row r="981" spans="1:26" x14ac:dyDescent="0.25">
      <c r="A981" s="24"/>
      <c r="B981" s="36"/>
      <c r="C981" s="36" t="s">
        <v>32</v>
      </c>
      <c r="D981" s="37" t="s">
        <v>33</v>
      </c>
      <c r="E981" s="30">
        <f>[1]Source!BZ863</f>
        <v>92</v>
      </c>
      <c r="F981" s="42"/>
      <c r="G981" s="39"/>
      <c r="H981" s="40">
        <f>SUM(S977:S983)</f>
        <v>207.05</v>
      </c>
      <c r="I981" s="39">
        <f>[1]Source!AT863</f>
        <v>92</v>
      </c>
      <c r="J981" s="40">
        <f>SUM(T977:T983)</f>
        <v>6416.29</v>
      </c>
      <c r="K981" s="41"/>
    </row>
    <row r="982" spans="1:26" x14ac:dyDescent="0.25">
      <c r="A982" s="24"/>
      <c r="B982" s="36"/>
      <c r="C982" s="36" t="s">
        <v>34</v>
      </c>
      <c r="D982" s="37" t="s">
        <v>33</v>
      </c>
      <c r="E982" s="30">
        <f>[1]Source!CA863</f>
        <v>65</v>
      </c>
      <c r="F982" s="42"/>
      <c r="G982" s="39"/>
      <c r="H982" s="40">
        <f>SUM(U977:U983)</f>
        <v>146.28</v>
      </c>
      <c r="I982" s="39">
        <f>[1]Source!AU863</f>
        <v>65</v>
      </c>
      <c r="J982" s="40">
        <f>SUM(V977:V983)</f>
        <v>4533.25</v>
      </c>
      <c r="K982" s="41"/>
    </row>
    <row r="983" spans="1:26" x14ac:dyDescent="0.25">
      <c r="A983" s="44"/>
      <c r="B983" s="45"/>
      <c r="C983" s="45" t="s">
        <v>35</v>
      </c>
      <c r="D983" s="46" t="s">
        <v>36</v>
      </c>
      <c r="E983" s="47">
        <f>[1]Source!AQ863</f>
        <v>74.099999999999994</v>
      </c>
      <c r="F983" s="48"/>
      <c r="G983" s="51" t="str">
        <f>[1]Source!DI863</f>
        <v>)*0,3</v>
      </c>
      <c r="H983" s="50"/>
      <c r="I983" s="51"/>
      <c r="J983" s="50"/>
      <c r="K983" s="60">
        <f>[1]Source!U863</f>
        <v>22.229999999999997</v>
      </c>
    </row>
    <row r="984" spans="1:26" x14ac:dyDescent="0.25">
      <c r="G984" s="53">
        <f>H978+H979+H981+H982</f>
        <v>678.3599999999999</v>
      </c>
      <c r="H984" s="53"/>
      <c r="I984" s="53">
        <f>J978+J979+J981+J982</f>
        <v>18522.93</v>
      </c>
      <c r="J984" s="53"/>
      <c r="K984" s="54">
        <f>[1]Source!U863</f>
        <v>22.229999999999997</v>
      </c>
      <c r="O984" s="55">
        <f>G984</f>
        <v>678.3599999999999</v>
      </c>
      <c r="P984" s="55">
        <f>I984</f>
        <v>18522.93</v>
      </c>
      <c r="Q984" s="55">
        <f>K984</f>
        <v>22.229999999999997</v>
      </c>
      <c r="W984">
        <f>IF([1]Source!BI863&lt;=1,H978+H979+H981+H982, 0)</f>
        <v>0</v>
      </c>
      <c r="X984">
        <f>IF([1]Source!BI863=2,H978+H979+H981+H982, 0)</f>
        <v>678.3599999999999</v>
      </c>
      <c r="Y984">
        <f>IF([1]Source!BI863=3,H978+H979+H981+H982, 0)</f>
        <v>0</v>
      </c>
      <c r="Z984">
        <f>IF([1]Source!BI863=4,H978+H979+H981+H982, 0)</f>
        <v>0</v>
      </c>
    </row>
    <row r="985" spans="1:26" ht="170.25" x14ac:dyDescent="0.25">
      <c r="A985" s="24" t="str">
        <f>[1]Source!E865</f>
        <v>135</v>
      </c>
      <c r="B985" s="36" t="s">
        <v>54</v>
      </c>
      <c r="C985" s="36" t="s">
        <v>55</v>
      </c>
      <c r="D985" s="37" t="str">
        <f>[1]Source!H865</f>
        <v>1  ШТ.</v>
      </c>
      <c r="E985" s="30">
        <f>[1]Source!I865</f>
        <v>2</v>
      </c>
      <c r="F985" s="38">
        <f>[1]Source!AL865+[1]Source!AM865+[1]Source!AO865</f>
        <v>130.4</v>
      </c>
      <c r="G985" s="39"/>
      <c r="H985" s="40"/>
      <c r="I985" s="39" t="str">
        <f>[1]Source!BO865</f>
        <v>м10-08-001-2</v>
      </c>
      <c r="J985" s="40"/>
      <c r="K985" s="41"/>
      <c r="S985">
        <f>ROUND(([1]Source!FX865/100)*((ROUND([1]Source!AF865*[1]Source!I865, 2)+ROUND([1]Source!AE865*[1]Source!I865, 2))), 2)</f>
        <v>56.5</v>
      </c>
      <c r="T985">
        <f>[1]Source!X865</f>
        <v>1750.81</v>
      </c>
      <c r="U985">
        <f>ROUND(([1]Source!FY865/100)*((ROUND([1]Source!AF865*[1]Source!I865, 2)+ROUND([1]Source!AE865*[1]Source!I865, 2))), 2)</f>
        <v>42.37</v>
      </c>
      <c r="V985">
        <f>[1]Source!Y865</f>
        <v>1313.11</v>
      </c>
    </row>
    <row r="986" spans="1:26" x14ac:dyDescent="0.25">
      <c r="A986" s="24"/>
      <c r="B986" s="36"/>
      <c r="C986" s="36" t="s">
        <v>29</v>
      </c>
      <c r="D986" s="37"/>
      <c r="E986" s="30"/>
      <c r="F986" s="38">
        <f>[1]Source!AO865</f>
        <v>117.7</v>
      </c>
      <c r="G986" s="39" t="str">
        <f>[1]Source!DG865</f>
        <v>)*0,3</v>
      </c>
      <c r="H986" s="40">
        <f>ROUND([1]Source!AF865*[1]Source!I865, 2)</f>
        <v>70.62</v>
      </c>
      <c r="I986" s="39">
        <f>IF([1]Source!BA865&lt;&gt; 0, [1]Source!BA865, 1)</f>
        <v>30.99</v>
      </c>
      <c r="J986" s="40">
        <f>[1]Source!S865</f>
        <v>2188.5100000000002</v>
      </c>
      <c r="K986" s="41"/>
      <c r="R986">
        <f>H986</f>
        <v>70.62</v>
      </c>
    </row>
    <row r="987" spans="1:26" x14ac:dyDescent="0.25">
      <c r="A987" s="24"/>
      <c r="B987" s="36"/>
      <c r="C987" s="36" t="s">
        <v>30</v>
      </c>
      <c r="D987" s="37"/>
      <c r="E987" s="30"/>
      <c r="F987" s="38">
        <f>[1]Source!AM865</f>
        <v>0.31</v>
      </c>
      <c r="G987" s="39" t="str">
        <f>[1]Source!DE865</f>
        <v>)*0,3</v>
      </c>
      <c r="H987" s="40">
        <f>ROUND([1]Source!AD865*[1]Source!I865, 2)</f>
        <v>0.19</v>
      </c>
      <c r="I987" s="39">
        <f>IF([1]Source!BB865&lt;&gt; 0, [1]Source!BB865, 1)</f>
        <v>3.74</v>
      </c>
      <c r="J987" s="40">
        <f>[1]Source!Q865</f>
        <v>0.7</v>
      </c>
      <c r="K987" s="41"/>
    </row>
    <row r="988" spans="1:26" x14ac:dyDescent="0.25">
      <c r="A988" s="24"/>
      <c r="B988" s="36"/>
      <c r="C988" s="36" t="s">
        <v>32</v>
      </c>
      <c r="D988" s="37" t="s">
        <v>33</v>
      </c>
      <c r="E988" s="30">
        <f>[1]Source!BZ865</f>
        <v>80</v>
      </c>
      <c r="F988" s="42"/>
      <c r="G988" s="39"/>
      <c r="H988" s="40">
        <f>SUM(S985:S990)</f>
        <v>56.5</v>
      </c>
      <c r="I988" s="39">
        <f>[1]Source!AT865</f>
        <v>80</v>
      </c>
      <c r="J988" s="40">
        <f>SUM(T985:T990)</f>
        <v>1750.81</v>
      </c>
      <c r="K988" s="41"/>
    </row>
    <row r="989" spans="1:26" x14ac:dyDescent="0.25">
      <c r="A989" s="24"/>
      <c r="B989" s="36"/>
      <c r="C989" s="36" t="s">
        <v>34</v>
      </c>
      <c r="D989" s="37" t="s">
        <v>33</v>
      </c>
      <c r="E989" s="30">
        <f>[1]Source!CA865</f>
        <v>60</v>
      </c>
      <c r="F989" s="42"/>
      <c r="G989" s="39"/>
      <c r="H989" s="40">
        <f>SUM(U985:U990)</f>
        <v>42.37</v>
      </c>
      <c r="I989" s="39">
        <f>[1]Source!AU865</f>
        <v>60</v>
      </c>
      <c r="J989" s="40">
        <f>SUM(V985:V990)</f>
        <v>1313.11</v>
      </c>
      <c r="K989" s="41"/>
    </row>
    <row r="990" spans="1:26" x14ac:dyDescent="0.25">
      <c r="A990" s="44"/>
      <c r="B990" s="45"/>
      <c r="C990" s="45" t="s">
        <v>35</v>
      </c>
      <c r="D990" s="46" t="s">
        <v>36</v>
      </c>
      <c r="E990" s="47">
        <f>[1]Source!AQ865</f>
        <v>11.7</v>
      </c>
      <c r="F990" s="48"/>
      <c r="G990" s="51" t="str">
        <f>[1]Source!DI865</f>
        <v>)*0,3</v>
      </c>
      <c r="H990" s="50"/>
      <c r="I990" s="51"/>
      <c r="J990" s="50"/>
      <c r="K990" s="60">
        <f>[1]Source!U865</f>
        <v>7.02</v>
      </c>
    </row>
    <row r="991" spans="1:26" x14ac:dyDescent="0.25">
      <c r="G991" s="53">
        <f>H986+H987+H988+H989</f>
        <v>169.68</v>
      </c>
      <c r="H991" s="53"/>
      <c r="I991" s="53">
        <f>J986+J987+J988+J989</f>
        <v>5253.13</v>
      </c>
      <c r="J991" s="53"/>
      <c r="K991" s="54">
        <f>[1]Source!U865</f>
        <v>7.02</v>
      </c>
      <c r="O991" s="55">
        <f>G991</f>
        <v>169.68</v>
      </c>
      <c r="P991" s="55">
        <f>I991</f>
        <v>5253.13</v>
      </c>
      <c r="Q991" s="55">
        <f>K991</f>
        <v>7.02</v>
      </c>
      <c r="W991">
        <f>IF([1]Source!BI865&lt;=1,H986+H987+H988+H989, 0)</f>
        <v>0</v>
      </c>
      <c r="X991">
        <f>IF([1]Source!BI865=2,H986+H987+H988+H989, 0)</f>
        <v>169.68</v>
      </c>
      <c r="Y991">
        <f>IF([1]Source!BI865=3,H986+H987+H988+H989, 0)</f>
        <v>0</v>
      </c>
      <c r="Z991">
        <f>IF([1]Source!BI865=4,H986+H987+H988+H989, 0)</f>
        <v>0</v>
      </c>
    </row>
    <row r="992" spans="1:26" ht="141.75" x14ac:dyDescent="0.25">
      <c r="A992" s="24" t="str">
        <f>[1]Source!E866</f>
        <v>136</v>
      </c>
      <c r="B992" s="36" t="s">
        <v>56</v>
      </c>
      <c r="C992" s="36" t="s">
        <v>57</v>
      </c>
      <c r="D992" s="37" t="str">
        <f>[1]Source!H866</f>
        <v>1 ящик</v>
      </c>
      <c r="E992" s="30">
        <f>[1]Source!I866</f>
        <v>2</v>
      </c>
      <c r="F992" s="38">
        <f>[1]Source!AL866+[1]Source!AM866+[1]Source!AO866</f>
        <v>36.86</v>
      </c>
      <c r="G992" s="39"/>
      <c r="H992" s="40"/>
      <c r="I992" s="39" t="str">
        <f>[1]Source!BO866</f>
        <v>м10-01-003-8</v>
      </c>
      <c r="J992" s="40"/>
      <c r="K992" s="41"/>
      <c r="S992">
        <f>ROUND(([1]Source!FX866/100)*((ROUND([1]Source!AF866*[1]Source!I866, 2)+ROUND([1]Source!AE866*[1]Source!I866, 2))), 2)</f>
        <v>13.5</v>
      </c>
      <c r="T992">
        <f>[1]Source!X866</f>
        <v>418.29</v>
      </c>
      <c r="U992">
        <f>ROUND(([1]Source!FY866/100)*((ROUND([1]Source!AF866*[1]Source!I866, 2)+ROUND([1]Source!AE866*[1]Source!I866, 2))), 2)</f>
        <v>10.119999999999999</v>
      </c>
      <c r="V992">
        <f>[1]Source!Y866</f>
        <v>313.72000000000003</v>
      </c>
    </row>
    <row r="993" spans="1:26" x14ac:dyDescent="0.25">
      <c r="A993" s="24"/>
      <c r="B993" s="36"/>
      <c r="C993" s="36" t="s">
        <v>29</v>
      </c>
      <c r="D993" s="37"/>
      <c r="E993" s="30"/>
      <c r="F993" s="38">
        <f>[1]Source!AO866</f>
        <v>28.12</v>
      </c>
      <c r="G993" s="39" t="str">
        <f>[1]Source!DG866</f>
        <v>)*0,3</v>
      </c>
      <c r="H993" s="40">
        <f>ROUND([1]Source!AF866*[1]Source!I866, 2)</f>
        <v>16.87</v>
      </c>
      <c r="I993" s="39">
        <f>IF([1]Source!BA866&lt;&gt; 0, [1]Source!BA866, 1)</f>
        <v>30.99</v>
      </c>
      <c r="J993" s="40">
        <f>[1]Source!S866</f>
        <v>522.86</v>
      </c>
      <c r="K993" s="41"/>
      <c r="R993">
        <f>H993</f>
        <v>16.87</v>
      </c>
    </row>
    <row r="994" spans="1:26" x14ac:dyDescent="0.25">
      <c r="A994" s="24"/>
      <c r="B994" s="36"/>
      <c r="C994" s="36" t="s">
        <v>32</v>
      </c>
      <c r="D994" s="37" t="s">
        <v>33</v>
      </c>
      <c r="E994" s="30">
        <f>[1]Source!BZ866</f>
        <v>80</v>
      </c>
      <c r="F994" s="42"/>
      <c r="G994" s="39"/>
      <c r="H994" s="40">
        <f>SUM(S992:S996)</f>
        <v>13.5</v>
      </c>
      <c r="I994" s="39">
        <f>[1]Source!AT866</f>
        <v>80</v>
      </c>
      <c r="J994" s="40">
        <f>SUM(T992:T996)</f>
        <v>418.29</v>
      </c>
      <c r="K994" s="41"/>
    </row>
    <row r="995" spans="1:26" x14ac:dyDescent="0.25">
      <c r="A995" s="24"/>
      <c r="B995" s="36"/>
      <c r="C995" s="36" t="s">
        <v>34</v>
      </c>
      <c r="D995" s="37" t="s">
        <v>33</v>
      </c>
      <c r="E995" s="30">
        <f>[1]Source!CA866</f>
        <v>60</v>
      </c>
      <c r="F995" s="42"/>
      <c r="G995" s="39"/>
      <c r="H995" s="40">
        <f>SUM(U992:U996)</f>
        <v>10.119999999999999</v>
      </c>
      <c r="I995" s="39">
        <f>[1]Source!AU866</f>
        <v>60</v>
      </c>
      <c r="J995" s="40">
        <f>SUM(V992:V996)</f>
        <v>313.72000000000003</v>
      </c>
      <c r="K995" s="41"/>
    </row>
    <row r="996" spans="1:26" x14ac:dyDescent="0.25">
      <c r="A996" s="44"/>
      <c r="B996" s="45"/>
      <c r="C996" s="45" t="s">
        <v>35</v>
      </c>
      <c r="D996" s="46" t="s">
        <v>36</v>
      </c>
      <c r="E996" s="47">
        <f>[1]Source!AQ866</f>
        <v>3.1</v>
      </c>
      <c r="F996" s="48"/>
      <c r="G996" s="51" t="str">
        <f>[1]Source!DI866</f>
        <v>)*0,3</v>
      </c>
      <c r="H996" s="50"/>
      <c r="I996" s="51"/>
      <c r="J996" s="50"/>
      <c r="K996" s="60">
        <f>[1]Source!U866</f>
        <v>1.8599999999999999</v>
      </c>
    </row>
    <row r="997" spans="1:26" x14ac:dyDescent="0.25">
      <c r="G997" s="53">
        <f>H993+H994+H995</f>
        <v>40.49</v>
      </c>
      <c r="H997" s="53"/>
      <c r="I997" s="53">
        <f>J993+J994+J995</f>
        <v>1254.8700000000001</v>
      </c>
      <c r="J997" s="53"/>
      <c r="K997" s="54">
        <f>[1]Source!U866</f>
        <v>1.8599999999999999</v>
      </c>
      <c r="O997" s="55">
        <f>G997</f>
        <v>40.49</v>
      </c>
      <c r="P997" s="55">
        <f>I997</f>
        <v>1254.8700000000001</v>
      </c>
      <c r="Q997" s="55">
        <f>K997</f>
        <v>1.8599999999999999</v>
      </c>
      <c r="W997">
        <f>IF([1]Source!BI866&lt;=1,H993+H994+H995, 0)</f>
        <v>0</v>
      </c>
      <c r="X997">
        <f>IF([1]Source!BI866=2,H993+H994+H995, 0)</f>
        <v>40.49</v>
      </c>
      <c r="Y997">
        <f>IF([1]Source!BI866=3,H993+H994+H995, 0)</f>
        <v>0</v>
      </c>
      <c r="Z997">
        <f>IF([1]Source!BI866=4,H993+H994+H995, 0)</f>
        <v>0</v>
      </c>
    </row>
    <row r="998" spans="1:26" ht="156" x14ac:dyDescent="0.25">
      <c r="A998" s="24" t="str">
        <f>[1]Source!E867</f>
        <v>137</v>
      </c>
      <c r="B998" s="36" t="s">
        <v>77</v>
      </c>
      <c r="C998" s="36" t="s">
        <v>78</v>
      </c>
      <c r="D998" s="37" t="str">
        <f>[1]Source!H867</f>
        <v>1  ШТ.</v>
      </c>
      <c r="E998" s="30">
        <f>[1]Source!I867</f>
        <v>2</v>
      </c>
      <c r="F998" s="38">
        <f>[1]Source!AL867+[1]Source!AM867+[1]Source!AO867</f>
        <v>36.700000000000003</v>
      </c>
      <c r="G998" s="39"/>
      <c r="H998" s="40"/>
      <c r="I998" s="39" t="str">
        <f>[1]Source!BO867</f>
        <v>м08-01-121-1</v>
      </c>
      <c r="J998" s="40"/>
      <c r="K998" s="41"/>
      <c r="S998">
        <f>ROUND(([1]Source!FX867/100)*((ROUND([1]Source!AF867*[1]Source!I867, 2)+ROUND([1]Source!AE867*[1]Source!I867, 2))), 2)</f>
        <v>11.3</v>
      </c>
      <c r="T998">
        <f>[1]Source!X867</f>
        <v>350.1</v>
      </c>
      <c r="U998">
        <f>ROUND(([1]Source!FY867/100)*((ROUND([1]Source!AF867*[1]Source!I867, 2)+ROUND([1]Source!AE867*[1]Source!I867, 2))), 2)</f>
        <v>7.73</v>
      </c>
      <c r="V998">
        <f>[1]Source!Y867</f>
        <v>239.54</v>
      </c>
    </row>
    <row r="999" spans="1:26" x14ac:dyDescent="0.25">
      <c r="A999" s="24"/>
      <c r="B999" s="36"/>
      <c r="C999" s="36" t="s">
        <v>29</v>
      </c>
      <c r="D999" s="37"/>
      <c r="E999" s="30"/>
      <c r="F999" s="38">
        <f>[1]Source!AO867</f>
        <v>19.82</v>
      </c>
      <c r="G999" s="39" t="str">
        <f>[1]Source!DG867</f>
        <v>)*0,3</v>
      </c>
      <c r="H999" s="40">
        <f>ROUND([1]Source!AF867*[1]Source!I867, 2)</f>
        <v>11.89</v>
      </c>
      <c r="I999" s="39">
        <f>IF([1]Source!BA867&lt;&gt; 0, [1]Source!BA867, 1)</f>
        <v>30.99</v>
      </c>
      <c r="J999" s="40">
        <f>[1]Source!S867</f>
        <v>368.53</v>
      </c>
      <c r="K999" s="41"/>
      <c r="R999">
        <f>H999</f>
        <v>11.89</v>
      </c>
    </row>
    <row r="1000" spans="1:26" x14ac:dyDescent="0.25">
      <c r="A1000" s="24"/>
      <c r="B1000" s="36"/>
      <c r="C1000" s="36" t="s">
        <v>32</v>
      </c>
      <c r="D1000" s="37" t="s">
        <v>33</v>
      </c>
      <c r="E1000" s="30">
        <f>[1]Source!BZ867</f>
        <v>95</v>
      </c>
      <c r="F1000" s="42"/>
      <c r="G1000" s="39"/>
      <c r="H1000" s="40">
        <f>SUM(S998:S1002)</f>
        <v>11.3</v>
      </c>
      <c r="I1000" s="39">
        <f>[1]Source!AT867</f>
        <v>95</v>
      </c>
      <c r="J1000" s="40">
        <f>SUM(T998:T1002)</f>
        <v>350.1</v>
      </c>
      <c r="K1000" s="41"/>
    </row>
    <row r="1001" spans="1:26" x14ac:dyDescent="0.25">
      <c r="A1001" s="24"/>
      <c r="B1001" s="36"/>
      <c r="C1001" s="36" t="s">
        <v>34</v>
      </c>
      <c r="D1001" s="37" t="s">
        <v>33</v>
      </c>
      <c r="E1001" s="30">
        <f>[1]Source!CA867</f>
        <v>65</v>
      </c>
      <c r="F1001" s="42"/>
      <c r="G1001" s="39"/>
      <c r="H1001" s="40">
        <f>SUM(U998:U1002)</f>
        <v>7.73</v>
      </c>
      <c r="I1001" s="39">
        <f>[1]Source!AU867</f>
        <v>65</v>
      </c>
      <c r="J1001" s="40">
        <f>SUM(V998:V1002)</f>
        <v>239.54</v>
      </c>
      <c r="K1001" s="41"/>
    </row>
    <row r="1002" spans="1:26" x14ac:dyDescent="0.25">
      <c r="A1002" s="44"/>
      <c r="B1002" s="45"/>
      <c r="C1002" s="45" t="s">
        <v>35</v>
      </c>
      <c r="D1002" s="46" t="s">
        <v>36</v>
      </c>
      <c r="E1002" s="47">
        <f>[1]Source!AQ867</f>
        <v>2.06</v>
      </c>
      <c r="F1002" s="48"/>
      <c r="G1002" s="51" t="str">
        <f>[1]Source!DI867</f>
        <v>)*0,3</v>
      </c>
      <c r="H1002" s="50"/>
      <c r="I1002" s="51"/>
      <c r="J1002" s="50"/>
      <c r="K1002" s="60">
        <f>[1]Source!U867</f>
        <v>1.236</v>
      </c>
    </row>
    <row r="1003" spans="1:26" x14ac:dyDescent="0.25">
      <c r="G1003" s="53">
        <f>H999+H1000+H1001</f>
        <v>30.92</v>
      </c>
      <c r="H1003" s="53"/>
      <c r="I1003" s="53">
        <f>J999+J1000+J1001</f>
        <v>958.17</v>
      </c>
      <c r="J1003" s="53"/>
      <c r="K1003" s="54">
        <f>[1]Source!U867</f>
        <v>1.236</v>
      </c>
      <c r="O1003" s="55">
        <f>G1003</f>
        <v>30.92</v>
      </c>
      <c r="P1003" s="55">
        <f>I1003</f>
        <v>958.17</v>
      </c>
      <c r="Q1003" s="55">
        <f>K1003</f>
        <v>1.236</v>
      </c>
      <c r="W1003">
        <f>IF([1]Source!BI867&lt;=1,H999+H1000+H1001, 0)</f>
        <v>0</v>
      </c>
      <c r="X1003">
        <f>IF([1]Source!BI867=2,H999+H1000+H1001, 0)</f>
        <v>30.92</v>
      </c>
      <c r="Y1003">
        <f>IF([1]Source!BI867=3,H999+H1000+H1001, 0)</f>
        <v>0</v>
      </c>
      <c r="Z1003">
        <f>IF([1]Source!BI867=4,H999+H1000+H1001, 0)</f>
        <v>0</v>
      </c>
    </row>
    <row r="1004" spans="1:26" ht="170.25" x14ac:dyDescent="0.25">
      <c r="A1004" s="24" t="str">
        <f>[1]Source!E868</f>
        <v>138</v>
      </c>
      <c r="B1004" s="36" t="s">
        <v>58</v>
      </c>
      <c r="C1004" s="36" t="s">
        <v>59</v>
      </c>
      <c r="D1004" s="37" t="str">
        <f>[1]Source!H868</f>
        <v>1  ШТ.</v>
      </c>
      <c r="E1004" s="30">
        <f>[1]Source!I868</f>
        <v>1</v>
      </c>
      <c r="F1004" s="38">
        <f>[1]Source!AL868+[1]Source!AM868+[1]Source!AO868</f>
        <v>59.070000000000007</v>
      </c>
      <c r="G1004" s="39"/>
      <c r="H1004" s="40"/>
      <c r="I1004" s="39" t="str">
        <f>[1]Source!BO868</f>
        <v>м08-03-573-4</v>
      </c>
      <c r="J1004" s="40"/>
      <c r="K1004" s="41"/>
      <c r="S1004">
        <f>ROUND(([1]Source!FX868/100)*((ROUND([1]Source!AF868*[1]Source!I868, 2)+ROUND([1]Source!AE868*[1]Source!I868, 2))), 2)</f>
        <v>7.6</v>
      </c>
      <c r="T1004">
        <f>[1]Source!X868</f>
        <v>235.55</v>
      </c>
      <c r="U1004">
        <f>ROUND(([1]Source!FY868/100)*((ROUND([1]Source!AF868*[1]Source!I868, 2)+ROUND([1]Source!AE868*[1]Source!I868, 2))), 2)</f>
        <v>5.2</v>
      </c>
      <c r="V1004">
        <f>[1]Source!Y868</f>
        <v>161.16999999999999</v>
      </c>
    </row>
    <row r="1005" spans="1:26" x14ac:dyDescent="0.25">
      <c r="A1005" s="24"/>
      <c r="B1005" s="36"/>
      <c r="C1005" s="36" t="s">
        <v>29</v>
      </c>
      <c r="D1005" s="37"/>
      <c r="E1005" s="30"/>
      <c r="F1005" s="38">
        <f>[1]Source!AO868</f>
        <v>23.51</v>
      </c>
      <c r="G1005" s="39" t="str">
        <f>[1]Source!DG868</f>
        <v>)*0,3</v>
      </c>
      <c r="H1005" s="40">
        <f>ROUND([1]Source!AF868*[1]Source!I868, 2)</f>
        <v>7.05</v>
      </c>
      <c r="I1005" s="39">
        <f>IF([1]Source!BA868&lt;&gt; 0, [1]Source!BA868, 1)</f>
        <v>30.99</v>
      </c>
      <c r="J1005" s="40">
        <f>[1]Source!S868</f>
        <v>218.57</v>
      </c>
      <c r="K1005" s="41"/>
      <c r="R1005">
        <f>H1005</f>
        <v>7.05</v>
      </c>
    </row>
    <row r="1006" spans="1:26" x14ac:dyDescent="0.25">
      <c r="A1006" s="24"/>
      <c r="B1006" s="36"/>
      <c r="C1006" s="36" t="s">
        <v>30</v>
      </c>
      <c r="D1006" s="37"/>
      <c r="E1006" s="30"/>
      <c r="F1006" s="38">
        <f>[1]Source!AM868</f>
        <v>32.18</v>
      </c>
      <c r="G1006" s="39" t="str">
        <f>[1]Source!DE868</f>
        <v>)*0,3</v>
      </c>
      <c r="H1006" s="40">
        <f>ROUND([1]Source!AD868*[1]Source!I868, 2)</f>
        <v>9.65</v>
      </c>
      <c r="I1006" s="39">
        <f>IF([1]Source!BB868&lt;&gt; 0, [1]Source!BB868, 1)</f>
        <v>9.14</v>
      </c>
      <c r="J1006" s="40">
        <f>[1]Source!Q868</f>
        <v>88.24</v>
      </c>
      <c r="K1006" s="41"/>
    </row>
    <row r="1007" spans="1:26" x14ac:dyDescent="0.25">
      <c r="A1007" s="24"/>
      <c r="B1007" s="36"/>
      <c r="C1007" s="36" t="s">
        <v>41</v>
      </c>
      <c r="D1007" s="37"/>
      <c r="E1007" s="30"/>
      <c r="F1007" s="38">
        <f>[1]Source!AN868</f>
        <v>3.16</v>
      </c>
      <c r="G1007" s="39" t="str">
        <f>[1]Source!DF868</f>
        <v>)*0,3</v>
      </c>
      <c r="H1007" s="58">
        <f>ROUND([1]Source!AE868*[1]Source!I868, 2)</f>
        <v>0.95</v>
      </c>
      <c r="I1007" s="39">
        <f>IF([1]Source!BS868&lt;&gt; 0, [1]Source!BS868, 1)</f>
        <v>30.99</v>
      </c>
      <c r="J1007" s="58">
        <f>[1]Source!R868</f>
        <v>29.38</v>
      </c>
      <c r="K1007" s="41"/>
      <c r="R1007">
        <f>H1007</f>
        <v>0.95</v>
      </c>
    </row>
    <row r="1008" spans="1:26" x14ac:dyDescent="0.25">
      <c r="A1008" s="24"/>
      <c r="B1008" s="36"/>
      <c r="C1008" s="36" t="s">
        <v>32</v>
      </c>
      <c r="D1008" s="37" t="s">
        <v>33</v>
      </c>
      <c r="E1008" s="30">
        <f>[1]Source!BZ868</f>
        <v>95</v>
      </c>
      <c r="F1008" s="42"/>
      <c r="G1008" s="39"/>
      <c r="H1008" s="40">
        <f>SUM(S1004:S1010)</f>
        <v>7.6</v>
      </c>
      <c r="I1008" s="39">
        <f>[1]Source!AT868</f>
        <v>95</v>
      </c>
      <c r="J1008" s="40">
        <f>SUM(T1004:T1010)</f>
        <v>235.55</v>
      </c>
      <c r="K1008" s="41"/>
    </row>
    <row r="1009" spans="1:26" x14ac:dyDescent="0.25">
      <c r="A1009" s="24"/>
      <c r="B1009" s="36"/>
      <c r="C1009" s="36" t="s">
        <v>34</v>
      </c>
      <c r="D1009" s="37" t="s">
        <v>33</v>
      </c>
      <c r="E1009" s="30">
        <f>[1]Source!CA868</f>
        <v>65</v>
      </c>
      <c r="F1009" s="42"/>
      <c r="G1009" s="39"/>
      <c r="H1009" s="40">
        <f>SUM(U1004:U1010)</f>
        <v>5.2</v>
      </c>
      <c r="I1009" s="39">
        <f>[1]Source!AU868</f>
        <v>65</v>
      </c>
      <c r="J1009" s="40">
        <f>SUM(V1004:V1010)</f>
        <v>161.16999999999999</v>
      </c>
      <c r="K1009" s="41"/>
    </row>
    <row r="1010" spans="1:26" x14ac:dyDescent="0.25">
      <c r="A1010" s="44"/>
      <c r="B1010" s="45"/>
      <c r="C1010" s="45" t="s">
        <v>35</v>
      </c>
      <c r="D1010" s="46" t="s">
        <v>36</v>
      </c>
      <c r="E1010" s="47">
        <f>[1]Source!AQ868</f>
        <v>2.37</v>
      </c>
      <c r="F1010" s="48"/>
      <c r="G1010" s="51" t="str">
        <f>[1]Source!DI868</f>
        <v>)*0,3</v>
      </c>
      <c r="H1010" s="50"/>
      <c r="I1010" s="51"/>
      <c r="J1010" s="50"/>
      <c r="K1010" s="60">
        <f>[1]Source!U868</f>
        <v>0.71099999999999997</v>
      </c>
    </row>
    <row r="1011" spans="1:26" x14ac:dyDescent="0.25">
      <c r="G1011" s="53">
        <f>H1005+H1006+H1008+H1009</f>
        <v>29.499999999999996</v>
      </c>
      <c r="H1011" s="53"/>
      <c r="I1011" s="53">
        <f>J1005+J1006+J1008+J1009</f>
        <v>703.53</v>
      </c>
      <c r="J1011" s="53"/>
      <c r="K1011" s="54">
        <f>[1]Source!U868</f>
        <v>0.71099999999999997</v>
      </c>
      <c r="O1011" s="55">
        <f>G1011</f>
        <v>29.499999999999996</v>
      </c>
      <c r="P1011" s="55">
        <f>I1011</f>
        <v>703.53</v>
      </c>
      <c r="Q1011" s="55">
        <f>K1011</f>
        <v>0.71099999999999997</v>
      </c>
      <c r="W1011">
        <f>IF([1]Source!BI868&lt;=1,H1005+H1006+H1008+H1009, 0)</f>
        <v>0</v>
      </c>
      <c r="X1011">
        <f>IF([1]Source!BI868=2,H1005+H1006+H1008+H1009, 0)</f>
        <v>29.499999999999996</v>
      </c>
      <c r="Y1011">
        <f>IF([1]Source!BI868=3,H1005+H1006+H1008+H1009, 0)</f>
        <v>0</v>
      </c>
      <c r="Z1011">
        <f>IF([1]Source!BI868=4,H1005+H1006+H1008+H1009, 0)</f>
        <v>0</v>
      </c>
    </row>
    <row r="1012" spans="1:26" ht="184.5" x14ac:dyDescent="0.25">
      <c r="A1012" s="24" t="str">
        <f>[1]Source!E870</f>
        <v>139</v>
      </c>
      <c r="B1012" s="36" t="s">
        <v>62</v>
      </c>
      <c r="C1012" s="36" t="s">
        <v>63</v>
      </c>
      <c r="D1012" s="37" t="str">
        <f>[1]Source!H870</f>
        <v>1  ШТ.</v>
      </c>
      <c r="E1012" s="30">
        <f>[1]Source!I870</f>
        <v>60</v>
      </c>
      <c r="F1012" s="38">
        <f>[1]Source!AL870+[1]Source!AM870+[1]Source!AO870</f>
        <v>9.48</v>
      </c>
      <c r="G1012" s="39"/>
      <c r="H1012" s="40"/>
      <c r="I1012" s="39" t="str">
        <f>[1]Source!BO870</f>
        <v>м10-08-002-1</v>
      </c>
      <c r="J1012" s="40"/>
      <c r="K1012" s="41"/>
      <c r="S1012">
        <f>ROUND(([1]Source!FX870/100)*((ROUND([1]Source!AF870*[1]Source!I870, 2)+ROUND([1]Source!AE870*[1]Source!I870, 2))), 2)</f>
        <v>116.35</v>
      </c>
      <c r="T1012">
        <f>[1]Source!X870</f>
        <v>3605.75</v>
      </c>
      <c r="U1012">
        <f>ROUND(([1]Source!FY870/100)*((ROUND([1]Source!AF870*[1]Source!I870, 2)+ROUND([1]Source!AE870*[1]Source!I870, 2))), 2)</f>
        <v>87.26</v>
      </c>
      <c r="V1012">
        <f>[1]Source!Y870</f>
        <v>2704.31</v>
      </c>
    </row>
    <row r="1013" spans="1:26" x14ac:dyDescent="0.25">
      <c r="A1013" s="24"/>
      <c r="B1013" s="36"/>
      <c r="C1013" s="36" t="s">
        <v>29</v>
      </c>
      <c r="D1013" s="37"/>
      <c r="E1013" s="30"/>
      <c r="F1013" s="38">
        <f>[1]Source!AO870</f>
        <v>8.08</v>
      </c>
      <c r="G1013" s="39" t="str">
        <f>[1]Source!DG870</f>
        <v>)*0,3</v>
      </c>
      <c r="H1013" s="40">
        <f>ROUND([1]Source!AF870*[1]Source!I870, 2)</f>
        <v>145.44</v>
      </c>
      <c r="I1013" s="39">
        <f>IF([1]Source!BA870&lt;&gt; 0, [1]Source!BA870, 1)</f>
        <v>30.99</v>
      </c>
      <c r="J1013" s="40">
        <f>[1]Source!S870</f>
        <v>4507.1899999999996</v>
      </c>
      <c r="K1013" s="41"/>
      <c r="R1013">
        <f>H1013</f>
        <v>145.44</v>
      </c>
    </row>
    <row r="1014" spans="1:26" x14ac:dyDescent="0.25">
      <c r="A1014" s="24"/>
      <c r="B1014" s="36"/>
      <c r="C1014" s="36" t="s">
        <v>30</v>
      </c>
      <c r="D1014" s="37"/>
      <c r="E1014" s="30"/>
      <c r="F1014" s="38">
        <f>[1]Source!AM870</f>
        <v>0.12</v>
      </c>
      <c r="G1014" s="39" t="str">
        <f>[1]Source!DE870</f>
        <v>)*0,3</v>
      </c>
      <c r="H1014" s="40">
        <f>ROUND([1]Source!AD870*[1]Source!I870, 2)</f>
        <v>2.16</v>
      </c>
      <c r="I1014" s="39">
        <f>IF([1]Source!BB870&lt;&gt; 0, [1]Source!BB870, 1)</f>
        <v>3.67</v>
      </c>
      <c r="J1014" s="40">
        <f>[1]Source!Q870</f>
        <v>7.93</v>
      </c>
      <c r="K1014" s="41"/>
    </row>
    <row r="1015" spans="1:26" x14ac:dyDescent="0.25">
      <c r="A1015" s="24"/>
      <c r="B1015" s="36"/>
      <c r="C1015" s="36" t="s">
        <v>32</v>
      </c>
      <c r="D1015" s="37" t="s">
        <v>33</v>
      </c>
      <c r="E1015" s="30">
        <f>[1]Source!BZ870</f>
        <v>80</v>
      </c>
      <c r="F1015" s="42"/>
      <c r="G1015" s="39"/>
      <c r="H1015" s="40">
        <f>SUM(S1012:S1017)</f>
        <v>116.35</v>
      </c>
      <c r="I1015" s="39">
        <f>[1]Source!AT870</f>
        <v>80</v>
      </c>
      <c r="J1015" s="40">
        <f>SUM(T1012:T1017)</f>
        <v>3605.75</v>
      </c>
      <c r="K1015" s="41"/>
    </row>
    <row r="1016" spans="1:26" x14ac:dyDescent="0.25">
      <c r="A1016" s="24"/>
      <c r="B1016" s="36"/>
      <c r="C1016" s="36" t="s">
        <v>34</v>
      </c>
      <c r="D1016" s="37" t="s">
        <v>33</v>
      </c>
      <c r="E1016" s="30">
        <f>[1]Source!CA870</f>
        <v>60</v>
      </c>
      <c r="F1016" s="42"/>
      <c r="G1016" s="39"/>
      <c r="H1016" s="40">
        <f>SUM(U1012:U1017)</f>
        <v>87.26</v>
      </c>
      <c r="I1016" s="39">
        <f>[1]Source!AU870</f>
        <v>60</v>
      </c>
      <c r="J1016" s="40">
        <f>SUM(V1012:V1017)</f>
        <v>2704.31</v>
      </c>
      <c r="K1016" s="41"/>
    </row>
    <row r="1017" spans="1:26" x14ac:dyDescent="0.25">
      <c r="A1017" s="44"/>
      <c r="B1017" s="45"/>
      <c r="C1017" s="45" t="s">
        <v>35</v>
      </c>
      <c r="D1017" s="46" t="s">
        <v>36</v>
      </c>
      <c r="E1017" s="47">
        <f>[1]Source!AQ870</f>
        <v>0.84</v>
      </c>
      <c r="F1017" s="48"/>
      <c r="G1017" s="51" t="str">
        <f>[1]Source!DI870</f>
        <v>)*0,3</v>
      </c>
      <c r="H1017" s="50"/>
      <c r="I1017" s="51"/>
      <c r="J1017" s="50"/>
      <c r="K1017" s="60">
        <f>[1]Source!U870</f>
        <v>15.120000000000001</v>
      </c>
    </row>
    <row r="1018" spans="1:26" x14ac:dyDescent="0.25">
      <c r="G1018" s="53">
        <f>H1013+H1014+H1015+H1016</f>
        <v>351.21</v>
      </c>
      <c r="H1018" s="53"/>
      <c r="I1018" s="53">
        <f>J1013+J1014+J1015+J1016</f>
        <v>10825.18</v>
      </c>
      <c r="J1018" s="53"/>
      <c r="K1018" s="54">
        <f>[1]Source!U870</f>
        <v>15.120000000000001</v>
      </c>
      <c r="O1018" s="55">
        <f>G1018</f>
        <v>351.21</v>
      </c>
      <c r="P1018" s="55">
        <f>I1018</f>
        <v>10825.18</v>
      </c>
      <c r="Q1018" s="55">
        <f>K1018</f>
        <v>15.120000000000001</v>
      </c>
      <c r="W1018">
        <f>IF([1]Source!BI870&lt;=1,H1013+H1014+H1015+H1016, 0)</f>
        <v>0</v>
      </c>
      <c r="X1018">
        <f>IF([1]Source!BI870=2,H1013+H1014+H1015+H1016, 0)</f>
        <v>351.21</v>
      </c>
      <c r="Y1018">
        <f>IF([1]Source!BI870=3,H1013+H1014+H1015+H1016, 0)</f>
        <v>0</v>
      </c>
      <c r="Z1018">
        <f>IF([1]Source!BI870=4,H1013+H1014+H1015+H1016, 0)</f>
        <v>0</v>
      </c>
    </row>
    <row r="1019" spans="1:26" ht="184.5" x14ac:dyDescent="0.25">
      <c r="A1019" s="24" t="str">
        <f>[1]Source!E871</f>
        <v>140</v>
      </c>
      <c r="B1019" s="36" t="s">
        <v>64</v>
      </c>
      <c r="C1019" s="36" t="s">
        <v>65</v>
      </c>
      <c r="D1019" s="37" t="str">
        <f>[1]Source!H871</f>
        <v>1  ШТ.</v>
      </c>
      <c r="E1019" s="30">
        <f>[1]Source!I871</f>
        <v>34</v>
      </c>
      <c r="F1019" s="38">
        <f>[1]Source!AL871+[1]Source!AM871+[1]Source!AO871</f>
        <v>19.21</v>
      </c>
      <c r="G1019" s="39"/>
      <c r="H1019" s="40"/>
      <c r="I1019" s="39" t="str">
        <f>[1]Source!BO871</f>
        <v>м10-08-002-2</v>
      </c>
      <c r="J1019" s="40"/>
      <c r="K1019" s="41"/>
      <c r="S1019">
        <f>ROUND(([1]Source!FX871/100)*((ROUND([1]Source!AF871*[1]Source!I871, 2)+ROUND([1]Source!AE871*[1]Source!I871, 2))), 2)</f>
        <v>131.86000000000001</v>
      </c>
      <c r="T1019">
        <f>[1]Source!X871</f>
        <v>4086.51</v>
      </c>
      <c r="U1019">
        <f>ROUND(([1]Source!FY871/100)*((ROUND([1]Source!AF871*[1]Source!I871, 2)+ROUND([1]Source!AE871*[1]Source!I871, 2))), 2)</f>
        <v>98.9</v>
      </c>
      <c r="V1019">
        <f>[1]Source!Y871</f>
        <v>3064.88</v>
      </c>
    </row>
    <row r="1020" spans="1:26" x14ac:dyDescent="0.25">
      <c r="A1020" s="24"/>
      <c r="B1020" s="36"/>
      <c r="C1020" s="36" t="s">
        <v>29</v>
      </c>
      <c r="D1020" s="37"/>
      <c r="E1020" s="30"/>
      <c r="F1020" s="38">
        <f>[1]Source!AO871</f>
        <v>16.16</v>
      </c>
      <c r="G1020" s="39" t="str">
        <f>[1]Source!DG871</f>
        <v>)*0,3</v>
      </c>
      <c r="H1020" s="40">
        <f>ROUND([1]Source!AF871*[1]Source!I871, 2)</f>
        <v>164.83</v>
      </c>
      <c r="I1020" s="39">
        <f>IF([1]Source!BA871&lt;&gt; 0, [1]Source!BA871, 1)</f>
        <v>30.99</v>
      </c>
      <c r="J1020" s="40">
        <f>[1]Source!S871</f>
        <v>5108.1400000000003</v>
      </c>
      <c r="K1020" s="41"/>
      <c r="R1020">
        <f>H1020</f>
        <v>164.83</v>
      </c>
    </row>
    <row r="1021" spans="1:26" x14ac:dyDescent="0.25">
      <c r="A1021" s="24"/>
      <c r="B1021" s="36"/>
      <c r="C1021" s="36" t="s">
        <v>30</v>
      </c>
      <c r="D1021" s="37"/>
      <c r="E1021" s="30"/>
      <c r="F1021" s="38">
        <f>[1]Source!AM871</f>
        <v>0.31</v>
      </c>
      <c r="G1021" s="39" t="str">
        <f>[1]Source!DE871</f>
        <v>)*0,3</v>
      </c>
      <c r="H1021" s="40">
        <f>ROUND([1]Source!AD871*[1]Source!I871, 2)</f>
        <v>3.16</v>
      </c>
      <c r="I1021" s="39">
        <f>IF([1]Source!BB871&lt;&gt; 0, [1]Source!BB871, 1)</f>
        <v>3.74</v>
      </c>
      <c r="J1021" s="40">
        <f>[1]Source!Q871</f>
        <v>11.83</v>
      </c>
      <c r="K1021" s="41"/>
    </row>
    <row r="1022" spans="1:26" x14ac:dyDescent="0.25">
      <c r="A1022" s="24"/>
      <c r="B1022" s="36"/>
      <c r="C1022" s="36" t="s">
        <v>32</v>
      </c>
      <c r="D1022" s="37" t="s">
        <v>33</v>
      </c>
      <c r="E1022" s="30">
        <f>[1]Source!BZ871</f>
        <v>80</v>
      </c>
      <c r="F1022" s="42"/>
      <c r="G1022" s="39"/>
      <c r="H1022" s="40">
        <f>SUM(S1019:S1024)</f>
        <v>131.86000000000001</v>
      </c>
      <c r="I1022" s="39">
        <f>[1]Source!AT871</f>
        <v>80</v>
      </c>
      <c r="J1022" s="40">
        <f>SUM(T1019:T1024)</f>
        <v>4086.51</v>
      </c>
      <c r="K1022" s="41"/>
    </row>
    <row r="1023" spans="1:26" x14ac:dyDescent="0.25">
      <c r="A1023" s="24"/>
      <c r="B1023" s="36"/>
      <c r="C1023" s="36" t="s">
        <v>34</v>
      </c>
      <c r="D1023" s="37" t="s">
        <v>33</v>
      </c>
      <c r="E1023" s="30">
        <f>[1]Source!CA871</f>
        <v>60</v>
      </c>
      <c r="F1023" s="42"/>
      <c r="G1023" s="39"/>
      <c r="H1023" s="40">
        <f>SUM(U1019:U1024)</f>
        <v>98.9</v>
      </c>
      <c r="I1023" s="39">
        <f>[1]Source!AU871</f>
        <v>60</v>
      </c>
      <c r="J1023" s="40">
        <f>SUM(V1019:V1024)</f>
        <v>3064.88</v>
      </c>
      <c r="K1023" s="41"/>
    </row>
    <row r="1024" spans="1:26" x14ac:dyDescent="0.25">
      <c r="A1024" s="44"/>
      <c r="B1024" s="45"/>
      <c r="C1024" s="45" t="s">
        <v>35</v>
      </c>
      <c r="D1024" s="46" t="s">
        <v>36</v>
      </c>
      <c r="E1024" s="47">
        <f>[1]Source!AQ871</f>
        <v>1.68</v>
      </c>
      <c r="F1024" s="48"/>
      <c r="G1024" s="51" t="str">
        <f>[1]Source!DI871</f>
        <v>)*0,3</v>
      </c>
      <c r="H1024" s="50"/>
      <c r="I1024" s="51"/>
      <c r="J1024" s="50"/>
      <c r="K1024" s="60">
        <f>[1]Source!U871</f>
        <v>17.135999999999999</v>
      </c>
    </row>
    <row r="1025" spans="1:26" x14ac:dyDescent="0.25">
      <c r="G1025" s="53">
        <f>H1020+H1021+H1022+H1023</f>
        <v>398.75</v>
      </c>
      <c r="H1025" s="53"/>
      <c r="I1025" s="53">
        <f>J1020+J1021+J1022+J1023</f>
        <v>12271.36</v>
      </c>
      <c r="J1025" s="53"/>
      <c r="K1025" s="54">
        <f>[1]Source!U871</f>
        <v>17.135999999999999</v>
      </c>
      <c r="O1025" s="55">
        <f>G1025</f>
        <v>398.75</v>
      </c>
      <c r="P1025" s="55">
        <f>I1025</f>
        <v>12271.36</v>
      </c>
      <c r="Q1025" s="55">
        <f>K1025</f>
        <v>17.135999999999999</v>
      </c>
      <c r="W1025">
        <f>IF([1]Source!BI871&lt;=1,H1020+H1021+H1022+H1023, 0)</f>
        <v>0</v>
      </c>
      <c r="X1025">
        <f>IF([1]Source!BI871=2,H1020+H1021+H1022+H1023, 0)</f>
        <v>398.75</v>
      </c>
      <c r="Y1025">
        <f>IF([1]Source!BI871=3,H1020+H1021+H1022+H1023, 0)</f>
        <v>0</v>
      </c>
      <c r="Z1025">
        <f>IF([1]Source!BI871=4,H1020+H1021+H1022+H1023, 0)</f>
        <v>0</v>
      </c>
    </row>
    <row r="1026" spans="1:26" ht="156" x14ac:dyDescent="0.25">
      <c r="A1026" s="24" t="str">
        <f>[1]Source!E872</f>
        <v>141</v>
      </c>
      <c r="B1026" s="36" t="s">
        <v>66</v>
      </c>
      <c r="C1026" s="36" t="s">
        <v>67</v>
      </c>
      <c r="D1026" s="37" t="str">
        <f>[1]Source!H872</f>
        <v>1  ШТ.</v>
      </c>
      <c r="E1026" s="30">
        <f>[1]Source!I872</f>
        <v>35</v>
      </c>
      <c r="F1026" s="38">
        <f>[1]Source!AL872+[1]Source!AM872+[1]Source!AO872</f>
        <v>30.85</v>
      </c>
      <c r="G1026" s="39"/>
      <c r="H1026" s="40"/>
      <c r="I1026" s="39" t="str">
        <f>[1]Source!BO872</f>
        <v>м10-04-101-7</v>
      </c>
      <c r="J1026" s="40"/>
      <c r="K1026" s="41"/>
      <c r="S1026">
        <f>ROUND(([1]Source!FX872/100)*((ROUND([1]Source!AF872*[1]Source!I872, 2)+ROUND([1]Source!AE872*[1]Source!I872, 2))), 2)</f>
        <v>175.23</v>
      </c>
      <c r="T1026">
        <f>[1]Source!X872</f>
        <v>5430.46</v>
      </c>
      <c r="U1026">
        <f>ROUND(([1]Source!FY872/100)*((ROUND([1]Source!AF872*[1]Source!I872, 2)+ROUND([1]Source!AE872*[1]Source!I872, 2))), 2)</f>
        <v>123.81</v>
      </c>
      <c r="V1026">
        <f>[1]Source!Y872</f>
        <v>3836.74</v>
      </c>
    </row>
    <row r="1027" spans="1:26" x14ac:dyDescent="0.25">
      <c r="A1027" s="24"/>
      <c r="B1027" s="36"/>
      <c r="C1027" s="36" t="s">
        <v>29</v>
      </c>
      <c r="D1027" s="37"/>
      <c r="E1027" s="30"/>
      <c r="F1027" s="38">
        <f>[1]Source!AO872</f>
        <v>18.14</v>
      </c>
      <c r="G1027" s="39" t="str">
        <f>[1]Source!DG872</f>
        <v>)*0,3</v>
      </c>
      <c r="H1027" s="40">
        <f>ROUND([1]Source!AF872*[1]Source!I872, 2)</f>
        <v>190.47</v>
      </c>
      <c r="I1027" s="39">
        <f>IF([1]Source!BA872&lt;&gt; 0, [1]Source!BA872, 1)</f>
        <v>30.99</v>
      </c>
      <c r="J1027" s="40">
        <f>[1]Source!S872</f>
        <v>5902.67</v>
      </c>
      <c r="K1027" s="41"/>
      <c r="R1027">
        <f>H1027</f>
        <v>190.47</v>
      </c>
    </row>
    <row r="1028" spans="1:26" x14ac:dyDescent="0.25">
      <c r="A1028" s="24"/>
      <c r="B1028" s="36"/>
      <c r="C1028" s="36" t="s">
        <v>32</v>
      </c>
      <c r="D1028" s="37" t="s">
        <v>33</v>
      </c>
      <c r="E1028" s="30">
        <f>[1]Source!BZ872</f>
        <v>92</v>
      </c>
      <c r="F1028" s="42"/>
      <c r="G1028" s="39"/>
      <c r="H1028" s="40">
        <f>SUM(S1026:S1030)</f>
        <v>175.23</v>
      </c>
      <c r="I1028" s="39">
        <f>[1]Source!AT872</f>
        <v>92</v>
      </c>
      <c r="J1028" s="40">
        <f>SUM(T1026:T1030)</f>
        <v>5430.46</v>
      </c>
      <c r="K1028" s="41"/>
    </row>
    <row r="1029" spans="1:26" x14ac:dyDescent="0.25">
      <c r="A1029" s="24"/>
      <c r="B1029" s="36"/>
      <c r="C1029" s="36" t="s">
        <v>34</v>
      </c>
      <c r="D1029" s="37" t="s">
        <v>33</v>
      </c>
      <c r="E1029" s="30">
        <f>[1]Source!CA872</f>
        <v>65</v>
      </c>
      <c r="F1029" s="42"/>
      <c r="G1029" s="39"/>
      <c r="H1029" s="40">
        <f>SUM(U1026:U1030)</f>
        <v>123.81</v>
      </c>
      <c r="I1029" s="39">
        <f>[1]Source!AU872</f>
        <v>65</v>
      </c>
      <c r="J1029" s="40">
        <f>SUM(V1026:V1030)</f>
        <v>3836.74</v>
      </c>
      <c r="K1029" s="41"/>
    </row>
    <row r="1030" spans="1:26" x14ac:dyDescent="0.25">
      <c r="A1030" s="44"/>
      <c r="B1030" s="45"/>
      <c r="C1030" s="45" t="s">
        <v>35</v>
      </c>
      <c r="D1030" s="46" t="s">
        <v>36</v>
      </c>
      <c r="E1030" s="47">
        <f>[1]Source!AQ872</f>
        <v>2</v>
      </c>
      <c r="F1030" s="48"/>
      <c r="G1030" s="51" t="str">
        <f>[1]Source!DI872</f>
        <v>)*0,3</v>
      </c>
      <c r="H1030" s="50"/>
      <c r="I1030" s="51"/>
      <c r="J1030" s="50"/>
      <c r="K1030" s="60">
        <f>[1]Source!U872</f>
        <v>21</v>
      </c>
    </row>
    <row r="1031" spans="1:26" x14ac:dyDescent="0.25">
      <c r="G1031" s="53">
        <f>H1027+H1028+H1029</f>
        <v>489.51</v>
      </c>
      <c r="H1031" s="53"/>
      <c r="I1031" s="53">
        <f>J1027+J1028+J1029</f>
        <v>15169.87</v>
      </c>
      <c r="J1031" s="53"/>
      <c r="K1031" s="54">
        <f>[1]Source!U872</f>
        <v>21</v>
      </c>
      <c r="O1031" s="55">
        <f>G1031</f>
        <v>489.51</v>
      </c>
      <c r="P1031" s="55">
        <f>I1031</f>
        <v>15169.87</v>
      </c>
      <c r="Q1031" s="55">
        <f>K1031</f>
        <v>21</v>
      </c>
      <c r="W1031">
        <f>IF([1]Source!BI872&lt;=1,H1027+H1028+H1029, 0)</f>
        <v>0</v>
      </c>
      <c r="X1031">
        <f>IF([1]Source!BI872=2,H1027+H1028+H1029, 0)</f>
        <v>489.51</v>
      </c>
      <c r="Y1031">
        <f>IF([1]Source!BI872=3,H1027+H1028+H1029, 0)</f>
        <v>0</v>
      </c>
      <c r="Z1031">
        <f>IF([1]Source!BI872=4,H1027+H1028+H1029, 0)</f>
        <v>0</v>
      </c>
    </row>
    <row r="1032" spans="1:26" x14ac:dyDescent="0.25">
      <c r="A1032" s="24" t="str">
        <f>[1]Source!E873</f>
        <v>142</v>
      </c>
      <c r="B1032" s="36" t="str">
        <f>[1]Source!F873</f>
        <v>67-3-1</v>
      </c>
      <c r="C1032" s="36" t="str">
        <f>[1]Source!G873</f>
        <v>Демонтаж кабеля</v>
      </c>
      <c r="D1032" s="37" t="str">
        <f>[1]Source!H873</f>
        <v>100 м</v>
      </c>
      <c r="E1032" s="30">
        <f>[1]Source!I873</f>
        <v>5</v>
      </c>
      <c r="F1032" s="38">
        <f>[1]Source!AL873+[1]Source!AM873+[1]Source!AO873</f>
        <v>75.5</v>
      </c>
      <c r="G1032" s="39"/>
      <c r="H1032" s="40"/>
      <c r="I1032" s="39" t="str">
        <f>[1]Source!BO873</f>
        <v>67-3-1</v>
      </c>
      <c r="J1032" s="40"/>
      <c r="K1032" s="41"/>
      <c r="S1032">
        <f>ROUND(([1]Source!FX873/100)*((ROUND([1]Source!AF873*[1]Source!I873, 2)+ROUND([1]Source!AE873*[1]Source!I873, 2))), 2)</f>
        <v>320.14999999999998</v>
      </c>
      <c r="T1032">
        <f>[1]Source!X873</f>
        <v>9921.52</v>
      </c>
      <c r="U1032">
        <f>ROUND(([1]Source!FY873/100)*((ROUND([1]Source!AF873*[1]Source!I873, 2)+ROUND([1]Source!AE873*[1]Source!I873, 2))), 2)</f>
        <v>244.82</v>
      </c>
      <c r="V1032">
        <f>[1]Source!Y873</f>
        <v>7587.05</v>
      </c>
    </row>
    <row r="1033" spans="1:26" x14ac:dyDescent="0.25">
      <c r="C1033" s="56" t="str">
        <f>"Объем: "&amp;[1]Source!I873&amp;"=500/"&amp;"100"</f>
        <v>Объем: 5=500/100</v>
      </c>
    </row>
    <row r="1034" spans="1:26" x14ac:dyDescent="0.25">
      <c r="A1034" s="24"/>
      <c r="B1034" s="36"/>
      <c r="C1034" s="36" t="s">
        <v>29</v>
      </c>
      <c r="D1034" s="37"/>
      <c r="E1034" s="30"/>
      <c r="F1034" s="38">
        <f>[1]Source!AO873</f>
        <v>75.19</v>
      </c>
      <c r="G1034" s="39" t="str">
        <f>[1]Source!DG873</f>
        <v/>
      </c>
      <c r="H1034" s="40">
        <f>ROUND([1]Source!AF873*[1]Source!I873, 2)</f>
        <v>375.95</v>
      </c>
      <c r="I1034" s="39">
        <f>IF([1]Source!BA873&lt;&gt; 0, [1]Source!BA873, 1)</f>
        <v>30.99</v>
      </c>
      <c r="J1034" s="40">
        <f>[1]Source!S873</f>
        <v>11650.69</v>
      </c>
      <c r="K1034" s="41"/>
      <c r="R1034">
        <f>H1034</f>
        <v>375.95</v>
      </c>
    </row>
    <row r="1035" spans="1:26" x14ac:dyDescent="0.25">
      <c r="A1035" s="24"/>
      <c r="B1035" s="36"/>
      <c r="C1035" s="36" t="s">
        <v>30</v>
      </c>
      <c r="D1035" s="37"/>
      <c r="E1035" s="30"/>
      <c r="F1035" s="38">
        <f>[1]Source!AM873</f>
        <v>0.31</v>
      </c>
      <c r="G1035" s="39" t="str">
        <f>[1]Source!DE873</f>
        <v/>
      </c>
      <c r="H1035" s="40">
        <f>ROUND([1]Source!AD873*[1]Source!I873, 2)</f>
        <v>1.55</v>
      </c>
      <c r="I1035" s="39">
        <f>IF([1]Source!BB873&lt;&gt; 0, [1]Source!BB873, 1)</f>
        <v>13.94</v>
      </c>
      <c r="J1035" s="40">
        <f>[1]Source!Q873</f>
        <v>21.61</v>
      </c>
      <c r="K1035" s="41"/>
    </row>
    <row r="1036" spans="1:26" x14ac:dyDescent="0.25">
      <c r="A1036" s="24"/>
      <c r="B1036" s="36"/>
      <c r="C1036" s="36" t="s">
        <v>41</v>
      </c>
      <c r="D1036" s="37"/>
      <c r="E1036" s="30"/>
      <c r="F1036" s="38">
        <f>[1]Source!AN873</f>
        <v>0.14000000000000001</v>
      </c>
      <c r="G1036" s="39" t="str">
        <f>[1]Source!DF873</f>
        <v/>
      </c>
      <c r="H1036" s="58">
        <f>ROUND([1]Source!AE873*[1]Source!I873, 2)</f>
        <v>0.7</v>
      </c>
      <c r="I1036" s="39">
        <f>IF([1]Source!BS873&lt;&gt; 0, [1]Source!BS873, 1)</f>
        <v>30.99</v>
      </c>
      <c r="J1036" s="58">
        <f>[1]Source!R873</f>
        <v>21.69</v>
      </c>
      <c r="K1036" s="41"/>
      <c r="R1036">
        <f>H1036</f>
        <v>0.7</v>
      </c>
    </row>
    <row r="1037" spans="1:26" x14ac:dyDescent="0.25">
      <c r="A1037" s="24"/>
      <c r="B1037" s="36"/>
      <c r="C1037" s="36" t="s">
        <v>32</v>
      </c>
      <c r="D1037" s="37" t="s">
        <v>33</v>
      </c>
      <c r="E1037" s="30">
        <f>[1]Source!BZ873</f>
        <v>85</v>
      </c>
      <c r="F1037" s="42"/>
      <c r="G1037" s="39"/>
      <c r="H1037" s="40">
        <f>SUM(S1032:S1039)</f>
        <v>320.14999999999998</v>
      </c>
      <c r="I1037" s="39">
        <f>[1]Source!AT873</f>
        <v>85</v>
      </c>
      <c r="J1037" s="40">
        <f>SUM(T1032:T1039)</f>
        <v>9921.52</v>
      </c>
      <c r="K1037" s="41"/>
    </row>
    <row r="1038" spans="1:26" x14ac:dyDescent="0.25">
      <c r="A1038" s="24"/>
      <c r="B1038" s="36"/>
      <c r="C1038" s="36" t="s">
        <v>34</v>
      </c>
      <c r="D1038" s="37" t="s">
        <v>33</v>
      </c>
      <c r="E1038" s="30">
        <f>[1]Source!CA873</f>
        <v>65</v>
      </c>
      <c r="F1038" s="42"/>
      <c r="G1038" s="39"/>
      <c r="H1038" s="40">
        <f>SUM(U1032:U1039)</f>
        <v>244.82</v>
      </c>
      <c r="I1038" s="39">
        <f>[1]Source!AU873</f>
        <v>65</v>
      </c>
      <c r="J1038" s="40">
        <f>SUM(V1032:V1039)</f>
        <v>7587.05</v>
      </c>
      <c r="K1038" s="41"/>
    </row>
    <row r="1039" spans="1:26" x14ac:dyDescent="0.25">
      <c r="A1039" s="44"/>
      <c r="B1039" s="45"/>
      <c r="C1039" s="45" t="s">
        <v>35</v>
      </c>
      <c r="D1039" s="46" t="s">
        <v>36</v>
      </c>
      <c r="E1039" s="47">
        <f>[1]Source!AQ873</f>
        <v>9.64</v>
      </c>
      <c r="F1039" s="48"/>
      <c r="G1039" s="51" t="str">
        <f>[1]Source!DI873</f>
        <v/>
      </c>
      <c r="H1039" s="50"/>
      <c r="I1039" s="51"/>
      <c r="J1039" s="50"/>
      <c r="K1039" s="60">
        <f>[1]Source!U873</f>
        <v>48.2</v>
      </c>
    </row>
    <row r="1040" spans="1:26" x14ac:dyDescent="0.25">
      <c r="G1040" s="53">
        <f>H1034+H1035+H1037+H1038</f>
        <v>942.47</v>
      </c>
      <c r="H1040" s="53"/>
      <c r="I1040" s="53">
        <f>J1034+J1035+J1037+J1038</f>
        <v>29180.87</v>
      </c>
      <c r="J1040" s="53"/>
      <c r="K1040" s="54">
        <f>[1]Source!U873</f>
        <v>48.2</v>
      </c>
      <c r="O1040" s="55">
        <f>G1040</f>
        <v>942.47</v>
      </c>
      <c r="P1040" s="55">
        <f>I1040</f>
        <v>29180.87</v>
      </c>
      <c r="Q1040" s="55">
        <f>K1040</f>
        <v>48.2</v>
      </c>
      <c r="W1040">
        <f>IF([1]Source!BI873&lt;=1,H1034+H1035+H1037+H1038, 0)</f>
        <v>942.47</v>
      </c>
      <c r="X1040">
        <f>IF([1]Source!BI873=2,H1034+H1035+H1037+H1038, 0)</f>
        <v>0</v>
      </c>
      <c r="Y1040">
        <f>IF([1]Source!BI873=3,H1034+H1035+H1037+H1038, 0)</f>
        <v>0</v>
      </c>
      <c r="Z1040">
        <f>IF([1]Source!BI873=4,H1034+H1035+H1037+H1038, 0)</f>
        <v>0</v>
      </c>
    </row>
    <row r="1041" spans="1:26" ht="156" x14ac:dyDescent="0.25">
      <c r="A1041" s="24" t="str">
        <f>[1]Source!E874</f>
        <v>143</v>
      </c>
      <c r="B1041" s="36" t="s">
        <v>68</v>
      </c>
      <c r="C1041" s="36" t="s">
        <v>69</v>
      </c>
      <c r="D1041" s="37" t="str">
        <f>[1]Source!H874</f>
        <v>100 м</v>
      </c>
      <c r="E1041" s="30">
        <f>[1]Source!I874</f>
        <v>4</v>
      </c>
      <c r="F1041" s="38">
        <f>[1]Source!AL874+[1]Source!AM874+[1]Source!AO874</f>
        <v>237.45</v>
      </c>
      <c r="G1041" s="39"/>
      <c r="H1041" s="40"/>
      <c r="I1041" s="39" t="str">
        <f>[1]Source!BO874</f>
        <v>м08-02-390-1</v>
      </c>
      <c r="J1041" s="40"/>
      <c r="K1041" s="41"/>
      <c r="S1041">
        <f>ROUND(([1]Source!FX874/100)*((ROUND([1]Source!AF874*[1]Source!I874, 2)+ROUND([1]Source!AE874*[1]Source!I874, 2))), 2)</f>
        <v>176.77</v>
      </c>
      <c r="T1041">
        <f>[1]Source!X874</f>
        <v>5478.05</v>
      </c>
      <c r="U1041">
        <f>ROUND(([1]Source!FY874/100)*((ROUND([1]Source!AF874*[1]Source!I874, 2)+ROUND([1]Source!AE874*[1]Source!I874, 2))), 2)</f>
        <v>120.95</v>
      </c>
      <c r="V1041">
        <f>[1]Source!Y874</f>
        <v>3748.14</v>
      </c>
    </row>
    <row r="1042" spans="1:26" x14ac:dyDescent="0.25">
      <c r="C1042" s="56" t="str">
        <f>"Объем: "&amp;[1]Source!I874&amp;"=400/"&amp;"100"</f>
        <v>Объем: 4=400/100</v>
      </c>
    </row>
    <row r="1043" spans="1:26" x14ac:dyDescent="0.25">
      <c r="A1043" s="24"/>
      <c r="B1043" s="36"/>
      <c r="C1043" s="36" t="s">
        <v>29</v>
      </c>
      <c r="D1043" s="37"/>
      <c r="E1043" s="30"/>
      <c r="F1043" s="38">
        <f>[1]Source!AO874</f>
        <v>154.91999999999999</v>
      </c>
      <c r="G1043" s="39" t="str">
        <f>[1]Source!DG874</f>
        <v>)*0,3</v>
      </c>
      <c r="H1043" s="40">
        <f>ROUND([1]Source!AF874*[1]Source!I874, 2)</f>
        <v>185.9</v>
      </c>
      <c r="I1043" s="39">
        <f>IF([1]Source!BA874&lt;&gt; 0, [1]Source!BA874, 1)</f>
        <v>30.99</v>
      </c>
      <c r="J1043" s="40">
        <f>[1]Source!S874</f>
        <v>5761.16</v>
      </c>
      <c r="K1043" s="41"/>
      <c r="R1043">
        <f>H1043</f>
        <v>185.9</v>
      </c>
    </row>
    <row r="1044" spans="1:26" x14ac:dyDescent="0.25">
      <c r="A1044" s="24"/>
      <c r="B1044" s="36"/>
      <c r="C1044" s="36" t="s">
        <v>30</v>
      </c>
      <c r="D1044" s="37"/>
      <c r="E1044" s="30"/>
      <c r="F1044" s="38">
        <f>[1]Source!AM874</f>
        <v>31.2</v>
      </c>
      <c r="G1044" s="39" t="str">
        <f>[1]Source!DE874</f>
        <v>)*0,3</v>
      </c>
      <c r="H1044" s="40">
        <f>ROUND([1]Source!AD874*[1]Source!I874, 2)</f>
        <v>37.44</v>
      </c>
      <c r="I1044" s="39">
        <f>IF([1]Source!BB874&lt;&gt; 0, [1]Source!BB874, 1)</f>
        <v>8.8000000000000007</v>
      </c>
      <c r="J1044" s="40">
        <f>[1]Source!Q874</f>
        <v>329.47</v>
      </c>
      <c r="K1044" s="41"/>
    </row>
    <row r="1045" spans="1:26" x14ac:dyDescent="0.25">
      <c r="A1045" s="24"/>
      <c r="B1045" s="36"/>
      <c r="C1045" s="36" t="s">
        <v>41</v>
      </c>
      <c r="D1045" s="37"/>
      <c r="E1045" s="30"/>
      <c r="F1045" s="38">
        <f>[1]Source!AN874</f>
        <v>0.14000000000000001</v>
      </c>
      <c r="G1045" s="39" t="str">
        <f>[1]Source!DF874</f>
        <v>)*0,3</v>
      </c>
      <c r="H1045" s="58">
        <f>ROUND([1]Source!AE874*[1]Source!I874, 2)</f>
        <v>0.17</v>
      </c>
      <c r="I1045" s="39">
        <f>IF([1]Source!BS874&lt;&gt; 0, [1]Source!BS874, 1)</f>
        <v>30.99</v>
      </c>
      <c r="J1045" s="58">
        <f>[1]Source!R874</f>
        <v>5.21</v>
      </c>
      <c r="K1045" s="41"/>
      <c r="R1045">
        <f>H1045</f>
        <v>0.17</v>
      </c>
    </row>
    <row r="1046" spans="1:26" x14ac:dyDescent="0.25">
      <c r="A1046" s="24"/>
      <c r="B1046" s="36"/>
      <c r="C1046" s="36" t="s">
        <v>32</v>
      </c>
      <c r="D1046" s="37" t="s">
        <v>33</v>
      </c>
      <c r="E1046" s="30">
        <f>[1]Source!BZ874</f>
        <v>95</v>
      </c>
      <c r="F1046" s="42"/>
      <c r="G1046" s="39"/>
      <c r="H1046" s="40">
        <f>SUM(S1041:S1048)</f>
        <v>176.77</v>
      </c>
      <c r="I1046" s="39">
        <f>[1]Source!AT874</f>
        <v>95</v>
      </c>
      <c r="J1046" s="40">
        <f>SUM(T1041:T1048)</f>
        <v>5478.05</v>
      </c>
      <c r="K1046" s="41"/>
    </row>
    <row r="1047" spans="1:26" x14ac:dyDescent="0.25">
      <c r="A1047" s="24"/>
      <c r="B1047" s="36"/>
      <c r="C1047" s="36" t="s">
        <v>34</v>
      </c>
      <c r="D1047" s="37" t="s">
        <v>33</v>
      </c>
      <c r="E1047" s="30">
        <f>[1]Source!CA874</f>
        <v>65</v>
      </c>
      <c r="F1047" s="42"/>
      <c r="G1047" s="39"/>
      <c r="H1047" s="40">
        <f>SUM(U1041:U1048)</f>
        <v>120.95</v>
      </c>
      <c r="I1047" s="39">
        <f>[1]Source!AU874</f>
        <v>65</v>
      </c>
      <c r="J1047" s="40">
        <f>SUM(V1041:V1048)</f>
        <v>3748.14</v>
      </c>
      <c r="K1047" s="41"/>
    </row>
    <row r="1048" spans="1:26" x14ac:dyDescent="0.25">
      <c r="A1048" s="44"/>
      <c r="B1048" s="45"/>
      <c r="C1048" s="45" t="s">
        <v>35</v>
      </c>
      <c r="D1048" s="46" t="s">
        <v>36</v>
      </c>
      <c r="E1048" s="47">
        <f>[1]Source!AQ874</f>
        <v>16.29</v>
      </c>
      <c r="F1048" s="48"/>
      <c r="G1048" s="51" t="str">
        <f>[1]Source!DI874</f>
        <v>)*0,3</v>
      </c>
      <c r="H1048" s="50"/>
      <c r="I1048" s="51"/>
      <c r="J1048" s="50"/>
      <c r="K1048" s="60">
        <f>[1]Source!U874</f>
        <v>19.547999999999998</v>
      </c>
    </row>
    <row r="1049" spans="1:26" x14ac:dyDescent="0.25">
      <c r="G1049" s="53">
        <f>H1043+H1044+H1046+H1047</f>
        <v>521.06000000000006</v>
      </c>
      <c r="H1049" s="53"/>
      <c r="I1049" s="53">
        <f>J1043+J1044+J1046+J1047</f>
        <v>15316.82</v>
      </c>
      <c r="J1049" s="53"/>
      <c r="K1049" s="54">
        <f>[1]Source!U874</f>
        <v>19.547999999999998</v>
      </c>
      <c r="O1049" s="55">
        <f>G1049</f>
        <v>521.06000000000006</v>
      </c>
      <c r="P1049" s="55">
        <f>I1049</f>
        <v>15316.82</v>
      </c>
      <c r="Q1049" s="55">
        <f>K1049</f>
        <v>19.547999999999998</v>
      </c>
      <c r="W1049">
        <f>IF([1]Source!BI874&lt;=1,H1043+H1044+H1046+H1047, 0)</f>
        <v>0</v>
      </c>
      <c r="X1049">
        <f>IF([1]Source!BI874=2,H1043+H1044+H1046+H1047, 0)</f>
        <v>521.06000000000006</v>
      </c>
      <c r="Y1049">
        <f>IF([1]Source!BI874=3,H1043+H1044+H1046+H1047, 0)</f>
        <v>0</v>
      </c>
      <c r="Z1049">
        <f>IF([1]Source!BI874=4,H1043+H1044+H1046+H1047, 0)</f>
        <v>0</v>
      </c>
    </row>
    <row r="1050" spans="1:26" ht="42.75" x14ac:dyDescent="0.25">
      <c r="A1050" s="24" t="str">
        <f>[1]Source!E875</f>
        <v>144</v>
      </c>
      <c r="B1050" s="36" t="str">
        <f>[1]Source!F875</f>
        <v>67-2-11</v>
      </c>
      <c r="C1050" s="36" t="str">
        <f>[1]Source!G875</f>
        <v>Демонтаж винипластовых труб, проложенных на скобах, диаметром до 25 мм</v>
      </c>
      <c r="D1050" s="37" t="str">
        <f>[1]Source!H875</f>
        <v>100 м</v>
      </c>
      <c r="E1050" s="30">
        <f>[1]Source!I875</f>
        <v>2</v>
      </c>
      <c r="F1050" s="38">
        <f>[1]Source!AL875+[1]Source!AM875+[1]Source!AO875</f>
        <v>32.520000000000003</v>
      </c>
      <c r="G1050" s="39"/>
      <c r="H1050" s="40"/>
      <c r="I1050" s="39" t="str">
        <f>[1]Source!BO875</f>
        <v>м08-02-409-1</v>
      </c>
      <c r="J1050" s="40"/>
      <c r="K1050" s="41"/>
      <c r="S1050">
        <f>ROUND(([1]Source!FX875/100)*((ROUND([1]Source!AF875*[1]Source!I875, 2)+ROUND([1]Source!AE875*[1]Source!I875, 2))), 2)</f>
        <v>55.28</v>
      </c>
      <c r="T1050">
        <f>[1]Source!X875</f>
        <v>1713.25</v>
      </c>
      <c r="U1050">
        <f>ROUND(([1]Source!FY875/100)*((ROUND([1]Source!AF875*[1]Source!I875, 2)+ROUND([1]Source!AE875*[1]Source!I875, 2))), 2)</f>
        <v>42.28</v>
      </c>
      <c r="V1050">
        <f>[1]Source!Y875</f>
        <v>1310.1300000000001</v>
      </c>
    </row>
    <row r="1051" spans="1:26" x14ac:dyDescent="0.25">
      <c r="C1051" s="56" t="str">
        <f>"Объем: "&amp;[1]Source!I875&amp;"=200/"&amp;"100"</f>
        <v>Объем: 2=200/100</v>
      </c>
    </row>
    <row r="1052" spans="1:26" x14ac:dyDescent="0.25">
      <c r="A1052" s="24"/>
      <c r="B1052" s="36"/>
      <c r="C1052" s="36" t="s">
        <v>29</v>
      </c>
      <c r="D1052" s="37"/>
      <c r="E1052" s="30"/>
      <c r="F1052" s="38">
        <f>[1]Source!AO875</f>
        <v>32.520000000000003</v>
      </c>
      <c r="G1052" s="39" t="str">
        <f>[1]Source!DG875</f>
        <v/>
      </c>
      <c r="H1052" s="40">
        <f>ROUND([1]Source!AF875*[1]Source!I875, 2)</f>
        <v>65.040000000000006</v>
      </c>
      <c r="I1052" s="39">
        <f>IF([1]Source!BA875&lt;&gt; 0, [1]Source!BA875, 1)</f>
        <v>30.99</v>
      </c>
      <c r="J1052" s="40">
        <f>[1]Source!S875</f>
        <v>2015.59</v>
      </c>
      <c r="K1052" s="41"/>
      <c r="R1052">
        <f>H1052</f>
        <v>65.040000000000006</v>
      </c>
    </row>
    <row r="1053" spans="1:26" x14ac:dyDescent="0.25">
      <c r="A1053" s="24"/>
      <c r="B1053" s="36"/>
      <c r="C1053" s="36" t="s">
        <v>32</v>
      </c>
      <c r="D1053" s="37" t="s">
        <v>33</v>
      </c>
      <c r="E1053" s="30">
        <f>[1]Source!BZ875</f>
        <v>85</v>
      </c>
      <c r="F1053" s="42"/>
      <c r="G1053" s="39"/>
      <c r="H1053" s="40">
        <f>SUM(S1050:S1055)</f>
        <v>55.28</v>
      </c>
      <c r="I1053" s="39">
        <f>[1]Source!AT875</f>
        <v>85</v>
      </c>
      <c r="J1053" s="40">
        <f>SUM(T1050:T1055)</f>
        <v>1713.25</v>
      </c>
      <c r="K1053" s="41"/>
    </row>
    <row r="1054" spans="1:26" x14ac:dyDescent="0.25">
      <c r="A1054" s="24"/>
      <c r="B1054" s="36"/>
      <c r="C1054" s="36" t="s">
        <v>34</v>
      </c>
      <c r="D1054" s="37" t="s">
        <v>33</v>
      </c>
      <c r="E1054" s="30">
        <f>[1]Source!CA875</f>
        <v>65</v>
      </c>
      <c r="F1054" s="42"/>
      <c r="G1054" s="39"/>
      <c r="H1054" s="40">
        <f>SUM(U1050:U1055)</f>
        <v>42.28</v>
      </c>
      <c r="I1054" s="39">
        <f>[1]Source!AU875</f>
        <v>65</v>
      </c>
      <c r="J1054" s="40">
        <f>SUM(V1050:V1055)</f>
        <v>1310.1300000000001</v>
      </c>
      <c r="K1054" s="41"/>
    </row>
    <row r="1055" spans="1:26" x14ac:dyDescent="0.25">
      <c r="A1055" s="44"/>
      <c r="B1055" s="45"/>
      <c r="C1055" s="45" t="s">
        <v>35</v>
      </c>
      <c r="D1055" s="46" t="s">
        <v>36</v>
      </c>
      <c r="E1055" s="47">
        <f>[1]Source!AQ875</f>
        <v>19.04</v>
      </c>
      <c r="F1055" s="48"/>
      <c r="G1055" s="51" t="str">
        <f>[1]Source!DI875</f>
        <v/>
      </c>
      <c r="H1055" s="50"/>
      <c r="I1055" s="51"/>
      <c r="J1055" s="50"/>
      <c r="K1055" s="60">
        <f>[1]Source!U875</f>
        <v>38.08</v>
      </c>
    </row>
    <row r="1056" spans="1:26" x14ac:dyDescent="0.25">
      <c r="G1056" s="53">
        <f>H1052+H1053+H1054</f>
        <v>162.60000000000002</v>
      </c>
      <c r="H1056" s="53"/>
      <c r="I1056" s="53">
        <f>J1052+J1053+J1054</f>
        <v>5038.97</v>
      </c>
      <c r="J1056" s="53"/>
      <c r="K1056" s="54">
        <f>[1]Source!U875</f>
        <v>38.08</v>
      </c>
      <c r="O1056" s="55">
        <f>G1056</f>
        <v>162.60000000000002</v>
      </c>
      <c r="P1056" s="55">
        <f>I1056</f>
        <v>5038.97</v>
      </c>
      <c r="Q1056" s="55">
        <f>K1056</f>
        <v>38.08</v>
      </c>
      <c r="W1056">
        <f>IF([1]Source!BI875&lt;=1,H1052+H1053+H1054, 0)</f>
        <v>0</v>
      </c>
      <c r="X1056">
        <f>IF([1]Source!BI875=2,H1052+H1053+H1054, 0)</f>
        <v>162.60000000000002</v>
      </c>
      <c r="Y1056">
        <f>IF([1]Source!BI875=3,H1052+H1053+H1054, 0)</f>
        <v>0</v>
      </c>
      <c r="Z1056">
        <f>IF([1]Source!BI875=4,H1052+H1053+H1054, 0)</f>
        <v>0</v>
      </c>
    </row>
    <row r="1057" spans="1:26" ht="141.75" x14ac:dyDescent="0.25">
      <c r="A1057" s="24" t="str">
        <f>[1]Source!E876</f>
        <v>145</v>
      </c>
      <c r="B1057" s="36" t="s">
        <v>70</v>
      </c>
      <c r="C1057" s="36" t="s">
        <v>71</v>
      </c>
      <c r="D1057" s="37" t="str">
        <f>[1]Source!H876</f>
        <v>1  ШТ.</v>
      </c>
      <c r="E1057" s="30">
        <f>[1]Source!I876</f>
        <v>50</v>
      </c>
      <c r="F1057" s="38">
        <f>[1]Source!AL876+[1]Source!AM876+[1]Source!AO876</f>
        <v>5.29</v>
      </c>
      <c r="G1057" s="39"/>
      <c r="H1057" s="40"/>
      <c r="I1057" s="39" t="str">
        <f>[1]Source!BO876</f>
        <v>м10-08-019-1</v>
      </c>
      <c r="J1057" s="40"/>
      <c r="K1057" s="41"/>
      <c r="S1057">
        <f>ROUND(([1]Source!FX876/100)*((ROUND([1]Source!AF876*[1]Source!I876, 2)+ROUND([1]Source!AE876*[1]Source!I876, 2))), 2)</f>
        <v>58.56</v>
      </c>
      <c r="T1057">
        <f>[1]Source!X876</f>
        <v>1814.78</v>
      </c>
      <c r="U1057">
        <f>ROUND(([1]Source!FY876/100)*((ROUND([1]Source!AF876*[1]Source!I876, 2)+ROUND([1]Source!AE876*[1]Source!I876, 2))), 2)</f>
        <v>43.92</v>
      </c>
      <c r="V1057">
        <f>[1]Source!Y876</f>
        <v>1361.08</v>
      </c>
    </row>
    <row r="1058" spans="1:26" x14ac:dyDescent="0.25">
      <c r="A1058" s="24"/>
      <c r="B1058" s="36"/>
      <c r="C1058" s="36" t="s">
        <v>29</v>
      </c>
      <c r="D1058" s="37"/>
      <c r="E1058" s="30"/>
      <c r="F1058" s="38">
        <f>[1]Source!AO876</f>
        <v>4.88</v>
      </c>
      <c r="G1058" s="39" t="str">
        <f>[1]Source!DG876</f>
        <v>)*0,3</v>
      </c>
      <c r="H1058" s="40">
        <f>ROUND([1]Source!AF876*[1]Source!I876, 2)</f>
        <v>73.2</v>
      </c>
      <c r="I1058" s="39">
        <f>IF([1]Source!BA876&lt;&gt; 0, [1]Source!BA876, 1)</f>
        <v>30.99</v>
      </c>
      <c r="J1058" s="40">
        <f>[1]Source!S876</f>
        <v>2268.4699999999998</v>
      </c>
      <c r="K1058" s="41"/>
      <c r="R1058">
        <f>H1058</f>
        <v>73.2</v>
      </c>
    </row>
    <row r="1059" spans="1:26" x14ac:dyDescent="0.25">
      <c r="A1059" s="24"/>
      <c r="B1059" s="36"/>
      <c r="C1059" s="36" t="s">
        <v>32</v>
      </c>
      <c r="D1059" s="37" t="s">
        <v>33</v>
      </c>
      <c r="E1059" s="30">
        <f>[1]Source!BZ876</f>
        <v>80</v>
      </c>
      <c r="F1059" s="42"/>
      <c r="G1059" s="39"/>
      <c r="H1059" s="40">
        <f>SUM(S1057:S1061)</f>
        <v>58.56</v>
      </c>
      <c r="I1059" s="39">
        <f>[1]Source!AT876</f>
        <v>80</v>
      </c>
      <c r="J1059" s="40">
        <f>SUM(T1057:T1061)</f>
        <v>1814.78</v>
      </c>
      <c r="K1059" s="41"/>
    </row>
    <row r="1060" spans="1:26" x14ac:dyDescent="0.25">
      <c r="A1060" s="24"/>
      <c r="B1060" s="36"/>
      <c r="C1060" s="36" t="s">
        <v>34</v>
      </c>
      <c r="D1060" s="37" t="s">
        <v>33</v>
      </c>
      <c r="E1060" s="30">
        <f>[1]Source!CA876</f>
        <v>60</v>
      </c>
      <c r="F1060" s="42"/>
      <c r="G1060" s="39"/>
      <c r="H1060" s="40">
        <f>SUM(U1057:U1061)</f>
        <v>43.92</v>
      </c>
      <c r="I1060" s="39">
        <f>[1]Source!AU876</f>
        <v>60</v>
      </c>
      <c r="J1060" s="40">
        <f>SUM(V1057:V1061)</f>
        <v>1361.08</v>
      </c>
      <c r="K1060" s="41"/>
    </row>
    <row r="1061" spans="1:26" x14ac:dyDescent="0.25">
      <c r="A1061" s="44"/>
      <c r="B1061" s="45"/>
      <c r="C1061" s="45" t="s">
        <v>35</v>
      </c>
      <c r="D1061" s="46" t="s">
        <v>36</v>
      </c>
      <c r="E1061" s="47">
        <f>[1]Source!AQ876</f>
        <v>0.5</v>
      </c>
      <c r="F1061" s="48"/>
      <c r="G1061" s="51" t="str">
        <f>[1]Source!DI876</f>
        <v>)*0,3</v>
      </c>
      <c r="H1061" s="50"/>
      <c r="I1061" s="51"/>
      <c r="J1061" s="50"/>
      <c r="K1061" s="60">
        <f>[1]Source!U876</f>
        <v>7.5</v>
      </c>
    </row>
    <row r="1062" spans="1:26" x14ac:dyDescent="0.25">
      <c r="G1062" s="53">
        <f>H1058+H1059+H1060</f>
        <v>175.68</v>
      </c>
      <c r="H1062" s="53"/>
      <c r="I1062" s="53">
        <f>J1058+J1059+J1060</f>
        <v>5444.33</v>
      </c>
      <c r="J1062" s="53"/>
      <c r="K1062" s="54">
        <f>[1]Source!U876</f>
        <v>7.5</v>
      </c>
      <c r="O1062" s="55">
        <f>G1062</f>
        <v>175.68</v>
      </c>
      <c r="P1062" s="55">
        <f>I1062</f>
        <v>5444.33</v>
      </c>
      <c r="Q1062" s="55">
        <f>K1062</f>
        <v>7.5</v>
      </c>
      <c r="W1062">
        <f>IF([1]Source!BI876&lt;=1,H1058+H1059+H1060, 0)</f>
        <v>0</v>
      </c>
      <c r="X1062">
        <f>IF([1]Source!BI876=2,H1058+H1059+H1060, 0)</f>
        <v>175.68</v>
      </c>
      <c r="Y1062">
        <f>IF([1]Source!BI876=3,H1058+H1059+H1060, 0)</f>
        <v>0</v>
      </c>
      <c r="Z1062">
        <f>IF([1]Source!BI876=4,H1058+H1059+H1060, 0)</f>
        <v>0</v>
      </c>
    </row>
    <row r="1064" spans="1:26" x14ac:dyDescent="0.25">
      <c r="A1064" s="1" t="str">
        <f>CONCATENATE("Итого по подразделу: ",IF([1]Source!G878&lt;&gt;"Новый подраздел", [1]Source!G878, ""))</f>
        <v>Итого по подразделу: Демонтажные работы</v>
      </c>
      <c r="B1064" s="1"/>
      <c r="C1064" s="1"/>
      <c r="D1064" s="1"/>
      <c r="E1064" s="1"/>
      <c r="F1064" s="1"/>
      <c r="G1064" s="59">
        <f>SUM(O976:O1063)</f>
        <v>3990.23</v>
      </c>
      <c r="H1064" s="59"/>
      <c r="I1064" s="59">
        <f>SUM(P976:P1063)</f>
        <v>119940.03000000001</v>
      </c>
      <c r="J1064" s="59"/>
      <c r="K1064" s="54">
        <f>SUM(Q976:Q1063)</f>
        <v>199.64099999999996</v>
      </c>
    </row>
    <row r="1068" spans="1:26" x14ac:dyDescent="0.25">
      <c r="A1068" s="1" t="str">
        <f>CONCATENATE("Итого по разделу: ",IF([1]Source!G908&lt;&gt;"Новый раздел", [1]Source!G908, ""))</f>
        <v>Итого по разделу: Спальный корпус №6</v>
      </c>
      <c r="B1068" s="1"/>
      <c r="C1068" s="1"/>
      <c r="D1068" s="1"/>
      <c r="E1068" s="1"/>
      <c r="F1068" s="1"/>
      <c r="G1068" s="59">
        <f>SUM(O712:O1067)</f>
        <v>89489.049999999988</v>
      </c>
      <c r="H1068" s="59"/>
      <c r="I1068" s="59">
        <f>SUM(P712:P1067)</f>
        <v>1016067.7699999999</v>
      </c>
      <c r="J1068" s="59"/>
      <c r="K1068" s="54">
        <f>SUM(Q712:Q1067)</f>
        <v>964.55840000000001</v>
      </c>
    </row>
    <row r="1072" spans="1:26" ht="16.5" x14ac:dyDescent="0.25">
      <c r="A1072" s="35" t="str">
        <f>CONCATENATE("Раздел: ",IF([1]Source!G1607&lt;&gt;"Новый раздел", [1]Source!G1607, ""))</f>
        <v>Раздел: Слесарная мастерская</v>
      </c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</row>
    <row r="1074" spans="1:26" ht="16.5" x14ac:dyDescent="0.25">
      <c r="A1074" s="35" t="str">
        <f>CONCATENATE("Подраздел: ",IF([1]Source!G1611&lt;&gt;"Новый подраздел", [1]Source!G1611, ""))</f>
        <v>Подраздел: Монтажные работы</v>
      </c>
      <c r="B1074" s="35"/>
      <c r="C1074" s="35"/>
      <c r="D1074" s="35"/>
      <c r="E1074" s="35"/>
      <c r="F1074" s="35"/>
      <c r="G1074" s="35"/>
      <c r="H1074" s="35"/>
      <c r="I1074" s="35"/>
      <c r="J1074" s="35"/>
      <c r="K1074" s="35"/>
    </row>
    <row r="1075" spans="1:26" ht="29.25" x14ac:dyDescent="0.25">
      <c r="A1075" s="24" t="str">
        <f>[1]Source!E1615</f>
        <v>262</v>
      </c>
      <c r="B1075" s="36" t="str">
        <f>[1]Source!F1615</f>
        <v>м10-08-001-8</v>
      </c>
      <c r="C1075" s="36" t="str">
        <f>[1]Source!G1615</f>
        <v>Прибор ОПС на 4 луча</v>
      </c>
      <c r="D1075" s="37" t="str">
        <f>[1]Source!H1615</f>
        <v>1  ШТ.</v>
      </c>
      <c r="E1075" s="30">
        <f>[1]Source!I1615</f>
        <v>1</v>
      </c>
      <c r="F1075" s="38">
        <f>[1]Source!AL1615+[1]Source!AM1615+[1]Source!AO1615</f>
        <v>29.66</v>
      </c>
      <c r="G1075" s="39"/>
      <c r="H1075" s="40"/>
      <c r="I1075" s="39" t="str">
        <f>[1]Source!BO1615</f>
        <v>м10-08-001-8</v>
      </c>
      <c r="J1075" s="40"/>
      <c r="K1075" s="41"/>
      <c r="S1075">
        <f>ROUND(([1]Source!FX1615/100)*((ROUND([1]Source!AF1615*[1]Source!I1615, 2)+ROUND([1]Source!AE1615*[1]Source!I1615, 2))), 2)</f>
        <v>20.16</v>
      </c>
      <c r="T1075">
        <f>[1]Source!X1615</f>
        <v>624.76</v>
      </c>
      <c r="U1075">
        <f>ROUND(([1]Source!FY1615/100)*((ROUND([1]Source!AF1615*[1]Source!I1615, 2)+ROUND([1]Source!AE1615*[1]Source!I1615, 2))), 2)</f>
        <v>15.12</v>
      </c>
      <c r="V1075">
        <f>[1]Source!Y1615</f>
        <v>468.57</v>
      </c>
    </row>
    <row r="1076" spans="1:26" x14ac:dyDescent="0.25">
      <c r="A1076" s="24"/>
      <c r="B1076" s="36"/>
      <c r="C1076" s="36" t="s">
        <v>29</v>
      </c>
      <c r="D1076" s="37"/>
      <c r="E1076" s="30"/>
      <c r="F1076" s="38">
        <f>[1]Source!AO1615</f>
        <v>25.2</v>
      </c>
      <c r="G1076" s="39" t="str">
        <f>[1]Source!DG1615</f>
        <v/>
      </c>
      <c r="H1076" s="40">
        <f>ROUND([1]Source!AF1615*[1]Source!I1615, 2)</f>
        <v>25.2</v>
      </c>
      <c r="I1076" s="39">
        <f>IF([1]Source!BA1615&lt;&gt; 0, [1]Source!BA1615, 1)</f>
        <v>30.99</v>
      </c>
      <c r="J1076" s="40">
        <f>[1]Source!S1615</f>
        <v>780.95</v>
      </c>
      <c r="K1076" s="41"/>
      <c r="R1076">
        <f>H1076</f>
        <v>25.2</v>
      </c>
    </row>
    <row r="1077" spans="1:26" x14ac:dyDescent="0.25">
      <c r="A1077" s="24"/>
      <c r="B1077" s="36"/>
      <c r="C1077" s="36" t="s">
        <v>30</v>
      </c>
      <c r="D1077" s="37"/>
      <c r="E1077" s="30"/>
      <c r="F1077" s="38">
        <f>[1]Source!AM1615</f>
        <v>0.25</v>
      </c>
      <c r="G1077" s="39" t="str">
        <f>[1]Source!DE1615</f>
        <v/>
      </c>
      <c r="H1077" s="40">
        <f>ROUND([1]Source!AD1615*[1]Source!I1615, 2)</f>
        <v>0.25</v>
      </c>
      <c r="I1077" s="39">
        <f>IF([1]Source!BB1615&lt;&gt; 0, [1]Source!BB1615, 1)</f>
        <v>3.76</v>
      </c>
      <c r="J1077" s="40">
        <f>[1]Source!Q1615</f>
        <v>0.94</v>
      </c>
      <c r="K1077" s="41"/>
    </row>
    <row r="1078" spans="1:26" x14ac:dyDescent="0.25">
      <c r="A1078" s="24"/>
      <c r="B1078" s="36"/>
      <c r="C1078" s="36" t="s">
        <v>31</v>
      </c>
      <c r="D1078" s="37"/>
      <c r="E1078" s="30"/>
      <c r="F1078" s="38">
        <f>[1]Source!AL1615</f>
        <v>4.21</v>
      </c>
      <c r="G1078" s="39" t="str">
        <f>[1]Source!DD1615</f>
        <v/>
      </c>
      <c r="H1078" s="40">
        <f>ROUND([1]Source!AC1615*[1]Source!I1615, 2)</f>
        <v>4.21</v>
      </c>
      <c r="I1078" s="39">
        <f>IF([1]Source!BC1615&lt;&gt; 0, [1]Source!BC1615, 1)</f>
        <v>8.52</v>
      </c>
      <c r="J1078" s="40">
        <f>[1]Source!P1615</f>
        <v>35.869999999999997</v>
      </c>
      <c r="K1078" s="41"/>
    </row>
    <row r="1079" spans="1:26" x14ac:dyDescent="0.25">
      <c r="A1079" s="24"/>
      <c r="B1079" s="36"/>
      <c r="C1079" s="36" t="s">
        <v>32</v>
      </c>
      <c r="D1079" s="37" t="s">
        <v>33</v>
      </c>
      <c r="E1079" s="30">
        <f>[1]Source!BZ1615</f>
        <v>80</v>
      </c>
      <c r="F1079" s="42"/>
      <c r="G1079" s="39"/>
      <c r="H1079" s="40">
        <f>SUM(S1075:S1082)</f>
        <v>20.16</v>
      </c>
      <c r="I1079" s="39">
        <f>[1]Source!AT1615</f>
        <v>80</v>
      </c>
      <c r="J1079" s="40">
        <f>SUM(T1075:T1082)</f>
        <v>624.76</v>
      </c>
      <c r="K1079" s="41"/>
    </row>
    <row r="1080" spans="1:26" x14ac:dyDescent="0.25">
      <c r="A1080" s="24"/>
      <c r="B1080" s="36"/>
      <c r="C1080" s="36" t="s">
        <v>34</v>
      </c>
      <c r="D1080" s="37" t="s">
        <v>33</v>
      </c>
      <c r="E1080" s="30">
        <f>[1]Source!CA1615</f>
        <v>60</v>
      </c>
      <c r="F1080" s="42"/>
      <c r="G1080" s="39"/>
      <c r="H1080" s="40">
        <f>SUM(U1075:U1082)</f>
        <v>15.12</v>
      </c>
      <c r="I1080" s="39">
        <f>[1]Source!AU1615</f>
        <v>60</v>
      </c>
      <c r="J1080" s="40">
        <f>SUM(V1075:V1082)</f>
        <v>468.57</v>
      </c>
      <c r="K1080" s="41"/>
    </row>
    <row r="1081" spans="1:26" x14ac:dyDescent="0.25">
      <c r="A1081" s="24"/>
      <c r="B1081" s="36"/>
      <c r="C1081" s="36" t="s">
        <v>35</v>
      </c>
      <c r="D1081" s="37" t="s">
        <v>36</v>
      </c>
      <c r="E1081" s="30">
        <f>[1]Source!AQ1615</f>
        <v>2.4</v>
      </c>
      <c r="F1081" s="38"/>
      <c r="G1081" s="39" t="str">
        <f>[1]Source!DI1615</f>
        <v/>
      </c>
      <c r="H1081" s="40"/>
      <c r="I1081" s="39"/>
      <c r="J1081" s="40"/>
      <c r="K1081" s="43">
        <f>[1]Source!U1615</f>
        <v>2.4</v>
      </c>
    </row>
    <row r="1082" spans="1:26" ht="28.5" x14ac:dyDescent="0.25">
      <c r="A1082" s="44" t="str">
        <f>[1]Source!E1616</f>
        <v>262,1</v>
      </c>
      <c r="B1082" s="45" t="str">
        <f>[1]Source!F1616</f>
        <v>509-4291</v>
      </c>
      <c r="C1082" s="45" t="str">
        <f>[1]Source!G1616</f>
        <v>Пульт контроля и управления охранно-пожарный, марка "С2000-М"</v>
      </c>
      <c r="D1082" s="46" t="str">
        <f>[1]Source!H1616</f>
        <v>шт.</v>
      </c>
      <c r="E1082" s="47">
        <f>[1]Source!I1616</f>
        <v>1</v>
      </c>
      <c r="F1082" s="48">
        <f>[1]Source!AL1616+[1]Source!AM1616+[1]Source!AO1616</f>
        <v>639.42999999999995</v>
      </c>
      <c r="G1082" s="49" t="s">
        <v>37</v>
      </c>
      <c r="H1082" s="50">
        <f>ROUND([1]Source!AC1616*[1]Source!I1616, 2)+ROUND([1]Source!AD1616*[1]Source!I1616, 2)+ROUND([1]Source!AF1616*[1]Source!I1616, 2)</f>
        <v>639.42999999999995</v>
      </c>
      <c r="I1082" s="51">
        <f>IF([1]Source!BC1616&lt;&gt; 0, [1]Source!BC1616, 1)</f>
        <v>8.6</v>
      </c>
      <c r="J1082" s="50">
        <f>[1]Source!O1616</f>
        <v>5499.1</v>
      </c>
      <c r="K1082" s="52"/>
      <c r="S1082">
        <f>ROUND(([1]Source!FX1616/100)*((ROUND([1]Source!AF1616*[1]Source!I1616, 2)+ROUND([1]Source!AE1616*[1]Source!I1616, 2))), 2)</f>
        <v>0</v>
      </c>
      <c r="T1082">
        <f>[1]Source!X1616</f>
        <v>0</v>
      </c>
      <c r="U1082">
        <f>ROUND(([1]Source!FY1616/100)*((ROUND([1]Source!AF1616*[1]Source!I1616, 2)+ROUND([1]Source!AE1616*[1]Source!I1616, 2))), 2)</f>
        <v>0</v>
      </c>
      <c r="V1082">
        <f>[1]Source!Y1616</f>
        <v>0</v>
      </c>
      <c r="W1082">
        <f>IF([1]Source!BI1616&lt;=1,H1082, 0)</f>
        <v>0</v>
      </c>
      <c r="X1082">
        <f>IF([1]Source!BI1616=2,H1082, 0)</f>
        <v>639.42999999999995</v>
      </c>
      <c r="Y1082">
        <f>IF([1]Source!BI1616=3,H1082, 0)</f>
        <v>0</v>
      </c>
      <c r="Z1082">
        <f>IF([1]Source!BI1616=4,H1082, 0)</f>
        <v>0</v>
      </c>
    </row>
    <row r="1083" spans="1:26" x14ac:dyDescent="0.25">
      <c r="G1083" s="53">
        <f>H1076+H1077+H1078+H1079+H1080+SUM(H1082:H1082)</f>
        <v>704.36999999999989</v>
      </c>
      <c r="H1083" s="53"/>
      <c r="I1083" s="53">
        <f>J1076+J1077+J1078+J1079+J1080+SUM(J1082:J1082)</f>
        <v>7410.1900000000005</v>
      </c>
      <c r="J1083" s="53"/>
      <c r="K1083" s="54">
        <f>[1]Source!U1615</f>
        <v>2.4</v>
      </c>
      <c r="O1083" s="55">
        <f>G1083</f>
        <v>704.36999999999989</v>
      </c>
      <c r="P1083" s="55">
        <f>I1083</f>
        <v>7410.1900000000005</v>
      </c>
      <c r="Q1083" s="55">
        <f>K1083</f>
        <v>2.4</v>
      </c>
      <c r="W1083">
        <f>IF([1]Source!BI1615&lt;=1,H1076+H1077+H1078+H1079+H1080, 0)</f>
        <v>0</v>
      </c>
      <c r="X1083">
        <f>IF([1]Source!BI1615=2,H1076+H1077+H1078+H1079+H1080, 0)</f>
        <v>64.94</v>
      </c>
      <c r="Y1083">
        <f>IF([1]Source!BI1615=3,H1076+H1077+H1078+H1079+H1080, 0)</f>
        <v>0</v>
      </c>
      <c r="Z1083">
        <f>IF([1]Source!BI1615=4,H1076+H1077+H1078+H1079+H1080, 0)</f>
        <v>0</v>
      </c>
    </row>
    <row r="1084" spans="1:26" ht="42.75" x14ac:dyDescent="0.25">
      <c r="A1084" s="24" t="str">
        <f>[1]Source!E1617</f>
        <v>263</v>
      </c>
      <c r="B1084" s="36" t="str">
        <f>[1]Source!F1617</f>
        <v>м10-08-001-7</v>
      </c>
      <c r="C1084" s="36" t="str">
        <f>[1]Source!G1617</f>
        <v>Приборы приемно-контрольные сигнальные, концентратор блок линейный</v>
      </c>
      <c r="D1084" s="37" t="str">
        <f>[1]Source!H1617</f>
        <v>10 лучей</v>
      </c>
      <c r="E1084" s="30">
        <f>[1]Source!I1617</f>
        <v>0.1</v>
      </c>
      <c r="F1084" s="38">
        <f>[1]Source!AL1617+[1]Source!AM1617+[1]Source!AO1617</f>
        <v>44.43</v>
      </c>
      <c r="G1084" s="39"/>
      <c r="H1084" s="40"/>
      <c r="I1084" s="39" t="str">
        <f>[1]Source!BO1617</f>
        <v>м10-08-001-7</v>
      </c>
      <c r="J1084" s="40"/>
      <c r="K1084" s="41"/>
      <c r="S1084">
        <f>ROUND(([1]Source!FX1617/100)*((ROUND([1]Source!AF1617*[1]Source!I1617, 2)+ROUND([1]Source!AE1617*[1]Source!I1617, 2))), 2)</f>
        <v>3.1</v>
      </c>
      <c r="T1084">
        <f>[1]Source!X1617</f>
        <v>95.92</v>
      </c>
      <c r="U1084">
        <f>ROUND(([1]Source!FY1617/100)*((ROUND([1]Source!AF1617*[1]Source!I1617, 2)+ROUND([1]Source!AE1617*[1]Source!I1617, 2))), 2)</f>
        <v>2.3199999999999998</v>
      </c>
      <c r="V1084">
        <f>[1]Source!Y1617</f>
        <v>71.94</v>
      </c>
    </row>
    <row r="1085" spans="1:26" x14ac:dyDescent="0.25">
      <c r="C1085" s="56" t="str">
        <f>"Объем: "&amp;[1]Source!I1617&amp;"=1/"&amp;"10"</f>
        <v>Объем: 0,1=1/10</v>
      </c>
    </row>
    <row r="1086" spans="1:26" x14ac:dyDescent="0.25">
      <c r="A1086" s="24"/>
      <c r="B1086" s="36"/>
      <c r="C1086" s="36" t="s">
        <v>29</v>
      </c>
      <c r="D1086" s="37"/>
      <c r="E1086" s="30"/>
      <c r="F1086" s="38">
        <f>[1]Source!AO1617</f>
        <v>38.69</v>
      </c>
      <c r="G1086" s="39" t="str">
        <f>[1]Source!DG1617</f>
        <v/>
      </c>
      <c r="H1086" s="40">
        <f>ROUND([1]Source!AF1617*[1]Source!I1617, 2)</f>
        <v>3.87</v>
      </c>
      <c r="I1086" s="39">
        <f>IF([1]Source!BA1617&lt;&gt; 0, [1]Source!BA1617, 1)</f>
        <v>30.99</v>
      </c>
      <c r="J1086" s="40">
        <f>[1]Source!S1617</f>
        <v>119.9</v>
      </c>
      <c r="K1086" s="41"/>
      <c r="R1086">
        <f>H1086</f>
        <v>3.87</v>
      </c>
    </row>
    <row r="1087" spans="1:26" x14ac:dyDescent="0.25">
      <c r="A1087" s="24"/>
      <c r="B1087" s="36"/>
      <c r="C1087" s="36" t="s">
        <v>30</v>
      </c>
      <c r="D1087" s="37"/>
      <c r="E1087" s="30"/>
      <c r="F1087" s="38">
        <f>[1]Source!AM1617</f>
        <v>0.31</v>
      </c>
      <c r="G1087" s="39" t="str">
        <f>[1]Source!DE1617</f>
        <v/>
      </c>
      <c r="H1087" s="40">
        <f>ROUND([1]Source!AD1617*[1]Source!I1617, 2)</f>
        <v>0.03</v>
      </c>
      <c r="I1087" s="39">
        <f>IF([1]Source!BB1617&lt;&gt; 0, [1]Source!BB1617, 1)</f>
        <v>3.74</v>
      </c>
      <c r="J1087" s="40">
        <f>[1]Source!Q1617</f>
        <v>0.12</v>
      </c>
      <c r="K1087" s="41"/>
    </row>
    <row r="1088" spans="1:26" x14ac:dyDescent="0.25">
      <c r="A1088" s="24"/>
      <c r="B1088" s="36"/>
      <c r="C1088" s="36" t="s">
        <v>31</v>
      </c>
      <c r="D1088" s="37"/>
      <c r="E1088" s="30"/>
      <c r="F1088" s="38">
        <f>[1]Source!AL1617</f>
        <v>5.43</v>
      </c>
      <c r="G1088" s="39" t="str">
        <f>[1]Source!DD1617</f>
        <v/>
      </c>
      <c r="H1088" s="40">
        <f>ROUND([1]Source!AC1617*[1]Source!I1617, 2)</f>
        <v>0.54</v>
      </c>
      <c r="I1088" s="39">
        <f>IF([1]Source!BC1617&lt;&gt; 0, [1]Source!BC1617, 1)</f>
        <v>8.9</v>
      </c>
      <c r="J1088" s="40">
        <f>[1]Source!P1617</f>
        <v>4.83</v>
      </c>
      <c r="K1088" s="41"/>
    </row>
    <row r="1089" spans="1:26" x14ac:dyDescent="0.25">
      <c r="A1089" s="24"/>
      <c r="B1089" s="36"/>
      <c r="C1089" s="36" t="s">
        <v>32</v>
      </c>
      <c r="D1089" s="37" t="s">
        <v>33</v>
      </c>
      <c r="E1089" s="30">
        <f>[1]Source!BZ1617</f>
        <v>80</v>
      </c>
      <c r="F1089" s="42"/>
      <c r="G1089" s="39"/>
      <c r="H1089" s="40">
        <f>SUM(S1084:S1092)</f>
        <v>3.1</v>
      </c>
      <c r="I1089" s="39">
        <f>[1]Source!AT1617</f>
        <v>80</v>
      </c>
      <c r="J1089" s="40">
        <f>SUM(T1084:T1092)</f>
        <v>95.92</v>
      </c>
      <c r="K1089" s="41"/>
    </row>
    <row r="1090" spans="1:26" x14ac:dyDescent="0.25">
      <c r="A1090" s="24"/>
      <c r="B1090" s="36"/>
      <c r="C1090" s="36" t="s">
        <v>34</v>
      </c>
      <c r="D1090" s="37" t="s">
        <v>33</v>
      </c>
      <c r="E1090" s="30">
        <f>[1]Source!CA1617</f>
        <v>60</v>
      </c>
      <c r="F1090" s="42"/>
      <c r="G1090" s="39"/>
      <c r="H1090" s="40">
        <f>SUM(U1084:U1092)</f>
        <v>2.3199999999999998</v>
      </c>
      <c r="I1090" s="39">
        <f>[1]Source!AU1617</f>
        <v>60</v>
      </c>
      <c r="J1090" s="40">
        <f>SUM(V1084:V1092)</f>
        <v>71.94</v>
      </c>
      <c r="K1090" s="41"/>
    </row>
    <row r="1091" spans="1:26" x14ac:dyDescent="0.25">
      <c r="A1091" s="24"/>
      <c r="B1091" s="36"/>
      <c r="C1091" s="36" t="s">
        <v>35</v>
      </c>
      <c r="D1091" s="37" t="s">
        <v>36</v>
      </c>
      <c r="E1091" s="30">
        <f>[1]Source!AQ1617</f>
        <v>3.9</v>
      </c>
      <c r="F1091" s="38"/>
      <c r="G1091" s="39" t="str">
        <f>[1]Source!DI1617</f>
        <v/>
      </c>
      <c r="H1091" s="40"/>
      <c r="I1091" s="39"/>
      <c r="J1091" s="40"/>
      <c r="K1091" s="43">
        <f>[1]Source!U1617</f>
        <v>0.39</v>
      </c>
    </row>
    <row r="1092" spans="1:26" ht="28.5" x14ac:dyDescent="0.25">
      <c r="A1092" s="44" t="str">
        <f>[1]Source!E1618</f>
        <v>263,1</v>
      </c>
      <c r="B1092" s="45" t="str">
        <f>[1]Source!F1618</f>
        <v>509-4299</v>
      </c>
      <c r="C1092" s="45" t="str">
        <f>[1]Source!G1618</f>
        <v>Преобразователь интерфейса, марка "С2000-ПИ"</v>
      </c>
      <c r="D1092" s="46" t="str">
        <f>[1]Source!H1618</f>
        <v>шт.</v>
      </c>
      <c r="E1092" s="47">
        <f>[1]Source!I1618</f>
        <v>1</v>
      </c>
      <c r="F1092" s="48">
        <f>[1]Source!AL1618+[1]Source!AM1618+[1]Source!AO1618</f>
        <v>288.2</v>
      </c>
      <c r="G1092" s="49" t="s">
        <v>37</v>
      </c>
      <c r="H1092" s="50">
        <f>ROUND([1]Source!AC1618*[1]Source!I1618, 2)+ROUND([1]Source!AD1618*[1]Source!I1618, 2)+ROUND([1]Source!AF1618*[1]Source!I1618, 2)</f>
        <v>288.2</v>
      </c>
      <c r="I1092" s="51">
        <f>IF([1]Source!BC1618&lt;&gt; 0, [1]Source!BC1618, 1)</f>
        <v>8.49</v>
      </c>
      <c r="J1092" s="50">
        <f>[1]Source!O1618</f>
        <v>2446.8200000000002</v>
      </c>
      <c r="K1092" s="52"/>
      <c r="S1092">
        <f>ROUND(([1]Source!FX1618/100)*((ROUND([1]Source!AF1618*[1]Source!I1618, 2)+ROUND([1]Source!AE1618*[1]Source!I1618, 2))), 2)</f>
        <v>0</v>
      </c>
      <c r="T1092">
        <f>[1]Source!X1618</f>
        <v>0</v>
      </c>
      <c r="U1092">
        <f>ROUND(([1]Source!FY1618/100)*((ROUND([1]Source!AF1618*[1]Source!I1618, 2)+ROUND([1]Source!AE1618*[1]Source!I1618, 2))), 2)</f>
        <v>0</v>
      </c>
      <c r="V1092">
        <f>[1]Source!Y1618</f>
        <v>0</v>
      </c>
      <c r="W1092">
        <f>IF([1]Source!BI1618&lt;=1,H1092, 0)</f>
        <v>0</v>
      </c>
      <c r="X1092">
        <f>IF([1]Source!BI1618=2,H1092, 0)</f>
        <v>288.2</v>
      </c>
      <c r="Y1092">
        <f>IF([1]Source!BI1618=3,H1092, 0)</f>
        <v>0</v>
      </c>
      <c r="Z1092">
        <f>IF([1]Source!BI1618=4,H1092, 0)</f>
        <v>0</v>
      </c>
    </row>
    <row r="1093" spans="1:26" x14ac:dyDescent="0.25">
      <c r="G1093" s="53">
        <f>H1086+H1087+H1088+H1089+H1090+SUM(H1092:H1092)</f>
        <v>298.06</v>
      </c>
      <c r="H1093" s="53"/>
      <c r="I1093" s="53">
        <f>J1086+J1087+J1088+J1089+J1090+SUM(J1092:J1092)</f>
        <v>2739.53</v>
      </c>
      <c r="J1093" s="53"/>
      <c r="K1093" s="54">
        <f>[1]Source!U1617</f>
        <v>0.39</v>
      </c>
      <c r="O1093" s="55">
        <f>G1093</f>
        <v>298.06</v>
      </c>
      <c r="P1093" s="55">
        <f>I1093</f>
        <v>2739.53</v>
      </c>
      <c r="Q1093" s="55">
        <f>K1093</f>
        <v>0.39</v>
      </c>
      <c r="W1093">
        <f>IF([1]Source!BI1617&lt;=1,H1086+H1087+H1088+H1089+H1090, 0)</f>
        <v>0</v>
      </c>
      <c r="X1093">
        <f>IF([1]Source!BI1617=2,H1086+H1087+H1088+H1089+H1090, 0)</f>
        <v>9.86</v>
      </c>
      <c r="Y1093">
        <f>IF([1]Source!BI1617=3,H1086+H1087+H1088+H1089+H1090, 0)</f>
        <v>0</v>
      </c>
      <c r="Z1093">
        <f>IF([1]Source!BI1617=4,H1086+H1087+H1088+H1089+H1090, 0)</f>
        <v>0</v>
      </c>
    </row>
    <row r="1094" spans="1:26" ht="29.25" x14ac:dyDescent="0.25">
      <c r="A1094" s="24" t="str">
        <f>[1]Source!E1619</f>
        <v>264</v>
      </c>
      <c r="B1094" s="36" t="str">
        <f>[1]Source!F1619</f>
        <v>м10-08-001-12</v>
      </c>
      <c r="C1094" s="36" t="str">
        <f>[1]Source!G1619</f>
        <v>Устройства промежуточные на количество лучей 5</v>
      </c>
      <c r="D1094" s="37" t="str">
        <f>[1]Source!H1619</f>
        <v>1  ШТ.</v>
      </c>
      <c r="E1094" s="30">
        <f>[1]Source!I1619</f>
        <v>1</v>
      </c>
      <c r="F1094" s="38">
        <f>[1]Source!AL1619+[1]Source!AM1619+[1]Source!AO1619</f>
        <v>29.17</v>
      </c>
      <c r="G1094" s="39"/>
      <c r="H1094" s="40"/>
      <c r="I1094" s="39" t="str">
        <f>[1]Source!BO1619</f>
        <v>м10-08-001-12</v>
      </c>
      <c r="J1094" s="40"/>
      <c r="K1094" s="41"/>
      <c r="S1094">
        <f>ROUND(([1]Source!FX1619/100)*((ROUND([1]Source!AF1619*[1]Source!I1619, 2)+ROUND([1]Source!AE1619*[1]Source!I1619, 2))), 2)</f>
        <v>19.87</v>
      </c>
      <c r="T1094">
        <f>[1]Source!X1619</f>
        <v>615.83000000000004</v>
      </c>
      <c r="U1094">
        <f>ROUND(([1]Source!FY1619/100)*((ROUND([1]Source!AF1619*[1]Source!I1619, 2)+ROUND([1]Source!AE1619*[1]Source!I1619, 2))), 2)</f>
        <v>14.9</v>
      </c>
      <c r="V1094">
        <f>[1]Source!Y1619</f>
        <v>461.87</v>
      </c>
    </row>
    <row r="1095" spans="1:26" x14ac:dyDescent="0.25">
      <c r="A1095" s="24"/>
      <c r="B1095" s="36"/>
      <c r="C1095" s="36" t="s">
        <v>29</v>
      </c>
      <c r="D1095" s="37"/>
      <c r="E1095" s="30"/>
      <c r="F1095" s="38">
        <f>[1]Source!AO1619</f>
        <v>24.84</v>
      </c>
      <c r="G1095" s="39" t="str">
        <f>[1]Source!DG1619</f>
        <v/>
      </c>
      <c r="H1095" s="40">
        <f>ROUND([1]Source!AF1619*[1]Source!I1619, 2)</f>
        <v>24.84</v>
      </c>
      <c r="I1095" s="39">
        <f>IF([1]Source!BA1619&lt;&gt; 0, [1]Source!BA1619, 1)</f>
        <v>30.99</v>
      </c>
      <c r="J1095" s="40">
        <f>[1]Source!S1619</f>
        <v>769.79</v>
      </c>
      <c r="K1095" s="41"/>
      <c r="R1095">
        <f>H1095</f>
        <v>24.84</v>
      </c>
    </row>
    <row r="1096" spans="1:26" x14ac:dyDescent="0.25">
      <c r="A1096" s="24"/>
      <c r="B1096" s="36"/>
      <c r="C1096" s="36" t="s">
        <v>30</v>
      </c>
      <c r="D1096" s="37"/>
      <c r="E1096" s="30"/>
      <c r="F1096" s="38">
        <f>[1]Source!AM1619</f>
        <v>0.25</v>
      </c>
      <c r="G1096" s="39" t="str">
        <f>[1]Source!DE1619</f>
        <v/>
      </c>
      <c r="H1096" s="40">
        <f>ROUND([1]Source!AD1619*[1]Source!I1619, 2)</f>
        <v>0.25</v>
      </c>
      <c r="I1096" s="39">
        <f>IF([1]Source!BB1619&lt;&gt; 0, [1]Source!BB1619, 1)</f>
        <v>3.76</v>
      </c>
      <c r="J1096" s="40">
        <f>[1]Source!Q1619</f>
        <v>0.94</v>
      </c>
      <c r="K1096" s="41"/>
    </row>
    <row r="1097" spans="1:26" x14ac:dyDescent="0.25">
      <c r="A1097" s="24"/>
      <c r="B1097" s="36"/>
      <c r="C1097" s="36" t="s">
        <v>31</v>
      </c>
      <c r="D1097" s="37"/>
      <c r="E1097" s="30"/>
      <c r="F1097" s="38">
        <f>[1]Source!AL1619</f>
        <v>4.08</v>
      </c>
      <c r="G1097" s="39" t="str">
        <f>[1]Source!DD1619</f>
        <v/>
      </c>
      <c r="H1097" s="40">
        <f>ROUND([1]Source!AC1619*[1]Source!I1619, 2)</f>
        <v>4.08</v>
      </c>
      <c r="I1097" s="39">
        <f>IF([1]Source!BC1619&lt;&gt; 0, [1]Source!BC1619, 1)</f>
        <v>8.43</v>
      </c>
      <c r="J1097" s="40">
        <f>[1]Source!P1619</f>
        <v>34.39</v>
      </c>
      <c r="K1097" s="41"/>
    </row>
    <row r="1098" spans="1:26" x14ac:dyDescent="0.25">
      <c r="A1098" s="24"/>
      <c r="B1098" s="36"/>
      <c r="C1098" s="36" t="s">
        <v>32</v>
      </c>
      <c r="D1098" s="37" t="s">
        <v>33</v>
      </c>
      <c r="E1098" s="30">
        <f>[1]Source!BZ1619</f>
        <v>80</v>
      </c>
      <c r="F1098" s="42"/>
      <c r="G1098" s="39"/>
      <c r="H1098" s="40">
        <f>SUM(S1094:S1101)</f>
        <v>19.87</v>
      </c>
      <c r="I1098" s="39">
        <f>[1]Source!AT1619</f>
        <v>80</v>
      </c>
      <c r="J1098" s="40">
        <f>SUM(T1094:T1101)</f>
        <v>615.83000000000004</v>
      </c>
      <c r="K1098" s="41"/>
    </row>
    <row r="1099" spans="1:26" x14ac:dyDescent="0.25">
      <c r="A1099" s="24"/>
      <c r="B1099" s="36"/>
      <c r="C1099" s="36" t="s">
        <v>34</v>
      </c>
      <c r="D1099" s="37" t="s">
        <v>33</v>
      </c>
      <c r="E1099" s="30">
        <f>[1]Source!CA1619</f>
        <v>60</v>
      </c>
      <c r="F1099" s="42"/>
      <c r="G1099" s="39"/>
      <c r="H1099" s="40">
        <f>SUM(U1094:U1101)</f>
        <v>14.9</v>
      </c>
      <c r="I1099" s="39">
        <f>[1]Source!AU1619</f>
        <v>60</v>
      </c>
      <c r="J1099" s="40">
        <f>SUM(V1094:V1101)</f>
        <v>461.87</v>
      </c>
      <c r="K1099" s="41"/>
    </row>
    <row r="1100" spans="1:26" x14ac:dyDescent="0.25">
      <c r="A1100" s="24"/>
      <c r="B1100" s="36"/>
      <c r="C1100" s="36" t="s">
        <v>35</v>
      </c>
      <c r="D1100" s="37" t="s">
        <v>36</v>
      </c>
      <c r="E1100" s="30">
        <f>[1]Source!AQ1619</f>
        <v>2.4</v>
      </c>
      <c r="F1100" s="38"/>
      <c r="G1100" s="39" t="str">
        <f>[1]Source!DI1619</f>
        <v/>
      </c>
      <c r="H1100" s="40"/>
      <c r="I1100" s="39"/>
      <c r="J1100" s="40"/>
      <c r="K1100" s="43">
        <f>[1]Source!U1619</f>
        <v>2.4</v>
      </c>
    </row>
    <row r="1101" spans="1:26" ht="28.5" x14ac:dyDescent="0.25">
      <c r="A1101" s="44" t="str">
        <f>[1]Source!E1620</f>
        <v>264,1</v>
      </c>
      <c r="B1101" s="45" t="str">
        <f>[1]Source!F1620</f>
        <v>509-4294</v>
      </c>
      <c r="C1101" s="45" t="str">
        <f>[1]Source!G1620</f>
        <v>Блок контроля и индикации, марка "С2000-БКИ"</v>
      </c>
      <c r="D1101" s="46" t="str">
        <f>[1]Source!H1620</f>
        <v>шт.</v>
      </c>
      <c r="E1101" s="47">
        <f>[1]Source!I1620</f>
        <v>1</v>
      </c>
      <c r="F1101" s="48">
        <f>[1]Source!AL1620+[1]Source!AM1620+[1]Source!AO1620</f>
        <v>404.27</v>
      </c>
      <c r="G1101" s="49" t="s">
        <v>37</v>
      </c>
      <c r="H1101" s="50">
        <f>ROUND([1]Source!AC1620*[1]Source!I1620, 2)+ROUND([1]Source!AD1620*[1]Source!I1620, 2)+ROUND([1]Source!AF1620*[1]Source!I1620, 2)</f>
        <v>404.27</v>
      </c>
      <c r="I1101" s="51">
        <f>IF([1]Source!BC1620&lt;&gt; 0, [1]Source!BC1620, 1)</f>
        <v>9.1</v>
      </c>
      <c r="J1101" s="50">
        <f>[1]Source!O1620</f>
        <v>3678.86</v>
      </c>
      <c r="K1101" s="52"/>
      <c r="S1101">
        <f>ROUND(([1]Source!FX1620/100)*((ROUND([1]Source!AF1620*[1]Source!I1620, 2)+ROUND([1]Source!AE1620*[1]Source!I1620, 2))), 2)</f>
        <v>0</v>
      </c>
      <c r="T1101">
        <f>[1]Source!X1620</f>
        <v>0</v>
      </c>
      <c r="U1101">
        <f>ROUND(([1]Source!FY1620/100)*((ROUND([1]Source!AF1620*[1]Source!I1620, 2)+ROUND([1]Source!AE1620*[1]Source!I1620, 2))), 2)</f>
        <v>0</v>
      </c>
      <c r="V1101">
        <f>[1]Source!Y1620</f>
        <v>0</v>
      </c>
      <c r="W1101">
        <f>IF([1]Source!BI1620&lt;=1,H1101, 0)</f>
        <v>0</v>
      </c>
      <c r="X1101">
        <f>IF([1]Source!BI1620=2,H1101, 0)</f>
        <v>404.27</v>
      </c>
      <c r="Y1101">
        <f>IF([1]Source!BI1620=3,H1101, 0)</f>
        <v>0</v>
      </c>
      <c r="Z1101">
        <f>IF([1]Source!BI1620=4,H1101, 0)</f>
        <v>0</v>
      </c>
    </row>
    <row r="1102" spans="1:26" x14ac:dyDescent="0.25">
      <c r="G1102" s="53">
        <f>H1095+H1096+H1097+H1098+H1099+SUM(H1101:H1101)</f>
        <v>468.21</v>
      </c>
      <c r="H1102" s="53"/>
      <c r="I1102" s="53">
        <f>J1095+J1096+J1097+J1098+J1099+SUM(J1101:J1101)</f>
        <v>5561.68</v>
      </c>
      <c r="J1102" s="53"/>
      <c r="K1102" s="54">
        <f>[1]Source!U1619</f>
        <v>2.4</v>
      </c>
      <c r="O1102" s="55">
        <f>G1102</f>
        <v>468.21</v>
      </c>
      <c r="P1102" s="55">
        <f>I1102</f>
        <v>5561.68</v>
      </c>
      <c r="Q1102" s="55">
        <f>K1102</f>
        <v>2.4</v>
      </c>
      <c r="W1102">
        <f>IF([1]Source!BI1619&lt;=1,H1095+H1096+H1097+H1098+H1099, 0)</f>
        <v>0</v>
      </c>
      <c r="X1102">
        <f>IF([1]Source!BI1619=2,H1095+H1096+H1097+H1098+H1099, 0)</f>
        <v>63.940000000000005</v>
      </c>
      <c r="Y1102">
        <f>IF([1]Source!BI1619=3,H1095+H1096+H1097+H1098+H1099, 0)</f>
        <v>0</v>
      </c>
      <c r="Z1102">
        <f>IF([1]Source!BI1619=4,H1095+H1096+H1097+H1098+H1099, 0)</f>
        <v>0</v>
      </c>
    </row>
    <row r="1103" spans="1:26" ht="29.25" x14ac:dyDescent="0.25">
      <c r="A1103" s="24" t="str">
        <f>[1]Source!E1621</f>
        <v>265</v>
      </c>
      <c r="B1103" s="36" t="str">
        <f>[1]Source!F1621</f>
        <v>м10-08-001-8</v>
      </c>
      <c r="C1103" s="36" t="str">
        <f>[1]Source!G1621</f>
        <v>Прибор ОПС на 4 луча</v>
      </c>
      <c r="D1103" s="37" t="str">
        <f>[1]Source!H1621</f>
        <v>1  ШТ.</v>
      </c>
      <c r="E1103" s="30">
        <f>[1]Source!I1621</f>
        <v>1</v>
      </c>
      <c r="F1103" s="38">
        <f>[1]Source!AL1621+[1]Source!AM1621+[1]Source!AO1621</f>
        <v>29.66</v>
      </c>
      <c r="G1103" s="39"/>
      <c r="H1103" s="40"/>
      <c r="I1103" s="39" t="str">
        <f>[1]Source!BO1621</f>
        <v>м10-08-001-8</v>
      </c>
      <c r="J1103" s="40"/>
      <c r="K1103" s="41"/>
      <c r="S1103">
        <f>ROUND(([1]Source!FX1621/100)*((ROUND([1]Source!AF1621*[1]Source!I1621, 2)+ROUND([1]Source!AE1621*[1]Source!I1621, 2))), 2)</f>
        <v>20.16</v>
      </c>
      <c r="T1103">
        <f>[1]Source!X1621</f>
        <v>624.76</v>
      </c>
      <c r="U1103">
        <f>ROUND(([1]Source!FY1621/100)*((ROUND([1]Source!AF1621*[1]Source!I1621, 2)+ROUND([1]Source!AE1621*[1]Source!I1621, 2))), 2)</f>
        <v>15.12</v>
      </c>
      <c r="V1103">
        <f>[1]Source!Y1621</f>
        <v>468.57</v>
      </c>
    </row>
    <row r="1104" spans="1:26" x14ac:dyDescent="0.25">
      <c r="A1104" s="24"/>
      <c r="B1104" s="36"/>
      <c r="C1104" s="36" t="s">
        <v>29</v>
      </c>
      <c r="D1104" s="37"/>
      <c r="E1104" s="30"/>
      <c r="F1104" s="38">
        <f>[1]Source!AO1621</f>
        <v>25.2</v>
      </c>
      <c r="G1104" s="39" t="str">
        <f>[1]Source!DG1621</f>
        <v/>
      </c>
      <c r="H1104" s="40">
        <f>ROUND([1]Source!AF1621*[1]Source!I1621, 2)</f>
        <v>25.2</v>
      </c>
      <c r="I1104" s="39">
        <f>IF([1]Source!BA1621&lt;&gt; 0, [1]Source!BA1621, 1)</f>
        <v>30.99</v>
      </c>
      <c r="J1104" s="40">
        <f>[1]Source!S1621</f>
        <v>780.95</v>
      </c>
      <c r="K1104" s="41"/>
      <c r="R1104">
        <f>H1104</f>
        <v>25.2</v>
      </c>
    </row>
    <row r="1105" spans="1:26" x14ac:dyDescent="0.25">
      <c r="A1105" s="24"/>
      <c r="B1105" s="36"/>
      <c r="C1105" s="36" t="s">
        <v>30</v>
      </c>
      <c r="D1105" s="37"/>
      <c r="E1105" s="30"/>
      <c r="F1105" s="38">
        <f>[1]Source!AM1621</f>
        <v>0.25</v>
      </c>
      <c r="G1105" s="39" t="str">
        <f>[1]Source!DE1621</f>
        <v/>
      </c>
      <c r="H1105" s="40">
        <f>ROUND([1]Source!AD1621*[1]Source!I1621, 2)</f>
        <v>0.25</v>
      </c>
      <c r="I1105" s="39">
        <f>IF([1]Source!BB1621&lt;&gt; 0, [1]Source!BB1621, 1)</f>
        <v>3.76</v>
      </c>
      <c r="J1105" s="40">
        <f>[1]Source!Q1621</f>
        <v>0.94</v>
      </c>
      <c r="K1105" s="41"/>
    </row>
    <row r="1106" spans="1:26" x14ac:dyDescent="0.25">
      <c r="A1106" s="24"/>
      <c r="B1106" s="36"/>
      <c r="C1106" s="36" t="s">
        <v>31</v>
      </c>
      <c r="D1106" s="37"/>
      <c r="E1106" s="30"/>
      <c r="F1106" s="38">
        <f>[1]Source!AL1621</f>
        <v>4.21</v>
      </c>
      <c r="G1106" s="39" t="str">
        <f>[1]Source!DD1621</f>
        <v/>
      </c>
      <c r="H1106" s="40">
        <f>ROUND([1]Source!AC1621*[1]Source!I1621, 2)</f>
        <v>4.21</v>
      </c>
      <c r="I1106" s="39">
        <f>IF([1]Source!BC1621&lt;&gt; 0, [1]Source!BC1621, 1)</f>
        <v>8.52</v>
      </c>
      <c r="J1106" s="40">
        <f>[1]Source!P1621</f>
        <v>35.869999999999997</v>
      </c>
      <c r="K1106" s="41"/>
    </row>
    <row r="1107" spans="1:26" x14ac:dyDescent="0.25">
      <c r="A1107" s="24"/>
      <c r="B1107" s="36"/>
      <c r="C1107" s="36" t="s">
        <v>32</v>
      </c>
      <c r="D1107" s="37" t="s">
        <v>33</v>
      </c>
      <c r="E1107" s="30">
        <f>[1]Source!BZ1621</f>
        <v>80</v>
      </c>
      <c r="F1107" s="42"/>
      <c r="G1107" s="39"/>
      <c r="H1107" s="40">
        <f>SUM(S1103:S1110)</f>
        <v>20.16</v>
      </c>
      <c r="I1107" s="39">
        <f>[1]Source!AT1621</f>
        <v>80</v>
      </c>
      <c r="J1107" s="40">
        <f>SUM(T1103:T1110)</f>
        <v>624.76</v>
      </c>
      <c r="K1107" s="41"/>
    </row>
    <row r="1108" spans="1:26" x14ac:dyDescent="0.25">
      <c r="A1108" s="24"/>
      <c r="B1108" s="36"/>
      <c r="C1108" s="36" t="s">
        <v>34</v>
      </c>
      <c r="D1108" s="37" t="s">
        <v>33</v>
      </c>
      <c r="E1108" s="30">
        <f>[1]Source!CA1621</f>
        <v>60</v>
      </c>
      <c r="F1108" s="42"/>
      <c r="G1108" s="39"/>
      <c r="H1108" s="40">
        <f>SUM(U1103:U1110)</f>
        <v>15.12</v>
      </c>
      <c r="I1108" s="39">
        <f>[1]Source!AU1621</f>
        <v>60</v>
      </c>
      <c r="J1108" s="40">
        <f>SUM(V1103:V1110)</f>
        <v>468.57</v>
      </c>
      <c r="K1108" s="41"/>
    </row>
    <row r="1109" spans="1:26" x14ac:dyDescent="0.25">
      <c r="A1109" s="24"/>
      <c r="B1109" s="36"/>
      <c r="C1109" s="36" t="s">
        <v>35</v>
      </c>
      <c r="D1109" s="37" t="s">
        <v>36</v>
      </c>
      <c r="E1109" s="30">
        <f>[1]Source!AQ1621</f>
        <v>2.4</v>
      </c>
      <c r="F1109" s="38"/>
      <c r="G1109" s="39" t="str">
        <f>[1]Source!DI1621</f>
        <v/>
      </c>
      <c r="H1109" s="40"/>
      <c r="I1109" s="39"/>
      <c r="J1109" s="40"/>
      <c r="K1109" s="43">
        <f>[1]Source!U1621</f>
        <v>2.4</v>
      </c>
    </row>
    <row r="1110" spans="1:26" ht="28.5" x14ac:dyDescent="0.25">
      <c r="A1110" s="44" t="str">
        <f>[1]Source!E1622</f>
        <v>265,1</v>
      </c>
      <c r="B1110" s="45" t="str">
        <f>[1]Source!F1622</f>
        <v>509-4296</v>
      </c>
      <c r="C1110" s="45" t="str">
        <f>[1]Source!G1622</f>
        <v>Контроллер двухпроводной линии связи, марка "С2000-КДЛ"</v>
      </c>
      <c r="D1110" s="46" t="str">
        <f>[1]Source!H1622</f>
        <v>шт.</v>
      </c>
      <c r="E1110" s="47">
        <f>[1]Source!I1622</f>
        <v>1</v>
      </c>
      <c r="F1110" s="48">
        <f>[1]Source!AL1622+[1]Source!AM1622+[1]Source!AO1622</f>
        <v>178.97</v>
      </c>
      <c r="G1110" s="49" t="s">
        <v>37</v>
      </c>
      <c r="H1110" s="50">
        <f>ROUND([1]Source!AC1622*[1]Source!I1622, 2)+ROUND([1]Source!AD1622*[1]Source!I1622, 2)+ROUND([1]Source!AF1622*[1]Source!I1622, 2)</f>
        <v>178.97</v>
      </c>
      <c r="I1110" s="51">
        <f>IF([1]Source!BC1622&lt;&gt; 0, [1]Source!BC1622, 1)</f>
        <v>10.37</v>
      </c>
      <c r="J1110" s="50">
        <f>[1]Source!O1622</f>
        <v>1855.92</v>
      </c>
      <c r="K1110" s="52"/>
      <c r="S1110">
        <f>ROUND(([1]Source!FX1622/100)*((ROUND([1]Source!AF1622*[1]Source!I1622, 2)+ROUND([1]Source!AE1622*[1]Source!I1622, 2))), 2)</f>
        <v>0</v>
      </c>
      <c r="T1110">
        <f>[1]Source!X1622</f>
        <v>0</v>
      </c>
      <c r="U1110">
        <f>ROUND(([1]Source!FY1622/100)*((ROUND([1]Source!AF1622*[1]Source!I1622, 2)+ROUND([1]Source!AE1622*[1]Source!I1622, 2))), 2)</f>
        <v>0</v>
      </c>
      <c r="V1110">
        <f>[1]Source!Y1622</f>
        <v>0</v>
      </c>
      <c r="W1110">
        <f>IF([1]Source!BI1622&lt;=1,H1110, 0)</f>
        <v>0</v>
      </c>
      <c r="X1110">
        <f>IF([1]Source!BI1622=2,H1110, 0)</f>
        <v>178.97</v>
      </c>
      <c r="Y1110">
        <f>IF([1]Source!BI1622=3,H1110, 0)</f>
        <v>0</v>
      </c>
      <c r="Z1110">
        <f>IF([1]Source!BI1622=4,H1110, 0)</f>
        <v>0</v>
      </c>
    </row>
    <row r="1111" spans="1:26" x14ac:dyDescent="0.25">
      <c r="G1111" s="53">
        <f>H1104+H1105+H1106+H1107+H1108+SUM(H1110:H1110)</f>
        <v>243.91</v>
      </c>
      <c r="H1111" s="53"/>
      <c r="I1111" s="53">
        <f>J1104+J1105+J1106+J1107+J1108+SUM(J1110:J1110)</f>
        <v>3767.01</v>
      </c>
      <c r="J1111" s="53"/>
      <c r="K1111" s="54">
        <f>[1]Source!U1621</f>
        <v>2.4</v>
      </c>
      <c r="O1111" s="55">
        <f>G1111</f>
        <v>243.91</v>
      </c>
      <c r="P1111" s="55">
        <f>I1111</f>
        <v>3767.01</v>
      </c>
      <c r="Q1111" s="55">
        <f>K1111</f>
        <v>2.4</v>
      </c>
      <c r="W1111">
        <f>IF([1]Source!BI1621&lt;=1,H1104+H1105+H1106+H1107+H1108, 0)</f>
        <v>0</v>
      </c>
      <c r="X1111">
        <f>IF([1]Source!BI1621=2,H1104+H1105+H1106+H1107+H1108, 0)</f>
        <v>64.94</v>
      </c>
      <c r="Y1111">
        <f>IF([1]Source!BI1621=3,H1104+H1105+H1106+H1107+H1108, 0)</f>
        <v>0</v>
      </c>
      <c r="Z1111">
        <f>IF([1]Source!BI1621=4,H1104+H1105+H1106+H1107+H1108, 0)</f>
        <v>0</v>
      </c>
    </row>
    <row r="1112" spans="1:26" ht="29.25" x14ac:dyDescent="0.25">
      <c r="A1112" s="24" t="str">
        <f>[1]Source!E1623</f>
        <v>266</v>
      </c>
      <c r="B1112" s="36" t="str">
        <f>[1]Source!F1623</f>
        <v>м10-08-001-12</v>
      </c>
      <c r="C1112" s="36" t="str">
        <f>[1]Source!G1623</f>
        <v>Устройства промежуточные на количество лучей 5</v>
      </c>
      <c r="D1112" s="37" t="str">
        <f>[1]Source!H1623</f>
        <v>1  ШТ.</v>
      </c>
      <c r="E1112" s="30">
        <f>[1]Source!I1623</f>
        <v>3</v>
      </c>
      <c r="F1112" s="38">
        <f>[1]Source!AL1623+[1]Source!AM1623+[1]Source!AO1623</f>
        <v>29.17</v>
      </c>
      <c r="G1112" s="39"/>
      <c r="H1112" s="40"/>
      <c r="I1112" s="39" t="str">
        <f>[1]Source!BO1623</f>
        <v>м10-08-001-12</v>
      </c>
      <c r="J1112" s="40"/>
      <c r="K1112" s="41"/>
      <c r="S1112">
        <f>ROUND(([1]Source!FX1623/100)*((ROUND([1]Source!AF1623*[1]Source!I1623, 2)+ROUND([1]Source!AE1623*[1]Source!I1623, 2))), 2)</f>
        <v>59.62</v>
      </c>
      <c r="T1112">
        <f>[1]Source!X1623</f>
        <v>1847.5</v>
      </c>
      <c r="U1112">
        <f>ROUND(([1]Source!FY1623/100)*((ROUND([1]Source!AF1623*[1]Source!I1623, 2)+ROUND([1]Source!AE1623*[1]Source!I1623, 2))), 2)</f>
        <v>44.71</v>
      </c>
      <c r="V1112">
        <f>[1]Source!Y1623</f>
        <v>1385.62</v>
      </c>
    </row>
    <row r="1113" spans="1:26" x14ac:dyDescent="0.25">
      <c r="A1113" s="24"/>
      <c r="B1113" s="36"/>
      <c r="C1113" s="36" t="s">
        <v>29</v>
      </c>
      <c r="D1113" s="37"/>
      <c r="E1113" s="30"/>
      <c r="F1113" s="38">
        <f>[1]Source!AO1623</f>
        <v>24.84</v>
      </c>
      <c r="G1113" s="39" t="str">
        <f>[1]Source!DG1623</f>
        <v/>
      </c>
      <c r="H1113" s="40">
        <f>ROUND([1]Source!AF1623*[1]Source!I1623, 2)</f>
        <v>74.52</v>
      </c>
      <c r="I1113" s="39">
        <f>IF([1]Source!BA1623&lt;&gt; 0, [1]Source!BA1623, 1)</f>
        <v>30.99</v>
      </c>
      <c r="J1113" s="40">
        <f>[1]Source!S1623</f>
        <v>2309.37</v>
      </c>
      <c r="K1113" s="41"/>
      <c r="R1113">
        <f>H1113</f>
        <v>74.52</v>
      </c>
    </row>
    <row r="1114" spans="1:26" x14ac:dyDescent="0.25">
      <c r="A1114" s="24"/>
      <c r="B1114" s="36"/>
      <c r="C1114" s="36" t="s">
        <v>30</v>
      </c>
      <c r="D1114" s="37"/>
      <c r="E1114" s="30"/>
      <c r="F1114" s="38">
        <f>[1]Source!AM1623</f>
        <v>0.25</v>
      </c>
      <c r="G1114" s="39" t="str">
        <f>[1]Source!DE1623</f>
        <v/>
      </c>
      <c r="H1114" s="40">
        <f>ROUND([1]Source!AD1623*[1]Source!I1623, 2)</f>
        <v>0.75</v>
      </c>
      <c r="I1114" s="39">
        <f>IF([1]Source!BB1623&lt;&gt; 0, [1]Source!BB1623, 1)</f>
        <v>3.76</v>
      </c>
      <c r="J1114" s="40">
        <f>[1]Source!Q1623</f>
        <v>2.82</v>
      </c>
      <c r="K1114" s="41"/>
    </row>
    <row r="1115" spans="1:26" x14ac:dyDescent="0.25">
      <c r="A1115" s="24"/>
      <c r="B1115" s="36"/>
      <c r="C1115" s="36" t="s">
        <v>31</v>
      </c>
      <c r="D1115" s="37"/>
      <c r="E1115" s="30"/>
      <c r="F1115" s="38">
        <f>[1]Source!AL1623</f>
        <v>4.08</v>
      </c>
      <c r="G1115" s="39" t="str">
        <f>[1]Source!DD1623</f>
        <v/>
      </c>
      <c r="H1115" s="40">
        <f>ROUND([1]Source!AC1623*[1]Source!I1623, 2)</f>
        <v>12.24</v>
      </c>
      <c r="I1115" s="39">
        <f>IF([1]Source!BC1623&lt;&gt; 0, [1]Source!BC1623, 1)</f>
        <v>8.43</v>
      </c>
      <c r="J1115" s="40">
        <f>[1]Source!P1623</f>
        <v>103.18</v>
      </c>
      <c r="K1115" s="41"/>
    </row>
    <row r="1116" spans="1:26" x14ac:dyDescent="0.25">
      <c r="A1116" s="24"/>
      <c r="B1116" s="36"/>
      <c r="C1116" s="36" t="s">
        <v>32</v>
      </c>
      <c r="D1116" s="37" t="s">
        <v>33</v>
      </c>
      <c r="E1116" s="30">
        <f>[1]Source!BZ1623</f>
        <v>80</v>
      </c>
      <c r="F1116" s="42"/>
      <c r="G1116" s="39"/>
      <c r="H1116" s="40">
        <f>SUM(S1112:S1119)</f>
        <v>59.62</v>
      </c>
      <c r="I1116" s="39">
        <f>[1]Source!AT1623</f>
        <v>80</v>
      </c>
      <c r="J1116" s="40">
        <f>SUM(T1112:T1119)</f>
        <v>1847.5</v>
      </c>
      <c r="K1116" s="41"/>
    </row>
    <row r="1117" spans="1:26" x14ac:dyDescent="0.25">
      <c r="A1117" s="24"/>
      <c r="B1117" s="36"/>
      <c r="C1117" s="36" t="s">
        <v>34</v>
      </c>
      <c r="D1117" s="37" t="s">
        <v>33</v>
      </c>
      <c r="E1117" s="30">
        <f>[1]Source!CA1623</f>
        <v>60</v>
      </c>
      <c r="F1117" s="42"/>
      <c r="G1117" s="39"/>
      <c r="H1117" s="40">
        <f>SUM(U1112:U1119)</f>
        <v>44.71</v>
      </c>
      <c r="I1117" s="39">
        <f>[1]Source!AU1623</f>
        <v>60</v>
      </c>
      <c r="J1117" s="40">
        <f>SUM(V1112:V1119)</f>
        <v>1385.62</v>
      </c>
      <c r="K1117" s="41"/>
    </row>
    <row r="1118" spans="1:26" x14ac:dyDescent="0.25">
      <c r="A1118" s="24"/>
      <c r="B1118" s="36"/>
      <c r="C1118" s="36" t="s">
        <v>35</v>
      </c>
      <c r="D1118" s="37" t="s">
        <v>36</v>
      </c>
      <c r="E1118" s="30">
        <f>[1]Source!AQ1623</f>
        <v>2.4</v>
      </c>
      <c r="F1118" s="38"/>
      <c r="G1118" s="39" t="str">
        <f>[1]Source!DI1623</f>
        <v/>
      </c>
      <c r="H1118" s="40"/>
      <c r="I1118" s="39"/>
      <c r="J1118" s="40"/>
      <c r="K1118" s="43">
        <f>[1]Source!U1623</f>
        <v>7.1999999999999993</v>
      </c>
    </row>
    <row r="1119" spans="1:26" ht="28.5" x14ac:dyDescent="0.25">
      <c r="A1119" s="44" t="str">
        <f>[1]Source!E1624</f>
        <v>266,1</v>
      </c>
      <c r="B1119" s="45" t="str">
        <f>[1]Source!F1624</f>
        <v>509-7317</v>
      </c>
      <c r="C1119" s="45" t="str">
        <f>[1]Source!G1624</f>
        <v>Блок сигнально-пусковой (релейный блок), марка "С2000-СП2"</v>
      </c>
      <c r="D1119" s="46" t="str">
        <f>[1]Source!H1624</f>
        <v>шт.</v>
      </c>
      <c r="E1119" s="47">
        <f>[1]Source!I1624</f>
        <v>3</v>
      </c>
      <c r="F1119" s="48">
        <f>[1]Source!AL1624+[1]Source!AM1624+[1]Source!AO1624</f>
        <v>99.32</v>
      </c>
      <c r="G1119" s="49" t="s">
        <v>37</v>
      </c>
      <c r="H1119" s="50">
        <f>ROUND([1]Source!AC1624*[1]Source!I1624, 2)+ROUND([1]Source!AD1624*[1]Source!I1624, 2)+ROUND([1]Source!AF1624*[1]Source!I1624, 2)</f>
        <v>297.95999999999998</v>
      </c>
      <c r="I1119" s="51">
        <f>IF([1]Source!BC1624&lt;&gt; 0, [1]Source!BC1624, 1)</f>
        <v>9.25</v>
      </c>
      <c r="J1119" s="50">
        <f>[1]Source!O1624</f>
        <v>2756.13</v>
      </c>
      <c r="K1119" s="52"/>
      <c r="S1119">
        <f>ROUND(([1]Source!FX1624/100)*((ROUND([1]Source!AF1624*[1]Source!I1624, 2)+ROUND([1]Source!AE1624*[1]Source!I1624, 2))), 2)</f>
        <v>0</v>
      </c>
      <c r="T1119">
        <f>[1]Source!X1624</f>
        <v>0</v>
      </c>
      <c r="U1119">
        <f>ROUND(([1]Source!FY1624/100)*((ROUND([1]Source!AF1624*[1]Source!I1624, 2)+ROUND([1]Source!AE1624*[1]Source!I1624, 2))), 2)</f>
        <v>0</v>
      </c>
      <c r="V1119">
        <f>[1]Source!Y1624</f>
        <v>0</v>
      </c>
      <c r="W1119">
        <f>IF([1]Source!BI1624&lt;=1,H1119, 0)</f>
        <v>0</v>
      </c>
      <c r="X1119">
        <f>IF([1]Source!BI1624=2,H1119, 0)</f>
        <v>297.95999999999998</v>
      </c>
      <c r="Y1119">
        <f>IF([1]Source!BI1624=3,H1119, 0)</f>
        <v>0</v>
      </c>
      <c r="Z1119">
        <f>IF([1]Source!BI1624=4,H1119, 0)</f>
        <v>0</v>
      </c>
    </row>
    <row r="1120" spans="1:26" x14ac:dyDescent="0.25">
      <c r="G1120" s="53">
        <f>H1113+H1114+H1115+H1116+H1117+SUM(H1119:H1119)</f>
        <v>489.79999999999995</v>
      </c>
      <c r="H1120" s="53"/>
      <c r="I1120" s="53">
        <f>J1113+J1114+J1115+J1116+J1117+SUM(J1119:J1119)</f>
        <v>8404.619999999999</v>
      </c>
      <c r="J1120" s="53"/>
      <c r="K1120" s="54">
        <f>[1]Source!U1623</f>
        <v>7.1999999999999993</v>
      </c>
      <c r="O1120" s="55">
        <f>G1120</f>
        <v>489.79999999999995</v>
      </c>
      <c r="P1120" s="55">
        <f>I1120</f>
        <v>8404.619999999999</v>
      </c>
      <c r="Q1120" s="55">
        <f>K1120</f>
        <v>7.1999999999999993</v>
      </c>
      <c r="W1120">
        <f>IF([1]Source!BI1623&lt;=1,H1113+H1114+H1115+H1116+H1117, 0)</f>
        <v>0</v>
      </c>
      <c r="X1120">
        <f>IF([1]Source!BI1623=2,H1113+H1114+H1115+H1116+H1117, 0)</f>
        <v>191.84</v>
      </c>
      <c r="Y1120">
        <f>IF([1]Source!BI1623=3,H1113+H1114+H1115+H1116+H1117, 0)</f>
        <v>0</v>
      </c>
      <c r="Z1120">
        <f>IF([1]Source!BI1623=4,H1113+H1114+H1115+H1116+H1117, 0)</f>
        <v>0</v>
      </c>
    </row>
    <row r="1121" spans="1:26" ht="29.25" x14ac:dyDescent="0.25">
      <c r="A1121" s="24" t="str">
        <f>[1]Source!E1625</f>
        <v>267</v>
      </c>
      <c r="B1121" s="36" t="str">
        <f>[1]Source!F1625</f>
        <v>м10-08-019-01</v>
      </c>
      <c r="C1121" s="36" t="str">
        <f>[1]Source!G1625</f>
        <v>Коробка ответвительная на стене</v>
      </c>
      <c r="D1121" s="37" t="str">
        <f>[1]Source!H1625</f>
        <v>1  ШТ.</v>
      </c>
      <c r="E1121" s="30">
        <f>[1]Source!I1625</f>
        <v>1</v>
      </c>
      <c r="F1121" s="38">
        <f>[1]Source!AL1625+[1]Source!AM1625+[1]Source!AO1625</f>
        <v>5.29</v>
      </c>
      <c r="G1121" s="39"/>
      <c r="H1121" s="40"/>
      <c r="I1121" s="39" t="str">
        <f>[1]Source!BO1625</f>
        <v>м11-03-001-1</v>
      </c>
      <c r="J1121" s="40"/>
      <c r="K1121" s="41"/>
      <c r="S1121">
        <f>ROUND(([1]Source!FX1625/100)*((ROUND([1]Source!AF1625*[1]Source!I1625, 2)+ROUND([1]Source!AE1625*[1]Source!I1625, 2))), 2)</f>
        <v>3.9</v>
      </c>
      <c r="T1121">
        <f>[1]Source!X1625</f>
        <v>120.98</v>
      </c>
      <c r="U1121">
        <f>ROUND(([1]Source!FY1625/100)*((ROUND([1]Source!AF1625*[1]Source!I1625, 2)+ROUND([1]Source!AE1625*[1]Source!I1625, 2))), 2)</f>
        <v>2.93</v>
      </c>
      <c r="V1121">
        <f>[1]Source!Y1625</f>
        <v>90.74</v>
      </c>
    </row>
    <row r="1122" spans="1:26" x14ac:dyDescent="0.25">
      <c r="A1122" s="24"/>
      <c r="B1122" s="36"/>
      <c r="C1122" s="36" t="s">
        <v>29</v>
      </c>
      <c r="D1122" s="37"/>
      <c r="E1122" s="30"/>
      <c r="F1122" s="38">
        <f>[1]Source!AO1625</f>
        <v>4.88</v>
      </c>
      <c r="G1122" s="39" t="str">
        <f>[1]Source!DG1625</f>
        <v/>
      </c>
      <c r="H1122" s="40">
        <f>ROUND([1]Source!AF1625*[1]Source!I1625, 2)</f>
        <v>4.88</v>
      </c>
      <c r="I1122" s="39">
        <f>IF([1]Source!BA1625&lt;&gt; 0, [1]Source!BA1625, 1)</f>
        <v>30.99</v>
      </c>
      <c r="J1122" s="40">
        <f>[1]Source!S1625</f>
        <v>151.22999999999999</v>
      </c>
      <c r="K1122" s="41"/>
      <c r="R1122">
        <f>H1122</f>
        <v>4.88</v>
      </c>
    </row>
    <row r="1123" spans="1:26" x14ac:dyDescent="0.25">
      <c r="A1123" s="24"/>
      <c r="B1123" s="36"/>
      <c r="C1123" s="36" t="s">
        <v>31</v>
      </c>
      <c r="D1123" s="37"/>
      <c r="E1123" s="30"/>
      <c r="F1123" s="38">
        <f>[1]Source!AL1625</f>
        <v>0.41</v>
      </c>
      <c r="G1123" s="39" t="str">
        <f>[1]Source!DD1625</f>
        <v/>
      </c>
      <c r="H1123" s="40">
        <f>ROUND([1]Source!AC1625*[1]Source!I1625, 2)</f>
        <v>0.41</v>
      </c>
      <c r="I1123" s="39">
        <f>IF([1]Source!BC1625&lt;&gt; 0, [1]Source!BC1625, 1)</f>
        <v>8.33</v>
      </c>
      <c r="J1123" s="40">
        <f>[1]Source!P1625</f>
        <v>3.42</v>
      </c>
      <c r="K1123" s="41"/>
    </row>
    <row r="1124" spans="1:26" x14ac:dyDescent="0.25">
      <c r="A1124" s="24"/>
      <c r="B1124" s="36"/>
      <c r="C1124" s="36" t="s">
        <v>32</v>
      </c>
      <c r="D1124" s="37" t="s">
        <v>33</v>
      </c>
      <c r="E1124" s="30">
        <f>[1]Source!BZ1625</f>
        <v>80</v>
      </c>
      <c r="F1124" s="42"/>
      <c r="G1124" s="39"/>
      <c r="H1124" s="40">
        <f>SUM(S1121:S1127)</f>
        <v>3.9</v>
      </c>
      <c r="I1124" s="39">
        <f>[1]Source!AT1625</f>
        <v>80</v>
      </c>
      <c r="J1124" s="40">
        <f>SUM(T1121:T1127)</f>
        <v>120.98</v>
      </c>
      <c r="K1124" s="41"/>
    </row>
    <row r="1125" spans="1:26" x14ac:dyDescent="0.25">
      <c r="A1125" s="24"/>
      <c r="B1125" s="36"/>
      <c r="C1125" s="36" t="s">
        <v>34</v>
      </c>
      <c r="D1125" s="37" t="s">
        <v>33</v>
      </c>
      <c r="E1125" s="30">
        <f>[1]Source!CA1625</f>
        <v>60</v>
      </c>
      <c r="F1125" s="42"/>
      <c r="G1125" s="39"/>
      <c r="H1125" s="40">
        <f>SUM(U1121:U1127)</f>
        <v>2.93</v>
      </c>
      <c r="I1125" s="39">
        <f>[1]Source!AU1625</f>
        <v>60</v>
      </c>
      <c r="J1125" s="40">
        <f>SUM(V1121:V1127)</f>
        <v>90.74</v>
      </c>
      <c r="K1125" s="41"/>
    </row>
    <row r="1126" spans="1:26" x14ac:dyDescent="0.25">
      <c r="A1126" s="24"/>
      <c r="B1126" s="36"/>
      <c r="C1126" s="36" t="s">
        <v>35</v>
      </c>
      <c r="D1126" s="37" t="s">
        <v>36</v>
      </c>
      <c r="E1126" s="30">
        <f>[1]Source!AQ1625</f>
        <v>0.52</v>
      </c>
      <c r="F1126" s="38"/>
      <c r="G1126" s="39" t="str">
        <f>[1]Source!DI1625</f>
        <v/>
      </c>
      <c r="H1126" s="40"/>
      <c r="I1126" s="39"/>
      <c r="J1126" s="40"/>
      <c r="K1126" s="43">
        <f>[1]Source!U1625</f>
        <v>0.52</v>
      </c>
    </row>
    <row r="1127" spans="1:26" ht="28.5" x14ac:dyDescent="0.25">
      <c r="A1127" s="44" t="str">
        <f>[1]Source!E1626</f>
        <v>267,1</v>
      </c>
      <c r="B1127" s="45" t="str">
        <f>[1]Source!F1626</f>
        <v>509-7292</v>
      </c>
      <c r="C1127" s="45" t="str">
        <f>[1]Source!G1626</f>
        <v>Расширитель адресный ("адресная метка"), марка "С2000-АР2"</v>
      </c>
      <c r="D1127" s="46" t="str">
        <f>[1]Source!H1626</f>
        <v>100 шт.</v>
      </c>
      <c r="E1127" s="47">
        <f>[1]Source!I1626</f>
        <v>0.01</v>
      </c>
      <c r="F1127" s="48">
        <f>[1]Source!AL1626+[1]Source!AM1626+[1]Source!AO1626</f>
        <v>5563</v>
      </c>
      <c r="G1127" s="49" t="s">
        <v>37</v>
      </c>
      <c r="H1127" s="50">
        <f>ROUND([1]Source!AC1626*[1]Source!I1626, 2)+ROUND([1]Source!AD1626*[1]Source!I1626, 2)+ROUND([1]Source!AF1626*[1]Source!I1626, 2)</f>
        <v>55.63</v>
      </c>
      <c r="I1127" s="51">
        <f>IF([1]Source!BC1626&lt;&gt; 0, [1]Source!BC1626, 1)</f>
        <v>7.37</v>
      </c>
      <c r="J1127" s="50">
        <f>[1]Source!O1626</f>
        <v>409.99</v>
      </c>
      <c r="K1127" s="52"/>
      <c r="S1127">
        <f>ROUND(([1]Source!FX1626/100)*((ROUND([1]Source!AF1626*[1]Source!I1626, 2)+ROUND([1]Source!AE1626*[1]Source!I1626, 2))), 2)</f>
        <v>0</v>
      </c>
      <c r="T1127">
        <f>[1]Source!X1626</f>
        <v>0</v>
      </c>
      <c r="U1127">
        <f>ROUND(([1]Source!FY1626/100)*((ROUND([1]Source!AF1626*[1]Source!I1626, 2)+ROUND([1]Source!AE1626*[1]Source!I1626, 2))), 2)</f>
        <v>0</v>
      </c>
      <c r="V1127">
        <f>[1]Source!Y1626</f>
        <v>0</v>
      </c>
      <c r="W1127">
        <f>IF([1]Source!BI1626&lt;=1,H1127, 0)</f>
        <v>0</v>
      </c>
      <c r="X1127">
        <f>IF([1]Source!BI1626=2,H1127, 0)</f>
        <v>55.63</v>
      </c>
      <c r="Y1127">
        <f>IF([1]Source!BI1626=3,H1127, 0)</f>
        <v>0</v>
      </c>
      <c r="Z1127">
        <f>IF([1]Source!BI1626=4,H1127, 0)</f>
        <v>0</v>
      </c>
    </row>
    <row r="1128" spans="1:26" x14ac:dyDescent="0.25">
      <c r="G1128" s="53">
        <f>H1122+H1123+H1124+H1125+SUM(H1127:H1127)</f>
        <v>67.75</v>
      </c>
      <c r="H1128" s="53"/>
      <c r="I1128" s="53">
        <f>J1122+J1123+J1124+J1125+SUM(J1127:J1127)</f>
        <v>776.36</v>
      </c>
      <c r="J1128" s="53"/>
      <c r="K1128" s="54">
        <f>[1]Source!U1625</f>
        <v>0.52</v>
      </c>
      <c r="O1128" s="55">
        <f>G1128</f>
        <v>67.75</v>
      </c>
      <c r="P1128" s="55">
        <f>I1128</f>
        <v>776.36</v>
      </c>
      <c r="Q1128" s="55">
        <f>K1128</f>
        <v>0.52</v>
      </c>
      <c r="W1128">
        <f>IF([1]Source!BI1625&lt;=1,H1122+H1123+H1124+H1125, 0)</f>
        <v>0</v>
      </c>
      <c r="X1128">
        <f>IF([1]Source!BI1625=2,H1122+H1123+H1124+H1125, 0)</f>
        <v>12.12</v>
      </c>
      <c r="Y1128">
        <f>IF([1]Source!BI1625=3,H1122+H1123+H1124+H1125, 0)</f>
        <v>0</v>
      </c>
      <c r="Z1128">
        <f>IF([1]Source!BI1625=4,H1122+H1123+H1124+H1125, 0)</f>
        <v>0</v>
      </c>
    </row>
    <row r="1129" spans="1:26" ht="57" x14ac:dyDescent="0.25">
      <c r="A1129" s="24" t="str">
        <f>[1]Source!E1627</f>
        <v>268</v>
      </c>
      <c r="B1129" s="36" t="str">
        <f>[1]Source!F1627</f>
        <v>м10-08-002-2</v>
      </c>
      <c r="C1129" s="36" t="str">
        <f>[1]Source!G1627</f>
        <v>Извещатель ПС автоматический дымовой, фотоэлектрический, радиоизотопный, световой в нормальном исполнении</v>
      </c>
      <c r="D1129" s="37" t="str">
        <f>[1]Source!H1627</f>
        <v>1  ШТ.</v>
      </c>
      <c r="E1129" s="30">
        <f>[1]Source!I1627</f>
        <v>6</v>
      </c>
      <c r="F1129" s="38">
        <f>[1]Source!AL1627+[1]Source!AM1627+[1]Source!AO1627</f>
        <v>19.21</v>
      </c>
      <c r="G1129" s="39"/>
      <c r="H1129" s="40"/>
      <c r="I1129" s="39" t="str">
        <f>[1]Source!BO1627</f>
        <v>м10-08-002-2</v>
      </c>
      <c r="J1129" s="40"/>
      <c r="K1129" s="41"/>
      <c r="S1129">
        <f>ROUND(([1]Source!FX1627/100)*((ROUND([1]Source!AF1627*[1]Source!I1627, 2)+ROUND([1]Source!AE1627*[1]Source!I1627, 2))), 2)</f>
        <v>77.569999999999993</v>
      </c>
      <c r="T1129">
        <f>[1]Source!X1627</f>
        <v>2403.83</v>
      </c>
      <c r="U1129">
        <f>ROUND(([1]Source!FY1627/100)*((ROUND([1]Source!AF1627*[1]Source!I1627, 2)+ROUND([1]Source!AE1627*[1]Source!I1627, 2))), 2)</f>
        <v>58.18</v>
      </c>
      <c r="V1129">
        <f>[1]Source!Y1627</f>
        <v>1802.87</v>
      </c>
    </row>
    <row r="1130" spans="1:26" x14ac:dyDescent="0.25">
      <c r="A1130" s="24"/>
      <c r="B1130" s="36"/>
      <c r="C1130" s="36" t="s">
        <v>29</v>
      </c>
      <c r="D1130" s="37"/>
      <c r="E1130" s="30"/>
      <c r="F1130" s="38">
        <f>[1]Source!AO1627</f>
        <v>16.16</v>
      </c>
      <c r="G1130" s="39" t="str">
        <f>[1]Source!DG1627</f>
        <v/>
      </c>
      <c r="H1130" s="40">
        <f>ROUND([1]Source!AF1627*[1]Source!I1627, 2)</f>
        <v>96.96</v>
      </c>
      <c r="I1130" s="39">
        <f>IF([1]Source!BA1627&lt;&gt; 0, [1]Source!BA1627, 1)</f>
        <v>30.99</v>
      </c>
      <c r="J1130" s="40">
        <f>[1]Source!S1627</f>
        <v>3004.79</v>
      </c>
      <c r="K1130" s="41"/>
      <c r="R1130">
        <f>H1130</f>
        <v>96.96</v>
      </c>
    </row>
    <row r="1131" spans="1:26" x14ac:dyDescent="0.25">
      <c r="A1131" s="24"/>
      <c r="B1131" s="36"/>
      <c r="C1131" s="36" t="s">
        <v>30</v>
      </c>
      <c r="D1131" s="37"/>
      <c r="E1131" s="30"/>
      <c r="F1131" s="38">
        <f>[1]Source!AM1627</f>
        <v>0.31</v>
      </c>
      <c r="G1131" s="39" t="str">
        <f>[1]Source!DE1627</f>
        <v/>
      </c>
      <c r="H1131" s="40">
        <f>ROUND([1]Source!AD1627*[1]Source!I1627, 2)</f>
        <v>1.86</v>
      </c>
      <c r="I1131" s="39">
        <f>IF([1]Source!BB1627&lt;&gt; 0, [1]Source!BB1627, 1)</f>
        <v>3.74</v>
      </c>
      <c r="J1131" s="40">
        <f>[1]Source!Q1627</f>
        <v>6.96</v>
      </c>
      <c r="K1131" s="41"/>
    </row>
    <row r="1132" spans="1:26" x14ac:dyDescent="0.25">
      <c r="A1132" s="24"/>
      <c r="B1132" s="36"/>
      <c r="C1132" s="36" t="s">
        <v>31</v>
      </c>
      <c r="D1132" s="37"/>
      <c r="E1132" s="30"/>
      <c r="F1132" s="38">
        <f>[1]Source!AL1627</f>
        <v>2.74</v>
      </c>
      <c r="G1132" s="39" t="str">
        <f>[1]Source!DD1627</f>
        <v/>
      </c>
      <c r="H1132" s="40">
        <f>ROUND([1]Source!AC1627*[1]Source!I1627, 2)</f>
        <v>16.440000000000001</v>
      </c>
      <c r="I1132" s="39">
        <f>IF([1]Source!BC1627&lt;&gt; 0, [1]Source!BC1627, 1)</f>
        <v>7.47</v>
      </c>
      <c r="J1132" s="40">
        <f>[1]Source!P1627</f>
        <v>122.81</v>
      </c>
      <c r="K1132" s="41"/>
    </row>
    <row r="1133" spans="1:26" x14ac:dyDescent="0.25">
      <c r="A1133" s="24"/>
      <c r="B1133" s="36"/>
      <c r="C1133" s="36" t="s">
        <v>32</v>
      </c>
      <c r="D1133" s="37" t="s">
        <v>33</v>
      </c>
      <c r="E1133" s="30">
        <f>[1]Source!BZ1627</f>
        <v>80</v>
      </c>
      <c r="F1133" s="42"/>
      <c r="G1133" s="39"/>
      <c r="H1133" s="40">
        <f>SUM(S1129:S1136)</f>
        <v>77.569999999999993</v>
      </c>
      <c r="I1133" s="39">
        <f>[1]Source!AT1627</f>
        <v>80</v>
      </c>
      <c r="J1133" s="40">
        <f>SUM(T1129:T1136)</f>
        <v>2403.83</v>
      </c>
      <c r="K1133" s="41"/>
    </row>
    <row r="1134" spans="1:26" x14ac:dyDescent="0.25">
      <c r="A1134" s="24"/>
      <c r="B1134" s="36"/>
      <c r="C1134" s="36" t="s">
        <v>34</v>
      </c>
      <c r="D1134" s="37" t="s">
        <v>33</v>
      </c>
      <c r="E1134" s="30">
        <f>[1]Source!CA1627</f>
        <v>60</v>
      </c>
      <c r="F1134" s="42"/>
      <c r="G1134" s="39"/>
      <c r="H1134" s="40">
        <f>SUM(U1129:U1136)</f>
        <v>58.18</v>
      </c>
      <c r="I1134" s="39">
        <f>[1]Source!AU1627</f>
        <v>60</v>
      </c>
      <c r="J1134" s="40">
        <f>SUM(V1129:V1136)</f>
        <v>1802.87</v>
      </c>
      <c r="K1134" s="41"/>
    </row>
    <row r="1135" spans="1:26" x14ac:dyDescent="0.25">
      <c r="A1135" s="24"/>
      <c r="B1135" s="36"/>
      <c r="C1135" s="36" t="s">
        <v>35</v>
      </c>
      <c r="D1135" s="37" t="s">
        <v>36</v>
      </c>
      <c r="E1135" s="30">
        <f>[1]Source!AQ1627</f>
        <v>1.68</v>
      </c>
      <c r="F1135" s="38"/>
      <c r="G1135" s="39" t="str">
        <f>[1]Source!DI1627</f>
        <v/>
      </c>
      <c r="H1135" s="40"/>
      <c r="I1135" s="39"/>
      <c r="J1135" s="40"/>
      <c r="K1135" s="43">
        <f>[1]Source!U1627</f>
        <v>10.08</v>
      </c>
    </row>
    <row r="1136" spans="1:26" ht="28.5" x14ac:dyDescent="0.25">
      <c r="A1136" s="44" t="str">
        <f>[1]Source!E1628</f>
        <v>268,1</v>
      </c>
      <c r="B1136" s="45" t="str">
        <f>[1]Source!F1628</f>
        <v>509-3780</v>
      </c>
      <c r="C1136" s="45" t="str">
        <f>[1]Source!G1628</f>
        <v>Извещатель пожарный дымовой ДИП-34А</v>
      </c>
      <c r="D1136" s="46" t="str">
        <f>[1]Source!H1628</f>
        <v>10 шт.</v>
      </c>
      <c r="E1136" s="47">
        <f>[1]Source!I1628</f>
        <v>0.6</v>
      </c>
      <c r="F1136" s="48">
        <f>[1]Source!AL1628+[1]Source!AM1628+[1]Source!AO1628</f>
        <v>3328.01</v>
      </c>
      <c r="G1136" s="49" t="s">
        <v>37</v>
      </c>
      <c r="H1136" s="50">
        <f>ROUND([1]Source!AC1628*[1]Source!I1628, 2)+ROUND([1]Source!AD1628*[1]Source!I1628, 2)+ROUND([1]Source!AF1628*[1]Source!I1628, 2)</f>
        <v>1996.81</v>
      </c>
      <c r="I1136" s="51">
        <f>IF([1]Source!BC1628&lt;&gt; 0, [1]Source!BC1628, 1)</f>
        <v>2.08</v>
      </c>
      <c r="J1136" s="50">
        <f>[1]Source!O1628</f>
        <v>4153.3599999999997</v>
      </c>
      <c r="K1136" s="52"/>
      <c r="S1136">
        <f>ROUND(([1]Source!FX1628/100)*((ROUND([1]Source!AF1628*[1]Source!I1628, 2)+ROUND([1]Source!AE1628*[1]Source!I1628, 2))), 2)</f>
        <v>0</v>
      </c>
      <c r="T1136">
        <f>[1]Source!X1628</f>
        <v>0</v>
      </c>
      <c r="U1136">
        <f>ROUND(([1]Source!FY1628/100)*((ROUND([1]Source!AF1628*[1]Source!I1628, 2)+ROUND([1]Source!AE1628*[1]Source!I1628, 2))), 2)</f>
        <v>0</v>
      </c>
      <c r="V1136">
        <f>[1]Source!Y1628</f>
        <v>0</v>
      </c>
      <c r="W1136">
        <f>IF([1]Source!BI1628&lt;=1,H1136, 0)</f>
        <v>0</v>
      </c>
      <c r="X1136">
        <f>IF([1]Source!BI1628=2,H1136, 0)</f>
        <v>1996.81</v>
      </c>
      <c r="Y1136">
        <f>IF([1]Source!BI1628=3,H1136, 0)</f>
        <v>0</v>
      </c>
      <c r="Z1136">
        <f>IF([1]Source!BI1628=4,H1136, 0)</f>
        <v>0</v>
      </c>
    </row>
    <row r="1137" spans="1:26" x14ac:dyDescent="0.25">
      <c r="G1137" s="53">
        <f>H1130+H1131+H1132+H1133+H1134+SUM(H1136:H1136)</f>
        <v>2247.8199999999997</v>
      </c>
      <c r="H1137" s="53"/>
      <c r="I1137" s="53">
        <f>J1130+J1131+J1132+J1133+J1134+SUM(J1136:J1136)</f>
        <v>11494.619999999999</v>
      </c>
      <c r="J1137" s="53"/>
      <c r="K1137" s="54">
        <f>[1]Source!U1627</f>
        <v>10.08</v>
      </c>
      <c r="O1137" s="55">
        <f>G1137</f>
        <v>2247.8199999999997</v>
      </c>
      <c r="P1137" s="55">
        <f>I1137</f>
        <v>11494.619999999999</v>
      </c>
      <c r="Q1137" s="55">
        <f>K1137</f>
        <v>10.08</v>
      </c>
      <c r="W1137">
        <f>IF([1]Source!BI1627&lt;=1,H1130+H1131+H1132+H1133+H1134, 0)</f>
        <v>0</v>
      </c>
      <c r="X1137">
        <f>IF([1]Source!BI1627=2,H1130+H1131+H1132+H1133+H1134, 0)</f>
        <v>251.01</v>
      </c>
      <c r="Y1137">
        <f>IF([1]Source!BI1627=3,H1130+H1131+H1132+H1133+H1134, 0)</f>
        <v>0</v>
      </c>
      <c r="Z1137">
        <f>IF([1]Source!BI1627=4,H1130+H1131+H1132+H1133+H1134, 0)</f>
        <v>0</v>
      </c>
    </row>
    <row r="1138" spans="1:26" ht="29.25" x14ac:dyDescent="0.25">
      <c r="A1138" s="24" t="str">
        <f>[1]Source!E1629</f>
        <v>269</v>
      </c>
      <c r="B1138" s="36" t="str">
        <f>[1]Source!F1629</f>
        <v>м10-08-002-6</v>
      </c>
      <c r="C1138" s="36" t="str">
        <f>[1]Source!G1629</f>
        <v>Конструкция для установки извещателя</v>
      </c>
      <c r="D1138" s="37" t="str">
        <f>[1]Source!H1629</f>
        <v>1  ШТ.</v>
      </c>
      <c r="E1138" s="30">
        <f>[1]Source!I1629</f>
        <v>6</v>
      </c>
      <c r="F1138" s="38">
        <f>[1]Source!AL1629+[1]Source!AM1629+[1]Source!AO1629</f>
        <v>5.5600000000000005</v>
      </c>
      <c r="G1138" s="39"/>
      <c r="H1138" s="40"/>
      <c r="I1138" s="39" t="str">
        <f>[1]Source!BO1629</f>
        <v>м10-08-002-6</v>
      </c>
      <c r="J1138" s="40"/>
      <c r="K1138" s="41"/>
      <c r="S1138">
        <f>ROUND(([1]Source!FX1629/100)*((ROUND([1]Source!AF1629*[1]Source!I1629, 2)+ROUND([1]Source!AE1629*[1]Source!I1629, 2))), 2)</f>
        <v>16.18</v>
      </c>
      <c r="T1138">
        <f>[1]Source!X1629</f>
        <v>501.3</v>
      </c>
      <c r="U1138">
        <f>ROUND(([1]Source!FY1629/100)*((ROUND([1]Source!AF1629*[1]Source!I1629, 2)+ROUND([1]Source!AE1629*[1]Source!I1629, 2))), 2)</f>
        <v>12.13</v>
      </c>
      <c r="V1138">
        <f>[1]Source!Y1629</f>
        <v>375.97</v>
      </c>
    </row>
    <row r="1139" spans="1:26" x14ac:dyDescent="0.25">
      <c r="A1139" s="24"/>
      <c r="B1139" s="36"/>
      <c r="C1139" s="36" t="s">
        <v>29</v>
      </c>
      <c r="D1139" s="37"/>
      <c r="E1139" s="30"/>
      <c r="F1139" s="38">
        <f>[1]Source!AO1629</f>
        <v>3.37</v>
      </c>
      <c r="G1139" s="39" t="str">
        <f>[1]Source!DG1629</f>
        <v/>
      </c>
      <c r="H1139" s="40">
        <f>ROUND([1]Source!AF1629*[1]Source!I1629, 2)</f>
        <v>20.22</v>
      </c>
      <c r="I1139" s="39">
        <f>IF([1]Source!BA1629&lt;&gt; 0, [1]Source!BA1629, 1)</f>
        <v>30.99</v>
      </c>
      <c r="J1139" s="40">
        <f>[1]Source!S1629</f>
        <v>626.62</v>
      </c>
      <c r="K1139" s="41"/>
      <c r="R1139">
        <f>H1139</f>
        <v>20.22</v>
      </c>
    </row>
    <row r="1140" spans="1:26" x14ac:dyDescent="0.25">
      <c r="A1140" s="24"/>
      <c r="B1140" s="36"/>
      <c r="C1140" s="36" t="s">
        <v>30</v>
      </c>
      <c r="D1140" s="37"/>
      <c r="E1140" s="30"/>
      <c r="F1140" s="38">
        <f>[1]Source!AM1629</f>
        <v>0.97</v>
      </c>
      <c r="G1140" s="39" t="str">
        <f>[1]Source!DE1629</f>
        <v/>
      </c>
      <c r="H1140" s="40">
        <f>ROUND([1]Source!AD1629*[1]Source!I1629, 2)</f>
        <v>5.82</v>
      </c>
      <c r="I1140" s="39">
        <f>IF([1]Source!BB1629&lt;&gt; 0, [1]Source!BB1629, 1)</f>
        <v>7.24</v>
      </c>
      <c r="J1140" s="40">
        <f>[1]Source!Q1629</f>
        <v>42.14</v>
      </c>
      <c r="K1140" s="41"/>
    </row>
    <row r="1141" spans="1:26" x14ac:dyDescent="0.25">
      <c r="A1141" s="24"/>
      <c r="B1141" s="36"/>
      <c r="C1141" s="36" t="s">
        <v>31</v>
      </c>
      <c r="D1141" s="37"/>
      <c r="E1141" s="30"/>
      <c r="F1141" s="38">
        <f>[1]Source!AL1629</f>
        <v>1.22</v>
      </c>
      <c r="G1141" s="39" t="str">
        <f>[1]Source!DD1629</f>
        <v/>
      </c>
      <c r="H1141" s="40">
        <f>ROUND([1]Source!AC1629*[1]Source!I1629, 2)</f>
        <v>7.32</v>
      </c>
      <c r="I1141" s="39">
        <f>IF([1]Source!BC1629&lt;&gt; 0, [1]Source!BC1629, 1)</f>
        <v>7.09</v>
      </c>
      <c r="J1141" s="40">
        <f>[1]Source!P1629</f>
        <v>51.9</v>
      </c>
      <c r="K1141" s="41"/>
    </row>
    <row r="1142" spans="1:26" x14ac:dyDescent="0.25">
      <c r="A1142" s="24"/>
      <c r="B1142" s="36"/>
      <c r="C1142" s="36" t="s">
        <v>32</v>
      </c>
      <c r="D1142" s="37" t="s">
        <v>33</v>
      </c>
      <c r="E1142" s="30">
        <f>[1]Source!BZ1629</f>
        <v>80</v>
      </c>
      <c r="F1142" s="42"/>
      <c r="G1142" s="39"/>
      <c r="H1142" s="40">
        <f>SUM(S1138:S1145)</f>
        <v>16.18</v>
      </c>
      <c r="I1142" s="39">
        <f>[1]Source!AT1629</f>
        <v>80</v>
      </c>
      <c r="J1142" s="40">
        <f>SUM(T1138:T1145)</f>
        <v>501.3</v>
      </c>
      <c r="K1142" s="41"/>
    </row>
    <row r="1143" spans="1:26" x14ac:dyDescent="0.25">
      <c r="A1143" s="24"/>
      <c r="B1143" s="36"/>
      <c r="C1143" s="36" t="s">
        <v>34</v>
      </c>
      <c r="D1143" s="37" t="s">
        <v>33</v>
      </c>
      <c r="E1143" s="30">
        <f>[1]Source!CA1629</f>
        <v>60</v>
      </c>
      <c r="F1143" s="42"/>
      <c r="G1143" s="39"/>
      <c r="H1143" s="40">
        <f>SUM(U1138:U1145)</f>
        <v>12.13</v>
      </c>
      <c r="I1143" s="39">
        <f>[1]Source!AU1629</f>
        <v>60</v>
      </c>
      <c r="J1143" s="40">
        <f>SUM(V1138:V1145)</f>
        <v>375.97</v>
      </c>
      <c r="K1143" s="41"/>
    </row>
    <row r="1144" spans="1:26" x14ac:dyDescent="0.25">
      <c r="A1144" s="24"/>
      <c r="B1144" s="36"/>
      <c r="C1144" s="36" t="s">
        <v>35</v>
      </c>
      <c r="D1144" s="37" t="s">
        <v>36</v>
      </c>
      <c r="E1144" s="30">
        <f>[1]Source!AQ1629</f>
        <v>0.35</v>
      </c>
      <c r="F1144" s="38"/>
      <c r="G1144" s="39" t="str">
        <f>[1]Source!DI1629</f>
        <v/>
      </c>
      <c r="H1144" s="40"/>
      <c r="I1144" s="39"/>
      <c r="J1144" s="40"/>
      <c r="K1144" s="43">
        <f>[1]Source!U1629</f>
        <v>2.0999999999999996</v>
      </c>
    </row>
    <row r="1145" spans="1:26" ht="71.25" x14ac:dyDescent="0.25">
      <c r="A1145" s="44" t="str">
        <f>[1]Source!E1630</f>
        <v>269,1</v>
      </c>
      <c r="B1145" s="45" t="str">
        <f>[1]Source!F1630</f>
        <v>509-7381</v>
      </c>
      <c r="C1145" s="45" t="str">
        <f>[1]Source!G1630</f>
        <v>Устройство монтажное для крепления в подвесной потолок извещателей ДИП-34А, ИП-212-31/1, ИП-212-39, ИП-212-43, ИП-212-44, ИП-212-49 АМ, ИП-212-5СВ, ИП-212-53, ИП-212-69/3</v>
      </c>
      <c r="D1145" s="46" t="str">
        <f>[1]Source!H1630</f>
        <v>100 шт.</v>
      </c>
      <c r="E1145" s="47">
        <f>[1]Source!I1630</f>
        <v>0.06</v>
      </c>
      <c r="F1145" s="48">
        <f>[1]Source!AL1630+[1]Source!AM1630+[1]Source!AO1630</f>
        <v>489</v>
      </c>
      <c r="G1145" s="49" t="s">
        <v>37</v>
      </c>
      <c r="H1145" s="50">
        <f>ROUND([1]Source!AC1630*[1]Source!I1630, 2)+ROUND([1]Source!AD1630*[1]Source!I1630, 2)+ROUND([1]Source!AF1630*[1]Source!I1630, 2)</f>
        <v>29.34</v>
      </c>
      <c r="I1145" s="51">
        <f>IF([1]Source!BC1630&lt;&gt; 0, [1]Source!BC1630, 1)</f>
        <v>7.58</v>
      </c>
      <c r="J1145" s="50">
        <f>[1]Source!O1630</f>
        <v>222.4</v>
      </c>
      <c r="K1145" s="52"/>
      <c r="S1145">
        <f>ROUND(([1]Source!FX1630/100)*((ROUND([1]Source!AF1630*[1]Source!I1630, 2)+ROUND([1]Source!AE1630*[1]Source!I1630, 2))), 2)</f>
        <v>0</v>
      </c>
      <c r="T1145">
        <f>[1]Source!X1630</f>
        <v>0</v>
      </c>
      <c r="U1145">
        <f>ROUND(([1]Source!FY1630/100)*((ROUND([1]Source!AF1630*[1]Source!I1630, 2)+ROUND([1]Source!AE1630*[1]Source!I1630, 2))), 2)</f>
        <v>0</v>
      </c>
      <c r="V1145">
        <f>[1]Source!Y1630</f>
        <v>0</v>
      </c>
      <c r="W1145">
        <f>IF([1]Source!BI1630&lt;=1,H1145, 0)</f>
        <v>0</v>
      </c>
      <c r="X1145">
        <f>IF([1]Source!BI1630=2,H1145, 0)</f>
        <v>29.34</v>
      </c>
      <c r="Y1145">
        <f>IF([1]Source!BI1630=3,H1145, 0)</f>
        <v>0</v>
      </c>
      <c r="Z1145">
        <f>IF([1]Source!BI1630=4,H1145, 0)</f>
        <v>0</v>
      </c>
    </row>
    <row r="1146" spans="1:26" x14ac:dyDescent="0.25">
      <c r="G1146" s="53">
        <f>H1139+H1140+H1141+H1142+H1143+SUM(H1145:H1145)</f>
        <v>91.01</v>
      </c>
      <c r="H1146" s="53"/>
      <c r="I1146" s="53">
        <f>J1139+J1140+J1141+J1142+J1143+SUM(J1145:J1145)</f>
        <v>1820.3300000000002</v>
      </c>
      <c r="J1146" s="53"/>
      <c r="K1146" s="54">
        <f>[1]Source!U1629</f>
        <v>2.0999999999999996</v>
      </c>
      <c r="O1146" s="55">
        <f>G1146</f>
        <v>91.01</v>
      </c>
      <c r="P1146" s="55">
        <f>I1146</f>
        <v>1820.3300000000002</v>
      </c>
      <c r="Q1146" s="55">
        <f>K1146</f>
        <v>2.0999999999999996</v>
      </c>
      <c r="W1146">
        <f>IF([1]Source!BI1629&lt;=1,H1139+H1140+H1141+H1142+H1143, 0)</f>
        <v>0</v>
      </c>
      <c r="X1146">
        <f>IF([1]Source!BI1629=2,H1139+H1140+H1141+H1142+H1143, 0)</f>
        <v>61.67</v>
      </c>
      <c r="Y1146">
        <f>IF([1]Source!BI1629=3,H1139+H1140+H1141+H1142+H1143, 0)</f>
        <v>0</v>
      </c>
      <c r="Z1146">
        <f>IF([1]Source!BI1629=4,H1139+H1140+H1141+H1142+H1143, 0)</f>
        <v>0</v>
      </c>
    </row>
    <row r="1147" spans="1:26" ht="57" x14ac:dyDescent="0.25">
      <c r="A1147" s="24" t="str">
        <f>[1]Source!E1631</f>
        <v>270</v>
      </c>
      <c r="B1147" s="36" t="str">
        <f>[1]Source!F1631</f>
        <v>м10-08-002-1</v>
      </c>
      <c r="C1147" s="36" t="str">
        <f>[1]Source!G1631</f>
        <v>Извещатель ПС автоматический тепловой электро-контактный, магнитоконтактный в нормальном исполнении</v>
      </c>
      <c r="D1147" s="37" t="str">
        <f>[1]Source!H1631</f>
        <v>1  ШТ.</v>
      </c>
      <c r="E1147" s="30">
        <f>[1]Source!I1631</f>
        <v>24</v>
      </c>
      <c r="F1147" s="38">
        <f>[1]Source!AL1631+[1]Source!AM1631+[1]Source!AO1631</f>
        <v>9.48</v>
      </c>
      <c r="G1147" s="39"/>
      <c r="H1147" s="40"/>
      <c r="I1147" s="39" t="str">
        <f>[1]Source!BO1631</f>
        <v>м10-08-002-1</v>
      </c>
      <c r="J1147" s="40"/>
      <c r="K1147" s="41"/>
      <c r="S1147">
        <f>ROUND(([1]Source!FX1631/100)*((ROUND([1]Source!AF1631*[1]Source!I1631, 2)+ROUND([1]Source!AE1631*[1]Source!I1631, 2))), 2)</f>
        <v>155.13999999999999</v>
      </c>
      <c r="T1147">
        <f>[1]Source!X1631</f>
        <v>4807.66</v>
      </c>
      <c r="U1147">
        <f>ROUND(([1]Source!FY1631/100)*((ROUND([1]Source!AF1631*[1]Source!I1631, 2)+ROUND([1]Source!AE1631*[1]Source!I1631, 2))), 2)</f>
        <v>116.35</v>
      </c>
      <c r="V1147">
        <f>[1]Source!Y1631</f>
        <v>3605.75</v>
      </c>
    </row>
    <row r="1148" spans="1:26" x14ac:dyDescent="0.25">
      <c r="A1148" s="24"/>
      <c r="B1148" s="36"/>
      <c r="C1148" s="36" t="s">
        <v>29</v>
      </c>
      <c r="D1148" s="37"/>
      <c r="E1148" s="30"/>
      <c r="F1148" s="38">
        <f>[1]Source!AO1631</f>
        <v>8.08</v>
      </c>
      <c r="G1148" s="39" t="str">
        <f>[1]Source!DG1631</f>
        <v/>
      </c>
      <c r="H1148" s="40">
        <f>ROUND([1]Source!AF1631*[1]Source!I1631, 2)</f>
        <v>193.92</v>
      </c>
      <c r="I1148" s="39">
        <f>IF([1]Source!BA1631&lt;&gt; 0, [1]Source!BA1631, 1)</f>
        <v>30.99</v>
      </c>
      <c r="J1148" s="40">
        <f>[1]Source!S1631</f>
        <v>6009.58</v>
      </c>
      <c r="K1148" s="41"/>
      <c r="R1148">
        <f>H1148</f>
        <v>193.92</v>
      </c>
    </row>
    <row r="1149" spans="1:26" x14ac:dyDescent="0.25">
      <c r="A1149" s="24"/>
      <c r="B1149" s="36"/>
      <c r="C1149" s="36" t="s">
        <v>30</v>
      </c>
      <c r="D1149" s="37"/>
      <c r="E1149" s="30"/>
      <c r="F1149" s="38">
        <f>[1]Source!AM1631</f>
        <v>0.12</v>
      </c>
      <c r="G1149" s="39" t="str">
        <f>[1]Source!DE1631</f>
        <v/>
      </c>
      <c r="H1149" s="40">
        <f>ROUND([1]Source!AD1631*[1]Source!I1631, 2)</f>
        <v>2.88</v>
      </c>
      <c r="I1149" s="39">
        <f>IF([1]Source!BB1631&lt;&gt; 0, [1]Source!BB1631, 1)</f>
        <v>3.67</v>
      </c>
      <c r="J1149" s="40">
        <f>[1]Source!Q1631</f>
        <v>10.57</v>
      </c>
      <c r="K1149" s="41"/>
    </row>
    <row r="1150" spans="1:26" x14ac:dyDescent="0.25">
      <c r="A1150" s="24"/>
      <c r="B1150" s="36"/>
      <c r="C1150" s="36" t="s">
        <v>31</v>
      </c>
      <c r="D1150" s="37"/>
      <c r="E1150" s="30"/>
      <c r="F1150" s="38">
        <f>[1]Source!AL1631</f>
        <v>1.28</v>
      </c>
      <c r="G1150" s="39" t="str">
        <f>[1]Source!DD1631</f>
        <v/>
      </c>
      <c r="H1150" s="40">
        <f>ROUND([1]Source!AC1631*[1]Source!I1631, 2)</f>
        <v>30.72</v>
      </c>
      <c r="I1150" s="39">
        <f>IF([1]Source!BC1631&lt;&gt; 0, [1]Source!BC1631, 1)</f>
        <v>8.11</v>
      </c>
      <c r="J1150" s="40">
        <f>[1]Source!P1631</f>
        <v>249.14</v>
      </c>
      <c r="K1150" s="41"/>
    </row>
    <row r="1151" spans="1:26" x14ac:dyDescent="0.25">
      <c r="A1151" s="24"/>
      <c r="B1151" s="36"/>
      <c r="C1151" s="36" t="s">
        <v>32</v>
      </c>
      <c r="D1151" s="37" t="s">
        <v>33</v>
      </c>
      <c r="E1151" s="30">
        <f>[1]Source!BZ1631</f>
        <v>80</v>
      </c>
      <c r="F1151" s="42"/>
      <c r="G1151" s="39"/>
      <c r="H1151" s="40">
        <f>SUM(S1147:S1155)</f>
        <v>155.13999999999999</v>
      </c>
      <c r="I1151" s="39">
        <f>[1]Source!AT1631</f>
        <v>80</v>
      </c>
      <c r="J1151" s="40">
        <f>SUM(T1147:T1155)</f>
        <v>4807.66</v>
      </c>
      <c r="K1151" s="41"/>
    </row>
    <row r="1152" spans="1:26" x14ac:dyDescent="0.25">
      <c r="A1152" s="24"/>
      <c r="B1152" s="36"/>
      <c r="C1152" s="36" t="s">
        <v>34</v>
      </c>
      <c r="D1152" s="37" t="s">
        <v>33</v>
      </c>
      <c r="E1152" s="30">
        <f>[1]Source!CA1631</f>
        <v>60</v>
      </c>
      <c r="F1152" s="42"/>
      <c r="G1152" s="39"/>
      <c r="H1152" s="40">
        <f>SUM(U1147:U1155)</f>
        <v>116.35</v>
      </c>
      <c r="I1152" s="39">
        <f>[1]Source!AU1631</f>
        <v>60</v>
      </c>
      <c r="J1152" s="40">
        <f>SUM(V1147:V1155)</f>
        <v>3605.75</v>
      </c>
      <c r="K1152" s="41"/>
    </row>
    <row r="1153" spans="1:26" x14ac:dyDescent="0.25">
      <c r="A1153" s="24"/>
      <c r="B1153" s="36"/>
      <c r="C1153" s="36" t="s">
        <v>35</v>
      </c>
      <c r="D1153" s="37" t="s">
        <v>36</v>
      </c>
      <c r="E1153" s="30">
        <f>[1]Source!AQ1631</f>
        <v>0.84</v>
      </c>
      <c r="F1153" s="38"/>
      <c r="G1153" s="39" t="str">
        <f>[1]Source!DI1631</f>
        <v/>
      </c>
      <c r="H1153" s="40"/>
      <c r="I1153" s="39"/>
      <c r="J1153" s="40"/>
      <c r="K1153" s="43">
        <f>[1]Source!U1631</f>
        <v>20.16</v>
      </c>
    </row>
    <row r="1154" spans="1:26" ht="28.5" x14ac:dyDescent="0.25">
      <c r="A1154" s="24" t="str">
        <f>[1]Source!E1633</f>
        <v>270,2</v>
      </c>
      <c r="B1154" s="36" t="str">
        <f>[1]Source!F1633</f>
        <v>509-7234</v>
      </c>
      <c r="C1154" s="36" t="str">
        <f>[1]Source!G1633</f>
        <v>Извещатель пожарный ручной ИПР 513-3А исп. 02</v>
      </c>
      <c r="D1154" s="37" t="str">
        <f>[1]Source!H1633</f>
        <v>10 шт.</v>
      </c>
      <c r="E1154" s="30">
        <f>[1]Source!I1633</f>
        <v>1.2</v>
      </c>
      <c r="F1154" s="38">
        <f>[1]Source!AL1633+[1]Source!AM1633+[1]Source!AO1633</f>
        <v>2845.5</v>
      </c>
      <c r="G1154" s="57" t="s">
        <v>37</v>
      </c>
      <c r="H1154" s="40">
        <f>ROUND([1]Source!AC1633*[1]Source!I1633, 2)+ROUND([1]Source!AD1633*[1]Source!I1633, 2)+ROUND([1]Source!AF1633*[1]Source!I1633, 2)</f>
        <v>3414.6</v>
      </c>
      <c r="I1154" s="39">
        <f>IF([1]Source!BC1633&lt;&gt; 0, [1]Source!BC1633, 1)</f>
        <v>1.74</v>
      </c>
      <c r="J1154" s="40">
        <f>[1]Source!O1633</f>
        <v>5941.4</v>
      </c>
      <c r="K1154" s="41"/>
      <c r="S1154">
        <f>ROUND(([1]Source!FX1633/100)*((ROUND([1]Source!AF1633*[1]Source!I1633, 2)+ROUND([1]Source!AE1633*[1]Source!I1633, 2))), 2)</f>
        <v>0</v>
      </c>
      <c r="T1154">
        <f>[1]Source!X1633</f>
        <v>0</v>
      </c>
      <c r="U1154">
        <f>ROUND(([1]Source!FY1633/100)*((ROUND([1]Source!AF1633*[1]Source!I1633, 2)+ROUND([1]Source!AE1633*[1]Source!I1633, 2))), 2)</f>
        <v>0</v>
      </c>
      <c r="V1154">
        <f>[1]Source!Y1633</f>
        <v>0</v>
      </c>
      <c r="W1154">
        <f>IF([1]Source!BI1633&lt;=1,H1154, 0)</f>
        <v>0</v>
      </c>
      <c r="X1154">
        <f>IF([1]Source!BI1633=2,H1154, 0)</f>
        <v>3414.6</v>
      </c>
      <c r="Y1154">
        <f>IF([1]Source!BI1633=3,H1154, 0)</f>
        <v>0</v>
      </c>
      <c r="Z1154">
        <f>IF([1]Source!BI1633=4,H1154, 0)</f>
        <v>0</v>
      </c>
    </row>
    <row r="1155" spans="1:26" ht="68.25" x14ac:dyDescent="0.25">
      <c r="A1155" s="44" t="str">
        <f>[1]Source!E1634</f>
        <v>270,3</v>
      </c>
      <c r="B1155" s="45" t="str">
        <f>[1]Source!F1634</f>
        <v>КП поставщика</v>
      </c>
      <c r="C1155" s="45" t="s">
        <v>79</v>
      </c>
      <c r="D1155" s="46" t="str">
        <f>[1]Source!H1634</f>
        <v>шт.</v>
      </c>
      <c r="E1155" s="47">
        <f>[1]Source!I1634</f>
        <v>12</v>
      </c>
      <c r="F1155" s="48">
        <f>[1]Source!AL1634+[1]Source!AM1634+[1]Source!AO1634</f>
        <v>2133.25</v>
      </c>
      <c r="G1155" s="49" t="s">
        <v>37</v>
      </c>
      <c r="H1155" s="50">
        <f>ROUND([1]Source!AC1634*[1]Source!I1634, 2)+ROUND([1]Source!AD1634*[1]Source!I1634, 2)+ROUND([1]Source!AF1634*[1]Source!I1634, 2)</f>
        <v>25599</v>
      </c>
      <c r="I1155" s="51">
        <f>IF([1]Source!BC1634&lt;&gt; 0, [1]Source!BC1634, 1)</f>
        <v>7.98</v>
      </c>
      <c r="J1155" s="50">
        <f>[1]Source!O1634</f>
        <v>204280.02</v>
      </c>
      <c r="K1155" s="52"/>
      <c r="S1155">
        <f>ROUND(([1]Source!FX1634/100)*((ROUND([1]Source!AF1634*[1]Source!I1634, 2)+ROUND([1]Source!AE1634*[1]Source!I1634, 2))), 2)</f>
        <v>0</v>
      </c>
      <c r="T1155">
        <f>[1]Source!X1634</f>
        <v>0</v>
      </c>
      <c r="U1155">
        <f>ROUND(([1]Source!FY1634/100)*((ROUND([1]Source!AF1634*[1]Source!I1634, 2)+ROUND([1]Source!AE1634*[1]Source!I1634, 2))), 2)</f>
        <v>0</v>
      </c>
      <c r="V1155">
        <f>[1]Source!Y1634</f>
        <v>0</v>
      </c>
      <c r="W1155">
        <f>IF([1]Source!BI1634&lt;=1,H1155, 0)</f>
        <v>0</v>
      </c>
      <c r="X1155">
        <f>IF([1]Source!BI1634=2,H1155, 0)</f>
        <v>25599</v>
      </c>
      <c r="Y1155">
        <f>IF([1]Source!BI1634=3,H1155, 0)</f>
        <v>0</v>
      </c>
      <c r="Z1155">
        <f>IF([1]Source!BI1634=4,H1155, 0)</f>
        <v>0</v>
      </c>
    </row>
    <row r="1156" spans="1:26" x14ac:dyDescent="0.25">
      <c r="G1156" s="53">
        <f>H1148+H1149+H1150+H1151+H1152+SUM(H1154:H1155)</f>
        <v>29512.609999999997</v>
      </c>
      <c r="H1156" s="53"/>
      <c r="I1156" s="53">
        <f>J1148+J1149+J1150+J1151+J1152+SUM(J1154:J1155)</f>
        <v>224904.12</v>
      </c>
      <c r="J1156" s="53"/>
      <c r="K1156" s="54">
        <f>[1]Source!U1631</f>
        <v>20.16</v>
      </c>
      <c r="O1156" s="55">
        <f>G1156</f>
        <v>29512.609999999997</v>
      </c>
      <c r="P1156" s="55">
        <f>I1156</f>
        <v>224904.12</v>
      </c>
      <c r="Q1156" s="55">
        <f>K1156</f>
        <v>20.16</v>
      </c>
      <c r="W1156">
        <f>IF([1]Source!BI1631&lt;=1,H1148+H1149+H1150+H1151+H1152, 0)</f>
        <v>0</v>
      </c>
      <c r="X1156">
        <f>IF([1]Source!BI1631=2,H1148+H1149+H1150+H1151+H1152, 0)</f>
        <v>499.01</v>
      </c>
      <c r="Y1156">
        <f>IF([1]Source!BI1631=3,H1148+H1149+H1150+H1151+H1152, 0)</f>
        <v>0</v>
      </c>
      <c r="Z1156">
        <f>IF([1]Source!BI1631=4,H1148+H1149+H1150+H1151+H1152, 0)</f>
        <v>0</v>
      </c>
    </row>
    <row r="1157" spans="1:26" ht="57" x14ac:dyDescent="0.25">
      <c r="A1157" s="24" t="str">
        <f>[1]Source!E1640</f>
        <v>273</v>
      </c>
      <c r="B1157" s="36" t="str">
        <f>[1]Source!F1640</f>
        <v>м10-08-002-2</v>
      </c>
      <c r="C1157" s="36" t="str">
        <f>[1]Source!G1640</f>
        <v>Извещатель ПС автоматический дымовой, фотоэлектрический, радиоизотопный, световой в нормальном исполнении</v>
      </c>
      <c r="D1157" s="37" t="str">
        <f>[1]Source!H1640</f>
        <v>1  ШТ.</v>
      </c>
      <c r="E1157" s="30">
        <f>[1]Source!I1640</f>
        <v>12</v>
      </c>
      <c r="F1157" s="38">
        <f>[1]Source!AL1640+[1]Source!AM1640+[1]Source!AO1640</f>
        <v>19.21</v>
      </c>
      <c r="G1157" s="39"/>
      <c r="H1157" s="40"/>
      <c r="I1157" s="39" t="str">
        <f>[1]Source!BO1640</f>
        <v>м10-08-002-2</v>
      </c>
      <c r="J1157" s="40"/>
      <c r="K1157" s="41"/>
      <c r="S1157">
        <f>ROUND(([1]Source!FX1640/100)*((ROUND([1]Source!AF1640*[1]Source!I1640, 2)+ROUND([1]Source!AE1640*[1]Source!I1640, 2))), 2)</f>
        <v>155.13999999999999</v>
      </c>
      <c r="T1157">
        <f>[1]Source!X1640</f>
        <v>4807.66</v>
      </c>
      <c r="U1157">
        <f>ROUND(([1]Source!FY1640/100)*((ROUND([1]Source!AF1640*[1]Source!I1640, 2)+ROUND([1]Source!AE1640*[1]Source!I1640, 2))), 2)</f>
        <v>116.35</v>
      </c>
      <c r="V1157">
        <f>[1]Source!Y1640</f>
        <v>3605.75</v>
      </c>
    </row>
    <row r="1158" spans="1:26" x14ac:dyDescent="0.25">
      <c r="A1158" s="24"/>
      <c r="B1158" s="36"/>
      <c r="C1158" s="36" t="s">
        <v>29</v>
      </c>
      <c r="D1158" s="37"/>
      <c r="E1158" s="30"/>
      <c r="F1158" s="38">
        <f>[1]Source!AO1640</f>
        <v>16.16</v>
      </c>
      <c r="G1158" s="39" t="str">
        <f>[1]Source!DG1640</f>
        <v/>
      </c>
      <c r="H1158" s="40">
        <f>ROUND([1]Source!AF1640*[1]Source!I1640, 2)</f>
        <v>193.92</v>
      </c>
      <c r="I1158" s="39">
        <f>IF([1]Source!BA1640&lt;&gt; 0, [1]Source!BA1640, 1)</f>
        <v>30.99</v>
      </c>
      <c r="J1158" s="40">
        <f>[1]Source!S1640</f>
        <v>6009.58</v>
      </c>
      <c r="K1158" s="41"/>
      <c r="R1158">
        <f>H1158</f>
        <v>193.92</v>
      </c>
    </row>
    <row r="1159" spans="1:26" x14ac:dyDescent="0.25">
      <c r="A1159" s="24"/>
      <c r="B1159" s="36"/>
      <c r="C1159" s="36" t="s">
        <v>30</v>
      </c>
      <c r="D1159" s="37"/>
      <c r="E1159" s="30"/>
      <c r="F1159" s="38">
        <f>[1]Source!AM1640</f>
        <v>0.31</v>
      </c>
      <c r="G1159" s="39" t="str">
        <f>[1]Source!DE1640</f>
        <v/>
      </c>
      <c r="H1159" s="40">
        <f>ROUND([1]Source!AD1640*[1]Source!I1640, 2)</f>
        <v>3.72</v>
      </c>
      <c r="I1159" s="39">
        <f>IF([1]Source!BB1640&lt;&gt; 0, [1]Source!BB1640, 1)</f>
        <v>3.74</v>
      </c>
      <c r="J1159" s="40">
        <f>[1]Source!Q1640</f>
        <v>13.91</v>
      </c>
      <c r="K1159" s="41"/>
    </row>
    <row r="1160" spans="1:26" x14ac:dyDescent="0.25">
      <c r="A1160" s="24"/>
      <c r="B1160" s="36"/>
      <c r="C1160" s="36" t="s">
        <v>31</v>
      </c>
      <c r="D1160" s="37"/>
      <c r="E1160" s="30"/>
      <c r="F1160" s="38">
        <f>[1]Source!AL1640</f>
        <v>2.74</v>
      </c>
      <c r="G1160" s="39" t="str">
        <f>[1]Source!DD1640</f>
        <v/>
      </c>
      <c r="H1160" s="40">
        <f>ROUND([1]Source!AC1640*[1]Source!I1640, 2)</f>
        <v>32.880000000000003</v>
      </c>
      <c r="I1160" s="39">
        <f>IF([1]Source!BC1640&lt;&gt; 0, [1]Source!BC1640, 1)</f>
        <v>7.47</v>
      </c>
      <c r="J1160" s="40">
        <f>[1]Source!P1640</f>
        <v>245.61</v>
      </c>
      <c r="K1160" s="41"/>
    </row>
    <row r="1161" spans="1:26" x14ac:dyDescent="0.25">
      <c r="A1161" s="24"/>
      <c r="B1161" s="36"/>
      <c r="C1161" s="36" t="s">
        <v>32</v>
      </c>
      <c r="D1161" s="37" t="s">
        <v>33</v>
      </c>
      <c r="E1161" s="30">
        <f>[1]Source!BZ1640</f>
        <v>80</v>
      </c>
      <c r="F1161" s="42"/>
      <c r="G1161" s="39"/>
      <c r="H1161" s="40">
        <f>SUM(S1157:S1165)</f>
        <v>155.13999999999999</v>
      </c>
      <c r="I1161" s="39">
        <f>[1]Source!AT1640</f>
        <v>80</v>
      </c>
      <c r="J1161" s="40">
        <f>SUM(T1157:T1165)</f>
        <v>4807.66</v>
      </c>
      <c r="K1161" s="41"/>
    </row>
    <row r="1162" spans="1:26" x14ac:dyDescent="0.25">
      <c r="A1162" s="24"/>
      <c r="B1162" s="36"/>
      <c r="C1162" s="36" t="s">
        <v>34</v>
      </c>
      <c r="D1162" s="37" t="s">
        <v>33</v>
      </c>
      <c r="E1162" s="30">
        <f>[1]Source!CA1640</f>
        <v>60</v>
      </c>
      <c r="F1162" s="42"/>
      <c r="G1162" s="39"/>
      <c r="H1162" s="40">
        <f>SUM(U1157:U1165)</f>
        <v>116.35</v>
      </c>
      <c r="I1162" s="39">
        <f>[1]Source!AU1640</f>
        <v>60</v>
      </c>
      <c r="J1162" s="40">
        <f>SUM(V1157:V1165)</f>
        <v>3605.75</v>
      </c>
      <c r="K1162" s="41"/>
    </row>
    <row r="1163" spans="1:26" x14ac:dyDescent="0.25">
      <c r="A1163" s="24"/>
      <c r="B1163" s="36"/>
      <c r="C1163" s="36" t="s">
        <v>35</v>
      </c>
      <c r="D1163" s="37" t="s">
        <v>36</v>
      </c>
      <c r="E1163" s="30">
        <f>[1]Source!AQ1640</f>
        <v>1.68</v>
      </c>
      <c r="F1163" s="38"/>
      <c r="G1163" s="39" t="str">
        <f>[1]Source!DI1640</f>
        <v/>
      </c>
      <c r="H1163" s="40"/>
      <c r="I1163" s="39"/>
      <c r="J1163" s="40"/>
      <c r="K1163" s="43">
        <f>[1]Source!U1640</f>
        <v>20.16</v>
      </c>
    </row>
    <row r="1164" spans="1:26" ht="28.5" x14ac:dyDescent="0.25">
      <c r="A1164" s="24" t="str">
        <f>[1]Source!E1641</f>
        <v>273,1</v>
      </c>
      <c r="B1164" s="36" t="str">
        <f>[1]Source!F1641</f>
        <v>509-1930</v>
      </c>
      <c r="C1164" s="36" t="str">
        <f>[1]Source!G1641</f>
        <v>Оповещатель комбинированный светозвуковой МАЯК 12КП</v>
      </c>
      <c r="D1164" s="37" t="str">
        <f>[1]Source!H1641</f>
        <v>10 шт.</v>
      </c>
      <c r="E1164" s="30">
        <f>[1]Source!I1641</f>
        <v>0.6</v>
      </c>
      <c r="F1164" s="38">
        <f>[1]Source!AL1641+[1]Source!AM1641+[1]Source!AO1641</f>
        <v>462.2</v>
      </c>
      <c r="G1164" s="57" t="s">
        <v>37</v>
      </c>
      <c r="H1164" s="40">
        <f>ROUND([1]Source!AC1641*[1]Source!I1641, 2)+ROUND([1]Source!AD1641*[1]Source!I1641, 2)+ROUND([1]Source!AF1641*[1]Source!I1641, 2)</f>
        <v>277.32</v>
      </c>
      <c r="I1164" s="39">
        <f>IF([1]Source!BC1641&lt;&gt; 0, [1]Source!BC1641, 1)</f>
        <v>5.87</v>
      </c>
      <c r="J1164" s="40">
        <f>[1]Source!O1641</f>
        <v>1627.87</v>
      </c>
      <c r="K1164" s="41"/>
      <c r="S1164">
        <f>ROUND(([1]Source!FX1641/100)*((ROUND([1]Source!AF1641*[1]Source!I1641, 2)+ROUND([1]Source!AE1641*[1]Source!I1641, 2))), 2)</f>
        <v>0</v>
      </c>
      <c r="T1164">
        <f>[1]Source!X1641</f>
        <v>0</v>
      </c>
      <c r="U1164">
        <f>ROUND(([1]Source!FY1641/100)*((ROUND([1]Source!AF1641*[1]Source!I1641, 2)+ROUND([1]Source!AE1641*[1]Source!I1641, 2))), 2)</f>
        <v>0</v>
      </c>
      <c r="V1164">
        <f>[1]Source!Y1641</f>
        <v>0</v>
      </c>
      <c r="W1164">
        <f>IF([1]Source!BI1641&lt;=1,H1164, 0)</f>
        <v>0</v>
      </c>
      <c r="X1164">
        <f>IF([1]Source!BI1641=2,H1164, 0)</f>
        <v>277.32</v>
      </c>
      <c r="Y1164">
        <f>IF([1]Source!BI1641=3,H1164, 0)</f>
        <v>0</v>
      </c>
      <c r="Z1164">
        <f>IF([1]Source!BI1641=4,H1164, 0)</f>
        <v>0</v>
      </c>
    </row>
    <row r="1165" spans="1:26" ht="57" x14ac:dyDescent="0.25">
      <c r="A1165" s="44" t="str">
        <f>[1]Source!E1642</f>
        <v>273,2</v>
      </c>
      <c r="B1165" s="45" t="str">
        <f>[1]Source!F1642</f>
        <v>509-6290</v>
      </c>
      <c r="C1165" s="45" t="str">
        <f>[1]Source!G1642</f>
        <v>Светильник аварийного освещения "ВЫХОД" под лампу КЛ с рассеивателем из поликарбоната, тип ЛБО 29-9-831 (БС-831)</v>
      </c>
      <c r="D1165" s="46" t="str">
        <f>[1]Source!H1642</f>
        <v>шт.</v>
      </c>
      <c r="E1165" s="47">
        <f>[1]Source!I1642</f>
        <v>6</v>
      </c>
      <c r="F1165" s="48">
        <f>[1]Source!AL1642+[1]Source!AM1642+[1]Source!AO1642</f>
        <v>208.87</v>
      </c>
      <c r="G1165" s="49" t="s">
        <v>37</v>
      </c>
      <c r="H1165" s="50">
        <f>ROUND([1]Source!AC1642*[1]Source!I1642, 2)+ROUND([1]Source!AD1642*[1]Source!I1642, 2)+ROUND([1]Source!AF1642*[1]Source!I1642, 2)</f>
        <v>1253.22</v>
      </c>
      <c r="I1165" s="51">
        <f>IF([1]Source!BC1642&lt;&gt; 0, [1]Source!BC1642, 1)</f>
        <v>12.01</v>
      </c>
      <c r="J1165" s="50">
        <f>[1]Source!O1642</f>
        <v>15051.17</v>
      </c>
      <c r="K1165" s="52"/>
      <c r="S1165">
        <f>ROUND(([1]Source!FX1642/100)*((ROUND([1]Source!AF1642*[1]Source!I1642, 2)+ROUND([1]Source!AE1642*[1]Source!I1642, 2))), 2)</f>
        <v>0</v>
      </c>
      <c r="T1165">
        <f>[1]Source!X1642</f>
        <v>0</v>
      </c>
      <c r="U1165">
        <f>ROUND(([1]Source!FY1642/100)*((ROUND([1]Source!AF1642*[1]Source!I1642, 2)+ROUND([1]Source!AE1642*[1]Source!I1642, 2))), 2)</f>
        <v>0</v>
      </c>
      <c r="V1165">
        <f>[1]Source!Y1642</f>
        <v>0</v>
      </c>
      <c r="W1165">
        <f>IF([1]Source!BI1642&lt;=1,H1165, 0)</f>
        <v>0</v>
      </c>
      <c r="X1165">
        <f>IF([1]Source!BI1642=2,H1165, 0)</f>
        <v>1253.22</v>
      </c>
      <c r="Y1165">
        <f>IF([1]Source!BI1642=3,H1165, 0)</f>
        <v>0</v>
      </c>
      <c r="Z1165">
        <f>IF([1]Source!BI1642=4,H1165, 0)</f>
        <v>0</v>
      </c>
    </row>
    <row r="1166" spans="1:26" x14ac:dyDescent="0.25">
      <c r="G1166" s="53">
        <f>H1158+H1159+H1160+H1161+H1162+SUM(H1164:H1165)</f>
        <v>2032.55</v>
      </c>
      <c r="H1166" s="53"/>
      <c r="I1166" s="53">
        <f>J1158+J1159+J1160+J1161+J1162+SUM(J1164:J1165)</f>
        <v>31361.55</v>
      </c>
      <c r="J1166" s="53"/>
      <c r="K1166" s="54">
        <f>[1]Source!U1640</f>
        <v>20.16</v>
      </c>
      <c r="O1166" s="55">
        <f>G1166</f>
        <v>2032.55</v>
      </c>
      <c r="P1166" s="55">
        <f>I1166</f>
        <v>31361.55</v>
      </c>
      <c r="Q1166" s="55">
        <f>K1166</f>
        <v>20.16</v>
      </c>
      <c r="W1166">
        <f>IF([1]Source!BI1640&lt;=1,H1158+H1159+H1160+H1161+H1162, 0)</f>
        <v>0</v>
      </c>
      <c r="X1166">
        <f>IF([1]Source!BI1640=2,H1158+H1159+H1160+H1161+H1162, 0)</f>
        <v>502.01</v>
      </c>
      <c r="Y1166">
        <f>IF([1]Source!BI1640=3,H1158+H1159+H1160+H1161+H1162, 0)</f>
        <v>0</v>
      </c>
      <c r="Z1166">
        <f>IF([1]Source!BI1640=4,H1158+H1159+H1160+H1161+H1162, 0)</f>
        <v>0</v>
      </c>
    </row>
    <row r="1167" spans="1:26" ht="43.5" x14ac:dyDescent="0.25">
      <c r="A1167" s="24" t="str">
        <f>[1]Source!E1643</f>
        <v>274</v>
      </c>
      <c r="B1167" s="36" t="str">
        <f>[1]Source!F1643</f>
        <v>м11-08-001-4</v>
      </c>
      <c r="C1167" s="36" t="str">
        <f>[1]Source!G1643</f>
        <v>Присоединение к приборам электрических проводок пайкой</v>
      </c>
      <c r="D1167" s="37" t="str">
        <f>[1]Source!H1643</f>
        <v>100 концов жил</v>
      </c>
      <c r="E1167" s="30">
        <f>[1]Source!I1643</f>
        <v>0.6</v>
      </c>
      <c r="F1167" s="38">
        <f>[1]Source!AL1643+[1]Source!AM1643+[1]Source!AO1643</f>
        <v>159.9</v>
      </c>
      <c r="G1167" s="39"/>
      <c r="H1167" s="40"/>
      <c r="I1167" s="39" t="str">
        <f>[1]Source!BO1643</f>
        <v>м11-08-001-4</v>
      </c>
      <c r="J1167" s="40"/>
      <c r="K1167" s="41"/>
      <c r="S1167">
        <f>ROUND(([1]Source!FX1643/100)*((ROUND([1]Source!AF1643*[1]Source!I1643, 2)+ROUND([1]Source!AE1643*[1]Source!I1643, 2))), 2)</f>
        <v>50.48</v>
      </c>
      <c r="T1167">
        <f>[1]Source!X1643</f>
        <v>1564.28</v>
      </c>
      <c r="U1167">
        <f>ROUND(([1]Source!FY1643/100)*((ROUND([1]Source!AF1643*[1]Source!I1643, 2)+ROUND([1]Source!AE1643*[1]Source!I1643, 2))), 2)</f>
        <v>37.86</v>
      </c>
      <c r="V1167">
        <f>[1]Source!Y1643</f>
        <v>1173.21</v>
      </c>
    </row>
    <row r="1168" spans="1:26" x14ac:dyDescent="0.25">
      <c r="C1168" s="56" t="str">
        <f>"Объем: "&amp;[1]Source!I1643&amp;"=60/"&amp;"100"</f>
        <v>Объем: 0,6=60/100</v>
      </c>
    </row>
    <row r="1169" spans="1:26" x14ac:dyDescent="0.25">
      <c r="A1169" s="24"/>
      <c r="B1169" s="36"/>
      <c r="C1169" s="36" t="s">
        <v>29</v>
      </c>
      <c r="D1169" s="37"/>
      <c r="E1169" s="30"/>
      <c r="F1169" s="38">
        <f>[1]Source!AO1643</f>
        <v>105.16</v>
      </c>
      <c r="G1169" s="39" t="str">
        <f>[1]Source!DG1643</f>
        <v/>
      </c>
      <c r="H1169" s="40">
        <f>ROUND([1]Source!AF1643*[1]Source!I1643, 2)</f>
        <v>63.1</v>
      </c>
      <c r="I1169" s="39">
        <f>IF([1]Source!BA1643&lt;&gt; 0, [1]Source!BA1643, 1)</f>
        <v>30.99</v>
      </c>
      <c r="J1169" s="40">
        <f>[1]Source!S1643</f>
        <v>1955.35</v>
      </c>
      <c r="K1169" s="41"/>
      <c r="R1169">
        <f>H1169</f>
        <v>63.1</v>
      </c>
    </row>
    <row r="1170" spans="1:26" x14ac:dyDescent="0.25">
      <c r="A1170" s="24"/>
      <c r="B1170" s="36"/>
      <c r="C1170" s="36" t="s">
        <v>31</v>
      </c>
      <c r="D1170" s="37"/>
      <c r="E1170" s="30"/>
      <c r="F1170" s="38">
        <f>[1]Source!AL1643</f>
        <v>54.74</v>
      </c>
      <c r="G1170" s="39" t="str">
        <f>[1]Source!DD1643</f>
        <v/>
      </c>
      <c r="H1170" s="40">
        <f>ROUND([1]Source!AC1643*[1]Source!I1643, 2)</f>
        <v>32.840000000000003</v>
      </c>
      <c r="I1170" s="39">
        <f>IF([1]Source!BC1643&lt;&gt; 0, [1]Source!BC1643, 1)</f>
        <v>5.68</v>
      </c>
      <c r="J1170" s="40">
        <f>[1]Source!P1643</f>
        <v>186.55</v>
      </c>
      <c r="K1170" s="41"/>
    </row>
    <row r="1171" spans="1:26" x14ac:dyDescent="0.25">
      <c r="A1171" s="24"/>
      <c r="B1171" s="36"/>
      <c r="C1171" s="36" t="s">
        <v>32</v>
      </c>
      <c r="D1171" s="37" t="s">
        <v>33</v>
      </c>
      <c r="E1171" s="30">
        <f>[1]Source!BZ1643</f>
        <v>80</v>
      </c>
      <c r="F1171" s="42"/>
      <c r="G1171" s="39"/>
      <c r="H1171" s="40">
        <f>SUM(S1167:S1174)</f>
        <v>50.48</v>
      </c>
      <c r="I1171" s="39">
        <f>[1]Source!AT1643</f>
        <v>80</v>
      </c>
      <c r="J1171" s="40">
        <f>SUM(T1167:T1174)</f>
        <v>1564.28</v>
      </c>
      <c r="K1171" s="41"/>
    </row>
    <row r="1172" spans="1:26" x14ac:dyDescent="0.25">
      <c r="A1172" s="24"/>
      <c r="B1172" s="36"/>
      <c r="C1172" s="36" t="s">
        <v>34</v>
      </c>
      <c r="D1172" s="37" t="s">
        <v>33</v>
      </c>
      <c r="E1172" s="30">
        <f>[1]Source!CA1643</f>
        <v>60</v>
      </c>
      <c r="F1172" s="42"/>
      <c r="G1172" s="39"/>
      <c r="H1172" s="40">
        <f>SUM(U1167:U1174)</f>
        <v>37.86</v>
      </c>
      <c r="I1172" s="39">
        <f>[1]Source!AU1643</f>
        <v>60</v>
      </c>
      <c r="J1172" s="40">
        <f>SUM(V1167:V1174)</f>
        <v>1173.21</v>
      </c>
      <c r="K1172" s="41"/>
    </row>
    <row r="1173" spans="1:26" x14ac:dyDescent="0.25">
      <c r="A1173" s="24"/>
      <c r="B1173" s="36"/>
      <c r="C1173" s="36" t="s">
        <v>35</v>
      </c>
      <c r="D1173" s="37" t="s">
        <v>36</v>
      </c>
      <c r="E1173" s="30">
        <f>[1]Source!AQ1643</f>
        <v>10.3</v>
      </c>
      <c r="F1173" s="38"/>
      <c r="G1173" s="39" t="str">
        <f>[1]Source!DI1643</f>
        <v/>
      </c>
      <c r="H1173" s="40"/>
      <c r="I1173" s="39"/>
      <c r="J1173" s="40"/>
      <c r="K1173" s="43">
        <f>[1]Source!U1643</f>
        <v>6.1800000000000006</v>
      </c>
    </row>
    <row r="1174" spans="1:26" ht="42.75" x14ac:dyDescent="0.25">
      <c r="A1174" s="44" t="str">
        <f>[1]Source!E1644</f>
        <v>274,1</v>
      </c>
      <c r="B1174" s="45" t="str">
        <f>[1]Source!F1644</f>
        <v>КП поставщика</v>
      </c>
      <c r="C1174" s="45" t="s">
        <v>73</v>
      </c>
      <c r="D1174" s="46" t="str">
        <f>[1]Source!H1644</f>
        <v>шт.</v>
      </c>
      <c r="E1174" s="47">
        <f>[1]Source!I1644</f>
        <v>15</v>
      </c>
      <c r="F1174" s="48">
        <f>[1]Source!AL1644+[1]Source!AM1644+[1]Source!AO1644</f>
        <v>4.8</v>
      </c>
      <c r="G1174" s="49" t="s">
        <v>37</v>
      </c>
      <c r="H1174" s="50">
        <f>ROUND([1]Source!AC1644*[1]Source!I1644, 2)+ROUND([1]Source!AD1644*[1]Source!I1644, 2)+ROUND([1]Source!AF1644*[1]Source!I1644, 2)</f>
        <v>72</v>
      </c>
      <c r="I1174" s="51">
        <f>IF([1]Source!BC1644&lt;&gt; 0, [1]Source!BC1644, 1)</f>
        <v>7.98</v>
      </c>
      <c r="J1174" s="50">
        <f>[1]Source!O1644</f>
        <v>574.55999999999995</v>
      </c>
      <c r="K1174" s="52"/>
      <c r="S1174">
        <f>ROUND(([1]Source!FX1644/100)*((ROUND([1]Source!AF1644*[1]Source!I1644, 2)+ROUND([1]Source!AE1644*[1]Source!I1644, 2))), 2)</f>
        <v>0</v>
      </c>
      <c r="T1174">
        <f>[1]Source!X1644</f>
        <v>0</v>
      </c>
      <c r="U1174">
        <f>ROUND(([1]Source!FY1644/100)*((ROUND([1]Source!AF1644*[1]Source!I1644, 2)+ROUND([1]Source!AE1644*[1]Source!I1644, 2))), 2)</f>
        <v>0</v>
      </c>
      <c r="V1174">
        <f>[1]Source!Y1644</f>
        <v>0</v>
      </c>
      <c r="W1174">
        <f>IF([1]Source!BI1644&lt;=1,H1174, 0)</f>
        <v>0</v>
      </c>
      <c r="X1174">
        <f>IF([1]Source!BI1644=2,H1174, 0)</f>
        <v>72</v>
      </c>
      <c r="Y1174">
        <f>IF([1]Source!BI1644=3,H1174, 0)</f>
        <v>0</v>
      </c>
      <c r="Z1174">
        <f>IF([1]Source!BI1644=4,H1174, 0)</f>
        <v>0</v>
      </c>
    </row>
    <row r="1175" spans="1:26" x14ac:dyDescent="0.25">
      <c r="G1175" s="53">
        <f>H1169+H1170+H1171+H1172+SUM(H1174:H1174)</f>
        <v>256.27999999999997</v>
      </c>
      <c r="H1175" s="53"/>
      <c r="I1175" s="53">
        <f>J1169+J1170+J1171+J1172+SUM(J1174:J1174)</f>
        <v>5453.9500000000007</v>
      </c>
      <c r="J1175" s="53"/>
      <c r="K1175" s="54">
        <f>[1]Source!U1643</f>
        <v>6.1800000000000006</v>
      </c>
      <c r="O1175" s="55">
        <f>G1175</f>
        <v>256.27999999999997</v>
      </c>
      <c r="P1175" s="55">
        <f>I1175</f>
        <v>5453.9500000000007</v>
      </c>
      <c r="Q1175" s="55">
        <f>K1175</f>
        <v>6.1800000000000006</v>
      </c>
      <c r="W1175">
        <f>IF([1]Source!BI1643&lt;=1,H1169+H1170+H1171+H1172, 0)</f>
        <v>0</v>
      </c>
      <c r="X1175">
        <f>IF([1]Source!BI1643=2,H1169+H1170+H1171+H1172, 0)</f>
        <v>184.27999999999997</v>
      </c>
      <c r="Y1175">
        <f>IF([1]Source!BI1643=3,H1169+H1170+H1171+H1172, 0)</f>
        <v>0</v>
      </c>
      <c r="Z1175">
        <f>IF([1]Source!BI1643=4,H1169+H1170+H1171+H1172, 0)</f>
        <v>0</v>
      </c>
    </row>
    <row r="1176" spans="1:26" ht="42.75" x14ac:dyDescent="0.25">
      <c r="A1176" s="24" t="str">
        <f>[1]Source!E1646</f>
        <v>275</v>
      </c>
      <c r="B1176" s="36" t="str">
        <f>[1]Source!F1646</f>
        <v>м08-03-573-4</v>
      </c>
      <c r="C1176" s="36" t="str">
        <f>[1]Source!G1646</f>
        <v>Шкаф (пульт) управления навесной, высота, ширина и глубина до 600х600х350 мм</v>
      </c>
      <c r="D1176" s="37" t="str">
        <f>[1]Source!H1646</f>
        <v>1  ШТ.</v>
      </c>
      <c r="E1176" s="30">
        <f>[1]Source!I1646</f>
        <v>1</v>
      </c>
      <c r="F1176" s="38">
        <f>[1]Source!AL1646+[1]Source!AM1646+[1]Source!AO1646</f>
        <v>59.070000000000007</v>
      </c>
      <c r="G1176" s="39"/>
      <c r="H1176" s="40"/>
      <c r="I1176" s="39" t="str">
        <f>[1]Source!BO1646</f>
        <v>м08-03-573-4</v>
      </c>
      <c r="J1176" s="40"/>
      <c r="K1176" s="41"/>
      <c r="S1176">
        <f>ROUND(([1]Source!FX1646/100)*((ROUND([1]Source!AF1646*[1]Source!I1646, 2)+ROUND([1]Source!AE1646*[1]Source!I1646, 2))), 2)</f>
        <v>25.34</v>
      </c>
      <c r="T1176">
        <f>[1]Source!X1646</f>
        <v>785.18</v>
      </c>
      <c r="U1176">
        <f>ROUND(([1]Source!FY1646/100)*((ROUND([1]Source!AF1646*[1]Source!I1646, 2)+ROUND([1]Source!AE1646*[1]Source!I1646, 2))), 2)</f>
        <v>17.34</v>
      </c>
      <c r="V1176">
        <f>[1]Source!Y1646</f>
        <v>537.23</v>
      </c>
    </row>
    <row r="1177" spans="1:26" x14ac:dyDescent="0.25">
      <c r="A1177" s="24"/>
      <c r="B1177" s="36"/>
      <c r="C1177" s="36" t="s">
        <v>29</v>
      </c>
      <c r="D1177" s="37"/>
      <c r="E1177" s="30"/>
      <c r="F1177" s="38">
        <f>[1]Source!AO1646</f>
        <v>23.51</v>
      </c>
      <c r="G1177" s="39" t="str">
        <f>[1]Source!DG1646</f>
        <v/>
      </c>
      <c r="H1177" s="40">
        <f>ROUND([1]Source!AF1646*[1]Source!I1646, 2)</f>
        <v>23.51</v>
      </c>
      <c r="I1177" s="39">
        <f>IF([1]Source!BA1646&lt;&gt; 0, [1]Source!BA1646, 1)</f>
        <v>30.99</v>
      </c>
      <c r="J1177" s="40">
        <f>[1]Source!S1646</f>
        <v>728.57</v>
      </c>
      <c r="K1177" s="41"/>
      <c r="R1177">
        <f>H1177</f>
        <v>23.51</v>
      </c>
    </row>
    <row r="1178" spans="1:26" x14ac:dyDescent="0.25">
      <c r="A1178" s="24"/>
      <c r="B1178" s="36"/>
      <c r="C1178" s="36" t="s">
        <v>30</v>
      </c>
      <c r="D1178" s="37"/>
      <c r="E1178" s="30"/>
      <c r="F1178" s="38">
        <f>[1]Source!AM1646</f>
        <v>32.18</v>
      </c>
      <c r="G1178" s="39" t="str">
        <f>[1]Source!DE1646</f>
        <v/>
      </c>
      <c r="H1178" s="40">
        <f>ROUND([1]Source!AD1646*[1]Source!I1646, 2)</f>
        <v>32.18</v>
      </c>
      <c r="I1178" s="39">
        <f>IF([1]Source!BB1646&lt;&gt; 0, [1]Source!BB1646, 1)</f>
        <v>9.14</v>
      </c>
      <c r="J1178" s="40">
        <f>[1]Source!Q1646</f>
        <v>294.13</v>
      </c>
      <c r="K1178" s="41"/>
    </row>
    <row r="1179" spans="1:26" x14ac:dyDescent="0.25">
      <c r="A1179" s="24"/>
      <c r="B1179" s="36"/>
      <c r="C1179" s="36" t="s">
        <v>41</v>
      </c>
      <c r="D1179" s="37"/>
      <c r="E1179" s="30"/>
      <c r="F1179" s="38">
        <f>[1]Source!AN1646</f>
        <v>3.16</v>
      </c>
      <c r="G1179" s="39" t="str">
        <f>[1]Source!DF1646</f>
        <v/>
      </c>
      <c r="H1179" s="58">
        <f>ROUND([1]Source!AE1646*[1]Source!I1646, 2)</f>
        <v>3.16</v>
      </c>
      <c r="I1179" s="39">
        <f>IF([1]Source!BS1646&lt;&gt; 0, [1]Source!BS1646, 1)</f>
        <v>30.99</v>
      </c>
      <c r="J1179" s="58">
        <f>[1]Source!R1646</f>
        <v>97.93</v>
      </c>
      <c r="K1179" s="41"/>
      <c r="R1179">
        <f>H1179</f>
        <v>3.16</v>
      </c>
    </row>
    <row r="1180" spans="1:26" x14ac:dyDescent="0.25">
      <c r="A1180" s="24"/>
      <c r="B1180" s="36"/>
      <c r="C1180" s="36" t="s">
        <v>31</v>
      </c>
      <c r="D1180" s="37"/>
      <c r="E1180" s="30"/>
      <c r="F1180" s="38">
        <f>[1]Source!AL1646</f>
        <v>3.38</v>
      </c>
      <c r="G1180" s="39" t="str">
        <f>[1]Source!DD1646</f>
        <v/>
      </c>
      <c r="H1180" s="40">
        <f>ROUND([1]Source!AC1646*[1]Source!I1646, 2)</f>
        <v>3.38</v>
      </c>
      <c r="I1180" s="39">
        <f>IF([1]Source!BC1646&lt;&gt; 0, [1]Source!BC1646, 1)</f>
        <v>9.81</v>
      </c>
      <c r="J1180" s="40">
        <f>[1]Source!P1646</f>
        <v>33.159999999999997</v>
      </c>
      <c r="K1180" s="41"/>
    </row>
    <row r="1181" spans="1:26" x14ac:dyDescent="0.25">
      <c r="A1181" s="24"/>
      <c r="B1181" s="36"/>
      <c r="C1181" s="36" t="s">
        <v>32</v>
      </c>
      <c r="D1181" s="37" t="s">
        <v>33</v>
      </c>
      <c r="E1181" s="30">
        <f>[1]Source!BZ1646</f>
        <v>95</v>
      </c>
      <c r="F1181" s="42"/>
      <c r="G1181" s="39"/>
      <c r="H1181" s="40">
        <f>SUM(S1176:S1184)</f>
        <v>25.34</v>
      </c>
      <c r="I1181" s="39">
        <f>[1]Source!AT1646</f>
        <v>95</v>
      </c>
      <c r="J1181" s="40">
        <f>SUM(T1176:T1184)</f>
        <v>785.18</v>
      </c>
      <c r="K1181" s="41"/>
    </row>
    <row r="1182" spans="1:26" x14ac:dyDescent="0.25">
      <c r="A1182" s="24"/>
      <c r="B1182" s="36"/>
      <c r="C1182" s="36" t="s">
        <v>34</v>
      </c>
      <c r="D1182" s="37" t="s">
        <v>33</v>
      </c>
      <c r="E1182" s="30">
        <f>[1]Source!CA1646</f>
        <v>65</v>
      </c>
      <c r="F1182" s="42"/>
      <c r="G1182" s="39"/>
      <c r="H1182" s="40">
        <f>SUM(U1176:U1184)</f>
        <v>17.34</v>
      </c>
      <c r="I1182" s="39">
        <f>[1]Source!AU1646</f>
        <v>65</v>
      </c>
      <c r="J1182" s="40">
        <f>SUM(V1176:V1184)</f>
        <v>537.23</v>
      </c>
      <c r="K1182" s="41"/>
    </row>
    <row r="1183" spans="1:26" x14ac:dyDescent="0.25">
      <c r="A1183" s="24"/>
      <c r="B1183" s="36"/>
      <c r="C1183" s="36" t="s">
        <v>35</v>
      </c>
      <c r="D1183" s="37" t="s">
        <v>36</v>
      </c>
      <c r="E1183" s="30">
        <f>[1]Source!AQ1646</f>
        <v>2.37</v>
      </c>
      <c r="F1183" s="38"/>
      <c r="G1183" s="39" t="str">
        <f>[1]Source!DI1646</f>
        <v/>
      </c>
      <c r="H1183" s="40"/>
      <c r="I1183" s="39"/>
      <c r="J1183" s="40"/>
      <c r="K1183" s="43">
        <f>[1]Source!U1646</f>
        <v>2.37</v>
      </c>
    </row>
    <row r="1184" spans="1:26" ht="42.75" x14ac:dyDescent="0.25">
      <c r="A1184" s="44" t="str">
        <f>[1]Source!E1647</f>
        <v>275,1</v>
      </c>
      <c r="B1184" s="45" t="str">
        <f>[1]Source!F1647</f>
        <v>КП поставщика</v>
      </c>
      <c r="C1184" s="45" t="s">
        <v>74</v>
      </c>
      <c r="D1184" s="46" t="str">
        <f>[1]Source!H1647</f>
        <v>шт.</v>
      </c>
      <c r="E1184" s="47">
        <f>[1]Source!I1647</f>
        <v>1</v>
      </c>
      <c r="F1184" s="48">
        <f>[1]Source!AL1647+[1]Source!AM1647+[1]Source!AO1647</f>
        <v>1734.23</v>
      </c>
      <c r="G1184" s="49" t="s">
        <v>37</v>
      </c>
      <c r="H1184" s="50">
        <f>ROUND([1]Source!AC1647*[1]Source!I1647, 2)+ROUND([1]Source!AD1647*[1]Source!I1647, 2)+ROUND([1]Source!AF1647*[1]Source!I1647, 2)</f>
        <v>1734.23</v>
      </c>
      <c r="I1184" s="51">
        <f>IF([1]Source!BC1647&lt;&gt; 0, [1]Source!BC1647, 1)</f>
        <v>7.98</v>
      </c>
      <c r="J1184" s="50">
        <f>[1]Source!O1647</f>
        <v>13839.16</v>
      </c>
      <c r="K1184" s="52"/>
      <c r="S1184">
        <f>ROUND(([1]Source!FX1647/100)*((ROUND([1]Source!AF1647*[1]Source!I1647, 2)+ROUND([1]Source!AE1647*[1]Source!I1647, 2))), 2)</f>
        <v>0</v>
      </c>
      <c r="T1184">
        <f>[1]Source!X1647</f>
        <v>0</v>
      </c>
      <c r="U1184">
        <f>ROUND(([1]Source!FY1647/100)*((ROUND([1]Source!AF1647*[1]Source!I1647, 2)+ROUND([1]Source!AE1647*[1]Source!I1647, 2))), 2)</f>
        <v>0</v>
      </c>
      <c r="V1184">
        <f>[1]Source!Y1647</f>
        <v>0</v>
      </c>
      <c r="W1184">
        <f>IF([1]Source!BI1647&lt;=1,H1184, 0)</f>
        <v>0</v>
      </c>
      <c r="X1184">
        <f>IF([1]Source!BI1647=2,H1184, 0)</f>
        <v>1734.23</v>
      </c>
      <c r="Y1184">
        <f>IF([1]Source!BI1647=3,H1184, 0)</f>
        <v>0</v>
      </c>
      <c r="Z1184">
        <f>IF([1]Source!BI1647=4,H1184, 0)</f>
        <v>0</v>
      </c>
    </row>
    <row r="1185" spans="1:26" x14ac:dyDescent="0.25">
      <c r="G1185" s="53">
        <f>H1177+H1178+H1180+H1181+H1182+SUM(H1184:H1184)</f>
        <v>1835.98</v>
      </c>
      <c r="H1185" s="53"/>
      <c r="I1185" s="53">
        <f>J1177+J1178+J1180+J1181+J1182+SUM(J1184:J1184)</f>
        <v>16217.43</v>
      </c>
      <c r="J1185" s="53"/>
      <c r="K1185" s="54">
        <f>[1]Source!U1646</f>
        <v>2.37</v>
      </c>
      <c r="O1185" s="55">
        <f>G1185</f>
        <v>1835.98</v>
      </c>
      <c r="P1185" s="55">
        <f>I1185</f>
        <v>16217.43</v>
      </c>
      <c r="Q1185" s="55">
        <f>K1185</f>
        <v>2.37</v>
      </c>
      <c r="W1185">
        <f>IF([1]Source!BI1646&lt;=1,H1177+H1178+H1180+H1181+H1182, 0)</f>
        <v>0</v>
      </c>
      <c r="X1185">
        <f>IF([1]Source!BI1646=2,H1177+H1178+H1180+H1181+H1182, 0)</f>
        <v>101.75</v>
      </c>
      <c r="Y1185">
        <f>IF([1]Source!BI1646=3,H1177+H1178+H1180+H1181+H1182, 0)</f>
        <v>0</v>
      </c>
      <c r="Z1185">
        <f>IF([1]Source!BI1646=4,H1177+H1178+H1180+H1181+H1182, 0)</f>
        <v>0</v>
      </c>
    </row>
    <row r="1186" spans="1:26" ht="29.25" x14ac:dyDescent="0.25">
      <c r="A1186" s="24" t="str">
        <f>[1]Source!E1648</f>
        <v>276</v>
      </c>
      <c r="B1186" s="36" t="str">
        <f>[1]Source!F1648</f>
        <v>м10-08-001-13</v>
      </c>
      <c r="C1186" s="36" t="str">
        <f>[1]Source!G1648</f>
        <v>Устройства промежуточные на количество лучей 1</v>
      </c>
      <c r="D1186" s="37" t="str">
        <f>[1]Source!H1648</f>
        <v>1  ШТ.</v>
      </c>
      <c r="E1186" s="30">
        <f>[1]Source!I1648</f>
        <v>2</v>
      </c>
      <c r="F1186" s="38">
        <f>[1]Source!AL1648+[1]Source!AM1648+[1]Source!AO1648</f>
        <v>15.79</v>
      </c>
      <c r="G1186" s="39"/>
      <c r="H1186" s="40"/>
      <c r="I1186" s="39" t="str">
        <f>[1]Source!BO1648</f>
        <v>м10-08-001-13</v>
      </c>
      <c r="J1186" s="40"/>
      <c r="K1186" s="41"/>
      <c r="S1186">
        <f>ROUND(([1]Source!FX1648/100)*((ROUND([1]Source!AF1648*[1]Source!I1648, 2)+ROUND([1]Source!AE1648*[1]Source!I1648, 2))), 2)</f>
        <v>19.600000000000001</v>
      </c>
      <c r="T1186">
        <f>[1]Source!X1648</f>
        <v>607.41</v>
      </c>
      <c r="U1186">
        <f>ROUND(([1]Source!FY1648/100)*((ROUND([1]Source!AF1648*[1]Source!I1648, 2)+ROUND([1]Source!AE1648*[1]Source!I1648, 2))), 2)</f>
        <v>14.7</v>
      </c>
      <c r="V1186">
        <f>[1]Source!Y1648</f>
        <v>455.56</v>
      </c>
    </row>
    <row r="1187" spans="1:26" x14ac:dyDescent="0.25">
      <c r="A1187" s="24"/>
      <c r="B1187" s="36"/>
      <c r="C1187" s="36" t="s">
        <v>29</v>
      </c>
      <c r="D1187" s="37"/>
      <c r="E1187" s="30"/>
      <c r="F1187" s="38">
        <f>[1]Source!AO1648</f>
        <v>12.25</v>
      </c>
      <c r="G1187" s="39" t="str">
        <f>[1]Source!DG1648</f>
        <v/>
      </c>
      <c r="H1187" s="40">
        <f>ROUND([1]Source!AF1648*[1]Source!I1648, 2)</f>
        <v>24.5</v>
      </c>
      <c r="I1187" s="39">
        <f>IF([1]Source!BA1648&lt;&gt; 0, [1]Source!BA1648, 1)</f>
        <v>30.99</v>
      </c>
      <c r="J1187" s="40">
        <f>[1]Source!S1648</f>
        <v>759.26</v>
      </c>
      <c r="K1187" s="41"/>
      <c r="R1187">
        <f>H1187</f>
        <v>24.5</v>
      </c>
    </row>
    <row r="1188" spans="1:26" x14ac:dyDescent="0.25">
      <c r="A1188" s="24"/>
      <c r="B1188" s="36"/>
      <c r="C1188" s="36" t="s">
        <v>30</v>
      </c>
      <c r="D1188" s="37"/>
      <c r="E1188" s="30"/>
      <c r="F1188" s="38">
        <f>[1]Source!AM1648</f>
        <v>0.25</v>
      </c>
      <c r="G1188" s="39" t="str">
        <f>[1]Source!DE1648</f>
        <v/>
      </c>
      <c r="H1188" s="40">
        <f>ROUND([1]Source!AD1648*[1]Source!I1648, 2)</f>
        <v>0.5</v>
      </c>
      <c r="I1188" s="39">
        <f>IF([1]Source!BB1648&lt;&gt; 0, [1]Source!BB1648, 1)</f>
        <v>3.76</v>
      </c>
      <c r="J1188" s="40">
        <f>[1]Source!Q1648</f>
        <v>1.88</v>
      </c>
      <c r="K1188" s="41"/>
    </row>
    <row r="1189" spans="1:26" x14ac:dyDescent="0.25">
      <c r="A1189" s="24"/>
      <c r="B1189" s="36"/>
      <c r="C1189" s="36" t="s">
        <v>31</v>
      </c>
      <c r="D1189" s="37"/>
      <c r="E1189" s="30"/>
      <c r="F1189" s="38">
        <f>[1]Source!AL1648</f>
        <v>3.29</v>
      </c>
      <c r="G1189" s="39" t="str">
        <f>[1]Source!DD1648</f>
        <v/>
      </c>
      <c r="H1189" s="40">
        <f>ROUND([1]Source!AC1648*[1]Source!I1648, 2)</f>
        <v>6.58</v>
      </c>
      <c r="I1189" s="39">
        <f>IF([1]Source!BC1648&lt;&gt; 0, [1]Source!BC1648, 1)</f>
        <v>6.53</v>
      </c>
      <c r="J1189" s="40">
        <f>[1]Source!P1648</f>
        <v>42.97</v>
      </c>
      <c r="K1189" s="41"/>
    </row>
    <row r="1190" spans="1:26" x14ac:dyDescent="0.25">
      <c r="A1190" s="24"/>
      <c r="B1190" s="36"/>
      <c r="C1190" s="36" t="s">
        <v>32</v>
      </c>
      <c r="D1190" s="37" t="s">
        <v>33</v>
      </c>
      <c r="E1190" s="30">
        <f>[1]Source!BZ1648</f>
        <v>80</v>
      </c>
      <c r="F1190" s="42"/>
      <c r="G1190" s="39"/>
      <c r="H1190" s="40">
        <f>SUM(S1186:S1193)</f>
        <v>19.600000000000001</v>
      </c>
      <c r="I1190" s="39">
        <f>[1]Source!AT1648</f>
        <v>80</v>
      </c>
      <c r="J1190" s="40">
        <f>SUM(T1186:T1193)</f>
        <v>607.41</v>
      </c>
      <c r="K1190" s="41"/>
    </row>
    <row r="1191" spans="1:26" x14ac:dyDescent="0.25">
      <c r="A1191" s="24"/>
      <c r="B1191" s="36"/>
      <c r="C1191" s="36" t="s">
        <v>34</v>
      </c>
      <c r="D1191" s="37" t="s">
        <v>33</v>
      </c>
      <c r="E1191" s="30">
        <f>[1]Source!CA1648</f>
        <v>60</v>
      </c>
      <c r="F1191" s="42"/>
      <c r="G1191" s="39"/>
      <c r="H1191" s="40">
        <f>SUM(U1186:U1193)</f>
        <v>14.7</v>
      </c>
      <c r="I1191" s="39">
        <f>[1]Source!AU1648</f>
        <v>60</v>
      </c>
      <c r="J1191" s="40">
        <f>SUM(V1186:V1193)</f>
        <v>455.56</v>
      </c>
      <c r="K1191" s="41"/>
    </row>
    <row r="1192" spans="1:26" x14ac:dyDescent="0.25">
      <c r="A1192" s="24"/>
      <c r="B1192" s="36"/>
      <c r="C1192" s="36" t="s">
        <v>35</v>
      </c>
      <c r="D1192" s="37" t="s">
        <v>36</v>
      </c>
      <c r="E1192" s="30">
        <f>[1]Source!AQ1648</f>
        <v>1.2</v>
      </c>
      <c r="F1192" s="38"/>
      <c r="G1192" s="39" t="str">
        <f>[1]Source!DI1648</f>
        <v/>
      </c>
      <c r="H1192" s="40"/>
      <c r="I1192" s="39"/>
      <c r="J1192" s="40"/>
      <c r="K1192" s="43">
        <f>[1]Source!U1648</f>
        <v>2.4</v>
      </c>
    </row>
    <row r="1193" spans="1:26" ht="42.75" x14ac:dyDescent="0.25">
      <c r="A1193" s="44" t="str">
        <f>[1]Source!E1649</f>
        <v>276,1</v>
      </c>
      <c r="B1193" s="45" t="str">
        <f>[1]Source!F1649</f>
        <v>КП поставщика</v>
      </c>
      <c r="C1193" s="45" t="s">
        <v>43</v>
      </c>
      <c r="D1193" s="46" t="str">
        <f>[1]Source!H1649</f>
        <v>шт.</v>
      </c>
      <c r="E1193" s="47">
        <f>[1]Source!I1649</f>
        <v>2</v>
      </c>
      <c r="F1193" s="48">
        <f>[1]Source!AL1649+[1]Source!AM1649+[1]Source!AO1649</f>
        <v>267.3</v>
      </c>
      <c r="G1193" s="49" t="s">
        <v>37</v>
      </c>
      <c r="H1193" s="50">
        <f>ROUND([1]Source!AC1649*[1]Source!I1649, 2)+ROUND([1]Source!AD1649*[1]Source!I1649, 2)+ROUND([1]Source!AF1649*[1]Source!I1649, 2)</f>
        <v>534.6</v>
      </c>
      <c r="I1193" s="51">
        <f>IF([1]Source!BC1649&lt;&gt; 0, [1]Source!BC1649, 1)</f>
        <v>7.89</v>
      </c>
      <c r="J1193" s="50">
        <f>[1]Source!O1649</f>
        <v>4217.99</v>
      </c>
      <c r="K1193" s="52"/>
      <c r="S1193">
        <f>ROUND(([1]Source!FX1649/100)*((ROUND([1]Source!AF1649*[1]Source!I1649, 2)+ROUND([1]Source!AE1649*[1]Source!I1649, 2))), 2)</f>
        <v>0</v>
      </c>
      <c r="T1193">
        <f>[1]Source!X1649</f>
        <v>0</v>
      </c>
      <c r="U1193">
        <f>ROUND(([1]Source!FY1649/100)*((ROUND([1]Source!AF1649*[1]Source!I1649, 2)+ROUND([1]Source!AE1649*[1]Source!I1649, 2))), 2)</f>
        <v>0</v>
      </c>
      <c r="V1193">
        <f>[1]Source!Y1649</f>
        <v>0</v>
      </c>
      <c r="W1193">
        <f>IF([1]Source!BI1649&lt;=1,H1193, 0)</f>
        <v>0</v>
      </c>
      <c r="X1193">
        <f>IF([1]Source!BI1649=2,H1193, 0)</f>
        <v>534.6</v>
      </c>
      <c r="Y1193">
        <f>IF([1]Source!BI1649=3,H1193, 0)</f>
        <v>0</v>
      </c>
      <c r="Z1193">
        <f>IF([1]Source!BI1649=4,H1193, 0)</f>
        <v>0</v>
      </c>
    </row>
    <row r="1194" spans="1:26" x14ac:dyDescent="0.25">
      <c r="G1194" s="53">
        <f>H1187+H1188+H1189+H1190+H1191+SUM(H1193:H1193)</f>
        <v>600.48</v>
      </c>
      <c r="H1194" s="53"/>
      <c r="I1194" s="53">
        <f>J1187+J1188+J1189+J1190+J1191+SUM(J1193:J1193)</f>
        <v>6085.07</v>
      </c>
      <c r="J1194" s="53"/>
      <c r="K1194" s="54">
        <f>[1]Source!U1648</f>
        <v>2.4</v>
      </c>
      <c r="O1194" s="55">
        <f>G1194</f>
        <v>600.48</v>
      </c>
      <c r="P1194" s="55">
        <f>I1194</f>
        <v>6085.07</v>
      </c>
      <c r="Q1194" s="55">
        <f>K1194</f>
        <v>2.4</v>
      </c>
      <c r="W1194">
        <f>IF([1]Source!BI1648&lt;=1,H1187+H1188+H1189+H1190+H1191, 0)</f>
        <v>0</v>
      </c>
      <c r="X1194">
        <f>IF([1]Source!BI1648=2,H1187+H1188+H1189+H1190+H1191, 0)</f>
        <v>65.88</v>
      </c>
      <c r="Y1194">
        <f>IF([1]Source!BI1648=3,H1187+H1188+H1189+H1190+H1191, 0)</f>
        <v>0</v>
      </c>
      <c r="Z1194">
        <f>IF([1]Source!BI1648=4,H1187+H1188+H1189+H1190+H1191, 0)</f>
        <v>0</v>
      </c>
    </row>
    <row r="1195" spans="1:26" ht="29.25" x14ac:dyDescent="0.25">
      <c r="A1195" s="24" t="str">
        <f>[1]Source!E1652</f>
        <v>277</v>
      </c>
      <c r="B1195" s="36" t="str">
        <f>[1]Source!F1652</f>
        <v>м08-03-575-1</v>
      </c>
      <c r="C1195" s="36" t="str">
        <f>[1]Source!G1652</f>
        <v>Прибор или аппарат</v>
      </c>
      <c r="D1195" s="37" t="str">
        <f>[1]Source!H1652</f>
        <v>1  ШТ.</v>
      </c>
      <c r="E1195" s="30">
        <f>[1]Source!I1652</f>
        <v>3</v>
      </c>
      <c r="F1195" s="38">
        <f>[1]Source!AL1652+[1]Source!AM1652+[1]Source!AO1652</f>
        <v>11.51</v>
      </c>
      <c r="G1195" s="39"/>
      <c r="H1195" s="40"/>
      <c r="I1195" s="39" t="str">
        <f>[1]Source!BO1652</f>
        <v>м08-03-575-1</v>
      </c>
      <c r="J1195" s="40"/>
      <c r="K1195" s="41"/>
      <c r="S1195">
        <f>ROUND(([1]Source!FX1652/100)*((ROUND([1]Source!AF1652*[1]Source!I1652, 2)+ROUND([1]Source!AE1652*[1]Source!I1652, 2))), 2)</f>
        <v>31.66</v>
      </c>
      <c r="T1195">
        <f>[1]Source!X1652</f>
        <v>981.26</v>
      </c>
      <c r="U1195">
        <f>ROUND(([1]Source!FY1652/100)*((ROUND([1]Source!AF1652*[1]Source!I1652, 2)+ROUND([1]Source!AE1652*[1]Source!I1652, 2))), 2)</f>
        <v>21.66</v>
      </c>
      <c r="V1195">
        <f>[1]Source!Y1652</f>
        <v>671.39</v>
      </c>
    </row>
    <row r="1196" spans="1:26" x14ac:dyDescent="0.25">
      <c r="A1196" s="24"/>
      <c r="B1196" s="36"/>
      <c r="C1196" s="36" t="s">
        <v>29</v>
      </c>
      <c r="D1196" s="37"/>
      <c r="E1196" s="30"/>
      <c r="F1196" s="38">
        <f>[1]Source!AO1652</f>
        <v>11.11</v>
      </c>
      <c r="G1196" s="39" t="str">
        <f>[1]Source!DG1652</f>
        <v/>
      </c>
      <c r="H1196" s="40">
        <f>ROUND([1]Source!AF1652*[1]Source!I1652, 2)</f>
        <v>33.33</v>
      </c>
      <c r="I1196" s="39">
        <f>IF([1]Source!BA1652&lt;&gt; 0, [1]Source!BA1652, 1)</f>
        <v>30.99</v>
      </c>
      <c r="J1196" s="40">
        <f>[1]Source!S1652</f>
        <v>1032.9000000000001</v>
      </c>
      <c r="K1196" s="41"/>
      <c r="R1196">
        <f>H1196</f>
        <v>33.33</v>
      </c>
    </row>
    <row r="1197" spans="1:26" x14ac:dyDescent="0.25">
      <c r="A1197" s="24"/>
      <c r="B1197" s="36"/>
      <c r="C1197" s="36" t="s">
        <v>31</v>
      </c>
      <c r="D1197" s="37"/>
      <c r="E1197" s="30"/>
      <c r="F1197" s="38">
        <f>[1]Source!AL1652</f>
        <v>0.4</v>
      </c>
      <c r="G1197" s="39" t="str">
        <f>[1]Source!DD1652</f>
        <v/>
      </c>
      <c r="H1197" s="40">
        <f>ROUND([1]Source!AC1652*[1]Source!I1652, 2)</f>
        <v>1.2</v>
      </c>
      <c r="I1197" s="39">
        <f>IF([1]Source!BC1652&lt;&gt; 0, [1]Source!BC1652, 1)</f>
        <v>21.2</v>
      </c>
      <c r="J1197" s="40">
        <f>[1]Source!P1652</f>
        <v>25.44</v>
      </c>
      <c r="K1197" s="41"/>
    </row>
    <row r="1198" spans="1:26" x14ac:dyDescent="0.25">
      <c r="A1198" s="24"/>
      <c r="B1198" s="36"/>
      <c r="C1198" s="36" t="s">
        <v>32</v>
      </c>
      <c r="D1198" s="37" t="s">
        <v>33</v>
      </c>
      <c r="E1198" s="30">
        <f>[1]Source!BZ1652</f>
        <v>95</v>
      </c>
      <c r="F1198" s="42"/>
      <c r="G1198" s="39"/>
      <c r="H1198" s="40">
        <f>SUM(S1195:S1202)</f>
        <v>31.66</v>
      </c>
      <c r="I1198" s="39">
        <f>[1]Source!AT1652</f>
        <v>95</v>
      </c>
      <c r="J1198" s="40">
        <f>SUM(T1195:T1202)</f>
        <v>981.26</v>
      </c>
      <c r="K1198" s="41"/>
    </row>
    <row r="1199" spans="1:26" x14ac:dyDescent="0.25">
      <c r="A1199" s="24"/>
      <c r="B1199" s="36"/>
      <c r="C1199" s="36" t="s">
        <v>34</v>
      </c>
      <c r="D1199" s="37" t="s">
        <v>33</v>
      </c>
      <c r="E1199" s="30">
        <f>[1]Source!CA1652</f>
        <v>65</v>
      </c>
      <c r="F1199" s="42"/>
      <c r="G1199" s="39"/>
      <c r="H1199" s="40">
        <f>SUM(U1195:U1202)</f>
        <v>21.66</v>
      </c>
      <c r="I1199" s="39">
        <f>[1]Source!AU1652</f>
        <v>65</v>
      </c>
      <c r="J1199" s="40">
        <f>SUM(V1195:V1202)</f>
        <v>671.39</v>
      </c>
      <c r="K1199" s="41"/>
    </row>
    <row r="1200" spans="1:26" x14ac:dyDescent="0.25">
      <c r="A1200" s="24"/>
      <c r="B1200" s="36"/>
      <c r="C1200" s="36" t="s">
        <v>35</v>
      </c>
      <c r="D1200" s="37" t="s">
        <v>36</v>
      </c>
      <c r="E1200" s="30">
        <f>[1]Source!AQ1652</f>
        <v>1.1200000000000001</v>
      </c>
      <c r="F1200" s="38"/>
      <c r="G1200" s="39" t="str">
        <f>[1]Source!DI1652</f>
        <v/>
      </c>
      <c r="H1200" s="40"/>
      <c r="I1200" s="39"/>
      <c r="J1200" s="40"/>
      <c r="K1200" s="43">
        <f>[1]Source!U1652</f>
        <v>3.3600000000000003</v>
      </c>
    </row>
    <row r="1201" spans="1:26" ht="42.75" x14ac:dyDescent="0.25">
      <c r="A1201" s="24" t="str">
        <f>[1]Source!E1653</f>
        <v>277,1</v>
      </c>
      <c r="B1201" s="36" t="str">
        <f>[1]Source!F1653</f>
        <v>509-2235</v>
      </c>
      <c r="C1201" s="36" t="str">
        <f>[1]Source!G1653</f>
        <v>Выключатели автоматические «IEK» ВА47-29 2Р  до 10А, характеристика С. прим</v>
      </c>
      <c r="D1201" s="37" t="str">
        <f>[1]Source!H1653</f>
        <v>шт.</v>
      </c>
      <c r="E1201" s="30">
        <f>[1]Source!I1653</f>
        <v>2</v>
      </c>
      <c r="F1201" s="38">
        <f>[1]Source!AL1653+[1]Source!AM1653+[1]Source!AO1653</f>
        <v>21.32</v>
      </c>
      <c r="G1201" s="57" t="s">
        <v>37</v>
      </c>
      <c r="H1201" s="40">
        <f>ROUND([1]Source!AC1653*[1]Source!I1653, 2)+ROUND([1]Source!AD1653*[1]Source!I1653, 2)+ROUND([1]Source!AF1653*[1]Source!I1653, 2)</f>
        <v>42.64</v>
      </c>
      <c r="I1201" s="39">
        <f>IF([1]Source!BC1653&lt;&gt; 0, [1]Source!BC1653, 1)</f>
        <v>9.48</v>
      </c>
      <c r="J1201" s="40">
        <f>[1]Source!O1653</f>
        <v>404.23</v>
      </c>
      <c r="K1201" s="41"/>
      <c r="S1201">
        <f>ROUND(([1]Source!FX1653/100)*((ROUND([1]Source!AF1653*[1]Source!I1653, 2)+ROUND([1]Source!AE1653*[1]Source!I1653, 2))), 2)</f>
        <v>0</v>
      </c>
      <c r="T1201">
        <f>[1]Source!X1653</f>
        <v>0</v>
      </c>
      <c r="U1201">
        <f>ROUND(([1]Source!FY1653/100)*((ROUND([1]Source!AF1653*[1]Source!I1653, 2)+ROUND([1]Source!AE1653*[1]Source!I1653, 2))), 2)</f>
        <v>0</v>
      </c>
      <c r="V1201">
        <f>[1]Source!Y1653</f>
        <v>0</v>
      </c>
      <c r="W1201">
        <f>IF([1]Source!BI1653&lt;=1,H1201, 0)</f>
        <v>0</v>
      </c>
      <c r="X1201">
        <f>IF([1]Source!BI1653=2,H1201, 0)</f>
        <v>42.64</v>
      </c>
      <c r="Y1201">
        <f>IF([1]Source!BI1653=3,H1201, 0)</f>
        <v>0</v>
      </c>
      <c r="Z1201">
        <f>IF([1]Source!BI1653=4,H1201, 0)</f>
        <v>0</v>
      </c>
    </row>
    <row r="1202" spans="1:26" ht="28.5" x14ac:dyDescent="0.25">
      <c r="A1202" s="44" t="str">
        <f>[1]Source!E1654</f>
        <v>277,2</v>
      </c>
      <c r="B1202" s="45" t="str">
        <f>[1]Source!F1654</f>
        <v>509-2236</v>
      </c>
      <c r="C1202" s="45" t="str">
        <f>[1]Source!G1654</f>
        <v>Выключатели автоматические «IEK» ВА47-29 2Р 16А, характеристика С</v>
      </c>
      <c r="D1202" s="46" t="str">
        <f>[1]Source!H1654</f>
        <v>шт.</v>
      </c>
      <c r="E1202" s="47">
        <f>[1]Source!I1654</f>
        <v>1</v>
      </c>
      <c r="F1202" s="48">
        <f>[1]Source!AL1654+[1]Source!AM1654+[1]Source!AO1654</f>
        <v>21.32</v>
      </c>
      <c r="G1202" s="49" t="s">
        <v>37</v>
      </c>
      <c r="H1202" s="50">
        <f>ROUND([1]Source!AC1654*[1]Source!I1654, 2)+ROUND([1]Source!AD1654*[1]Source!I1654, 2)+ROUND([1]Source!AF1654*[1]Source!I1654, 2)</f>
        <v>21.32</v>
      </c>
      <c r="I1202" s="51">
        <f>IF([1]Source!BC1654&lt;&gt; 0, [1]Source!BC1654, 1)</f>
        <v>9.4700000000000006</v>
      </c>
      <c r="J1202" s="50">
        <f>[1]Source!O1654</f>
        <v>201.9</v>
      </c>
      <c r="K1202" s="52"/>
      <c r="S1202">
        <f>ROUND(([1]Source!FX1654/100)*((ROUND([1]Source!AF1654*[1]Source!I1654, 2)+ROUND([1]Source!AE1654*[1]Source!I1654, 2))), 2)</f>
        <v>0</v>
      </c>
      <c r="T1202">
        <f>[1]Source!X1654</f>
        <v>0</v>
      </c>
      <c r="U1202">
        <f>ROUND(([1]Source!FY1654/100)*((ROUND([1]Source!AF1654*[1]Source!I1654, 2)+ROUND([1]Source!AE1654*[1]Source!I1654, 2))), 2)</f>
        <v>0</v>
      </c>
      <c r="V1202">
        <f>[1]Source!Y1654</f>
        <v>0</v>
      </c>
      <c r="W1202">
        <f>IF([1]Source!BI1654&lt;=1,H1202, 0)</f>
        <v>0</v>
      </c>
      <c r="X1202">
        <f>IF([1]Source!BI1654=2,H1202, 0)</f>
        <v>21.32</v>
      </c>
      <c r="Y1202">
        <f>IF([1]Source!BI1654=3,H1202, 0)</f>
        <v>0</v>
      </c>
      <c r="Z1202">
        <f>IF([1]Source!BI1654=4,H1202, 0)</f>
        <v>0</v>
      </c>
    </row>
    <row r="1203" spans="1:26" x14ac:dyDescent="0.25">
      <c r="G1203" s="53">
        <f>H1196+H1197+H1198+H1199+SUM(H1201:H1202)</f>
        <v>151.81</v>
      </c>
      <c r="H1203" s="53"/>
      <c r="I1203" s="53">
        <f>J1196+J1197+J1198+J1199+SUM(J1201:J1202)</f>
        <v>3317.1200000000003</v>
      </c>
      <c r="J1203" s="53"/>
      <c r="K1203" s="54">
        <f>[1]Source!U1652</f>
        <v>3.3600000000000003</v>
      </c>
      <c r="O1203" s="55">
        <f>G1203</f>
        <v>151.81</v>
      </c>
      <c r="P1203" s="55">
        <f>I1203</f>
        <v>3317.1200000000003</v>
      </c>
      <c r="Q1203" s="55">
        <f>K1203</f>
        <v>3.3600000000000003</v>
      </c>
      <c r="W1203">
        <f>IF([1]Source!BI1652&lt;=1,H1196+H1197+H1198+H1199, 0)</f>
        <v>0</v>
      </c>
      <c r="X1203">
        <f>IF([1]Source!BI1652=2,H1196+H1197+H1198+H1199, 0)</f>
        <v>87.85</v>
      </c>
      <c r="Y1203">
        <f>IF([1]Source!BI1652=3,H1196+H1197+H1198+H1199, 0)</f>
        <v>0</v>
      </c>
      <c r="Z1203">
        <f>IF([1]Source!BI1652=4,H1196+H1197+H1198+H1199, 0)</f>
        <v>0</v>
      </c>
    </row>
    <row r="1204" spans="1:26" ht="42.75" x14ac:dyDescent="0.25">
      <c r="A1204" s="24" t="str">
        <f>[1]Source!E1657</f>
        <v>278</v>
      </c>
      <c r="B1204" s="36" t="str">
        <f>[1]Source!F1657</f>
        <v>м08-03-573-4</v>
      </c>
      <c r="C1204" s="36" t="str">
        <f>[1]Source!G1657</f>
        <v>Шкаф (пульт) управления навесной, высота, ширина и глубина до 600х600х350 мм</v>
      </c>
      <c r="D1204" s="37" t="str">
        <f>[1]Source!H1657</f>
        <v>1  ШТ.</v>
      </c>
      <c r="E1204" s="30">
        <f>[1]Source!I1657</f>
        <v>1</v>
      </c>
      <c r="F1204" s="38">
        <f>[1]Source!AL1657+[1]Source!AM1657+[1]Source!AO1657</f>
        <v>59.070000000000007</v>
      </c>
      <c r="G1204" s="39"/>
      <c r="H1204" s="40"/>
      <c r="I1204" s="39" t="str">
        <f>[1]Source!BO1657</f>
        <v>м08-03-573-4</v>
      </c>
      <c r="J1204" s="40"/>
      <c r="K1204" s="41"/>
      <c r="S1204">
        <f>ROUND(([1]Source!FX1657/100)*((ROUND([1]Source!AF1657*[1]Source!I1657, 2)+ROUND([1]Source!AE1657*[1]Source!I1657, 2))), 2)</f>
        <v>25.34</v>
      </c>
      <c r="T1204">
        <f>[1]Source!X1657</f>
        <v>785.18</v>
      </c>
      <c r="U1204">
        <f>ROUND(([1]Source!FY1657/100)*((ROUND([1]Source!AF1657*[1]Source!I1657, 2)+ROUND([1]Source!AE1657*[1]Source!I1657, 2))), 2)</f>
        <v>17.34</v>
      </c>
      <c r="V1204">
        <f>[1]Source!Y1657</f>
        <v>537.23</v>
      </c>
    </row>
    <row r="1205" spans="1:26" x14ac:dyDescent="0.25">
      <c r="A1205" s="24"/>
      <c r="B1205" s="36"/>
      <c r="C1205" s="36" t="s">
        <v>29</v>
      </c>
      <c r="D1205" s="37"/>
      <c r="E1205" s="30"/>
      <c r="F1205" s="38">
        <f>[1]Source!AO1657</f>
        <v>23.51</v>
      </c>
      <c r="G1205" s="39" t="str">
        <f>[1]Source!DG1657</f>
        <v/>
      </c>
      <c r="H1205" s="40">
        <f>ROUND([1]Source!AF1657*[1]Source!I1657, 2)</f>
        <v>23.51</v>
      </c>
      <c r="I1205" s="39">
        <f>IF([1]Source!BA1657&lt;&gt; 0, [1]Source!BA1657, 1)</f>
        <v>30.99</v>
      </c>
      <c r="J1205" s="40">
        <f>[1]Source!S1657</f>
        <v>728.57</v>
      </c>
      <c r="K1205" s="41"/>
      <c r="R1205">
        <f>H1205</f>
        <v>23.51</v>
      </c>
    </row>
    <row r="1206" spans="1:26" x14ac:dyDescent="0.25">
      <c r="A1206" s="24"/>
      <c r="B1206" s="36"/>
      <c r="C1206" s="36" t="s">
        <v>30</v>
      </c>
      <c r="D1206" s="37"/>
      <c r="E1206" s="30"/>
      <c r="F1206" s="38">
        <f>[1]Source!AM1657</f>
        <v>32.18</v>
      </c>
      <c r="G1206" s="39" t="str">
        <f>[1]Source!DE1657</f>
        <v/>
      </c>
      <c r="H1206" s="40">
        <f>ROUND([1]Source!AD1657*[1]Source!I1657, 2)</f>
        <v>32.18</v>
      </c>
      <c r="I1206" s="39">
        <f>IF([1]Source!BB1657&lt;&gt; 0, [1]Source!BB1657, 1)</f>
        <v>9.14</v>
      </c>
      <c r="J1206" s="40">
        <f>[1]Source!Q1657</f>
        <v>294.13</v>
      </c>
      <c r="K1206" s="41"/>
    </row>
    <row r="1207" spans="1:26" x14ac:dyDescent="0.25">
      <c r="A1207" s="24"/>
      <c r="B1207" s="36"/>
      <c r="C1207" s="36" t="s">
        <v>41</v>
      </c>
      <c r="D1207" s="37"/>
      <c r="E1207" s="30"/>
      <c r="F1207" s="38">
        <f>[1]Source!AN1657</f>
        <v>3.16</v>
      </c>
      <c r="G1207" s="39" t="str">
        <f>[1]Source!DF1657</f>
        <v/>
      </c>
      <c r="H1207" s="58">
        <f>ROUND([1]Source!AE1657*[1]Source!I1657, 2)</f>
        <v>3.16</v>
      </c>
      <c r="I1207" s="39">
        <f>IF([1]Source!BS1657&lt;&gt; 0, [1]Source!BS1657, 1)</f>
        <v>30.99</v>
      </c>
      <c r="J1207" s="58">
        <f>[1]Source!R1657</f>
        <v>97.93</v>
      </c>
      <c r="K1207" s="41"/>
      <c r="R1207">
        <f>H1207</f>
        <v>3.16</v>
      </c>
    </row>
    <row r="1208" spans="1:26" x14ac:dyDescent="0.25">
      <c r="A1208" s="24"/>
      <c r="B1208" s="36"/>
      <c r="C1208" s="36" t="s">
        <v>31</v>
      </c>
      <c r="D1208" s="37"/>
      <c r="E1208" s="30"/>
      <c r="F1208" s="38">
        <f>[1]Source!AL1657</f>
        <v>3.38</v>
      </c>
      <c r="G1208" s="39" t="str">
        <f>[1]Source!DD1657</f>
        <v/>
      </c>
      <c r="H1208" s="40">
        <f>ROUND([1]Source!AC1657*[1]Source!I1657, 2)</f>
        <v>3.38</v>
      </c>
      <c r="I1208" s="39">
        <f>IF([1]Source!BC1657&lt;&gt; 0, [1]Source!BC1657, 1)</f>
        <v>9.81</v>
      </c>
      <c r="J1208" s="40">
        <f>[1]Source!P1657</f>
        <v>33.159999999999997</v>
      </c>
      <c r="K1208" s="41"/>
    </row>
    <row r="1209" spans="1:26" x14ac:dyDescent="0.25">
      <c r="A1209" s="24"/>
      <c r="B1209" s="36"/>
      <c r="C1209" s="36" t="s">
        <v>32</v>
      </c>
      <c r="D1209" s="37" t="s">
        <v>33</v>
      </c>
      <c r="E1209" s="30">
        <f>[1]Source!BZ1657</f>
        <v>95</v>
      </c>
      <c r="F1209" s="42"/>
      <c r="G1209" s="39"/>
      <c r="H1209" s="40">
        <f>SUM(S1204:S1212)</f>
        <v>25.34</v>
      </c>
      <c r="I1209" s="39">
        <f>[1]Source!AT1657</f>
        <v>95</v>
      </c>
      <c r="J1209" s="40">
        <f>SUM(T1204:T1212)</f>
        <v>785.18</v>
      </c>
      <c r="K1209" s="41"/>
    </row>
    <row r="1210" spans="1:26" x14ac:dyDescent="0.25">
      <c r="A1210" s="24"/>
      <c r="B1210" s="36"/>
      <c r="C1210" s="36" t="s">
        <v>34</v>
      </c>
      <c r="D1210" s="37" t="s">
        <v>33</v>
      </c>
      <c r="E1210" s="30">
        <f>[1]Source!CA1657</f>
        <v>65</v>
      </c>
      <c r="F1210" s="42"/>
      <c r="G1210" s="39"/>
      <c r="H1210" s="40">
        <f>SUM(U1204:U1212)</f>
        <v>17.34</v>
      </c>
      <c r="I1210" s="39">
        <f>[1]Source!AU1657</f>
        <v>65</v>
      </c>
      <c r="J1210" s="40">
        <f>SUM(V1204:V1212)</f>
        <v>537.23</v>
      </c>
      <c r="K1210" s="41"/>
    </row>
    <row r="1211" spans="1:26" x14ac:dyDescent="0.25">
      <c r="A1211" s="24"/>
      <c r="B1211" s="36"/>
      <c r="C1211" s="36" t="s">
        <v>35</v>
      </c>
      <c r="D1211" s="37" t="s">
        <v>36</v>
      </c>
      <c r="E1211" s="30">
        <f>[1]Source!AQ1657</f>
        <v>2.37</v>
      </c>
      <c r="F1211" s="38"/>
      <c r="G1211" s="39" t="str">
        <f>[1]Source!DI1657</f>
        <v/>
      </c>
      <c r="H1211" s="40"/>
      <c r="I1211" s="39"/>
      <c r="J1211" s="40"/>
      <c r="K1211" s="43">
        <f>[1]Source!U1657</f>
        <v>2.37</v>
      </c>
    </row>
    <row r="1212" spans="1:26" ht="42.75" x14ac:dyDescent="0.25">
      <c r="A1212" s="44" t="str">
        <f>[1]Source!E1658</f>
        <v>278,1</v>
      </c>
      <c r="B1212" s="45" t="str">
        <f>[1]Source!F1658</f>
        <v>509-5739</v>
      </c>
      <c r="C1212" s="45" t="str">
        <f>[1]Source!G1658</f>
        <v>Щиты распределительные навесные ЩРН-12, размер корпуса 220х300х125 мм</v>
      </c>
      <c r="D1212" s="46" t="str">
        <f>[1]Source!H1658</f>
        <v>шт.</v>
      </c>
      <c r="E1212" s="47">
        <f>[1]Source!I1658</f>
        <v>1</v>
      </c>
      <c r="F1212" s="48">
        <f>[1]Source!AL1658+[1]Source!AM1658+[1]Source!AO1658</f>
        <v>184.7</v>
      </c>
      <c r="G1212" s="49" t="s">
        <v>37</v>
      </c>
      <c r="H1212" s="50">
        <f>ROUND([1]Source!AC1658*[1]Source!I1658, 2)+ROUND([1]Source!AD1658*[1]Source!I1658, 2)+ROUND([1]Source!AF1658*[1]Source!I1658, 2)</f>
        <v>184.7</v>
      </c>
      <c r="I1212" s="51">
        <f>IF([1]Source!BC1658&lt;&gt; 0, [1]Source!BC1658, 1)</f>
        <v>3.12</v>
      </c>
      <c r="J1212" s="50">
        <f>[1]Source!O1658</f>
        <v>576.26</v>
      </c>
      <c r="K1212" s="52"/>
      <c r="S1212">
        <f>ROUND(([1]Source!FX1658/100)*((ROUND([1]Source!AF1658*[1]Source!I1658, 2)+ROUND([1]Source!AE1658*[1]Source!I1658, 2))), 2)</f>
        <v>0</v>
      </c>
      <c r="T1212">
        <f>[1]Source!X1658</f>
        <v>0</v>
      </c>
      <c r="U1212">
        <f>ROUND(([1]Source!FY1658/100)*((ROUND([1]Source!AF1658*[1]Source!I1658, 2)+ROUND([1]Source!AE1658*[1]Source!I1658, 2))), 2)</f>
        <v>0</v>
      </c>
      <c r="V1212">
        <f>[1]Source!Y1658</f>
        <v>0</v>
      </c>
      <c r="W1212">
        <f>IF([1]Source!BI1658&lt;=1,H1212, 0)</f>
        <v>0</v>
      </c>
      <c r="X1212">
        <f>IF([1]Source!BI1658=2,H1212, 0)</f>
        <v>184.7</v>
      </c>
      <c r="Y1212">
        <f>IF([1]Source!BI1658=3,H1212, 0)</f>
        <v>0</v>
      </c>
      <c r="Z1212">
        <f>IF([1]Source!BI1658=4,H1212, 0)</f>
        <v>0</v>
      </c>
    </row>
    <row r="1213" spans="1:26" x14ac:dyDescent="0.25">
      <c r="G1213" s="53">
        <f>H1205+H1206+H1208+H1209+H1210+SUM(H1212:H1212)</f>
        <v>286.45</v>
      </c>
      <c r="H1213" s="53"/>
      <c r="I1213" s="53">
        <f>J1205+J1206+J1208+J1209+J1210+SUM(J1212:J1212)</f>
        <v>2954.5299999999997</v>
      </c>
      <c r="J1213" s="53"/>
      <c r="K1213" s="54">
        <f>[1]Source!U1657</f>
        <v>2.37</v>
      </c>
      <c r="O1213" s="55">
        <f>G1213</f>
        <v>286.45</v>
      </c>
      <c r="P1213" s="55">
        <f>I1213</f>
        <v>2954.5299999999997</v>
      </c>
      <c r="Q1213" s="55">
        <f>K1213</f>
        <v>2.37</v>
      </c>
      <c r="W1213">
        <f>IF([1]Source!BI1657&lt;=1,H1205+H1206+H1208+H1209+H1210, 0)</f>
        <v>0</v>
      </c>
      <c r="X1213">
        <f>IF([1]Source!BI1657=2,H1205+H1206+H1208+H1209+H1210, 0)</f>
        <v>101.75</v>
      </c>
      <c r="Y1213">
        <f>IF([1]Source!BI1657=3,H1205+H1206+H1208+H1209+H1210, 0)</f>
        <v>0</v>
      </c>
      <c r="Z1213">
        <f>IF([1]Source!BI1657=4,H1205+H1206+H1208+H1209+H1210, 0)</f>
        <v>0</v>
      </c>
    </row>
    <row r="1214" spans="1:26" ht="29.25" x14ac:dyDescent="0.25">
      <c r="A1214" s="24" t="str">
        <f>[1]Source!E1666</f>
        <v>281</v>
      </c>
      <c r="B1214" s="36" t="str">
        <f>[1]Source!F1666</f>
        <v>м08-02-390-2</v>
      </c>
      <c r="C1214" s="36" t="str">
        <f>[1]Source!G1666</f>
        <v>Короба пластмассовые шириной до 63 мм</v>
      </c>
      <c r="D1214" s="37" t="str">
        <f>[1]Source!H1666</f>
        <v>100 м</v>
      </c>
      <c r="E1214" s="30">
        <f>[1]Source!I1666</f>
        <v>0.04</v>
      </c>
      <c r="F1214" s="38">
        <f>[1]Source!AL1666+[1]Source!AM1666+[1]Source!AO1666</f>
        <v>279.77999999999997</v>
      </c>
      <c r="G1214" s="39"/>
      <c r="H1214" s="40"/>
      <c r="I1214" s="39" t="str">
        <f>[1]Source!BO1666</f>
        <v>м08-02-390-2</v>
      </c>
      <c r="J1214" s="40"/>
      <c r="K1214" s="41"/>
      <c r="S1214">
        <f>ROUND(([1]Source!FX1666/100)*((ROUND([1]Source!AF1666*[1]Source!I1666, 2)+ROUND([1]Source!AE1666*[1]Source!I1666, 2))), 2)</f>
        <v>6.66</v>
      </c>
      <c r="T1214">
        <f>[1]Source!X1666</f>
        <v>206.11</v>
      </c>
      <c r="U1214">
        <f>ROUND(([1]Source!FY1666/100)*((ROUND([1]Source!AF1666*[1]Source!I1666, 2)+ROUND([1]Source!AE1666*[1]Source!I1666, 2))), 2)</f>
        <v>4.5599999999999996</v>
      </c>
      <c r="V1214">
        <f>[1]Source!Y1666</f>
        <v>141.02000000000001</v>
      </c>
    </row>
    <row r="1215" spans="1:26" x14ac:dyDescent="0.25">
      <c r="C1215" s="56" t="str">
        <f>"Объем: "&amp;[1]Source!I1666&amp;"=4/"&amp;"100"</f>
        <v>Объем: 0,04=4/100</v>
      </c>
    </row>
    <row r="1216" spans="1:26" x14ac:dyDescent="0.25">
      <c r="A1216" s="24"/>
      <c r="B1216" s="36"/>
      <c r="C1216" s="36" t="s">
        <v>29</v>
      </c>
      <c r="D1216" s="37"/>
      <c r="E1216" s="30"/>
      <c r="F1216" s="38">
        <f>[1]Source!AO1666</f>
        <v>174.89</v>
      </c>
      <c r="G1216" s="39" t="str">
        <f>[1]Source!DG1666</f>
        <v/>
      </c>
      <c r="H1216" s="40">
        <f>ROUND([1]Source!AF1666*[1]Source!I1666, 2)</f>
        <v>7</v>
      </c>
      <c r="I1216" s="39">
        <f>IF([1]Source!BA1666&lt;&gt; 0, [1]Source!BA1666, 1)</f>
        <v>30.99</v>
      </c>
      <c r="J1216" s="40">
        <f>[1]Source!S1666</f>
        <v>216.79</v>
      </c>
      <c r="K1216" s="41"/>
      <c r="R1216">
        <f>H1216</f>
        <v>7</v>
      </c>
    </row>
    <row r="1217" spans="1:26" x14ac:dyDescent="0.25">
      <c r="A1217" s="24"/>
      <c r="B1217" s="36"/>
      <c r="C1217" s="36" t="s">
        <v>30</v>
      </c>
      <c r="D1217" s="37"/>
      <c r="E1217" s="30"/>
      <c r="F1217" s="38">
        <f>[1]Source!AM1666</f>
        <v>35.26</v>
      </c>
      <c r="G1217" s="39" t="str">
        <f>[1]Source!DE1666</f>
        <v/>
      </c>
      <c r="H1217" s="40">
        <f>ROUND([1]Source!AD1666*[1]Source!I1666, 2)</f>
        <v>1.41</v>
      </c>
      <c r="I1217" s="39">
        <f>IF([1]Source!BB1666&lt;&gt; 0, [1]Source!BB1666, 1)</f>
        <v>8.7899999999999991</v>
      </c>
      <c r="J1217" s="40">
        <f>[1]Source!Q1666</f>
        <v>12.4</v>
      </c>
      <c r="K1217" s="41"/>
    </row>
    <row r="1218" spans="1:26" x14ac:dyDescent="0.25">
      <c r="A1218" s="24"/>
      <c r="B1218" s="36"/>
      <c r="C1218" s="36" t="s">
        <v>41</v>
      </c>
      <c r="D1218" s="37"/>
      <c r="E1218" s="30"/>
      <c r="F1218" s="38">
        <f>[1]Source!AN1666</f>
        <v>0.14000000000000001</v>
      </c>
      <c r="G1218" s="39" t="str">
        <f>[1]Source!DF1666</f>
        <v/>
      </c>
      <c r="H1218" s="58">
        <f>ROUND([1]Source!AE1666*[1]Source!I1666, 2)</f>
        <v>0.01</v>
      </c>
      <c r="I1218" s="39">
        <f>IF([1]Source!BS1666&lt;&gt; 0, [1]Source!BS1666, 1)</f>
        <v>30.99</v>
      </c>
      <c r="J1218" s="58">
        <f>[1]Source!R1666</f>
        <v>0.17</v>
      </c>
      <c r="K1218" s="41"/>
      <c r="R1218">
        <f>H1218</f>
        <v>0.01</v>
      </c>
    </row>
    <row r="1219" spans="1:26" x14ac:dyDescent="0.25">
      <c r="A1219" s="24"/>
      <c r="B1219" s="36"/>
      <c r="C1219" s="36" t="s">
        <v>31</v>
      </c>
      <c r="D1219" s="37"/>
      <c r="E1219" s="30"/>
      <c r="F1219" s="38">
        <f>[1]Source!AL1666</f>
        <v>69.63</v>
      </c>
      <c r="G1219" s="39" t="str">
        <f>[1]Source!DD1666</f>
        <v/>
      </c>
      <c r="H1219" s="40">
        <f>ROUND([1]Source!AC1666*[1]Source!I1666, 2)</f>
        <v>2.79</v>
      </c>
      <c r="I1219" s="39">
        <f>IF([1]Source!BC1666&lt;&gt; 0, [1]Source!BC1666, 1)</f>
        <v>3.73</v>
      </c>
      <c r="J1219" s="40">
        <f>[1]Source!P1666</f>
        <v>10.39</v>
      </c>
      <c r="K1219" s="41"/>
    </row>
    <row r="1220" spans="1:26" x14ac:dyDescent="0.25">
      <c r="A1220" s="24"/>
      <c r="B1220" s="36"/>
      <c r="C1220" s="36" t="s">
        <v>32</v>
      </c>
      <c r="D1220" s="37" t="s">
        <v>33</v>
      </c>
      <c r="E1220" s="30">
        <f>[1]Source!BZ1666</f>
        <v>95</v>
      </c>
      <c r="F1220" s="42"/>
      <c r="G1220" s="39"/>
      <c r="H1220" s="40">
        <f>SUM(S1214:S1223)</f>
        <v>6.66</v>
      </c>
      <c r="I1220" s="39">
        <f>[1]Source!AT1666</f>
        <v>95</v>
      </c>
      <c r="J1220" s="40">
        <f>SUM(T1214:T1223)</f>
        <v>206.11</v>
      </c>
      <c r="K1220" s="41"/>
    </row>
    <row r="1221" spans="1:26" x14ac:dyDescent="0.25">
      <c r="A1221" s="24"/>
      <c r="B1221" s="36"/>
      <c r="C1221" s="36" t="s">
        <v>34</v>
      </c>
      <c r="D1221" s="37" t="s">
        <v>33</v>
      </c>
      <c r="E1221" s="30">
        <f>[1]Source!CA1666</f>
        <v>65</v>
      </c>
      <c r="F1221" s="42"/>
      <c r="G1221" s="39"/>
      <c r="H1221" s="40">
        <f>SUM(U1214:U1223)</f>
        <v>4.5599999999999996</v>
      </c>
      <c r="I1221" s="39">
        <f>[1]Source!AU1666</f>
        <v>65</v>
      </c>
      <c r="J1221" s="40">
        <f>SUM(V1214:V1223)</f>
        <v>141.02000000000001</v>
      </c>
      <c r="K1221" s="41"/>
    </row>
    <row r="1222" spans="1:26" x14ac:dyDescent="0.25">
      <c r="A1222" s="24"/>
      <c r="B1222" s="36"/>
      <c r="C1222" s="36" t="s">
        <v>35</v>
      </c>
      <c r="D1222" s="37" t="s">
        <v>36</v>
      </c>
      <c r="E1222" s="30">
        <f>[1]Source!AQ1666</f>
        <v>18.39</v>
      </c>
      <c r="F1222" s="38"/>
      <c r="G1222" s="39" t="str">
        <f>[1]Source!DI1666</f>
        <v/>
      </c>
      <c r="H1222" s="40"/>
      <c r="I1222" s="39"/>
      <c r="J1222" s="40"/>
      <c r="K1222" s="43">
        <f>[1]Source!U1666</f>
        <v>0.73560000000000003</v>
      </c>
    </row>
    <row r="1223" spans="1:26" ht="28.5" x14ac:dyDescent="0.25">
      <c r="A1223" s="44" t="str">
        <f>[1]Source!E1667</f>
        <v>281,1</v>
      </c>
      <c r="B1223" s="45" t="str">
        <f>[1]Source!F1667</f>
        <v>509-1836</v>
      </c>
      <c r="C1223" s="45" t="str">
        <f>[1]Source!G1667</f>
        <v>Кабель-канал (короб) "Электропласт" 60x40 мм</v>
      </c>
      <c r="D1223" s="46" t="str">
        <f>[1]Source!H1667</f>
        <v>100 м</v>
      </c>
      <c r="E1223" s="47">
        <f>[1]Source!I1667</f>
        <v>0.04</v>
      </c>
      <c r="F1223" s="48">
        <f>[1]Source!AL1667+[1]Source!AM1667+[1]Source!AO1667</f>
        <v>692</v>
      </c>
      <c r="G1223" s="49" t="s">
        <v>37</v>
      </c>
      <c r="H1223" s="50">
        <f>ROUND([1]Source!AC1667*[1]Source!I1667, 2)+ROUND([1]Source!AD1667*[1]Source!I1667, 2)+ROUND([1]Source!AF1667*[1]Source!I1667, 2)</f>
        <v>27.68</v>
      </c>
      <c r="I1223" s="51">
        <f>IF([1]Source!BC1667&lt;&gt; 0, [1]Source!BC1667, 1)</f>
        <v>4.62</v>
      </c>
      <c r="J1223" s="50">
        <f>[1]Source!O1667</f>
        <v>127.88</v>
      </c>
      <c r="K1223" s="52"/>
      <c r="S1223">
        <f>ROUND(([1]Source!FX1667/100)*((ROUND([1]Source!AF1667*[1]Source!I1667, 2)+ROUND([1]Source!AE1667*[1]Source!I1667, 2))), 2)</f>
        <v>0</v>
      </c>
      <c r="T1223">
        <f>[1]Source!X1667</f>
        <v>0</v>
      </c>
      <c r="U1223">
        <f>ROUND(([1]Source!FY1667/100)*((ROUND([1]Source!AF1667*[1]Source!I1667, 2)+ROUND([1]Source!AE1667*[1]Source!I1667, 2))), 2)</f>
        <v>0</v>
      </c>
      <c r="V1223">
        <f>[1]Source!Y1667</f>
        <v>0</v>
      </c>
      <c r="W1223">
        <f>IF([1]Source!BI1667&lt;=1,H1223, 0)</f>
        <v>0</v>
      </c>
      <c r="X1223">
        <f>IF([1]Source!BI1667=2,H1223, 0)</f>
        <v>27.68</v>
      </c>
      <c r="Y1223">
        <f>IF([1]Source!BI1667=3,H1223, 0)</f>
        <v>0</v>
      </c>
      <c r="Z1223">
        <f>IF([1]Source!BI1667=4,H1223, 0)</f>
        <v>0</v>
      </c>
    </row>
    <row r="1224" spans="1:26" x14ac:dyDescent="0.25">
      <c r="G1224" s="53">
        <f>H1216+H1217+H1219+H1220+H1221+SUM(H1223:H1223)</f>
        <v>50.099999999999994</v>
      </c>
      <c r="H1224" s="53"/>
      <c r="I1224" s="53">
        <f>J1216+J1217+J1219+J1220+J1221+SUM(J1223:J1223)</f>
        <v>714.59</v>
      </c>
      <c r="J1224" s="53"/>
      <c r="K1224" s="54">
        <f>[1]Source!U1666</f>
        <v>0.73560000000000003</v>
      </c>
      <c r="O1224" s="55">
        <f>G1224</f>
        <v>50.099999999999994</v>
      </c>
      <c r="P1224" s="55">
        <f>I1224</f>
        <v>714.59</v>
      </c>
      <c r="Q1224" s="55">
        <f>K1224</f>
        <v>0.73560000000000003</v>
      </c>
      <c r="W1224">
        <f>IF([1]Source!BI1666&lt;=1,H1216+H1217+H1219+H1220+H1221, 0)</f>
        <v>0</v>
      </c>
      <c r="X1224">
        <f>IF([1]Source!BI1666=2,H1216+H1217+H1219+H1220+H1221, 0)</f>
        <v>22.419999999999998</v>
      </c>
      <c r="Y1224">
        <f>IF([1]Source!BI1666=3,H1216+H1217+H1219+H1220+H1221, 0)</f>
        <v>0</v>
      </c>
      <c r="Z1224">
        <f>IF([1]Source!BI1666=4,H1216+H1217+H1219+H1220+H1221, 0)</f>
        <v>0</v>
      </c>
    </row>
    <row r="1225" spans="1:26" ht="42.75" x14ac:dyDescent="0.25">
      <c r="A1225" s="24" t="str">
        <f>[1]Source!E1673</f>
        <v>282</v>
      </c>
      <c r="B1225" s="36" t="str">
        <f>[1]Source!F1673</f>
        <v>м08-02-413-1</v>
      </c>
      <c r="C1225" s="36" t="str">
        <f>[1]Source!G1673</f>
        <v>Провод, количество проводов в резинобитумной трубке до 2, сечение провода до 6 мм2</v>
      </c>
      <c r="D1225" s="37" t="str">
        <f>[1]Source!H1673</f>
        <v>100 М ТРУБОК</v>
      </c>
      <c r="E1225" s="30">
        <f>[1]Source!I1673</f>
        <v>4.2</v>
      </c>
      <c r="F1225" s="38">
        <f>[1]Source!AL1673+[1]Source!AM1673+[1]Source!AO1673</f>
        <v>256.45000000000005</v>
      </c>
      <c r="G1225" s="39"/>
      <c r="H1225" s="40"/>
      <c r="I1225" s="39" t="str">
        <f>[1]Source!BO1673</f>
        <v/>
      </c>
      <c r="J1225" s="40"/>
      <c r="K1225" s="41"/>
      <c r="S1225">
        <f>ROUND(([1]Source!FX1673/100)*((ROUND([1]Source!AF1673*[1]Source!I1673, 2)+ROUND([1]Source!AE1673*[1]Source!I1673, 2))), 2)</f>
        <v>615.78</v>
      </c>
      <c r="T1225">
        <f>[1]Source!X1673</f>
        <v>19082.919999999998</v>
      </c>
      <c r="U1225">
        <f>ROUND(([1]Source!FY1673/100)*((ROUND([1]Source!AF1673*[1]Source!I1673, 2)+ROUND([1]Source!AE1673*[1]Source!I1673, 2))), 2)</f>
        <v>421.32</v>
      </c>
      <c r="V1225">
        <f>[1]Source!Y1673</f>
        <v>13056.73</v>
      </c>
    </row>
    <row r="1226" spans="1:26" x14ac:dyDescent="0.25">
      <c r="C1226" s="56" t="str">
        <f>"Объем: "&amp;[1]Source!I1673&amp;"=420/"&amp;"100"</f>
        <v>Объем: 4,2=420/100</v>
      </c>
    </row>
    <row r="1227" spans="1:26" x14ac:dyDescent="0.25">
      <c r="A1227" s="24"/>
      <c r="B1227" s="36"/>
      <c r="C1227" s="36" t="s">
        <v>29</v>
      </c>
      <c r="D1227" s="37"/>
      <c r="E1227" s="30"/>
      <c r="F1227" s="38">
        <f>[1]Source!AO1673</f>
        <v>151.9</v>
      </c>
      <c r="G1227" s="39" t="str">
        <f>[1]Source!DG1673</f>
        <v/>
      </c>
      <c r="H1227" s="40">
        <f>ROUND([1]Source!AF1673*[1]Source!I1673, 2)</f>
        <v>637.98</v>
      </c>
      <c r="I1227" s="39">
        <f>IF([1]Source!BA1673&lt;&gt; 0, [1]Source!BA1673, 1)</f>
        <v>30.99</v>
      </c>
      <c r="J1227" s="40">
        <f>[1]Source!S1673</f>
        <v>19771</v>
      </c>
      <c r="K1227" s="41"/>
      <c r="R1227">
        <f>H1227</f>
        <v>637.98</v>
      </c>
    </row>
    <row r="1228" spans="1:26" x14ac:dyDescent="0.25">
      <c r="A1228" s="24"/>
      <c r="B1228" s="36"/>
      <c r="C1228" s="36" t="s">
        <v>30</v>
      </c>
      <c r="D1228" s="37"/>
      <c r="E1228" s="30"/>
      <c r="F1228" s="38">
        <f>[1]Source!AM1673</f>
        <v>39.93</v>
      </c>
      <c r="G1228" s="39" t="str">
        <f>[1]Source!DE1673</f>
        <v/>
      </c>
      <c r="H1228" s="40">
        <f>ROUND([1]Source!AD1673*[1]Source!I1673, 2)</f>
        <v>167.71</v>
      </c>
      <c r="I1228" s="39">
        <f>IF([1]Source!BB1673&lt;&gt; 0, [1]Source!BB1673, 1)</f>
        <v>8.84</v>
      </c>
      <c r="J1228" s="40">
        <f>[1]Source!Q1673</f>
        <v>1482.52</v>
      </c>
      <c r="K1228" s="41"/>
    </row>
    <row r="1229" spans="1:26" x14ac:dyDescent="0.25">
      <c r="A1229" s="24"/>
      <c r="B1229" s="36"/>
      <c r="C1229" s="36" t="s">
        <v>41</v>
      </c>
      <c r="D1229" s="37"/>
      <c r="E1229" s="30"/>
      <c r="F1229" s="38">
        <f>[1]Source!AN1673</f>
        <v>2.4300000000000002</v>
      </c>
      <c r="G1229" s="39" t="str">
        <f>[1]Source!DF1673</f>
        <v/>
      </c>
      <c r="H1229" s="58">
        <f>ROUND([1]Source!AE1673*[1]Source!I1673, 2)</f>
        <v>10.210000000000001</v>
      </c>
      <c r="I1229" s="39">
        <f>IF([1]Source!BS1673&lt;&gt; 0, [1]Source!BS1673, 1)</f>
        <v>30.99</v>
      </c>
      <c r="J1229" s="58">
        <f>[1]Source!R1673</f>
        <v>316.27999999999997</v>
      </c>
      <c r="K1229" s="41"/>
      <c r="R1229">
        <f>H1229</f>
        <v>10.210000000000001</v>
      </c>
    </row>
    <row r="1230" spans="1:26" x14ac:dyDescent="0.25">
      <c r="A1230" s="24"/>
      <c r="B1230" s="36"/>
      <c r="C1230" s="36" t="s">
        <v>31</v>
      </c>
      <c r="D1230" s="37"/>
      <c r="E1230" s="30"/>
      <c r="F1230" s="38">
        <f>[1]Source!AL1673</f>
        <v>64.62</v>
      </c>
      <c r="G1230" s="39" t="str">
        <f>[1]Source!DD1673</f>
        <v/>
      </c>
      <c r="H1230" s="40">
        <f>ROUND([1]Source!AC1673*[1]Source!I1673, 2)</f>
        <v>271.39999999999998</v>
      </c>
      <c r="I1230" s="39">
        <f>IF([1]Source!BC1673&lt;&gt; 0, [1]Source!BC1673, 1)</f>
        <v>5.23</v>
      </c>
      <c r="J1230" s="40">
        <f>[1]Source!P1673</f>
        <v>1419.44</v>
      </c>
      <c r="K1230" s="41"/>
    </row>
    <row r="1231" spans="1:26" x14ac:dyDescent="0.25">
      <c r="A1231" s="24"/>
      <c r="B1231" s="36"/>
      <c r="C1231" s="36" t="s">
        <v>32</v>
      </c>
      <c r="D1231" s="37" t="s">
        <v>33</v>
      </c>
      <c r="E1231" s="30">
        <f>[1]Source!BZ1673</f>
        <v>95</v>
      </c>
      <c r="F1231" s="42"/>
      <c r="G1231" s="39"/>
      <c r="H1231" s="40">
        <f>SUM(S1225:S1239)</f>
        <v>615.78</v>
      </c>
      <c r="I1231" s="39">
        <f>[1]Source!AT1673</f>
        <v>95</v>
      </c>
      <c r="J1231" s="40">
        <f>SUM(T1225:T1239)</f>
        <v>19082.919999999998</v>
      </c>
      <c r="K1231" s="41"/>
    </row>
    <row r="1232" spans="1:26" x14ac:dyDescent="0.25">
      <c r="A1232" s="24"/>
      <c r="B1232" s="36"/>
      <c r="C1232" s="36" t="s">
        <v>34</v>
      </c>
      <c r="D1232" s="37" t="s">
        <v>33</v>
      </c>
      <c r="E1232" s="30">
        <f>[1]Source!CA1673</f>
        <v>65</v>
      </c>
      <c r="F1232" s="42"/>
      <c r="G1232" s="39"/>
      <c r="H1232" s="40">
        <f>SUM(U1225:U1239)</f>
        <v>421.32</v>
      </c>
      <c r="I1232" s="39">
        <f>[1]Source!AU1673</f>
        <v>65</v>
      </c>
      <c r="J1232" s="40">
        <f>SUM(V1225:V1239)</f>
        <v>13056.73</v>
      </c>
      <c r="K1232" s="41"/>
    </row>
    <row r="1233" spans="1:26" x14ac:dyDescent="0.25">
      <c r="A1233" s="24"/>
      <c r="B1233" s="36"/>
      <c r="C1233" s="36" t="s">
        <v>35</v>
      </c>
      <c r="D1233" s="37" t="s">
        <v>36</v>
      </c>
      <c r="E1233" s="30">
        <f>[1]Source!AQ1673</f>
        <v>16.16</v>
      </c>
      <c r="F1233" s="38"/>
      <c r="G1233" s="39" t="str">
        <f>[1]Source!DI1673</f>
        <v/>
      </c>
      <c r="H1233" s="40"/>
      <c r="I1233" s="39"/>
      <c r="J1233" s="40"/>
      <c r="K1233" s="43">
        <f>[1]Source!U1673</f>
        <v>67.872</v>
      </c>
    </row>
    <row r="1234" spans="1:26" ht="42.75" x14ac:dyDescent="0.25">
      <c r="A1234" s="24" t="str">
        <f>[1]Source!E1674</f>
        <v>282,1</v>
      </c>
      <c r="B1234" s="36" t="str">
        <f>[1]Source!F1674</f>
        <v>103-2406</v>
      </c>
      <c r="C1234" s="36" t="str">
        <f>[1]Source!G1674</f>
        <v>Трубы гибкие гофрированные легкие из самозатухающего ПВХ (IP55) серии FL, диаметром 16 мм</v>
      </c>
      <c r="D1234" s="37" t="str">
        <f>[1]Source!H1674</f>
        <v>10 м</v>
      </c>
      <c r="E1234" s="30">
        <f>[1]Source!I1674</f>
        <v>40</v>
      </c>
      <c r="F1234" s="38">
        <f>[1]Source!AL1674+[1]Source!AM1674+[1]Source!AO1674</f>
        <v>15.66</v>
      </c>
      <c r="G1234" s="57" t="s">
        <v>37</v>
      </c>
      <c r="H1234" s="40">
        <f>ROUND([1]Source!AC1674*[1]Source!I1674, 2)+ROUND([1]Source!AD1674*[1]Source!I1674, 2)+ROUND([1]Source!AF1674*[1]Source!I1674, 2)</f>
        <v>626.4</v>
      </c>
      <c r="I1234" s="39">
        <f>IF([1]Source!BC1674&lt;&gt; 0, [1]Source!BC1674, 1)</f>
        <v>3.51</v>
      </c>
      <c r="J1234" s="40">
        <f>[1]Source!O1674</f>
        <v>2198.66</v>
      </c>
      <c r="K1234" s="41"/>
      <c r="S1234">
        <f>ROUND(([1]Source!FX1674/100)*((ROUND([1]Source!AF1674*[1]Source!I1674, 2)+ROUND([1]Source!AE1674*[1]Source!I1674, 2))), 2)</f>
        <v>0</v>
      </c>
      <c r="T1234">
        <f>[1]Source!X1674</f>
        <v>0</v>
      </c>
      <c r="U1234">
        <f>ROUND(([1]Source!FY1674/100)*((ROUND([1]Source!AF1674*[1]Source!I1674, 2)+ROUND([1]Source!AE1674*[1]Source!I1674, 2))), 2)</f>
        <v>0</v>
      </c>
      <c r="V1234">
        <f>[1]Source!Y1674</f>
        <v>0</v>
      </c>
      <c r="W1234">
        <f>IF([1]Source!BI1674&lt;=1,H1234, 0)</f>
        <v>0</v>
      </c>
      <c r="X1234">
        <f>IF([1]Source!BI1674=2,H1234, 0)</f>
        <v>626.4</v>
      </c>
      <c r="Y1234">
        <f>IF([1]Source!BI1674=3,H1234, 0)</f>
        <v>0</v>
      </c>
      <c r="Z1234">
        <f>IF([1]Source!BI1674=4,H1234, 0)</f>
        <v>0</v>
      </c>
    </row>
    <row r="1235" spans="1:26" ht="28.5" x14ac:dyDescent="0.25">
      <c r="A1235" s="24" t="str">
        <f>[1]Source!E1675</f>
        <v>282,2</v>
      </c>
      <c r="B1235" s="36" t="str">
        <f>[1]Source!F1675</f>
        <v>103-1177</v>
      </c>
      <c r="C1235" s="36" t="str">
        <f>[1]Source!G1675</f>
        <v>Клипса для крепежа гофротрубы, диаметром 16 мм</v>
      </c>
      <c r="D1235" s="37" t="str">
        <f>[1]Source!H1675</f>
        <v>10 шт.</v>
      </c>
      <c r="E1235" s="30">
        <f>[1]Source!I1675</f>
        <v>80</v>
      </c>
      <c r="F1235" s="38">
        <f>[1]Source!AL1675+[1]Source!AM1675+[1]Source!AO1675</f>
        <v>1.9</v>
      </c>
      <c r="G1235" s="57" t="s">
        <v>37</v>
      </c>
      <c r="H1235" s="40">
        <f>ROUND([1]Source!AC1675*[1]Source!I1675, 2)+ROUND([1]Source!AD1675*[1]Source!I1675, 2)+ROUND([1]Source!AF1675*[1]Source!I1675, 2)</f>
        <v>152</v>
      </c>
      <c r="I1235" s="39">
        <f>IF([1]Source!BC1675&lt;&gt; 0, [1]Source!BC1675, 1)</f>
        <v>16.05</v>
      </c>
      <c r="J1235" s="40">
        <f>[1]Source!O1675</f>
        <v>2439.6</v>
      </c>
      <c r="K1235" s="41"/>
      <c r="S1235">
        <f>ROUND(([1]Source!FX1675/100)*((ROUND([1]Source!AF1675*[1]Source!I1675, 2)+ROUND([1]Source!AE1675*[1]Source!I1675, 2))), 2)</f>
        <v>0</v>
      </c>
      <c r="T1235">
        <f>[1]Source!X1675</f>
        <v>0</v>
      </c>
      <c r="U1235">
        <f>ROUND(([1]Source!FY1675/100)*((ROUND([1]Source!AF1675*[1]Source!I1675, 2)+ROUND([1]Source!AE1675*[1]Source!I1675, 2))), 2)</f>
        <v>0</v>
      </c>
      <c r="V1235">
        <f>[1]Source!Y1675</f>
        <v>0</v>
      </c>
      <c r="W1235">
        <f>IF([1]Source!BI1675&lt;=1,H1235, 0)</f>
        <v>0</v>
      </c>
      <c r="X1235">
        <f>IF([1]Source!BI1675=2,H1235, 0)</f>
        <v>152</v>
      </c>
      <c r="Y1235">
        <f>IF([1]Source!BI1675=3,H1235, 0)</f>
        <v>0</v>
      </c>
      <c r="Z1235">
        <f>IF([1]Source!BI1675=4,H1235, 0)</f>
        <v>0</v>
      </c>
    </row>
    <row r="1236" spans="1:26" ht="42.75" x14ac:dyDescent="0.25">
      <c r="A1236" s="24" t="str">
        <f>[1]Source!E1676</f>
        <v>282,3</v>
      </c>
      <c r="B1236" s="36" t="str">
        <f>[1]Source!F1676</f>
        <v>103-2407</v>
      </c>
      <c r="C1236" s="36" t="str">
        <f>[1]Source!G1676</f>
        <v>Трубы гибкие гофрированные легкие из самозатухающего ПВХ (IP55) серии FL, диаметром 20 мм</v>
      </c>
      <c r="D1236" s="37" t="str">
        <f>[1]Source!H1676</f>
        <v>10 м</v>
      </c>
      <c r="E1236" s="30">
        <f>[1]Source!I1676</f>
        <v>2</v>
      </c>
      <c r="F1236" s="38">
        <f>[1]Source!AL1676+[1]Source!AM1676+[1]Source!AO1676</f>
        <v>20.56</v>
      </c>
      <c r="G1236" s="57" t="s">
        <v>37</v>
      </c>
      <c r="H1236" s="40">
        <f>ROUND([1]Source!AC1676*[1]Source!I1676, 2)+ROUND([1]Source!AD1676*[1]Source!I1676, 2)+ROUND([1]Source!AF1676*[1]Source!I1676, 2)</f>
        <v>41.12</v>
      </c>
      <c r="I1236" s="39">
        <f>IF([1]Source!BC1676&lt;&gt; 0, [1]Source!BC1676, 1)</f>
        <v>3.6</v>
      </c>
      <c r="J1236" s="40">
        <f>[1]Source!O1676</f>
        <v>148.03</v>
      </c>
      <c r="K1236" s="41"/>
      <c r="S1236">
        <f>ROUND(([1]Source!FX1676/100)*((ROUND([1]Source!AF1676*[1]Source!I1676, 2)+ROUND([1]Source!AE1676*[1]Source!I1676, 2))), 2)</f>
        <v>0</v>
      </c>
      <c r="T1236">
        <f>[1]Source!X1676</f>
        <v>0</v>
      </c>
      <c r="U1236">
        <f>ROUND(([1]Source!FY1676/100)*((ROUND([1]Source!AF1676*[1]Source!I1676, 2)+ROUND([1]Source!AE1676*[1]Source!I1676, 2))), 2)</f>
        <v>0</v>
      </c>
      <c r="V1236">
        <f>[1]Source!Y1676</f>
        <v>0</v>
      </c>
      <c r="W1236">
        <f>IF([1]Source!BI1676&lt;=1,H1236, 0)</f>
        <v>0</v>
      </c>
      <c r="X1236">
        <f>IF([1]Source!BI1676=2,H1236, 0)</f>
        <v>41.12</v>
      </c>
      <c r="Y1236">
        <f>IF([1]Source!BI1676=3,H1236, 0)</f>
        <v>0</v>
      </c>
      <c r="Z1236">
        <f>IF([1]Source!BI1676=4,H1236, 0)</f>
        <v>0</v>
      </c>
    </row>
    <row r="1237" spans="1:26" ht="28.5" x14ac:dyDescent="0.25">
      <c r="A1237" s="24" t="str">
        <f>[1]Source!E1677</f>
        <v>282,4</v>
      </c>
      <c r="B1237" s="36" t="str">
        <f>[1]Source!F1677</f>
        <v>103-1178</v>
      </c>
      <c r="C1237" s="36" t="str">
        <f>[1]Source!G1677</f>
        <v>Клипса для крепежа гофротрубы, диаметром 32 мм</v>
      </c>
      <c r="D1237" s="37" t="str">
        <f>[1]Source!H1677</f>
        <v>10 шт.</v>
      </c>
      <c r="E1237" s="30">
        <f>[1]Source!I1677</f>
        <v>4</v>
      </c>
      <c r="F1237" s="38">
        <f>[1]Source!AL1677+[1]Source!AM1677+[1]Source!AO1677</f>
        <v>4.5</v>
      </c>
      <c r="G1237" s="57" t="s">
        <v>37</v>
      </c>
      <c r="H1237" s="40">
        <f>ROUND([1]Source!AC1677*[1]Source!I1677, 2)+ROUND([1]Source!AD1677*[1]Source!I1677, 2)+ROUND([1]Source!AF1677*[1]Source!I1677, 2)</f>
        <v>18</v>
      </c>
      <c r="I1237" s="39">
        <f>IF([1]Source!BC1677&lt;&gt; 0, [1]Source!BC1677, 1)</f>
        <v>16.12</v>
      </c>
      <c r="J1237" s="40">
        <f>[1]Source!O1677</f>
        <v>290.16000000000003</v>
      </c>
      <c r="K1237" s="41"/>
      <c r="S1237">
        <f>ROUND(([1]Source!FX1677/100)*((ROUND([1]Source!AF1677*[1]Source!I1677, 2)+ROUND([1]Source!AE1677*[1]Source!I1677, 2))), 2)</f>
        <v>0</v>
      </c>
      <c r="T1237">
        <f>[1]Source!X1677</f>
        <v>0</v>
      </c>
      <c r="U1237">
        <f>ROUND(([1]Source!FY1677/100)*((ROUND([1]Source!AF1677*[1]Source!I1677, 2)+ROUND([1]Source!AE1677*[1]Source!I1677, 2))), 2)</f>
        <v>0</v>
      </c>
      <c r="V1237">
        <f>[1]Source!Y1677</f>
        <v>0</v>
      </c>
      <c r="W1237">
        <f>IF([1]Source!BI1677&lt;=1,H1237, 0)</f>
        <v>0</v>
      </c>
      <c r="X1237">
        <f>IF([1]Source!BI1677=2,H1237, 0)</f>
        <v>18</v>
      </c>
      <c r="Y1237">
        <f>IF([1]Source!BI1677=3,H1237, 0)</f>
        <v>0</v>
      </c>
      <c r="Z1237">
        <f>IF([1]Source!BI1677=4,H1237, 0)</f>
        <v>0</v>
      </c>
    </row>
    <row r="1238" spans="1:26" ht="42.75" x14ac:dyDescent="0.25">
      <c r="A1238" s="24" t="str">
        <f>[1]Source!E1678</f>
        <v>282,5</v>
      </c>
      <c r="B1238" s="36" t="str">
        <f>[1]Source!F1678</f>
        <v>КП поставщика</v>
      </c>
      <c r="C1238" s="36" t="s">
        <v>45</v>
      </c>
      <c r="D1238" s="37" t="str">
        <f>[1]Source!H1678</f>
        <v>м</v>
      </c>
      <c r="E1238" s="30">
        <f>[1]Source!I1678</f>
        <v>400</v>
      </c>
      <c r="F1238" s="38">
        <f>[1]Source!AL1678+[1]Source!AM1678+[1]Source!AO1678</f>
        <v>2.77</v>
      </c>
      <c r="G1238" s="57" t="s">
        <v>37</v>
      </c>
      <c r="H1238" s="40">
        <f>ROUND([1]Source!AC1678*[1]Source!I1678, 2)+ROUND([1]Source!AD1678*[1]Source!I1678, 2)+ROUND([1]Source!AF1678*[1]Source!I1678, 2)</f>
        <v>1108</v>
      </c>
      <c r="I1238" s="39">
        <f>IF([1]Source!BC1678&lt;&gt; 0, [1]Source!BC1678, 1)</f>
        <v>7.98</v>
      </c>
      <c r="J1238" s="40">
        <f>[1]Source!O1678</f>
        <v>8841.84</v>
      </c>
      <c r="K1238" s="41"/>
      <c r="S1238">
        <f>ROUND(([1]Source!FX1678/100)*((ROUND([1]Source!AF1678*[1]Source!I1678, 2)+ROUND([1]Source!AE1678*[1]Source!I1678, 2))), 2)</f>
        <v>0</v>
      </c>
      <c r="T1238">
        <f>[1]Source!X1678</f>
        <v>0</v>
      </c>
      <c r="U1238">
        <f>ROUND(([1]Source!FY1678/100)*((ROUND([1]Source!AF1678*[1]Source!I1678, 2)+ROUND([1]Source!AE1678*[1]Source!I1678, 2))), 2)</f>
        <v>0</v>
      </c>
      <c r="V1238">
        <f>[1]Source!Y1678</f>
        <v>0</v>
      </c>
      <c r="W1238">
        <f>IF([1]Source!BI1678&lt;=1,H1238, 0)</f>
        <v>0</v>
      </c>
      <c r="X1238">
        <f>IF([1]Source!BI1678=2,H1238, 0)</f>
        <v>1108</v>
      </c>
      <c r="Y1238">
        <f>IF([1]Source!BI1678=3,H1238, 0)</f>
        <v>0</v>
      </c>
      <c r="Z1238">
        <f>IF([1]Source!BI1678=4,H1238, 0)</f>
        <v>0</v>
      </c>
    </row>
    <row r="1239" spans="1:26" ht="42.75" x14ac:dyDescent="0.25">
      <c r="A1239" s="44" t="str">
        <f>[1]Source!E1679</f>
        <v>282,6</v>
      </c>
      <c r="B1239" s="45" t="str">
        <f>[1]Source!F1679</f>
        <v>КП поставщика</v>
      </c>
      <c r="C1239" s="45" t="s">
        <v>46</v>
      </c>
      <c r="D1239" s="46" t="str">
        <f>[1]Source!H1679</f>
        <v>м</v>
      </c>
      <c r="E1239" s="47">
        <f>[1]Source!I1679</f>
        <v>20</v>
      </c>
      <c r="F1239" s="48">
        <f>[1]Source!AL1679+[1]Source!AM1679+[1]Source!AO1679</f>
        <v>4.53</v>
      </c>
      <c r="G1239" s="49" t="s">
        <v>37</v>
      </c>
      <c r="H1239" s="50">
        <f>ROUND([1]Source!AC1679*[1]Source!I1679, 2)+ROUND([1]Source!AD1679*[1]Source!I1679, 2)+ROUND([1]Source!AF1679*[1]Source!I1679, 2)</f>
        <v>90.6</v>
      </c>
      <c r="I1239" s="51">
        <f>IF([1]Source!BC1679&lt;&gt; 0, [1]Source!BC1679, 1)</f>
        <v>7.98</v>
      </c>
      <c r="J1239" s="50">
        <f>[1]Source!O1679</f>
        <v>722.99</v>
      </c>
      <c r="K1239" s="52"/>
      <c r="S1239">
        <f>ROUND(([1]Source!FX1679/100)*((ROUND([1]Source!AF1679*[1]Source!I1679, 2)+ROUND([1]Source!AE1679*[1]Source!I1679, 2))), 2)</f>
        <v>0</v>
      </c>
      <c r="T1239">
        <f>[1]Source!X1679</f>
        <v>0</v>
      </c>
      <c r="U1239">
        <f>ROUND(([1]Source!FY1679/100)*((ROUND([1]Source!AF1679*[1]Source!I1679, 2)+ROUND([1]Source!AE1679*[1]Source!I1679, 2))), 2)</f>
        <v>0</v>
      </c>
      <c r="V1239">
        <f>[1]Source!Y1679</f>
        <v>0</v>
      </c>
      <c r="W1239">
        <f>IF([1]Source!BI1679&lt;=1,H1239, 0)</f>
        <v>0</v>
      </c>
      <c r="X1239">
        <f>IF([1]Source!BI1679=2,H1239, 0)</f>
        <v>90.6</v>
      </c>
      <c r="Y1239">
        <f>IF([1]Source!BI1679=3,H1239, 0)</f>
        <v>0</v>
      </c>
      <c r="Z1239">
        <f>IF([1]Source!BI1679=4,H1239, 0)</f>
        <v>0</v>
      </c>
    </row>
    <row r="1240" spans="1:26" x14ac:dyDescent="0.25">
      <c r="G1240" s="53">
        <f>H1227+H1228+H1230+H1231+H1232+SUM(H1234:H1239)</f>
        <v>4150.3099999999995</v>
      </c>
      <c r="H1240" s="53"/>
      <c r="I1240" s="53">
        <f>J1227+J1228+J1230+J1231+J1232+SUM(J1234:J1239)</f>
        <v>69453.89</v>
      </c>
      <c r="J1240" s="53"/>
      <c r="K1240" s="54">
        <f>[1]Source!U1673</f>
        <v>67.872</v>
      </c>
      <c r="O1240" s="55">
        <f>G1240</f>
        <v>4150.3099999999995</v>
      </c>
      <c r="P1240" s="55">
        <f>I1240</f>
        <v>69453.89</v>
      </c>
      <c r="Q1240" s="55">
        <f>K1240</f>
        <v>67.872</v>
      </c>
      <c r="W1240">
        <f>IF([1]Source!BI1673&lt;=1,H1227+H1228+H1230+H1231+H1232, 0)</f>
        <v>0</v>
      </c>
      <c r="X1240">
        <f>IF([1]Source!BI1673=2,H1227+H1228+H1230+H1231+H1232, 0)</f>
        <v>2114.19</v>
      </c>
      <c r="Y1240">
        <f>IF([1]Source!BI1673=3,H1227+H1228+H1230+H1231+H1232, 0)</f>
        <v>0</v>
      </c>
      <c r="Z1240">
        <f>IF([1]Source!BI1673=4,H1227+H1228+H1230+H1231+H1232, 0)</f>
        <v>0</v>
      </c>
    </row>
    <row r="1241" spans="1:26" ht="29.25" x14ac:dyDescent="0.25">
      <c r="A1241" s="24" t="str">
        <f>[1]Source!E1682</f>
        <v>283</v>
      </c>
      <c r="B1241" s="36" t="str">
        <f>[1]Source!F1682</f>
        <v>м08-02-399-1</v>
      </c>
      <c r="C1241" s="36" t="str">
        <f>[1]Source!G1682</f>
        <v>Провод в коробах, сечением до 6 мм2</v>
      </c>
      <c r="D1241" s="37" t="str">
        <f>[1]Source!H1682</f>
        <v>100 м</v>
      </c>
      <c r="E1241" s="30">
        <f>[1]Source!I1682</f>
        <v>1.1499999999999999</v>
      </c>
      <c r="F1241" s="38">
        <f>[1]Source!AL1682+[1]Source!AM1682+[1]Source!AO1682</f>
        <v>41.59</v>
      </c>
      <c r="G1241" s="39"/>
      <c r="H1241" s="40"/>
      <c r="I1241" s="39" t="str">
        <f>[1]Source!BO1682</f>
        <v>м08-02-399-1</v>
      </c>
      <c r="J1241" s="40"/>
      <c r="K1241" s="41"/>
      <c r="S1241">
        <f>ROUND(([1]Source!FX1682/100)*((ROUND([1]Source!AF1682*[1]Source!I1682, 2)+ROUND([1]Source!AE1682*[1]Source!I1682, 2))), 2)</f>
        <v>29.12</v>
      </c>
      <c r="T1241">
        <f>[1]Source!X1682</f>
        <v>902.28</v>
      </c>
      <c r="U1241">
        <f>ROUND(([1]Source!FY1682/100)*((ROUND([1]Source!AF1682*[1]Source!I1682, 2)+ROUND([1]Source!AE1682*[1]Source!I1682, 2))), 2)</f>
        <v>19.920000000000002</v>
      </c>
      <c r="V1241">
        <f>[1]Source!Y1682</f>
        <v>617.35</v>
      </c>
    </row>
    <row r="1242" spans="1:26" x14ac:dyDescent="0.25">
      <c r="C1242" s="56" t="str">
        <f>"Объем: "&amp;[1]Source!I1682&amp;"=115/"&amp;"100"</f>
        <v>Объем: 1,15=115/100</v>
      </c>
    </row>
    <row r="1243" spans="1:26" x14ac:dyDescent="0.25">
      <c r="A1243" s="24"/>
      <c r="B1243" s="36"/>
      <c r="C1243" s="36" t="s">
        <v>29</v>
      </c>
      <c r="D1243" s="37"/>
      <c r="E1243" s="30"/>
      <c r="F1243" s="38">
        <f>[1]Source!AO1682</f>
        <v>26.51</v>
      </c>
      <c r="G1243" s="39" t="str">
        <f>[1]Source!DG1682</f>
        <v/>
      </c>
      <c r="H1243" s="40">
        <f>ROUND([1]Source!AF1682*[1]Source!I1682, 2)</f>
        <v>30.49</v>
      </c>
      <c r="I1243" s="39">
        <f>IF([1]Source!BA1682&lt;&gt; 0, [1]Source!BA1682, 1)</f>
        <v>30.99</v>
      </c>
      <c r="J1243" s="40">
        <f>[1]Source!S1682</f>
        <v>944.78</v>
      </c>
      <c r="K1243" s="41"/>
      <c r="R1243">
        <f>H1243</f>
        <v>30.49</v>
      </c>
    </row>
    <row r="1244" spans="1:26" x14ac:dyDescent="0.25">
      <c r="A1244" s="24"/>
      <c r="B1244" s="36"/>
      <c r="C1244" s="36" t="s">
        <v>30</v>
      </c>
      <c r="D1244" s="37"/>
      <c r="E1244" s="30"/>
      <c r="F1244" s="38">
        <f>[1]Source!AM1682</f>
        <v>2.2200000000000002</v>
      </c>
      <c r="G1244" s="39" t="str">
        <f>[1]Source!DE1682</f>
        <v/>
      </c>
      <c r="H1244" s="40">
        <f>ROUND([1]Source!AD1682*[1]Source!I1682, 2)</f>
        <v>2.5499999999999998</v>
      </c>
      <c r="I1244" s="39">
        <f>IF([1]Source!BB1682&lt;&gt; 0, [1]Source!BB1682, 1)</f>
        <v>8.83</v>
      </c>
      <c r="J1244" s="40">
        <f>[1]Source!Q1682</f>
        <v>22.54</v>
      </c>
      <c r="K1244" s="41"/>
    </row>
    <row r="1245" spans="1:26" x14ac:dyDescent="0.25">
      <c r="A1245" s="24"/>
      <c r="B1245" s="36"/>
      <c r="C1245" s="36" t="s">
        <v>41</v>
      </c>
      <c r="D1245" s="37"/>
      <c r="E1245" s="30"/>
      <c r="F1245" s="38">
        <f>[1]Source!AN1682</f>
        <v>0.14000000000000001</v>
      </c>
      <c r="G1245" s="39" t="str">
        <f>[1]Source!DF1682</f>
        <v/>
      </c>
      <c r="H1245" s="58">
        <f>ROUND([1]Source!AE1682*[1]Source!I1682, 2)</f>
        <v>0.16</v>
      </c>
      <c r="I1245" s="39">
        <f>IF([1]Source!BS1682&lt;&gt; 0, [1]Source!BS1682, 1)</f>
        <v>30.99</v>
      </c>
      <c r="J1245" s="58">
        <f>[1]Source!R1682</f>
        <v>4.99</v>
      </c>
      <c r="K1245" s="41"/>
      <c r="R1245">
        <f>H1245</f>
        <v>0.16</v>
      </c>
    </row>
    <row r="1246" spans="1:26" x14ac:dyDescent="0.25">
      <c r="A1246" s="24"/>
      <c r="B1246" s="36"/>
      <c r="C1246" s="36" t="s">
        <v>31</v>
      </c>
      <c r="D1246" s="37"/>
      <c r="E1246" s="30"/>
      <c r="F1246" s="38">
        <f>[1]Source!AL1682</f>
        <v>12.86</v>
      </c>
      <c r="G1246" s="39" t="str">
        <f>[1]Source!DD1682</f>
        <v/>
      </c>
      <c r="H1246" s="40">
        <f>ROUND([1]Source!AC1682*[1]Source!I1682, 2)</f>
        <v>14.79</v>
      </c>
      <c r="I1246" s="39">
        <f>IF([1]Source!BC1682&lt;&gt; 0, [1]Source!BC1682, 1)</f>
        <v>4.97</v>
      </c>
      <c r="J1246" s="40">
        <f>[1]Source!P1682</f>
        <v>73.5</v>
      </c>
      <c r="K1246" s="41"/>
    </row>
    <row r="1247" spans="1:26" x14ac:dyDescent="0.25">
      <c r="A1247" s="24"/>
      <c r="B1247" s="36"/>
      <c r="C1247" s="36" t="s">
        <v>32</v>
      </c>
      <c r="D1247" s="37" t="s">
        <v>33</v>
      </c>
      <c r="E1247" s="30">
        <f>[1]Source!BZ1682</f>
        <v>95</v>
      </c>
      <c r="F1247" s="42"/>
      <c r="G1247" s="39"/>
      <c r="H1247" s="40">
        <f>SUM(S1241:S1252)</f>
        <v>29.12</v>
      </c>
      <c r="I1247" s="39">
        <f>[1]Source!AT1682</f>
        <v>95</v>
      </c>
      <c r="J1247" s="40">
        <f>SUM(T1241:T1252)</f>
        <v>902.28</v>
      </c>
      <c r="K1247" s="41"/>
    </row>
    <row r="1248" spans="1:26" x14ac:dyDescent="0.25">
      <c r="A1248" s="24"/>
      <c r="B1248" s="36"/>
      <c r="C1248" s="36" t="s">
        <v>34</v>
      </c>
      <c r="D1248" s="37" t="s">
        <v>33</v>
      </c>
      <c r="E1248" s="30">
        <f>[1]Source!CA1682</f>
        <v>65</v>
      </c>
      <c r="F1248" s="42"/>
      <c r="G1248" s="39"/>
      <c r="H1248" s="40">
        <f>SUM(U1241:U1252)</f>
        <v>19.920000000000002</v>
      </c>
      <c r="I1248" s="39">
        <f>[1]Source!AU1682</f>
        <v>65</v>
      </c>
      <c r="J1248" s="40">
        <f>SUM(V1241:V1252)</f>
        <v>617.35</v>
      </c>
      <c r="K1248" s="41"/>
    </row>
    <row r="1249" spans="1:26" x14ac:dyDescent="0.25">
      <c r="A1249" s="24"/>
      <c r="B1249" s="36"/>
      <c r="C1249" s="36" t="s">
        <v>35</v>
      </c>
      <c r="D1249" s="37" t="s">
        <v>36</v>
      </c>
      <c r="E1249" s="30">
        <f>[1]Source!AQ1682</f>
        <v>2.82</v>
      </c>
      <c r="F1249" s="38"/>
      <c r="G1249" s="39" t="str">
        <f>[1]Source!DI1682</f>
        <v/>
      </c>
      <c r="H1249" s="40"/>
      <c r="I1249" s="39"/>
      <c r="J1249" s="40"/>
      <c r="K1249" s="43">
        <f>[1]Source!U1682</f>
        <v>3.2429999999999994</v>
      </c>
    </row>
    <row r="1250" spans="1:26" ht="42.75" x14ac:dyDescent="0.25">
      <c r="A1250" s="24" t="str">
        <f>[1]Source!E1684</f>
        <v>283,2</v>
      </c>
      <c r="B1250" s="36" t="str">
        <f>[1]Source!F1684</f>
        <v>КП поставщика</v>
      </c>
      <c r="C1250" s="36" t="s">
        <v>80</v>
      </c>
      <c r="D1250" s="37" t="str">
        <f>[1]Source!H1684</f>
        <v>м</v>
      </c>
      <c r="E1250" s="30">
        <f>[1]Source!I1684</f>
        <v>80</v>
      </c>
      <c r="F1250" s="38">
        <f>[1]Source!AL1684+[1]Source!AM1684+[1]Source!AO1684</f>
        <v>4.53</v>
      </c>
      <c r="G1250" s="57" t="s">
        <v>37</v>
      </c>
      <c r="H1250" s="40">
        <f>ROUND([1]Source!AC1684*[1]Source!I1684, 2)+ROUND([1]Source!AD1684*[1]Source!I1684, 2)+ROUND([1]Source!AF1684*[1]Source!I1684, 2)</f>
        <v>362.4</v>
      </c>
      <c r="I1250" s="39">
        <f>IF([1]Source!BC1684&lt;&gt; 0, [1]Source!BC1684, 1)</f>
        <v>7.98</v>
      </c>
      <c r="J1250" s="40">
        <f>[1]Source!O1684</f>
        <v>2891.95</v>
      </c>
      <c r="K1250" s="41"/>
      <c r="S1250">
        <f>ROUND(([1]Source!FX1684/100)*((ROUND([1]Source!AF1684*[1]Source!I1684, 2)+ROUND([1]Source!AE1684*[1]Source!I1684, 2))), 2)</f>
        <v>0</v>
      </c>
      <c r="T1250">
        <f>[1]Source!X1684</f>
        <v>0</v>
      </c>
      <c r="U1250">
        <f>ROUND(([1]Source!FY1684/100)*((ROUND([1]Source!AF1684*[1]Source!I1684, 2)+ROUND([1]Source!AE1684*[1]Source!I1684, 2))), 2)</f>
        <v>0</v>
      </c>
      <c r="V1250">
        <f>[1]Source!Y1684</f>
        <v>0</v>
      </c>
      <c r="W1250">
        <f>IF([1]Source!BI1684&lt;=1,H1250, 0)</f>
        <v>0</v>
      </c>
      <c r="X1250">
        <f>IF([1]Source!BI1684=2,H1250, 0)</f>
        <v>362.4</v>
      </c>
      <c r="Y1250">
        <f>IF([1]Source!BI1684=3,H1250, 0)</f>
        <v>0</v>
      </c>
      <c r="Z1250">
        <f>IF([1]Source!BI1684=4,H1250, 0)</f>
        <v>0</v>
      </c>
    </row>
    <row r="1251" spans="1:26" ht="42.75" x14ac:dyDescent="0.25">
      <c r="A1251" s="24" t="str">
        <f>[1]Source!E1685</f>
        <v>283,3</v>
      </c>
      <c r="B1251" s="36" t="str">
        <f>[1]Source!F1685</f>
        <v>КП поставщика</v>
      </c>
      <c r="C1251" s="36" t="s">
        <v>47</v>
      </c>
      <c r="D1251" s="37" t="str">
        <f>[1]Source!H1685</f>
        <v>м</v>
      </c>
      <c r="E1251" s="30">
        <f>[1]Source!I1685</f>
        <v>20</v>
      </c>
      <c r="F1251" s="38">
        <f>[1]Source!AL1685+[1]Source!AM1685+[1]Source!AO1685</f>
        <v>4.95</v>
      </c>
      <c r="G1251" s="57" t="s">
        <v>37</v>
      </c>
      <c r="H1251" s="40">
        <f>ROUND([1]Source!AC1685*[1]Source!I1685, 2)+ROUND([1]Source!AD1685*[1]Source!I1685, 2)+ROUND([1]Source!AF1685*[1]Source!I1685, 2)</f>
        <v>99</v>
      </c>
      <c r="I1251" s="39">
        <f>IF([1]Source!BC1685&lt;&gt; 0, [1]Source!BC1685, 1)</f>
        <v>7.98</v>
      </c>
      <c r="J1251" s="40">
        <f>[1]Source!O1685</f>
        <v>790.02</v>
      </c>
      <c r="K1251" s="41"/>
      <c r="S1251">
        <f>ROUND(([1]Source!FX1685/100)*((ROUND([1]Source!AF1685*[1]Source!I1685, 2)+ROUND([1]Source!AE1685*[1]Source!I1685, 2))), 2)</f>
        <v>0</v>
      </c>
      <c r="T1251">
        <f>[1]Source!X1685</f>
        <v>0</v>
      </c>
      <c r="U1251">
        <f>ROUND(([1]Source!FY1685/100)*((ROUND([1]Source!AF1685*[1]Source!I1685, 2)+ROUND([1]Source!AE1685*[1]Source!I1685, 2))), 2)</f>
        <v>0</v>
      </c>
      <c r="V1251">
        <f>[1]Source!Y1685</f>
        <v>0</v>
      </c>
      <c r="W1251">
        <f>IF([1]Source!BI1685&lt;=1,H1251, 0)</f>
        <v>0</v>
      </c>
      <c r="X1251">
        <f>IF([1]Source!BI1685=2,H1251, 0)</f>
        <v>99</v>
      </c>
      <c r="Y1251">
        <f>IF([1]Source!BI1685=3,H1251, 0)</f>
        <v>0</v>
      </c>
      <c r="Z1251">
        <f>IF([1]Source!BI1685=4,H1251, 0)</f>
        <v>0</v>
      </c>
    </row>
    <row r="1252" spans="1:26" ht="42.75" x14ac:dyDescent="0.25">
      <c r="A1252" s="44" t="str">
        <f>[1]Source!E1687</f>
        <v>283,5</v>
      </c>
      <c r="B1252" s="45" t="str">
        <f>[1]Source!F1687</f>
        <v>КП поставщика</v>
      </c>
      <c r="C1252" s="45" t="s">
        <v>81</v>
      </c>
      <c r="D1252" s="46" t="str">
        <f>[1]Source!H1687</f>
        <v>м</v>
      </c>
      <c r="E1252" s="47">
        <f>[1]Source!I1687</f>
        <v>15</v>
      </c>
      <c r="F1252" s="48">
        <f>[1]Source!AL1687+[1]Source!AM1687+[1]Source!AO1687</f>
        <v>10.44</v>
      </c>
      <c r="G1252" s="49" t="s">
        <v>37</v>
      </c>
      <c r="H1252" s="50">
        <f>ROUND([1]Source!AC1687*[1]Source!I1687, 2)+ROUND([1]Source!AD1687*[1]Source!I1687, 2)+ROUND([1]Source!AF1687*[1]Source!I1687, 2)</f>
        <v>156.6</v>
      </c>
      <c r="I1252" s="51">
        <f>IF([1]Source!BC1687&lt;&gt; 0, [1]Source!BC1687, 1)</f>
        <v>7.98</v>
      </c>
      <c r="J1252" s="50">
        <f>[1]Source!O1687</f>
        <v>1249.67</v>
      </c>
      <c r="K1252" s="52"/>
      <c r="S1252">
        <f>ROUND(([1]Source!FX1687/100)*((ROUND([1]Source!AF1687*[1]Source!I1687, 2)+ROUND([1]Source!AE1687*[1]Source!I1687, 2))), 2)</f>
        <v>0</v>
      </c>
      <c r="T1252">
        <f>[1]Source!X1687</f>
        <v>0</v>
      </c>
      <c r="U1252">
        <f>ROUND(([1]Source!FY1687/100)*((ROUND([1]Source!AF1687*[1]Source!I1687, 2)+ROUND([1]Source!AE1687*[1]Source!I1687, 2))), 2)</f>
        <v>0</v>
      </c>
      <c r="V1252">
        <f>[1]Source!Y1687</f>
        <v>0</v>
      </c>
      <c r="W1252">
        <f>IF([1]Source!BI1687&lt;=1,H1252, 0)</f>
        <v>0</v>
      </c>
      <c r="X1252">
        <f>IF([1]Source!BI1687=2,H1252, 0)</f>
        <v>156.6</v>
      </c>
      <c r="Y1252">
        <f>IF([1]Source!BI1687=3,H1252, 0)</f>
        <v>0</v>
      </c>
      <c r="Z1252">
        <f>IF([1]Source!BI1687=4,H1252, 0)</f>
        <v>0</v>
      </c>
    </row>
    <row r="1253" spans="1:26" x14ac:dyDescent="0.25">
      <c r="G1253" s="53">
        <f>H1243+H1244+H1246+H1247+H1248+SUM(H1250:H1252)</f>
        <v>714.87</v>
      </c>
      <c r="H1253" s="53"/>
      <c r="I1253" s="53">
        <f>J1243+J1244+J1246+J1247+J1248+SUM(J1250:J1252)</f>
        <v>7492.0899999999992</v>
      </c>
      <c r="J1253" s="53"/>
      <c r="K1253" s="54">
        <f>[1]Source!U1682</f>
        <v>3.2429999999999994</v>
      </c>
      <c r="O1253" s="55">
        <f>G1253</f>
        <v>714.87</v>
      </c>
      <c r="P1253" s="55">
        <f>I1253</f>
        <v>7492.0899999999992</v>
      </c>
      <c r="Q1253" s="55">
        <f>K1253</f>
        <v>3.2429999999999994</v>
      </c>
      <c r="W1253">
        <f>IF([1]Source!BI1682&lt;=1,H1243+H1244+H1246+H1247+H1248, 0)</f>
        <v>0</v>
      </c>
      <c r="X1253">
        <f>IF([1]Source!BI1682=2,H1243+H1244+H1246+H1247+H1248, 0)</f>
        <v>96.87</v>
      </c>
      <c r="Y1253">
        <f>IF([1]Source!BI1682=3,H1243+H1244+H1246+H1247+H1248, 0)</f>
        <v>0</v>
      </c>
      <c r="Z1253">
        <f>IF([1]Source!BI1682=4,H1243+H1244+H1246+H1247+H1248, 0)</f>
        <v>0</v>
      </c>
    </row>
    <row r="1254" spans="1:26" ht="42.75" x14ac:dyDescent="0.25">
      <c r="A1254" s="24" t="str">
        <f>[1]Source!E1688</f>
        <v>284</v>
      </c>
      <c r="B1254" s="36" t="str">
        <f>[1]Source!F1688</f>
        <v>м08-02-407-2</v>
      </c>
      <c r="C1254" s="36" t="str">
        <f>[1]Source!G1688</f>
        <v>Труба стальная по установленным конструкциям, по стенам с креплением скобами, диаметр до 40 мм</v>
      </c>
      <c r="D1254" s="37" t="str">
        <f>[1]Source!H1688</f>
        <v>100 м</v>
      </c>
      <c r="E1254" s="30">
        <f>[1]Source!I1688</f>
        <v>0.15</v>
      </c>
      <c r="F1254" s="38">
        <f>[1]Source!AL1688+[1]Source!AM1688+[1]Source!AO1688</f>
        <v>746.31</v>
      </c>
      <c r="G1254" s="39"/>
      <c r="H1254" s="40"/>
      <c r="I1254" s="39" t="str">
        <f>[1]Source!BO1688</f>
        <v>м08-02-407-2</v>
      </c>
      <c r="J1254" s="40"/>
      <c r="K1254" s="41"/>
      <c r="S1254">
        <f>ROUND(([1]Source!FX1688/100)*((ROUND([1]Source!AF1688*[1]Source!I1688, 2)+ROUND([1]Source!AE1688*[1]Source!I1688, 2))), 2)</f>
        <v>45.7</v>
      </c>
      <c r="T1254">
        <f>[1]Source!X1688</f>
        <v>1416.32</v>
      </c>
      <c r="U1254">
        <f>ROUND(([1]Source!FY1688/100)*((ROUND([1]Source!AF1688*[1]Source!I1688, 2)+ROUND([1]Source!AE1688*[1]Source!I1688, 2))), 2)</f>
        <v>31.27</v>
      </c>
      <c r="V1254">
        <f>[1]Source!Y1688</f>
        <v>969.06</v>
      </c>
    </row>
    <row r="1255" spans="1:26" x14ac:dyDescent="0.25">
      <c r="C1255" s="56" t="str">
        <f>"Объем: "&amp;[1]Source!I1688&amp;"=15/"&amp;"100"</f>
        <v>Объем: 0,15=15/100</v>
      </c>
    </row>
    <row r="1256" spans="1:26" x14ac:dyDescent="0.25">
      <c r="A1256" s="24"/>
      <c r="B1256" s="36"/>
      <c r="C1256" s="36" t="s">
        <v>29</v>
      </c>
      <c r="D1256" s="37"/>
      <c r="E1256" s="30"/>
      <c r="F1256" s="38">
        <f>[1]Source!AO1688</f>
        <v>312.08</v>
      </c>
      <c r="G1256" s="39" t="str">
        <f>[1]Source!DG1688</f>
        <v/>
      </c>
      <c r="H1256" s="40">
        <f>ROUND([1]Source!AF1688*[1]Source!I1688, 2)</f>
        <v>46.81</v>
      </c>
      <c r="I1256" s="39">
        <f>IF([1]Source!BA1688&lt;&gt; 0, [1]Source!BA1688, 1)</f>
        <v>30.99</v>
      </c>
      <c r="J1256" s="40">
        <f>[1]Source!S1688</f>
        <v>1450.7</v>
      </c>
      <c r="K1256" s="41"/>
      <c r="R1256">
        <f>H1256</f>
        <v>46.81</v>
      </c>
    </row>
    <row r="1257" spans="1:26" x14ac:dyDescent="0.25">
      <c r="A1257" s="24"/>
      <c r="B1257" s="36"/>
      <c r="C1257" s="36" t="s">
        <v>30</v>
      </c>
      <c r="D1257" s="37"/>
      <c r="E1257" s="30"/>
      <c r="F1257" s="38">
        <f>[1]Source!AM1688</f>
        <v>197.7</v>
      </c>
      <c r="G1257" s="39" t="str">
        <f>[1]Source!DE1688</f>
        <v/>
      </c>
      <c r="H1257" s="40">
        <f>ROUND([1]Source!AD1688*[1]Source!I1688, 2)</f>
        <v>29.66</v>
      </c>
      <c r="I1257" s="39">
        <f>IF([1]Source!BB1688&lt;&gt; 0, [1]Source!BB1688, 1)</f>
        <v>8.9600000000000009</v>
      </c>
      <c r="J1257" s="40">
        <f>[1]Source!Q1688</f>
        <v>265.70999999999998</v>
      </c>
      <c r="K1257" s="41"/>
    </row>
    <row r="1258" spans="1:26" x14ac:dyDescent="0.25">
      <c r="A1258" s="24"/>
      <c r="B1258" s="36"/>
      <c r="C1258" s="36" t="s">
        <v>41</v>
      </c>
      <c r="D1258" s="37"/>
      <c r="E1258" s="30"/>
      <c r="F1258" s="38">
        <f>[1]Source!AN1688</f>
        <v>8.64</v>
      </c>
      <c r="G1258" s="39" t="str">
        <f>[1]Source!DF1688</f>
        <v/>
      </c>
      <c r="H1258" s="58">
        <f>ROUND([1]Source!AE1688*[1]Source!I1688, 2)</f>
        <v>1.3</v>
      </c>
      <c r="I1258" s="39">
        <f>IF([1]Source!BS1688&lt;&gt; 0, [1]Source!BS1688, 1)</f>
        <v>30.99</v>
      </c>
      <c r="J1258" s="58">
        <f>[1]Source!R1688</f>
        <v>40.159999999999997</v>
      </c>
      <c r="K1258" s="41"/>
      <c r="R1258">
        <f>H1258</f>
        <v>1.3</v>
      </c>
    </row>
    <row r="1259" spans="1:26" x14ac:dyDescent="0.25">
      <c r="A1259" s="24"/>
      <c r="B1259" s="36"/>
      <c r="C1259" s="36" t="s">
        <v>31</v>
      </c>
      <c r="D1259" s="37"/>
      <c r="E1259" s="30"/>
      <c r="F1259" s="38">
        <f>[1]Source!AL1688</f>
        <v>236.53</v>
      </c>
      <c r="G1259" s="39" t="str">
        <f>[1]Source!DD1688</f>
        <v/>
      </c>
      <c r="H1259" s="40">
        <f>ROUND([1]Source!AC1688*[1]Source!I1688, 2)</f>
        <v>35.479999999999997</v>
      </c>
      <c r="I1259" s="39">
        <f>IF([1]Source!BC1688&lt;&gt; 0, [1]Source!BC1688, 1)</f>
        <v>7.7</v>
      </c>
      <c r="J1259" s="40">
        <f>[1]Source!P1688</f>
        <v>273.19</v>
      </c>
      <c r="K1259" s="41"/>
    </row>
    <row r="1260" spans="1:26" x14ac:dyDescent="0.25">
      <c r="A1260" s="24"/>
      <c r="B1260" s="36"/>
      <c r="C1260" s="36" t="s">
        <v>32</v>
      </c>
      <c r="D1260" s="37" t="s">
        <v>33</v>
      </c>
      <c r="E1260" s="30">
        <f>[1]Source!BZ1688</f>
        <v>95</v>
      </c>
      <c r="F1260" s="42"/>
      <c r="G1260" s="39"/>
      <c r="H1260" s="40">
        <f>SUM(S1254:S1263)</f>
        <v>45.7</v>
      </c>
      <c r="I1260" s="39">
        <f>[1]Source!AT1688</f>
        <v>95</v>
      </c>
      <c r="J1260" s="40">
        <f>SUM(T1254:T1263)</f>
        <v>1416.32</v>
      </c>
      <c r="K1260" s="41"/>
    </row>
    <row r="1261" spans="1:26" x14ac:dyDescent="0.25">
      <c r="A1261" s="24"/>
      <c r="B1261" s="36"/>
      <c r="C1261" s="36" t="s">
        <v>34</v>
      </c>
      <c r="D1261" s="37" t="s">
        <v>33</v>
      </c>
      <c r="E1261" s="30">
        <f>[1]Source!CA1688</f>
        <v>65</v>
      </c>
      <c r="F1261" s="42"/>
      <c r="G1261" s="39"/>
      <c r="H1261" s="40">
        <f>SUM(U1254:U1263)</f>
        <v>31.27</v>
      </c>
      <c r="I1261" s="39">
        <f>[1]Source!AU1688</f>
        <v>65</v>
      </c>
      <c r="J1261" s="40">
        <f>SUM(V1254:V1263)</f>
        <v>969.06</v>
      </c>
      <c r="K1261" s="41"/>
    </row>
    <row r="1262" spans="1:26" x14ac:dyDescent="0.25">
      <c r="A1262" s="24"/>
      <c r="B1262" s="36"/>
      <c r="C1262" s="36" t="s">
        <v>35</v>
      </c>
      <c r="D1262" s="37" t="s">
        <v>36</v>
      </c>
      <c r="E1262" s="30">
        <f>[1]Source!AQ1688</f>
        <v>33.200000000000003</v>
      </c>
      <c r="F1262" s="38"/>
      <c r="G1262" s="39" t="str">
        <f>[1]Source!DI1688</f>
        <v/>
      </c>
      <c r="H1262" s="40"/>
      <c r="I1262" s="39"/>
      <c r="J1262" s="40"/>
      <c r="K1262" s="43">
        <f>[1]Source!U1688</f>
        <v>4.9800000000000004</v>
      </c>
    </row>
    <row r="1263" spans="1:26" ht="71.25" x14ac:dyDescent="0.25">
      <c r="A1263" s="44" t="str">
        <f>[1]Source!E1689</f>
        <v>284,1</v>
      </c>
      <c r="B1263" s="45" t="str">
        <f>[1]Source!F1689</f>
        <v>103-2108</v>
      </c>
      <c r="C1263" s="45" t="str">
        <f>[1]Source!G1689</f>
        <v>Трубы стальные бесшовные, холоднодеформированные из стали марок 10, 20, 30, 45 (ГОСТ 8734-75, 8733-74), наружным диаметром 32 мм, толщина стенки 3,0 мм</v>
      </c>
      <c r="D1263" s="46" t="str">
        <f>[1]Source!H1689</f>
        <v>м</v>
      </c>
      <c r="E1263" s="47">
        <f>[1]Source!I1689</f>
        <v>15</v>
      </c>
      <c r="F1263" s="48">
        <f>[1]Source!AL1689+[1]Source!AM1689+[1]Source!AO1689</f>
        <v>39.28</v>
      </c>
      <c r="G1263" s="49" t="s">
        <v>37</v>
      </c>
      <c r="H1263" s="50">
        <f>ROUND([1]Source!AC1689*[1]Source!I1689, 2)+ROUND([1]Source!AD1689*[1]Source!I1689, 2)+ROUND([1]Source!AF1689*[1]Source!I1689, 2)</f>
        <v>589.20000000000005</v>
      </c>
      <c r="I1263" s="51">
        <f>IF([1]Source!BC1689&lt;&gt; 0, [1]Source!BC1689, 1)</f>
        <v>6.52</v>
      </c>
      <c r="J1263" s="50">
        <f>[1]Source!O1689</f>
        <v>3841.58</v>
      </c>
      <c r="K1263" s="52"/>
      <c r="S1263">
        <f>ROUND(([1]Source!FX1689/100)*((ROUND([1]Source!AF1689*[1]Source!I1689, 2)+ROUND([1]Source!AE1689*[1]Source!I1689, 2))), 2)</f>
        <v>0</v>
      </c>
      <c r="T1263">
        <f>[1]Source!X1689</f>
        <v>0</v>
      </c>
      <c r="U1263">
        <f>ROUND(([1]Source!FY1689/100)*((ROUND([1]Source!AF1689*[1]Source!I1689, 2)+ROUND([1]Source!AE1689*[1]Source!I1689, 2))), 2)</f>
        <v>0</v>
      </c>
      <c r="V1263">
        <f>[1]Source!Y1689</f>
        <v>0</v>
      </c>
      <c r="W1263">
        <f>IF([1]Source!BI1689&lt;=1,H1263, 0)</f>
        <v>0</v>
      </c>
      <c r="X1263">
        <f>IF([1]Source!BI1689=2,H1263, 0)</f>
        <v>589.20000000000005</v>
      </c>
      <c r="Y1263">
        <f>IF([1]Source!BI1689=3,H1263, 0)</f>
        <v>0</v>
      </c>
      <c r="Z1263">
        <f>IF([1]Source!BI1689=4,H1263, 0)</f>
        <v>0</v>
      </c>
    </row>
    <row r="1264" spans="1:26" x14ac:dyDescent="0.25">
      <c r="G1264" s="53">
        <f>H1256+H1257+H1259+H1260+H1261+SUM(H1263:H1263)</f>
        <v>778.12</v>
      </c>
      <c r="H1264" s="53"/>
      <c r="I1264" s="53">
        <f>J1256+J1257+J1259+J1260+J1261+SUM(J1263:J1263)</f>
        <v>8216.56</v>
      </c>
      <c r="J1264" s="53"/>
      <c r="K1264" s="54">
        <f>[1]Source!U1688</f>
        <v>4.9800000000000004</v>
      </c>
      <c r="O1264" s="55">
        <f>G1264</f>
        <v>778.12</v>
      </c>
      <c r="P1264" s="55">
        <f>I1264</f>
        <v>8216.56</v>
      </c>
      <c r="Q1264" s="55">
        <f>K1264</f>
        <v>4.9800000000000004</v>
      </c>
      <c r="W1264">
        <f>IF([1]Source!BI1688&lt;=1,H1256+H1257+H1259+H1260+H1261, 0)</f>
        <v>0</v>
      </c>
      <c r="X1264">
        <f>IF([1]Source!BI1688=2,H1256+H1257+H1259+H1260+H1261, 0)</f>
        <v>188.92</v>
      </c>
      <c r="Y1264">
        <f>IF([1]Source!BI1688=3,H1256+H1257+H1259+H1260+H1261, 0)</f>
        <v>0</v>
      </c>
      <c r="Z1264">
        <f>IF([1]Source!BI1688=4,H1256+H1257+H1259+H1260+H1261, 0)</f>
        <v>0</v>
      </c>
    </row>
    <row r="1265" spans="1:26" ht="71.25" x14ac:dyDescent="0.25">
      <c r="A1265" s="24" t="str">
        <f>[1]Source!E1690</f>
        <v>285</v>
      </c>
      <c r="B1265" s="36" t="str">
        <f>[1]Source!F1690</f>
        <v>м08-02-412-3</v>
      </c>
      <c r="C1265" s="36" t="str">
        <f>[1]Source!G1690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1265" s="37" t="str">
        <f>[1]Source!H1690</f>
        <v>100 м</v>
      </c>
      <c r="E1265" s="30">
        <f>[1]Source!I1690</f>
        <v>0.15</v>
      </c>
      <c r="F1265" s="38">
        <f>[1]Source!AL1690+[1]Source!AM1690+[1]Source!AO1690</f>
        <v>88.7</v>
      </c>
      <c r="G1265" s="39"/>
      <c r="H1265" s="40"/>
      <c r="I1265" s="39" t="str">
        <f>[1]Source!BO1690</f>
        <v>м08-02-412-3</v>
      </c>
      <c r="J1265" s="40"/>
      <c r="K1265" s="41"/>
      <c r="S1265">
        <f>ROUND(([1]Source!FX1690/100)*((ROUND([1]Source!AF1690*[1]Source!I1690, 2)+ROUND([1]Source!AE1690*[1]Source!I1690, 2))), 2)</f>
        <v>8.48</v>
      </c>
      <c r="T1265">
        <f>[1]Source!X1690</f>
        <v>262.94</v>
      </c>
      <c r="U1265">
        <f>ROUND(([1]Source!FY1690/100)*((ROUND([1]Source!AF1690*[1]Source!I1690, 2)+ROUND([1]Source!AE1690*[1]Source!I1690, 2))), 2)</f>
        <v>5.8</v>
      </c>
      <c r="V1265">
        <f>[1]Source!Y1690</f>
        <v>179.91</v>
      </c>
    </row>
    <row r="1266" spans="1:26" x14ac:dyDescent="0.25">
      <c r="C1266" s="56" t="str">
        <f>"Объем: "&amp;[1]Source!I1690&amp;"=15/"&amp;"100"</f>
        <v>Объем: 0,15=15/100</v>
      </c>
    </row>
    <row r="1267" spans="1:26" x14ac:dyDescent="0.25">
      <c r="A1267" s="24"/>
      <c r="B1267" s="36"/>
      <c r="C1267" s="36" t="s">
        <v>29</v>
      </c>
      <c r="D1267" s="37"/>
      <c r="E1267" s="30"/>
      <c r="F1267" s="38">
        <f>[1]Source!AO1690</f>
        <v>59.13</v>
      </c>
      <c r="G1267" s="39" t="str">
        <f>[1]Source!DG1690</f>
        <v/>
      </c>
      <c r="H1267" s="40">
        <f>ROUND([1]Source!AF1690*[1]Source!I1690, 2)</f>
        <v>8.8699999999999992</v>
      </c>
      <c r="I1267" s="39">
        <f>IF([1]Source!BA1690&lt;&gt; 0, [1]Source!BA1690, 1)</f>
        <v>30.99</v>
      </c>
      <c r="J1267" s="40">
        <f>[1]Source!S1690</f>
        <v>274.87</v>
      </c>
      <c r="K1267" s="41"/>
      <c r="R1267">
        <f>H1267</f>
        <v>8.8699999999999992</v>
      </c>
    </row>
    <row r="1268" spans="1:26" x14ac:dyDescent="0.25">
      <c r="A1268" s="24"/>
      <c r="B1268" s="36"/>
      <c r="C1268" s="36" t="s">
        <v>30</v>
      </c>
      <c r="D1268" s="37"/>
      <c r="E1268" s="30"/>
      <c r="F1268" s="38">
        <f>[1]Source!AM1690</f>
        <v>6.65</v>
      </c>
      <c r="G1268" s="39" t="str">
        <f>[1]Source!DE1690</f>
        <v/>
      </c>
      <c r="H1268" s="40">
        <f>ROUND([1]Source!AD1690*[1]Source!I1690, 2)</f>
        <v>1</v>
      </c>
      <c r="I1268" s="39">
        <f>IF([1]Source!BB1690&lt;&gt; 0, [1]Source!BB1690, 1)</f>
        <v>8.85</v>
      </c>
      <c r="J1268" s="40">
        <f>[1]Source!Q1690</f>
        <v>8.83</v>
      </c>
      <c r="K1268" s="41"/>
    </row>
    <row r="1269" spans="1:26" x14ac:dyDescent="0.25">
      <c r="A1269" s="24"/>
      <c r="B1269" s="36"/>
      <c r="C1269" s="36" t="s">
        <v>41</v>
      </c>
      <c r="D1269" s="37"/>
      <c r="E1269" s="30"/>
      <c r="F1269" s="38">
        <f>[1]Source!AN1690</f>
        <v>0.41</v>
      </c>
      <c r="G1269" s="39" t="str">
        <f>[1]Source!DF1690</f>
        <v/>
      </c>
      <c r="H1269" s="58">
        <f>ROUND([1]Source!AE1690*[1]Source!I1690, 2)</f>
        <v>0.06</v>
      </c>
      <c r="I1269" s="39">
        <f>IF([1]Source!BS1690&lt;&gt; 0, [1]Source!BS1690, 1)</f>
        <v>30.99</v>
      </c>
      <c r="J1269" s="58">
        <f>[1]Source!R1690</f>
        <v>1.91</v>
      </c>
      <c r="K1269" s="41"/>
      <c r="R1269">
        <f>H1269</f>
        <v>0.06</v>
      </c>
    </row>
    <row r="1270" spans="1:26" x14ac:dyDescent="0.25">
      <c r="A1270" s="24"/>
      <c r="B1270" s="36"/>
      <c r="C1270" s="36" t="s">
        <v>31</v>
      </c>
      <c r="D1270" s="37"/>
      <c r="E1270" s="30"/>
      <c r="F1270" s="38">
        <f>[1]Source!AL1690</f>
        <v>22.92</v>
      </c>
      <c r="G1270" s="39" t="str">
        <f>[1]Source!DD1690</f>
        <v/>
      </c>
      <c r="H1270" s="40">
        <f>ROUND([1]Source!AC1690*[1]Source!I1690, 2)</f>
        <v>3.44</v>
      </c>
      <c r="I1270" s="39">
        <f>IF([1]Source!BC1690&lt;&gt; 0, [1]Source!BC1690, 1)</f>
        <v>6.46</v>
      </c>
      <c r="J1270" s="40">
        <f>[1]Source!P1690</f>
        <v>22.21</v>
      </c>
      <c r="K1270" s="41"/>
    </row>
    <row r="1271" spans="1:26" x14ac:dyDescent="0.25">
      <c r="A1271" s="24"/>
      <c r="B1271" s="36"/>
      <c r="C1271" s="36" t="s">
        <v>32</v>
      </c>
      <c r="D1271" s="37" t="s">
        <v>33</v>
      </c>
      <c r="E1271" s="30">
        <f>[1]Source!BZ1690</f>
        <v>95</v>
      </c>
      <c r="F1271" s="42"/>
      <c r="G1271" s="39"/>
      <c r="H1271" s="40">
        <f>SUM(S1265:S1274)</f>
        <v>8.48</v>
      </c>
      <c r="I1271" s="39">
        <f>[1]Source!AT1690</f>
        <v>95</v>
      </c>
      <c r="J1271" s="40">
        <f>SUM(T1265:T1274)</f>
        <v>262.94</v>
      </c>
      <c r="K1271" s="41"/>
    </row>
    <row r="1272" spans="1:26" x14ac:dyDescent="0.25">
      <c r="A1272" s="24"/>
      <c r="B1272" s="36"/>
      <c r="C1272" s="36" t="s">
        <v>34</v>
      </c>
      <c r="D1272" s="37" t="s">
        <v>33</v>
      </c>
      <c r="E1272" s="30">
        <f>[1]Source!CA1690</f>
        <v>65</v>
      </c>
      <c r="F1272" s="42"/>
      <c r="G1272" s="39"/>
      <c r="H1272" s="40">
        <f>SUM(U1265:U1274)</f>
        <v>5.8</v>
      </c>
      <c r="I1272" s="39">
        <f>[1]Source!AU1690</f>
        <v>65</v>
      </c>
      <c r="J1272" s="40">
        <f>SUM(V1265:V1274)</f>
        <v>179.91</v>
      </c>
      <c r="K1272" s="41"/>
    </row>
    <row r="1273" spans="1:26" x14ac:dyDescent="0.25">
      <c r="A1273" s="24"/>
      <c r="B1273" s="36"/>
      <c r="C1273" s="36" t="s">
        <v>35</v>
      </c>
      <c r="D1273" s="37" t="s">
        <v>36</v>
      </c>
      <c r="E1273" s="30">
        <f>[1]Source!AQ1690</f>
        <v>6.29</v>
      </c>
      <c r="F1273" s="38"/>
      <c r="G1273" s="39" t="str">
        <f>[1]Source!DI1690</f>
        <v/>
      </c>
      <c r="H1273" s="40"/>
      <c r="I1273" s="39"/>
      <c r="J1273" s="40"/>
      <c r="K1273" s="43">
        <f>[1]Source!U1690</f>
        <v>0.94350000000000001</v>
      </c>
    </row>
    <row r="1274" spans="1:26" ht="42.75" x14ac:dyDescent="0.25">
      <c r="A1274" s="44" t="str">
        <f>[1]Source!E1691</f>
        <v>285,1</v>
      </c>
      <c r="B1274" s="45" t="str">
        <f>[1]Source!F1691</f>
        <v>КП поставщика</v>
      </c>
      <c r="C1274" s="45" t="s">
        <v>81</v>
      </c>
      <c r="D1274" s="46" t="str">
        <f>[1]Source!H1691</f>
        <v>м</v>
      </c>
      <c r="E1274" s="47">
        <f>[1]Source!I1691</f>
        <v>15</v>
      </c>
      <c r="F1274" s="48">
        <f>[1]Source!AL1691+[1]Source!AM1691+[1]Source!AO1691</f>
        <v>10.44</v>
      </c>
      <c r="G1274" s="49" t="s">
        <v>37</v>
      </c>
      <c r="H1274" s="50">
        <f>ROUND([1]Source!AC1691*[1]Source!I1691, 2)+ROUND([1]Source!AD1691*[1]Source!I1691, 2)+ROUND([1]Source!AF1691*[1]Source!I1691, 2)</f>
        <v>156.6</v>
      </c>
      <c r="I1274" s="51">
        <f>IF([1]Source!BC1691&lt;&gt; 0, [1]Source!BC1691, 1)</f>
        <v>7.98</v>
      </c>
      <c r="J1274" s="50">
        <f>[1]Source!O1691</f>
        <v>1249.67</v>
      </c>
      <c r="K1274" s="52"/>
      <c r="S1274">
        <f>ROUND(([1]Source!FX1691/100)*((ROUND([1]Source!AF1691*[1]Source!I1691, 2)+ROUND([1]Source!AE1691*[1]Source!I1691, 2))), 2)</f>
        <v>0</v>
      </c>
      <c r="T1274">
        <f>[1]Source!X1691</f>
        <v>0</v>
      </c>
      <c r="U1274">
        <f>ROUND(([1]Source!FY1691/100)*((ROUND([1]Source!AF1691*[1]Source!I1691, 2)+ROUND([1]Source!AE1691*[1]Source!I1691, 2))), 2)</f>
        <v>0</v>
      </c>
      <c r="V1274">
        <f>[1]Source!Y1691</f>
        <v>0</v>
      </c>
      <c r="W1274">
        <f>IF([1]Source!BI1691&lt;=1,H1274, 0)</f>
        <v>0</v>
      </c>
      <c r="X1274">
        <f>IF([1]Source!BI1691=2,H1274, 0)</f>
        <v>156.6</v>
      </c>
      <c r="Y1274">
        <f>IF([1]Source!BI1691=3,H1274, 0)</f>
        <v>0</v>
      </c>
      <c r="Z1274">
        <f>IF([1]Source!BI1691=4,H1274, 0)</f>
        <v>0</v>
      </c>
    </row>
    <row r="1275" spans="1:26" x14ac:dyDescent="0.25">
      <c r="G1275" s="53">
        <f>H1267+H1268+H1270+H1271+H1272+SUM(H1274:H1274)</f>
        <v>184.19</v>
      </c>
      <c r="H1275" s="53"/>
      <c r="I1275" s="53">
        <f>J1267+J1268+J1270+J1271+J1272+SUM(J1274:J1274)</f>
        <v>1998.4299999999998</v>
      </c>
      <c r="J1275" s="53"/>
      <c r="K1275" s="54">
        <f>[1]Source!U1690</f>
        <v>0.94350000000000001</v>
      </c>
      <c r="O1275" s="55">
        <f>G1275</f>
        <v>184.19</v>
      </c>
      <c r="P1275" s="55">
        <f>I1275</f>
        <v>1998.4299999999998</v>
      </c>
      <c r="Q1275" s="55">
        <f>K1275</f>
        <v>0.94350000000000001</v>
      </c>
      <c r="W1275">
        <f>IF([1]Source!BI1690&lt;=1,H1267+H1268+H1270+H1271+H1272, 0)</f>
        <v>0</v>
      </c>
      <c r="X1275">
        <f>IF([1]Source!BI1690=2,H1267+H1268+H1270+H1271+H1272, 0)</f>
        <v>27.59</v>
      </c>
      <c r="Y1275">
        <f>IF([1]Source!BI1690=3,H1267+H1268+H1270+H1271+H1272, 0)</f>
        <v>0</v>
      </c>
      <c r="Z1275">
        <f>IF([1]Source!BI1690=4,H1267+H1268+H1270+H1271+H1272, 0)</f>
        <v>0</v>
      </c>
    </row>
    <row r="1277" spans="1:26" x14ac:dyDescent="0.25">
      <c r="A1277" s="1" t="str">
        <f>CONCATENATE("Итого по подразделу: ",IF([1]Source!G1693&lt;&gt;"Новый подраздел", [1]Source!G1693, ""))</f>
        <v>Итого по подразделу: Монтажные работы</v>
      </c>
      <c r="B1277" s="1"/>
      <c r="C1277" s="1"/>
      <c r="D1277" s="1"/>
      <c r="E1277" s="1"/>
      <c r="F1277" s="1"/>
      <c r="G1277" s="59">
        <f>SUM(O1074:O1276)</f>
        <v>45164.68</v>
      </c>
      <c r="H1277" s="59"/>
      <c r="I1277" s="59">
        <f>SUM(P1074:P1276)</f>
        <v>420143.6700000001</v>
      </c>
      <c r="J1277" s="59"/>
      <c r="K1277" s="54">
        <f>SUM(Q1074:Q1276)</f>
        <v>162.26410000000001</v>
      </c>
    </row>
    <row r="1281" spans="1:26" ht="16.5" x14ac:dyDescent="0.25">
      <c r="A1281" s="35" t="str">
        <f>CONCATENATE("Подраздел: ",IF([1]Source!G1723&lt;&gt;"Новый подраздел", [1]Source!G1723, ""))</f>
        <v>Подраздел: Дополнительные работы</v>
      </c>
      <c r="B1281" s="35"/>
      <c r="C1281" s="35"/>
      <c r="D1281" s="35"/>
      <c r="E1281" s="35"/>
      <c r="F1281" s="35"/>
      <c r="G1281" s="35"/>
      <c r="H1281" s="35"/>
      <c r="I1281" s="35"/>
      <c r="J1281" s="35"/>
      <c r="K1281" s="35"/>
    </row>
    <row r="1282" spans="1:26" ht="43.5" x14ac:dyDescent="0.25">
      <c r="A1282" s="24" t="str">
        <f>[1]Source!E1727</f>
        <v>286</v>
      </c>
      <c r="B1282" s="36" t="str">
        <f>[1]Source!F1727</f>
        <v>46-03-010-1</v>
      </c>
      <c r="C1282" s="36" t="str">
        <f>[1]Source!G1727</f>
        <v>Пробивка в бетонных стенах и полах толщиной 100 мм отверстий площадью до 20 см2</v>
      </c>
      <c r="D1282" s="37" t="str">
        <f>[1]Source!H1727</f>
        <v>100 отверстий</v>
      </c>
      <c r="E1282" s="30">
        <f>[1]Source!I1727</f>
        <v>0.1</v>
      </c>
      <c r="F1282" s="38">
        <f>[1]Source!AL1727+[1]Source!AM1727+[1]Source!AO1727</f>
        <v>360.12</v>
      </c>
      <c r="G1282" s="39"/>
      <c r="H1282" s="40"/>
      <c r="I1282" s="39" t="str">
        <f>[1]Source!BO1727</f>
        <v>46-03-010-1</v>
      </c>
      <c r="J1282" s="40"/>
      <c r="K1282" s="41"/>
      <c r="S1282">
        <f>ROUND(([1]Source!FX1727/100)*((ROUND([1]Source!AF1727*[1]Source!I1727, 2)+ROUND([1]Source!AE1727*[1]Source!I1727, 2))), 2)</f>
        <v>20.69</v>
      </c>
      <c r="T1282">
        <f>[1]Source!X1727</f>
        <v>640.97</v>
      </c>
      <c r="U1282">
        <f>ROUND(([1]Source!FY1727/100)*((ROUND([1]Source!AF1727*[1]Source!I1727, 2)+ROUND([1]Source!AE1727*[1]Source!I1727, 2))), 2)</f>
        <v>13.17</v>
      </c>
      <c r="V1282">
        <f>[1]Source!Y1727</f>
        <v>407.89</v>
      </c>
    </row>
    <row r="1283" spans="1:26" x14ac:dyDescent="0.25">
      <c r="C1283" s="56" t="str">
        <f>"Объем: "&amp;[1]Source!I1727&amp;"=10/"&amp;"100"</f>
        <v>Объем: 0,1=10/100</v>
      </c>
    </row>
    <row r="1284" spans="1:26" x14ac:dyDescent="0.25">
      <c r="A1284" s="24"/>
      <c r="B1284" s="36"/>
      <c r="C1284" s="36" t="s">
        <v>29</v>
      </c>
      <c r="D1284" s="37"/>
      <c r="E1284" s="30"/>
      <c r="F1284" s="38">
        <f>[1]Source!AO1727</f>
        <v>144.27000000000001</v>
      </c>
      <c r="G1284" s="39" t="str">
        <f>[1]Source!DG1727</f>
        <v/>
      </c>
      <c r="H1284" s="40">
        <f>ROUND([1]Source!AF1727*[1]Source!I1727, 2)</f>
        <v>14.43</v>
      </c>
      <c r="I1284" s="39">
        <f>IF([1]Source!BA1727&lt;&gt; 0, [1]Source!BA1727, 1)</f>
        <v>30.99</v>
      </c>
      <c r="J1284" s="40">
        <f>[1]Source!S1727</f>
        <v>447.09</v>
      </c>
      <c r="K1284" s="41"/>
      <c r="R1284">
        <f>H1284</f>
        <v>14.43</v>
      </c>
    </row>
    <row r="1285" spans="1:26" x14ac:dyDescent="0.25">
      <c r="A1285" s="24"/>
      <c r="B1285" s="36"/>
      <c r="C1285" s="36" t="s">
        <v>30</v>
      </c>
      <c r="D1285" s="37"/>
      <c r="E1285" s="30"/>
      <c r="F1285" s="38">
        <f>[1]Source!AM1727</f>
        <v>215.85</v>
      </c>
      <c r="G1285" s="39" t="str">
        <f>[1]Source!DE1727</f>
        <v/>
      </c>
      <c r="H1285" s="40">
        <f>ROUND([1]Source!AD1727*[1]Source!I1727, 2)</f>
        <v>21.59</v>
      </c>
      <c r="I1285" s="39">
        <f>IF([1]Source!BB1727&lt;&gt; 0, [1]Source!BB1727, 1)</f>
        <v>10.49</v>
      </c>
      <c r="J1285" s="40">
        <f>[1]Source!Q1727</f>
        <v>226.43</v>
      </c>
      <c r="K1285" s="41"/>
    </row>
    <row r="1286" spans="1:26" x14ac:dyDescent="0.25">
      <c r="A1286" s="24"/>
      <c r="B1286" s="36"/>
      <c r="C1286" s="36" t="s">
        <v>41</v>
      </c>
      <c r="D1286" s="37"/>
      <c r="E1286" s="30"/>
      <c r="F1286" s="38">
        <f>[1]Source!AN1727</f>
        <v>43.76</v>
      </c>
      <c r="G1286" s="39" t="str">
        <f>[1]Source!DF1727</f>
        <v/>
      </c>
      <c r="H1286" s="58">
        <f>ROUND([1]Source!AE1727*[1]Source!I1727, 2)</f>
        <v>4.38</v>
      </c>
      <c r="I1286" s="39">
        <f>IF([1]Source!BS1727&lt;&gt; 0, [1]Source!BS1727, 1)</f>
        <v>30.99</v>
      </c>
      <c r="J1286" s="58">
        <f>[1]Source!R1727</f>
        <v>135.61000000000001</v>
      </c>
      <c r="K1286" s="41"/>
      <c r="R1286">
        <f>H1286</f>
        <v>4.38</v>
      </c>
    </row>
    <row r="1287" spans="1:26" x14ac:dyDescent="0.25">
      <c r="A1287" s="24"/>
      <c r="B1287" s="36"/>
      <c r="C1287" s="36" t="s">
        <v>32</v>
      </c>
      <c r="D1287" s="37" t="s">
        <v>33</v>
      </c>
      <c r="E1287" s="30">
        <f>[1]Source!BZ1727</f>
        <v>110</v>
      </c>
      <c r="F1287" s="42"/>
      <c r="G1287" s="39"/>
      <c r="H1287" s="40">
        <f>SUM(S1282:S1289)</f>
        <v>20.69</v>
      </c>
      <c r="I1287" s="39">
        <f>[1]Source!AT1727</f>
        <v>110</v>
      </c>
      <c r="J1287" s="40">
        <f>SUM(T1282:T1289)</f>
        <v>640.97</v>
      </c>
      <c r="K1287" s="41"/>
    </row>
    <row r="1288" spans="1:26" x14ac:dyDescent="0.25">
      <c r="A1288" s="24"/>
      <c r="B1288" s="36"/>
      <c r="C1288" s="36" t="s">
        <v>34</v>
      </c>
      <c r="D1288" s="37" t="s">
        <v>33</v>
      </c>
      <c r="E1288" s="30">
        <f>[1]Source!CA1727</f>
        <v>70</v>
      </c>
      <c r="F1288" s="42"/>
      <c r="G1288" s="39"/>
      <c r="H1288" s="40">
        <f>SUM(U1282:U1289)</f>
        <v>13.17</v>
      </c>
      <c r="I1288" s="39">
        <f>[1]Source!AU1727</f>
        <v>70</v>
      </c>
      <c r="J1288" s="40">
        <f>SUM(V1282:V1289)</f>
        <v>407.89</v>
      </c>
      <c r="K1288" s="41"/>
    </row>
    <row r="1289" spans="1:26" x14ac:dyDescent="0.25">
      <c r="A1289" s="44"/>
      <c r="B1289" s="45"/>
      <c r="C1289" s="45" t="s">
        <v>35</v>
      </c>
      <c r="D1289" s="46" t="s">
        <v>36</v>
      </c>
      <c r="E1289" s="47">
        <f>[1]Source!AQ1727</f>
        <v>15.17</v>
      </c>
      <c r="F1289" s="48"/>
      <c r="G1289" s="51" t="str">
        <f>[1]Source!DI1727</f>
        <v/>
      </c>
      <c r="H1289" s="50"/>
      <c r="I1289" s="51"/>
      <c r="J1289" s="50"/>
      <c r="K1289" s="60">
        <f>[1]Source!U1727</f>
        <v>1.5170000000000001</v>
      </c>
    </row>
    <row r="1290" spans="1:26" x14ac:dyDescent="0.25">
      <c r="G1290" s="53">
        <f>H1284+H1285+H1287+H1288</f>
        <v>69.88</v>
      </c>
      <c r="H1290" s="53"/>
      <c r="I1290" s="53">
        <f>J1284+J1285+J1287+J1288</f>
        <v>1722.38</v>
      </c>
      <c r="J1290" s="53"/>
      <c r="K1290" s="54">
        <f>[1]Source!U1727</f>
        <v>1.5170000000000001</v>
      </c>
      <c r="O1290" s="55">
        <f>G1290</f>
        <v>69.88</v>
      </c>
      <c r="P1290" s="55">
        <f>I1290</f>
        <v>1722.38</v>
      </c>
      <c r="Q1290" s="55">
        <f>K1290</f>
        <v>1.5170000000000001</v>
      </c>
      <c r="W1290">
        <f>IF([1]Source!BI1727&lt;=1,H1284+H1285+H1287+H1288, 0)</f>
        <v>69.88</v>
      </c>
      <c r="X1290">
        <f>IF([1]Source!BI1727=2,H1284+H1285+H1287+H1288, 0)</f>
        <v>0</v>
      </c>
      <c r="Y1290">
        <f>IF([1]Source!BI1727=3,H1284+H1285+H1287+H1288, 0)</f>
        <v>0</v>
      </c>
      <c r="Z1290">
        <f>IF([1]Source!BI1727=4,H1284+H1285+H1287+H1288, 0)</f>
        <v>0</v>
      </c>
    </row>
    <row r="1291" spans="1:26" ht="120.75" x14ac:dyDescent="0.25">
      <c r="A1291" s="24" t="str">
        <f>[1]Source!E1728</f>
        <v>287</v>
      </c>
      <c r="B1291" s="36" t="s">
        <v>50</v>
      </c>
      <c r="C1291" s="36" t="s">
        <v>51</v>
      </c>
      <c r="D1291" s="37" t="str">
        <f>[1]Source!H1728</f>
        <v>1 система</v>
      </c>
      <c r="E1291" s="30">
        <f>[1]Source!I1728</f>
        <v>1</v>
      </c>
      <c r="F1291" s="38">
        <f>[1]Source!AL1728+[1]Source!AM1728+[1]Source!AO1728</f>
        <v>190.01</v>
      </c>
      <c r="G1291" s="39"/>
      <c r="H1291" s="40"/>
      <c r="I1291" s="39" t="str">
        <f>[1]Source!BO1728</f>
        <v/>
      </c>
      <c r="J1291" s="40"/>
      <c r="K1291" s="41"/>
      <c r="S1291">
        <f>ROUND(([1]Source!FX1728/100)*((ROUND([1]Source!AF1728*[1]Source!I1728, 2)+ROUND([1]Source!AE1728*[1]Source!I1728, 2))), 2)</f>
        <v>98.81</v>
      </c>
      <c r="T1291">
        <f>[1]Source!X1728</f>
        <v>3061.97</v>
      </c>
      <c r="U1291">
        <f>ROUND(([1]Source!FY1728/100)*((ROUND([1]Source!AF1728*[1]Source!I1728, 2)+ROUND([1]Source!AE1728*[1]Source!I1728, 2))), 2)</f>
        <v>60.8</v>
      </c>
      <c r="V1291">
        <f>[1]Source!Y1728</f>
        <v>1884.29</v>
      </c>
    </row>
    <row r="1292" spans="1:26" x14ac:dyDescent="0.25">
      <c r="A1292" s="24"/>
      <c r="B1292" s="36"/>
      <c r="C1292" s="36" t="s">
        <v>29</v>
      </c>
      <c r="D1292" s="37"/>
      <c r="E1292" s="30"/>
      <c r="F1292" s="38">
        <f>[1]Source!AO1728</f>
        <v>190.01</v>
      </c>
      <c r="G1292" s="39" t="str">
        <f>[1]Source!DG1728</f>
        <v>)*0,8</v>
      </c>
      <c r="H1292" s="40">
        <f>ROUND([1]Source!AF1728*[1]Source!I1728, 2)</f>
        <v>152.01</v>
      </c>
      <c r="I1292" s="39">
        <f>IF([1]Source!BA1728&lt;&gt; 0, [1]Source!BA1728, 1)</f>
        <v>30.99</v>
      </c>
      <c r="J1292" s="40">
        <f>[1]Source!S1728</f>
        <v>4710.7299999999996</v>
      </c>
      <c r="K1292" s="41"/>
      <c r="R1292">
        <f>H1292</f>
        <v>152.01</v>
      </c>
    </row>
    <row r="1293" spans="1:26" x14ac:dyDescent="0.25">
      <c r="A1293" s="24"/>
      <c r="B1293" s="36"/>
      <c r="C1293" s="36" t="s">
        <v>32</v>
      </c>
      <c r="D1293" s="37" t="s">
        <v>33</v>
      </c>
      <c r="E1293" s="30">
        <f>[1]Source!BZ1728</f>
        <v>65</v>
      </c>
      <c r="F1293" s="42"/>
      <c r="G1293" s="39"/>
      <c r="H1293" s="40">
        <f>SUM(S1291:S1295)</f>
        <v>98.81</v>
      </c>
      <c r="I1293" s="39">
        <f>[1]Source!AT1728</f>
        <v>65</v>
      </c>
      <c r="J1293" s="40">
        <f>SUM(T1291:T1295)</f>
        <v>3061.97</v>
      </c>
      <c r="K1293" s="41"/>
    </row>
    <row r="1294" spans="1:26" x14ac:dyDescent="0.25">
      <c r="A1294" s="24"/>
      <c r="B1294" s="36"/>
      <c r="C1294" s="36" t="s">
        <v>34</v>
      </c>
      <c r="D1294" s="37" t="s">
        <v>33</v>
      </c>
      <c r="E1294" s="30">
        <f>[1]Source!CA1728</f>
        <v>40</v>
      </c>
      <c r="F1294" s="42"/>
      <c r="G1294" s="39"/>
      <c r="H1294" s="40">
        <f>SUM(U1291:U1295)</f>
        <v>60.8</v>
      </c>
      <c r="I1294" s="39">
        <f>[1]Source!AU1728</f>
        <v>40</v>
      </c>
      <c r="J1294" s="40">
        <f>SUM(V1291:V1295)</f>
        <v>1884.29</v>
      </c>
      <c r="K1294" s="41"/>
    </row>
    <row r="1295" spans="1:26" x14ac:dyDescent="0.25">
      <c r="A1295" s="44"/>
      <c r="B1295" s="45"/>
      <c r="C1295" s="45" t="s">
        <v>35</v>
      </c>
      <c r="D1295" s="46" t="s">
        <v>36</v>
      </c>
      <c r="E1295" s="47">
        <f>[1]Source!AQ1728</f>
        <v>128</v>
      </c>
      <c r="F1295" s="48"/>
      <c r="G1295" s="51" t="str">
        <f>[1]Source!DI1728</f>
        <v>)*0,8</v>
      </c>
      <c r="H1295" s="50"/>
      <c r="I1295" s="51"/>
      <c r="J1295" s="50"/>
      <c r="K1295" s="60">
        <f>[1]Source!U1728</f>
        <v>102.4</v>
      </c>
    </row>
    <row r="1296" spans="1:26" x14ac:dyDescent="0.25">
      <c r="G1296" s="53">
        <f>H1292+H1293+H1294</f>
        <v>311.62</v>
      </c>
      <c r="H1296" s="53"/>
      <c r="I1296" s="53">
        <f>J1292+J1293+J1294</f>
        <v>9656.989999999998</v>
      </c>
      <c r="J1296" s="53"/>
      <c r="K1296" s="54">
        <f>[1]Source!U1728</f>
        <v>102.4</v>
      </c>
      <c r="O1296" s="55">
        <f>G1296</f>
        <v>311.62</v>
      </c>
      <c r="P1296" s="55">
        <f>I1296</f>
        <v>9656.989999999998</v>
      </c>
      <c r="Q1296" s="55">
        <f>K1296</f>
        <v>102.4</v>
      </c>
      <c r="W1296">
        <f>IF([1]Source!BI1728&lt;=1,H1292+H1293+H1294, 0)</f>
        <v>0</v>
      </c>
      <c r="X1296">
        <f>IF([1]Source!BI1728=2,H1292+H1293+H1294, 0)</f>
        <v>0</v>
      </c>
      <c r="Y1296">
        <f>IF([1]Source!BI1728=3,H1292+H1293+H1294, 0)</f>
        <v>0</v>
      </c>
      <c r="Z1296">
        <f>IF([1]Source!BI1728=4,H1292+H1293+H1294, 0)</f>
        <v>311.62</v>
      </c>
    </row>
    <row r="1298" spans="1:26" x14ac:dyDescent="0.25">
      <c r="A1298" s="1" t="str">
        <f>CONCATENATE("Итого по подразделу: ",IF([1]Source!G1732&lt;&gt;"Новый подраздел", [1]Source!G1732, ""))</f>
        <v>Итого по подразделу: Дополнительные работы</v>
      </c>
      <c r="B1298" s="1"/>
      <c r="C1298" s="1"/>
      <c r="D1298" s="1"/>
      <c r="E1298" s="1"/>
      <c r="F1298" s="1"/>
      <c r="G1298" s="59">
        <f>SUM(O1281:O1297)</f>
        <v>381.5</v>
      </c>
      <c r="H1298" s="59"/>
      <c r="I1298" s="59">
        <f>SUM(P1281:P1297)</f>
        <v>11379.369999999999</v>
      </c>
      <c r="J1298" s="59"/>
      <c r="K1298" s="54">
        <f>SUM(Q1281:Q1297)</f>
        <v>103.917</v>
      </c>
    </row>
    <row r="1302" spans="1:26" ht="16.5" x14ac:dyDescent="0.25">
      <c r="A1302" s="35" t="str">
        <f>CONCATENATE("Подраздел: ",IF([1]Source!G1762&lt;&gt;"Новый подраздел", [1]Source!G1762, ""))</f>
        <v>Подраздел: Демонтажные работы</v>
      </c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</row>
    <row r="1303" spans="1:26" ht="141.75" x14ac:dyDescent="0.25">
      <c r="A1303" s="24" t="str">
        <f>[1]Source!E1766</f>
        <v>288</v>
      </c>
      <c r="B1303" s="36" t="s">
        <v>52</v>
      </c>
      <c r="C1303" s="36" t="s">
        <v>53</v>
      </c>
      <c r="D1303" s="37" t="str">
        <f>[1]Source!H1766</f>
        <v>1  ШТ.</v>
      </c>
      <c r="E1303" s="30">
        <f>[1]Source!I1766</f>
        <v>1</v>
      </c>
      <c r="F1303" s="38">
        <f>[1]Source!AL1766+[1]Source!AM1766+[1]Source!AO1766</f>
        <v>1126.8699999999999</v>
      </c>
      <c r="G1303" s="39"/>
      <c r="H1303" s="40"/>
      <c r="I1303" s="39" t="str">
        <f>[1]Source!BO1766</f>
        <v>м10-04-077-15</v>
      </c>
      <c r="J1303" s="40"/>
      <c r="K1303" s="41"/>
      <c r="S1303">
        <f>ROUND(([1]Source!FX1766/100)*((ROUND([1]Source!AF1766*[1]Source!I1766, 2)+ROUND([1]Source!AE1766*[1]Source!I1766, 2))), 2)</f>
        <v>207.05</v>
      </c>
      <c r="T1303">
        <f>[1]Source!X1766</f>
        <v>6416.29</v>
      </c>
      <c r="U1303">
        <f>ROUND(([1]Source!FY1766/100)*((ROUND([1]Source!AF1766*[1]Source!I1766, 2)+ROUND([1]Source!AE1766*[1]Source!I1766, 2))), 2)</f>
        <v>146.28</v>
      </c>
      <c r="V1303">
        <f>[1]Source!Y1766</f>
        <v>4533.25</v>
      </c>
    </row>
    <row r="1304" spans="1:26" x14ac:dyDescent="0.25">
      <c r="A1304" s="24"/>
      <c r="B1304" s="36"/>
      <c r="C1304" s="36" t="s">
        <v>29</v>
      </c>
      <c r="D1304" s="37"/>
      <c r="E1304" s="30"/>
      <c r="F1304" s="38">
        <f>[1]Source!AO1766</f>
        <v>712.84</v>
      </c>
      <c r="G1304" s="39" t="str">
        <f>[1]Source!DG1766</f>
        <v>)*0,3</v>
      </c>
      <c r="H1304" s="40">
        <f>ROUND([1]Source!AF1766*[1]Source!I1766, 2)</f>
        <v>213.85</v>
      </c>
      <c r="I1304" s="39">
        <f>IF([1]Source!BA1766&lt;&gt; 0, [1]Source!BA1766, 1)</f>
        <v>30.99</v>
      </c>
      <c r="J1304" s="40">
        <f>[1]Source!S1766</f>
        <v>6627.27</v>
      </c>
      <c r="K1304" s="41"/>
      <c r="R1304">
        <f>H1304</f>
        <v>213.85</v>
      </c>
    </row>
    <row r="1305" spans="1:26" x14ac:dyDescent="0.25">
      <c r="A1305" s="24"/>
      <c r="B1305" s="36"/>
      <c r="C1305" s="36" t="s">
        <v>30</v>
      </c>
      <c r="D1305" s="37"/>
      <c r="E1305" s="30"/>
      <c r="F1305" s="38">
        <f>[1]Source!AM1766</f>
        <v>370.59</v>
      </c>
      <c r="G1305" s="39" t="str">
        <f>[1]Source!DE1766</f>
        <v>)*0,3</v>
      </c>
      <c r="H1305" s="40">
        <f>ROUND([1]Source!AD1766*[1]Source!I1766, 2)</f>
        <v>111.18</v>
      </c>
      <c r="I1305" s="39">
        <f>IF([1]Source!BB1766&lt;&gt; 0, [1]Source!BB1766, 1)</f>
        <v>8.51</v>
      </c>
      <c r="J1305" s="40">
        <f>[1]Source!Q1766</f>
        <v>946.12</v>
      </c>
      <c r="K1305" s="41"/>
    </row>
    <row r="1306" spans="1:26" x14ac:dyDescent="0.25">
      <c r="A1306" s="24"/>
      <c r="B1306" s="36"/>
      <c r="C1306" s="36" t="s">
        <v>41</v>
      </c>
      <c r="D1306" s="37"/>
      <c r="E1306" s="30"/>
      <c r="F1306" s="38">
        <f>[1]Source!AN1766</f>
        <v>37.32</v>
      </c>
      <c r="G1306" s="39" t="str">
        <f>[1]Source!DF1766</f>
        <v>)*0,3</v>
      </c>
      <c r="H1306" s="58">
        <f>ROUND([1]Source!AE1766*[1]Source!I1766, 2)</f>
        <v>11.2</v>
      </c>
      <c r="I1306" s="39">
        <f>IF([1]Source!BS1766&lt;&gt; 0, [1]Source!BS1766, 1)</f>
        <v>30.99</v>
      </c>
      <c r="J1306" s="58">
        <f>[1]Source!R1766</f>
        <v>346.96</v>
      </c>
      <c r="K1306" s="41"/>
      <c r="R1306">
        <f>H1306</f>
        <v>11.2</v>
      </c>
    </row>
    <row r="1307" spans="1:26" x14ac:dyDescent="0.25">
      <c r="A1307" s="24"/>
      <c r="B1307" s="36"/>
      <c r="C1307" s="36" t="s">
        <v>32</v>
      </c>
      <c r="D1307" s="37" t="s">
        <v>33</v>
      </c>
      <c r="E1307" s="30">
        <f>[1]Source!BZ1766</f>
        <v>92</v>
      </c>
      <c r="F1307" s="42"/>
      <c r="G1307" s="39"/>
      <c r="H1307" s="40">
        <f>SUM(S1303:S1309)</f>
        <v>207.05</v>
      </c>
      <c r="I1307" s="39">
        <f>[1]Source!AT1766</f>
        <v>92</v>
      </c>
      <c r="J1307" s="40">
        <f>SUM(T1303:T1309)</f>
        <v>6416.29</v>
      </c>
      <c r="K1307" s="41"/>
    </row>
    <row r="1308" spans="1:26" x14ac:dyDescent="0.25">
      <c r="A1308" s="24"/>
      <c r="B1308" s="36"/>
      <c r="C1308" s="36" t="s">
        <v>34</v>
      </c>
      <c r="D1308" s="37" t="s">
        <v>33</v>
      </c>
      <c r="E1308" s="30">
        <f>[1]Source!CA1766</f>
        <v>65</v>
      </c>
      <c r="F1308" s="42"/>
      <c r="G1308" s="39"/>
      <c r="H1308" s="40">
        <f>SUM(U1303:U1309)</f>
        <v>146.28</v>
      </c>
      <c r="I1308" s="39">
        <f>[1]Source!AU1766</f>
        <v>65</v>
      </c>
      <c r="J1308" s="40">
        <f>SUM(V1303:V1309)</f>
        <v>4533.25</v>
      </c>
      <c r="K1308" s="41"/>
    </row>
    <row r="1309" spans="1:26" x14ac:dyDescent="0.25">
      <c r="A1309" s="44"/>
      <c r="B1309" s="45"/>
      <c r="C1309" s="45" t="s">
        <v>35</v>
      </c>
      <c r="D1309" s="46" t="s">
        <v>36</v>
      </c>
      <c r="E1309" s="47">
        <f>[1]Source!AQ1766</f>
        <v>74.099999999999994</v>
      </c>
      <c r="F1309" s="48"/>
      <c r="G1309" s="51" t="str">
        <f>[1]Source!DI1766</f>
        <v>)*0,3</v>
      </c>
      <c r="H1309" s="50"/>
      <c r="I1309" s="51"/>
      <c r="J1309" s="50"/>
      <c r="K1309" s="60">
        <f>[1]Source!U1766</f>
        <v>22.229999999999997</v>
      </c>
    </row>
    <row r="1310" spans="1:26" x14ac:dyDescent="0.25">
      <c r="G1310" s="53">
        <f>H1304+H1305+H1307+H1308</f>
        <v>678.3599999999999</v>
      </c>
      <c r="H1310" s="53"/>
      <c r="I1310" s="53">
        <f>J1304+J1305+J1307+J1308</f>
        <v>18522.93</v>
      </c>
      <c r="J1310" s="53"/>
      <c r="K1310" s="54">
        <f>[1]Source!U1766</f>
        <v>22.229999999999997</v>
      </c>
      <c r="O1310" s="55">
        <f>G1310</f>
        <v>678.3599999999999</v>
      </c>
      <c r="P1310" s="55">
        <f>I1310</f>
        <v>18522.93</v>
      </c>
      <c r="Q1310" s="55">
        <f>K1310</f>
        <v>22.229999999999997</v>
      </c>
      <c r="W1310">
        <f>IF([1]Source!BI1766&lt;=1,H1304+H1305+H1307+H1308, 0)</f>
        <v>0</v>
      </c>
      <c r="X1310">
        <f>IF([1]Source!BI1766=2,H1304+H1305+H1307+H1308, 0)</f>
        <v>678.3599999999999</v>
      </c>
      <c r="Y1310">
        <f>IF([1]Source!BI1766=3,H1304+H1305+H1307+H1308, 0)</f>
        <v>0</v>
      </c>
      <c r="Z1310">
        <f>IF([1]Source!BI1766=4,H1304+H1305+H1307+H1308, 0)</f>
        <v>0</v>
      </c>
    </row>
    <row r="1311" spans="1:26" ht="170.25" x14ac:dyDescent="0.25">
      <c r="A1311" s="24" t="str">
        <f>[1]Source!E1768</f>
        <v>289</v>
      </c>
      <c r="B1311" s="36" t="s">
        <v>54</v>
      </c>
      <c r="C1311" s="36" t="s">
        <v>55</v>
      </c>
      <c r="D1311" s="37" t="str">
        <f>[1]Source!H1768</f>
        <v>1  ШТ.</v>
      </c>
      <c r="E1311" s="30">
        <f>[1]Source!I1768</f>
        <v>1</v>
      </c>
      <c r="F1311" s="38">
        <f>[1]Source!AL1768+[1]Source!AM1768+[1]Source!AO1768</f>
        <v>130.4</v>
      </c>
      <c r="G1311" s="39"/>
      <c r="H1311" s="40"/>
      <c r="I1311" s="39" t="str">
        <f>[1]Source!BO1768</f>
        <v>м10-08-001-2</v>
      </c>
      <c r="J1311" s="40"/>
      <c r="K1311" s="41"/>
      <c r="S1311">
        <f>ROUND(([1]Source!FX1768/100)*((ROUND([1]Source!AF1768*[1]Source!I1768, 2)+ROUND([1]Source!AE1768*[1]Source!I1768, 2))), 2)</f>
        <v>28.25</v>
      </c>
      <c r="T1311">
        <f>[1]Source!X1768</f>
        <v>875.41</v>
      </c>
      <c r="U1311">
        <f>ROUND(([1]Source!FY1768/100)*((ROUND([1]Source!AF1768*[1]Source!I1768, 2)+ROUND([1]Source!AE1768*[1]Source!I1768, 2))), 2)</f>
        <v>21.19</v>
      </c>
      <c r="V1311">
        <f>[1]Source!Y1768</f>
        <v>656.56</v>
      </c>
    </row>
    <row r="1312" spans="1:26" x14ac:dyDescent="0.25">
      <c r="A1312" s="24"/>
      <c r="B1312" s="36"/>
      <c r="C1312" s="36" t="s">
        <v>29</v>
      </c>
      <c r="D1312" s="37"/>
      <c r="E1312" s="30"/>
      <c r="F1312" s="38">
        <f>[1]Source!AO1768</f>
        <v>117.7</v>
      </c>
      <c r="G1312" s="39" t="str">
        <f>[1]Source!DG1768</f>
        <v>)*0,3</v>
      </c>
      <c r="H1312" s="40">
        <f>ROUND([1]Source!AF1768*[1]Source!I1768, 2)</f>
        <v>35.31</v>
      </c>
      <c r="I1312" s="39">
        <f>IF([1]Source!BA1768&lt;&gt; 0, [1]Source!BA1768, 1)</f>
        <v>30.99</v>
      </c>
      <c r="J1312" s="40">
        <f>[1]Source!S1768</f>
        <v>1094.26</v>
      </c>
      <c r="K1312" s="41"/>
      <c r="R1312">
        <f>H1312</f>
        <v>35.31</v>
      </c>
    </row>
    <row r="1313" spans="1:26" x14ac:dyDescent="0.25">
      <c r="A1313" s="24"/>
      <c r="B1313" s="36"/>
      <c r="C1313" s="36" t="s">
        <v>30</v>
      </c>
      <c r="D1313" s="37"/>
      <c r="E1313" s="30"/>
      <c r="F1313" s="38">
        <f>[1]Source!AM1768</f>
        <v>0.31</v>
      </c>
      <c r="G1313" s="39" t="str">
        <f>[1]Source!DE1768</f>
        <v>)*0,3</v>
      </c>
      <c r="H1313" s="40">
        <f>ROUND([1]Source!AD1768*[1]Source!I1768, 2)</f>
        <v>0.09</v>
      </c>
      <c r="I1313" s="39">
        <f>IF([1]Source!BB1768&lt;&gt; 0, [1]Source!BB1768, 1)</f>
        <v>3.74</v>
      </c>
      <c r="J1313" s="40">
        <f>[1]Source!Q1768</f>
        <v>0.35</v>
      </c>
      <c r="K1313" s="41"/>
    </row>
    <row r="1314" spans="1:26" x14ac:dyDescent="0.25">
      <c r="A1314" s="24"/>
      <c r="B1314" s="36"/>
      <c r="C1314" s="36" t="s">
        <v>32</v>
      </c>
      <c r="D1314" s="37" t="s">
        <v>33</v>
      </c>
      <c r="E1314" s="30">
        <f>[1]Source!BZ1768</f>
        <v>80</v>
      </c>
      <c r="F1314" s="42"/>
      <c r="G1314" s="39"/>
      <c r="H1314" s="40">
        <f>SUM(S1311:S1316)</f>
        <v>28.25</v>
      </c>
      <c r="I1314" s="39">
        <f>[1]Source!AT1768</f>
        <v>80</v>
      </c>
      <c r="J1314" s="40">
        <f>SUM(T1311:T1316)</f>
        <v>875.41</v>
      </c>
      <c r="K1314" s="41"/>
    </row>
    <row r="1315" spans="1:26" x14ac:dyDescent="0.25">
      <c r="A1315" s="24"/>
      <c r="B1315" s="36"/>
      <c r="C1315" s="36" t="s">
        <v>34</v>
      </c>
      <c r="D1315" s="37" t="s">
        <v>33</v>
      </c>
      <c r="E1315" s="30">
        <f>[1]Source!CA1768</f>
        <v>60</v>
      </c>
      <c r="F1315" s="42"/>
      <c r="G1315" s="39"/>
      <c r="H1315" s="40">
        <f>SUM(U1311:U1316)</f>
        <v>21.19</v>
      </c>
      <c r="I1315" s="39">
        <f>[1]Source!AU1768</f>
        <v>60</v>
      </c>
      <c r="J1315" s="40">
        <f>SUM(V1311:V1316)</f>
        <v>656.56</v>
      </c>
      <c r="K1315" s="41"/>
    </row>
    <row r="1316" spans="1:26" x14ac:dyDescent="0.25">
      <c r="A1316" s="44"/>
      <c r="B1316" s="45"/>
      <c r="C1316" s="45" t="s">
        <v>35</v>
      </c>
      <c r="D1316" s="46" t="s">
        <v>36</v>
      </c>
      <c r="E1316" s="47">
        <f>[1]Source!AQ1768</f>
        <v>11.7</v>
      </c>
      <c r="F1316" s="48"/>
      <c r="G1316" s="51" t="str">
        <f>[1]Source!DI1768</f>
        <v>)*0,3</v>
      </c>
      <c r="H1316" s="50"/>
      <c r="I1316" s="51"/>
      <c r="J1316" s="50"/>
      <c r="K1316" s="60">
        <f>[1]Source!U1768</f>
        <v>3.51</v>
      </c>
    </row>
    <row r="1317" spans="1:26" x14ac:dyDescent="0.25">
      <c r="G1317" s="53">
        <f>H1312+H1313+H1314+H1315</f>
        <v>84.84</v>
      </c>
      <c r="H1317" s="53"/>
      <c r="I1317" s="53">
        <f>J1312+J1313+J1314+J1315</f>
        <v>2626.58</v>
      </c>
      <c r="J1317" s="53"/>
      <c r="K1317" s="54">
        <f>[1]Source!U1768</f>
        <v>3.51</v>
      </c>
      <c r="O1317" s="55">
        <f>G1317</f>
        <v>84.84</v>
      </c>
      <c r="P1317" s="55">
        <f>I1317</f>
        <v>2626.58</v>
      </c>
      <c r="Q1317" s="55">
        <f>K1317</f>
        <v>3.51</v>
      </c>
      <c r="W1317">
        <f>IF([1]Source!BI1768&lt;=1,H1312+H1313+H1314+H1315, 0)</f>
        <v>0</v>
      </c>
      <c r="X1317">
        <f>IF([1]Source!BI1768=2,H1312+H1313+H1314+H1315, 0)</f>
        <v>84.84</v>
      </c>
      <c r="Y1317">
        <f>IF([1]Source!BI1768=3,H1312+H1313+H1314+H1315, 0)</f>
        <v>0</v>
      </c>
      <c r="Z1317">
        <f>IF([1]Source!BI1768=4,H1312+H1313+H1314+H1315, 0)</f>
        <v>0</v>
      </c>
    </row>
    <row r="1318" spans="1:26" ht="141.75" x14ac:dyDescent="0.25">
      <c r="A1318" s="24" t="str">
        <f>[1]Source!E1769</f>
        <v>290</v>
      </c>
      <c r="B1318" s="36" t="s">
        <v>56</v>
      </c>
      <c r="C1318" s="36" t="s">
        <v>57</v>
      </c>
      <c r="D1318" s="37" t="str">
        <f>[1]Source!H1769</f>
        <v>1 ящик</v>
      </c>
      <c r="E1318" s="30">
        <f>[1]Source!I1769</f>
        <v>1</v>
      </c>
      <c r="F1318" s="38">
        <f>[1]Source!AL1769+[1]Source!AM1769+[1]Source!AO1769</f>
        <v>36.86</v>
      </c>
      <c r="G1318" s="39"/>
      <c r="H1318" s="40"/>
      <c r="I1318" s="39" t="str">
        <f>[1]Source!BO1769</f>
        <v>м10-01-003-8</v>
      </c>
      <c r="J1318" s="40"/>
      <c r="K1318" s="41"/>
      <c r="S1318">
        <f>ROUND(([1]Source!FX1769/100)*((ROUND([1]Source!AF1769*[1]Source!I1769, 2)+ROUND([1]Source!AE1769*[1]Source!I1769, 2))), 2)</f>
        <v>6.75</v>
      </c>
      <c r="T1318">
        <f>[1]Source!X1769</f>
        <v>209.14</v>
      </c>
      <c r="U1318">
        <f>ROUND(([1]Source!FY1769/100)*((ROUND([1]Source!AF1769*[1]Source!I1769, 2)+ROUND([1]Source!AE1769*[1]Source!I1769, 2))), 2)</f>
        <v>5.0599999999999996</v>
      </c>
      <c r="V1318">
        <f>[1]Source!Y1769</f>
        <v>156.86000000000001</v>
      </c>
    </row>
    <row r="1319" spans="1:26" x14ac:dyDescent="0.25">
      <c r="A1319" s="24"/>
      <c r="B1319" s="36"/>
      <c r="C1319" s="36" t="s">
        <v>29</v>
      </c>
      <c r="D1319" s="37"/>
      <c r="E1319" s="30"/>
      <c r="F1319" s="38">
        <f>[1]Source!AO1769</f>
        <v>28.12</v>
      </c>
      <c r="G1319" s="39" t="str">
        <f>[1]Source!DG1769</f>
        <v>)*0,3</v>
      </c>
      <c r="H1319" s="40">
        <f>ROUND([1]Source!AF1769*[1]Source!I1769, 2)</f>
        <v>8.44</v>
      </c>
      <c r="I1319" s="39">
        <f>IF([1]Source!BA1769&lt;&gt; 0, [1]Source!BA1769, 1)</f>
        <v>30.99</v>
      </c>
      <c r="J1319" s="40">
        <f>[1]Source!S1769</f>
        <v>261.43</v>
      </c>
      <c r="K1319" s="41"/>
      <c r="R1319">
        <f>H1319</f>
        <v>8.44</v>
      </c>
    </row>
    <row r="1320" spans="1:26" x14ac:dyDescent="0.25">
      <c r="A1320" s="24"/>
      <c r="B1320" s="36"/>
      <c r="C1320" s="36" t="s">
        <v>32</v>
      </c>
      <c r="D1320" s="37" t="s">
        <v>33</v>
      </c>
      <c r="E1320" s="30">
        <f>[1]Source!BZ1769</f>
        <v>80</v>
      </c>
      <c r="F1320" s="42"/>
      <c r="G1320" s="39"/>
      <c r="H1320" s="40">
        <f>SUM(S1318:S1322)</f>
        <v>6.75</v>
      </c>
      <c r="I1320" s="39">
        <f>[1]Source!AT1769</f>
        <v>80</v>
      </c>
      <c r="J1320" s="40">
        <f>SUM(T1318:T1322)</f>
        <v>209.14</v>
      </c>
      <c r="K1320" s="41"/>
    </row>
    <row r="1321" spans="1:26" x14ac:dyDescent="0.25">
      <c r="A1321" s="24"/>
      <c r="B1321" s="36"/>
      <c r="C1321" s="36" t="s">
        <v>34</v>
      </c>
      <c r="D1321" s="37" t="s">
        <v>33</v>
      </c>
      <c r="E1321" s="30">
        <f>[1]Source!CA1769</f>
        <v>60</v>
      </c>
      <c r="F1321" s="42"/>
      <c r="G1321" s="39"/>
      <c r="H1321" s="40">
        <f>SUM(U1318:U1322)</f>
        <v>5.0599999999999996</v>
      </c>
      <c r="I1321" s="39">
        <f>[1]Source!AU1769</f>
        <v>60</v>
      </c>
      <c r="J1321" s="40">
        <f>SUM(V1318:V1322)</f>
        <v>156.86000000000001</v>
      </c>
      <c r="K1321" s="41"/>
    </row>
    <row r="1322" spans="1:26" x14ac:dyDescent="0.25">
      <c r="A1322" s="44"/>
      <c r="B1322" s="45"/>
      <c r="C1322" s="45" t="s">
        <v>35</v>
      </c>
      <c r="D1322" s="46" t="s">
        <v>36</v>
      </c>
      <c r="E1322" s="47">
        <f>[1]Source!AQ1769</f>
        <v>3.1</v>
      </c>
      <c r="F1322" s="48"/>
      <c r="G1322" s="51" t="str">
        <f>[1]Source!DI1769</f>
        <v>)*0,3</v>
      </c>
      <c r="H1322" s="50"/>
      <c r="I1322" s="51"/>
      <c r="J1322" s="50"/>
      <c r="K1322" s="60">
        <f>[1]Source!U1769</f>
        <v>0.92999999999999994</v>
      </c>
    </row>
    <row r="1323" spans="1:26" x14ac:dyDescent="0.25">
      <c r="G1323" s="53">
        <f>H1319+H1320+H1321</f>
        <v>20.25</v>
      </c>
      <c r="H1323" s="53"/>
      <c r="I1323" s="53">
        <f>J1319+J1320+J1321</f>
        <v>627.43000000000006</v>
      </c>
      <c r="J1323" s="53"/>
      <c r="K1323" s="54">
        <f>[1]Source!U1769</f>
        <v>0.92999999999999994</v>
      </c>
      <c r="O1323" s="55">
        <f>G1323</f>
        <v>20.25</v>
      </c>
      <c r="P1323" s="55">
        <f>I1323</f>
        <v>627.43000000000006</v>
      </c>
      <c r="Q1323" s="55">
        <f>K1323</f>
        <v>0.92999999999999994</v>
      </c>
      <c r="W1323">
        <f>IF([1]Source!BI1769&lt;=1,H1319+H1320+H1321, 0)</f>
        <v>0</v>
      </c>
      <c r="X1323">
        <f>IF([1]Source!BI1769=2,H1319+H1320+H1321, 0)</f>
        <v>20.25</v>
      </c>
      <c r="Y1323">
        <f>IF([1]Source!BI1769=3,H1319+H1320+H1321, 0)</f>
        <v>0</v>
      </c>
      <c r="Z1323">
        <f>IF([1]Source!BI1769=4,H1319+H1320+H1321, 0)</f>
        <v>0</v>
      </c>
    </row>
    <row r="1324" spans="1:26" ht="170.25" x14ac:dyDescent="0.25">
      <c r="A1324" s="24" t="str">
        <f>[1]Source!E1771</f>
        <v>291</v>
      </c>
      <c r="B1324" s="36" t="s">
        <v>58</v>
      </c>
      <c r="C1324" s="36" t="s">
        <v>59</v>
      </c>
      <c r="D1324" s="37" t="str">
        <f>[1]Source!H1771</f>
        <v>1  ШТ.</v>
      </c>
      <c r="E1324" s="30">
        <f>[1]Source!I1771</f>
        <v>1</v>
      </c>
      <c r="F1324" s="38">
        <f>[1]Source!AL1771+[1]Source!AM1771+[1]Source!AO1771</f>
        <v>59.070000000000007</v>
      </c>
      <c r="G1324" s="39"/>
      <c r="H1324" s="40"/>
      <c r="I1324" s="39" t="str">
        <f>[1]Source!BO1771</f>
        <v>м08-03-573-4</v>
      </c>
      <c r="J1324" s="40"/>
      <c r="K1324" s="41"/>
      <c r="S1324">
        <f>ROUND(([1]Source!FX1771/100)*((ROUND([1]Source!AF1771*[1]Source!I1771, 2)+ROUND([1]Source!AE1771*[1]Source!I1771, 2))), 2)</f>
        <v>7.6</v>
      </c>
      <c r="T1324">
        <f>[1]Source!X1771</f>
        <v>235.55</v>
      </c>
      <c r="U1324">
        <f>ROUND(([1]Source!FY1771/100)*((ROUND([1]Source!AF1771*[1]Source!I1771, 2)+ROUND([1]Source!AE1771*[1]Source!I1771, 2))), 2)</f>
        <v>5.2</v>
      </c>
      <c r="V1324">
        <f>[1]Source!Y1771</f>
        <v>161.16999999999999</v>
      </c>
    </row>
    <row r="1325" spans="1:26" x14ac:dyDescent="0.25">
      <c r="A1325" s="24"/>
      <c r="B1325" s="36"/>
      <c r="C1325" s="36" t="s">
        <v>29</v>
      </c>
      <c r="D1325" s="37"/>
      <c r="E1325" s="30"/>
      <c r="F1325" s="38">
        <f>[1]Source!AO1771</f>
        <v>23.51</v>
      </c>
      <c r="G1325" s="39" t="str">
        <f>[1]Source!DG1771</f>
        <v>)*0,3</v>
      </c>
      <c r="H1325" s="40">
        <f>ROUND([1]Source!AF1771*[1]Source!I1771, 2)</f>
        <v>7.05</v>
      </c>
      <c r="I1325" s="39">
        <f>IF([1]Source!BA1771&lt;&gt; 0, [1]Source!BA1771, 1)</f>
        <v>30.99</v>
      </c>
      <c r="J1325" s="40">
        <f>[1]Source!S1771</f>
        <v>218.57</v>
      </c>
      <c r="K1325" s="41"/>
      <c r="R1325">
        <f>H1325</f>
        <v>7.05</v>
      </c>
    </row>
    <row r="1326" spans="1:26" x14ac:dyDescent="0.25">
      <c r="A1326" s="24"/>
      <c r="B1326" s="36"/>
      <c r="C1326" s="36" t="s">
        <v>30</v>
      </c>
      <c r="D1326" s="37"/>
      <c r="E1326" s="30"/>
      <c r="F1326" s="38">
        <f>[1]Source!AM1771</f>
        <v>32.18</v>
      </c>
      <c r="G1326" s="39" t="str">
        <f>[1]Source!DE1771</f>
        <v>)*0,3</v>
      </c>
      <c r="H1326" s="40">
        <f>ROUND([1]Source!AD1771*[1]Source!I1771, 2)</f>
        <v>9.65</v>
      </c>
      <c r="I1326" s="39">
        <f>IF([1]Source!BB1771&lt;&gt; 0, [1]Source!BB1771, 1)</f>
        <v>9.14</v>
      </c>
      <c r="J1326" s="40">
        <f>[1]Source!Q1771</f>
        <v>88.24</v>
      </c>
      <c r="K1326" s="41"/>
    </row>
    <row r="1327" spans="1:26" x14ac:dyDescent="0.25">
      <c r="A1327" s="24"/>
      <c r="B1327" s="36"/>
      <c r="C1327" s="36" t="s">
        <v>41</v>
      </c>
      <c r="D1327" s="37"/>
      <c r="E1327" s="30"/>
      <c r="F1327" s="38">
        <f>[1]Source!AN1771</f>
        <v>3.16</v>
      </c>
      <c r="G1327" s="39" t="str">
        <f>[1]Source!DF1771</f>
        <v>)*0,3</v>
      </c>
      <c r="H1327" s="58">
        <f>ROUND([1]Source!AE1771*[1]Source!I1771, 2)</f>
        <v>0.95</v>
      </c>
      <c r="I1327" s="39">
        <f>IF([1]Source!BS1771&lt;&gt; 0, [1]Source!BS1771, 1)</f>
        <v>30.99</v>
      </c>
      <c r="J1327" s="58">
        <f>[1]Source!R1771</f>
        <v>29.38</v>
      </c>
      <c r="K1327" s="41"/>
      <c r="R1327">
        <f>H1327</f>
        <v>0.95</v>
      </c>
    </row>
    <row r="1328" spans="1:26" x14ac:dyDescent="0.25">
      <c r="A1328" s="24"/>
      <c r="B1328" s="36"/>
      <c r="C1328" s="36" t="s">
        <v>32</v>
      </c>
      <c r="D1328" s="37" t="s">
        <v>33</v>
      </c>
      <c r="E1328" s="30">
        <f>[1]Source!BZ1771</f>
        <v>95</v>
      </c>
      <c r="F1328" s="42"/>
      <c r="G1328" s="39"/>
      <c r="H1328" s="40">
        <f>SUM(S1324:S1330)</f>
        <v>7.6</v>
      </c>
      <c r="I1328" s="39">
        <f>[1]Source!AT1771</f>
        <v>95</v>
      </c>
      <c r="J1328" s="40">
        <f>SUM(T1324:T1330)</f>
        <v>235.55</v>
      </c>
      <c r="K1328" s="41"/>
    </row>
    <row r="1329" spans="1:26" x14ac:dyDescent="0.25">
      <c r="A1329" s="24"/>
      <c r="B1329" s="36"/>
      <c r="C1329" s="36" t="s">
        <v>34</v>
      </c>
      <c r="D1329" s="37" t="s">
        <v>33</v>
      </c>
      <c r="E1329" s="30">
        <f>[1]Source!CA1771</f>
        <v>65</v>
      </c>
      <c r="F1329" s="42"/>
      <c r="G1329" s="39"/>
      <c r="H1329" s="40">
        <f>SUM(U1324:U1330)</f>
        <v>5.2</v>
      </c>
      <c r="I1329" s="39">
        <f>[1]Source!AU1771</f>
        <v>65</v>
      </c>
      <c r="J1329" s="40">
        <f>SUM(V1324:V1330)</f>
        <v>161.16999999999999</v>
      </c>
      <c r="K1329" s="41"/>
    </row>
    <row r="1330" spans="1:26" x14ac:dyDescent="0.25">
      <c r="A1330" s="44"/>
      <c r="B1330" s="45"/>
      <c r="C1330" s="45" t="s">
        <v>35</v>
      </c>
      <c r="D1330" s="46" t="s">
        <v>36</v>
      </c>
      <c r="E1330" s="47">
        <f>[1]Source!AQ1771</f>
        <v>2.37</v>
      </c>
      <c r="F1330" s="48"/>
      <c r="G1330" s="51" t="str">
        <f>[1]Source!DI1771</f>
        <v>)*0,3</v>
      </c>
      <c r="H1330" s="50"/>
      <c r="I1330" s="51"/>
      <c r="J1330" s="50"/>
      <c r="K1330" s="60">
        <f>[1]Source!U1771</f>
        <v>0.71099999999999997</v>
      </c>
    </row>
    <row r="1331" spans="1:26" x14ac:dyDescent="0.25">
      <c r="G1331" s="53">
        <f>H1325+H1326+H1328+H1329</f>
        <v>29.499999999999996</v>
      </c>
      <c r="H1331" s="53"/>
      <c r="I1331" s="53">
        <f>J1325+J1326+J1328+J1329</f>
        <v>703.53</v>
      </c>
      <c r="J1331" s="53"/>
      <c r="K1331" s="54">
        <f>[1]Source!U1771</f>
        <v>0.71099999999999997</v>
      </c>
      <c r="O1331" s="55">
        <f>G1331</f>
        <v>29.499999999999996</v>
      </c>
      <c r="P1331" s="55">
        <f>I1331</f>
        <v>703.53</v>
      </c>
      <c r="Q1331" s="55">
        <f>K1331</f>
        <v>0.71099999999999997</v>
      </c>
      <c r="W1331">
        <f>IF([1]Source!BI1771&lt;=1,H1325+H1326+H1328+H1329, 0)</f>
        <v>0</v>
      </c>
      <c r="X1331">
        <f>IF([1]Source!BI1771=2,H1325+H1326+H1328+H1329, 0)</f>
        <v>29.499999999999996</v>
      </c>
      <c r="Y1331">
        <f>IF([1]Source!BI1771=3,H1325+H1326+H1328+H1329, 0)</f>
        <v>0</v>
      </c>
      <c r="Z1331">
        <f>IF([1]Source!BI1771=4,H1325+H1326+H1328+H1329, 0)</f>
        <v>0</v>
      </c>
    </row>
    <row r="1332" spans="1:26" ht="141.75" x14ac:dyDescent="0.25">
      <c r="A1332" s="24" t="str">
        <f>[1]Source!E1772</f>
        <v>292</v>
      </c>
      <c r="B1332" s="36" t="s">
        <v>60</v>
      </c>
      <c r="C1332" s="36" t="s">
        <v>61</v>
      </c>
      <c r="D1332" s="37" t="str">
        <f>[1]Source!H1772</f>
        <v>1  ШТ.</v>
      </c>
      <c r="E1332" s="30">
        <f>[1]Source!I1772</f>
        <v>1</v>
      </c>
      <c r="F1332" s="38">
        <f>[1]Source!AL1772+[1]Source!AM1772+[1]Source!AO1772</f>
        <v>11.51</v>
      </c>
      <c r="G1332" s="39"/>
      <c r="H1332" s="40"/>
      <c r="I1332" s="39" t="str">
        <f>[1]Source!BO1772</f>
        <v>м08-03-575-1</v>
      </c>
      <c r="J1332" s="40"/>
      <c r="K1332" s="41"/>
      <c r="S1332">
        <f>ROUND(([1]Source!FX1772/100)*((ROUND([1]Source!AF1772*[1]Source!I1772, 2)+ROUND([1]Source!AE1772*[1]Source!I1772, 2))), 2)</f>
        <v>3.16</v>
      </c>
      <c r="T1332">
        <f>[1]Source!X1772</f>
        <v>98.13</v>
      </c>
      <c r="U1332">
        <f>ROUND(([1]Source!FY1772/100)*((ROUND([1]Source!AF1772*[1]Source!I1772, 2)+ROUND([1]Source!AE1772*[1]Source!I1772, 2))), 2)</f>
        <v>2.16</v>
      </c>
      <c r="V1332">
        <f>[1]Source!Y1772</f>
        <v>67.14</v>
      </c>
    </row>
    <row r="1333" spans="1:26" x14ac:dyDescent="0.25">
      <c r="A1333" s="24"/>
      <c r="B1333" s="36"/>
      <c r="C1333" s="36" t="s">
        <v>29</v>
      </c>
      <c r="D1333" s="37"/>
      <c r="E1333" s="30"/>
      <c r="F1333" s="38">
        <f>[1]Source!AO1772</f>
        <v>11.11</v>
      </c>
      <c r="G1333" s="39" t="str">
        <f>[1]Source!DG1772</f>
        <v>)*0,3</v>
      </c>
      <c r="H1333" s="40">
        <f>ROUND([1]Source!AF1772*[1]Source!I1772, 2)</f>
        <v>3.33</v>
      </c>
      <c r="I1333" s="39">
        <f>IF([1]Source!BA1772&lt;&gt; 0, [1]Source!BA1772, 1)</f>
        <v>30.99</v>
      </c>
      <c r="J1333" s="40">
        <f>[1]Source!S1772</f>
        <v>103.29</v>
      </c>
      <c r="K1333" s="41"/>
      <c r="R1333">
        <f>H1333</f>
        <v>3.33</v>
      </c>
    </row>
    <row r="1334" spans="1:26" x14ac:dyDescent="0.25">
      <c r="A1334" s="24"/>
      <c r="B1334" s="36"/>
      <c r="C1334" s="36" t="s">
        <v>32</v>
      </c>
      <c r="D1334" s="37" t="s">
        <v>33</v>
      </c>
      <c r="E1334" s="30">
        <f>[1]Source!BZ1772</f>
        <v>95</v>
      </c>
      <c r="F1334" s="42"/>
      <c r="G1334" s="39"/>
      <c r="H1334" s="40">
        <f>SUM(S1332:S1336)</f>
        <v>3.16</v>
      </c>
      <c r="I1334" s="39">
        <f>[1]Source!AT1772</f>
        <v>95</v>
      </c>
      <c r="J1334" s="40">
        <f>SUM(T1332:T1336)</f>
        <v>98.13</v>
      </c>
      <c r="K1334" s="41"/>
    </row>
    <row r="1335" spans="1:26" x14ac:dyDescent="0.25">
      <c r="A1335" s="24"/>
      <c r="B1335" s="36"/>
      <c r="C1335" s="36" t="s">
        <v>34</v>
      </c>
      <c r="D1335" s="37" t="s">
        <v>33</v>
      </c>
      <c r="E1335" s="30">
        <f>[1]Source!CA1772</f>
        <v>65</v>
      </c>
      <c r="F1335" s="42"/>
      <c r="G1335" s="39"/>
      <c r="H1335" s="40">
        <f>SUM(U1332:U1336)</f>
        <v>2.16</v>
      </c>
      <c r="I1335" s="39">
        <f>[1]Source!AU1772</f>
        <v>65</v>
      </c>
      <c r="J1335" s="40">
        <f>SUM(V1332:V1336)</f>
        <v>67.14</v>
      </c>
      <c r="K1335" s="41"/>
    </row>
    <row r="1336" spans="1:26" x14ac:dyDescent="0.25">
      <c r="A1336" s="44"/>
      <c r="B1336" s="45"/>
      <c r="C1336" s="45" t="s">
        <v>35</v>
      </c>
      <c r="D1336" s="46" t="s">
        <v>36</v>
      </c>
      <c r="E1336" s="47">
        <f>[1]Source!AQ1772</f>
        <v>1.1200000000000001</v>
      </c>
      <c r="F1336" s="48"/>
      <c r="G1336" s="51" t="str">
        <f>[1]Source!DI1772</f>
        <v>)*0,3</v>
      </c>
      <c r="H1336" s="50"/>
      <c r="I1336" s="51"/>
      <c r="J1336" s="50"/>
      <c r="K1336" s="60">
        <f>[1]Source!U1772</f>
        <v>0.33600000000000002</v>
      </c>
    </row>
    <row r="1337" spans="1:26" x14ac:dyDescent="0.25">
      <c r="G1337" s="53">
        <f>H1333+H1334+H1335</f>
        <v>8.65</v>
      </c>
      <c r="H1337" s="53"/>
      <c r="I1337" s="53">
        <f>J1333+J1334+J1335</f>
        <v>268.56</v>
      </c>
      <c r="J1337" s="53"/>
      <c r="K1337" s="54">
        <f>[1]Source!U1772</f>
        <v>0.33600000000000002</v>
      </c>
      <c r="O1337" s="55">
        <f>G1337</f>
        <v>8.65</v>
      </c>
      <c r="P1337" s="55">
        <f>I1337</f>
        <v>268.56</v>
      </c>
      <c r="Q1337" s="55">
        <f>K1337</f>
        <v>0.33600000000000002</v>
      </c>
      <c r="W1337">
        <f>IF([1]Source!BI1772&lt;=1,H1333+H1334+H1335, 0)</f>
        <v>0</v>
      </c>
      <c r="X1337">
        <f>IF([1]Source!BI1772=2,H1333+H1334+H1335, 0)</f>
        <v>8.65</v>
      </c>
      <c r="Y1337">
        <f>IF([1]Source!BI1772=3,H1333+H1334+H1335, 0)</f>
        <v>0</v>
      </c>
      <c r="Z1337">
        <f>IF([1]Source!BI1772=4,H1333+H1334+H1335, 0)</f>
        <v>0</v>
      </c>
    </row>
    <row r="1338" spans="1:26" ht="184.5" x14ac:dyDescent="0.25">
      <c r="A1338" s="24" t="str">
        <f>[1]Source!E1773</f>
        <v>293</v>
      </c>
      <c r="B1338" s="36" t="s">
        <v>62</v>
      </c>
      <c r="C1338" s="36" t="s">
        <v>63</v>
      </c>
      <c r="D1338" s="37" t="str">
        <f>[1]Source!H1773</f>
        <v>1  ШТ.</v>
      </c>
      <c r="E1338" s="30">
        <f>[1]Source!I1773</f>
        <v>2</v>
      </c>
      <c r="F1338" s="38">
        <f>[1]Source!AL1773+[1]Source!AM1773+[1]Source!AO1773</f>
        <v>9.48</v>
      </c>
      <c r="G1338" s="39"/>
      <c r="H1338" s="40"/>
      <c r="I1338" s="39" t="str">
        <f>[1]Source!BO1773</f>
        <v>м10-08-002-1</v>
      </c>
      <c r="J1338" s="40"/>
      <c r="K1338" s="41"/>
      <c r="S1338">
        <f>ROUND(([1]Source!FX1773/100)*((ROUND([1]Source!AF1773*[1]Source!I1773, 2)+ROUND([1]Source!AE1773*[1]Source!I1773, 2))), 2)</f>
        <v>3.88</v>
      </c>
      <c r="T1338">
        <f>[1]Source!X1773</f>
        <v>120.19</v>
      </c>
      <c r="U1338">
        <f>ROUND(([1]Source!FY1773/100)*((ROUND([1]Source!AF1773*[1]Source!I1773, 2)+ROUND([1]Source!AE1773*[1]Source!I1773, 2))), 2)</f>
        <v>2.91</v>
      </c>
      <c r="V1338">
        <f>[1]Source!Y1773</f>
        <v>90.14</v>
      </c>
    </row>
    <row r="1339" spans="1:26" x14ac:dyDescent="0.25">
      <c r="A1339" s="24"/>
      <c r="B1339" s="36"/>
      <c r="C1339" s="36" t="s">
        <v>29</v>
      </c>
      <c r="D1339" s="37"/>
      <c r="E1339" s="30"/>
      <c r="F1339" s="38">
        <f>[1]Source!AO1773</f>
        <v>8.08</v>
      </c>
      <c r="G1339" s="39" t="str">
        <f>[1]Source!DG1773</f>
        <v>)*0,3</v>
      </c>
      <c r="H1339" s="40">
        <f>ROUND([1]Source!AF1773*[1]Source!I1773, 2)</f>
        <v>4.8499999999999996</v>
      </c>
      <c r="I1339" s="39">
        <f>IF([1]Source!BA1773&lt;&gt; 0, [1]Source!BA1773, 1)</f>
        <v>30.99</v>
      </c>
      <c r="J1339" s="40">
        <f>[1]Source!S1773</f>
        <v>150.24</v>
      </c>
      <c r="K1339" s="41"/>
      <c r="R1339">
        <f>H1339</f>
        <v>4.8499999999999996</v>
      </c>
    </row>
    <row r="1340" spans="1:26" x14ac:dyDescent="0.25">
      <c r="A1340" s="24"/>
      <c r="B1340" s="36"/>
      <c r="C1340" s="36" t="s">
        <v>30</v>
      </c>
      <c r="D1340" s="37"/>
      <c r="E1340" s="30"/>
      <c r="F1340" s="38">
        <f>[1]Source!AM1773</f>
        <v>0.12</v>
      </c>
      <c r="G1340" s="39" t="str">
        <f>[1]Source!DE1773</f>
        <v>)*0,3</v>
      </c>
      <c r="H1340" s="40">
        <f>ROUND([1]Source!AD1773*[1]Source!I1773, 2)</f>
        <v>7.0000000000000007E-2</v>
      </c>
      <c r="I1340" s="39">
        <f>IF([1]Source!BB1773&lt;&gt; 0, [1]Source!BB1773, 1)</f>
        <v>3.67</v>
      </c>
      <c r="J1340" s="40">
        <f>[1]Source!Q1773</f>
        <v>0.26</v>
      </c>
      <c r="K1340" s="41"/>
    </row>
    <row r="1341" spans="1:26" x14ac:dyDescent="0.25">
      <c r="A1341" s="24"/>
      <c r="B1341" s="36"/>
      <c r="C1341" s="36" t="s">
        <v>32</v>
      </c>
      <c r="D1341" s="37" t="s">
        <v>33</v>
      </c>
      <c r="E1341" s="30">
        <f>[1]Source!BZ1773</f>
        <v>80</v>
      </c>
      <c r="F1341" s="42"/>
      <c r="G1341" s="39"/>
      <c r="H1341" s="40">
        <f>SUM(S1338:S1343)</f>
        <v>3.88</v>
      </c>
      <c r="I1341" s="39">
        <f>[1]Source!AT1773</f>
        <v>80</v>
      </c>
      <c r="J1341" s="40">
        <f>SUM(T1338:T1343)</f>
        <v>120.19</v>
      </c>
      <c r="K1341" s="41"/>
    </row>
    <row r="1342" spans="1:26" x14ac:dyDescent="0.25">
      <c r="A1342" s="24"/>
      <c r="B1342" s="36"/>
      <c r="C1342" s="36" t="s">
        <v>34</v>
      </c>
      <c r="D1342" s="37" t="s">
        <v>33</v>
      </c>
      <c r="E1342" s="30">
        <f>[1]Source!CA1773</f>
        <v>60</v>
      </c>
      <c r="F1342" s="42"/>
      <c r="G1342" s="39"/>
      <c r="H1342" s="40">
        <f>SUM(U1338:U1343)</f>
        <v>2.91</v>
      </c>
      <c r="I1342" s="39">
        <f>[1]Source!AU1773</f>
        <v>60</v>
      </c>
      <c r="J1342" s="40">
        <f>SUM(V1338:V1343)</f>
        <v>90.14</v>
      </c>
      <c r="K1342" s="41"/>
    </row>
    <row r="1343" spans="1:26" x14ac:dyDescent="0.25">
      <c r="A1343" s="44"/>
      <c r="B1343" s="45"/>
      <c r="C1343" s="45" t="s">
        <v>35</v>
      </c>
      <c r="D1343" s="46" t="s">
        <v>36</v>
      </c>
      <c r="E1343" s="47">
        <f>[1]Source!AQ1773</f>
        <v>0.84</v>
      </c>
      <c r="F1343" s="48"/>
      <c r="G1343" s="51" t="str">
        <f>[1]Source!DI1773</f>
        <v>)*0,3</v>
      </c>
      <c r="H1343" s="50"/>
      <c r="I1343" s="51"/>
      <c r="J1343" s="50"/>
      <c r="K1343" s="60">
        <f>[1]Source!U1773</f>
        <v>0.504</v>
      </c>
    </row>
    <row r="1344" spans="1:26" x14ac:dyDescent="0.25">
      <c r="G1344" s="53">
        <f>H1339+H1340+H1341+H1342</f>
        <v>11.71</v>
      </c>
      <c r="H1344" s="53"/>
      <c r="I1344" s="53">
        <f>J1339+J1340+J1341+J1342</f>
        <v>360.83</v>
      </c>
      <c r="J1344" s="53"/>
      <c r="K1344" s="54">
        <f>[1]Source!U1773</f>
        <v>0.504</v>
      </c>
      <c r="O1344" s="55">
        <f>G1344</f>
        <v>11.71</v>
      </c>
      <c r="P1344" s="55">
        <f>I1344</f>
        <v>360.83</v>
      </c>
      <c r="Q1344" s="55">
        <f>K1344</f>
        <v>0.504</v>
      </c>
      <c r="W1344">
        <f>IF([1]Source!BI1773&lt;=1,H1339+H1340+H1341+H1342, 0)</f>
        <v>0</v>
      </c>
      <c r="X1344">
        <f>IF([1]Source!BI1773=2,H1339+H1340+H1341+H1342, 0)</f>
        <v>11.71</v>
      </c>
      <c r="Y1344">
        <f>IF([1]Source!BI1773=3,H1339+H1340+H1341+H1342, 0)</f>
        <v>0</v>
      </c>
      <c r="Z1344">
        <f>IF([1]Source!BI1773=4,H1339+H1340+H1341+H1342, 0)</f>
        <v>0</v>
      </c>
    </row>
    <row r="1345" spans="1:26" ht="184.5" x14ac:dyDescent="0.25">
      <c r="A1345" s="24" t="str">
        <f>[1]Source!E1774</f>
        <v>294</v>
      </c>
      <c r="B1345" s="36" t="s">
        <v>64</v>
      </c>
      <c r="C1345" s="36" t="s">
        <v>65</v>
      </c>
      <c r="D1345" s="37" t="str">
        <f>[1]Source!H1774</f>
        <v>1  ШТ.</v>
      </c>
      <c r="E1345" s="30">
        <f>[1]Source!I1774</f>
        <v>30</v>
      </c>
      <c r="F1345" s="38">
        <f>[1]Source!AL1774+[1]Source!AM1774+[1]Source!AO1774</f>
        <v>19.21</v>
      </c>
      <c r="G1345" s="39"/>
      <c r="H1345" s="40"/>
      <c r="I1345" s="39" t="str">
        <f>[1]Source!BO1774</f>
        <v>м10-08-002-2</v>
      </c>
      <c r="J1345" s="40"/>
      <c r="K1345" s="41"/>
      <c r="S1345">
        <f>ROUND(([1]Source!FX1774/100)*((ROUND([1]Source!AF1774*[1]Source!I1774, 2)+ROUND([1]Source!AE1774*[1]Source!I1774, 2))), 2)</f>
        <v>116.35</v>
      </c>
      <c r="T1345">
        <f>[1]Source!X1774</f>
        <v>3605.75</v>
      </c>
      <c r="U1345">
        <f>ROUND(([1]Source!FY1774/100)*((ROUND([1]Source!AF1774*[1]Source!I1774, 2)+ROUND([1]Source!AE1774*[1]Source!I1774, 2))), 2)</f>
        <v>87.26</v>
      </c>
      <c r="V1345">
        <f>[1]Source!Y1774</f>
        <v>2704.31</v>
      </c>
    </row>
    <row r="1346" spans="1:26" x14ac:dyDescent="0.25">
      <c r="A1346" s="24"/>
      <c r="B1346" s="36"/>
      <c r="C1346" s="36" t="s">
        <v>29</v>
      </c>
      <c r="D1346" s="37"/>
      <c r="E1346" s="30"/>
      <c r="F1346" s="38">
        <f>[1]Source!AO1774</f>
        <v>16.16</v>
      </c>
      <c r="G1346" s="39" t="str">
        <f>[1]Source!DG1774</f>
        <v>)*0,3</v>
      </c>
      <c r="H1346" s="40">
        <f>ROUND([1]Source!AF1774*[1]Source!I1774, 2)</f>
        <v>145.44</v>
      </c>
      <c r="I1346" s="39">
        <f>IF([1]Source!BA1774&lt;&gt; 0, [1]Source!BA1774, 1)</f>
        <v>30.99</v>
      </c>
      <c r="J1346" s="40">
        <f>[1]Source!S1774</f>
        <v>4507.1899999999996</v>
      </c>
      <c r="K1346" s="41"/>
      <c r="R1346">
        <f>H1346</f>
        <v>145.44</v>
      </c>
    </row>
    <row r="1347" spans="1:26" x14ac:dyDescent="0.25">
      <c r="A1347" s="24"/>
      <c r="B1347" s="36"/>
      <c r="C1347" s="36" t="s">
        <v>30</v>
      </c>
      <c r="D1347" s="37"/>
      <c r="E1347" s="30"/>
      <c r="F1347" s="38">
        <f>[1]Source!AM1774</f>
        <v>0.31</v>
      </c>
      <c r="G1347" s="39" t="str">
        <f>[1]Source!DE1774</f>
        <v>)*0,3</v>
      </c>
      <c r="H1347" s="40">
        <f>ROUND([1]Source!AD1774*[1]Source!I1774, 2)</f>
        <v>2.79</v>
      </c>
      <c r="I1347" s="39">
        <f>IF([1]Source!BB1774&lt;&gt; 0, [1]Source!BB1774, 1)</f>
        <v>3.74</v>
      </c>
      <c r="J1347" s="40">
        <f>[1]Source!Q1774</f>
        <v>10.43</v>
      </c>
      <c r="K1347" s="41"/>
    </row>
    <row r="1348" spans="1:26" x14ac:dyDescent="0.25">
      <c r="A1348" s="24"/>
      <c r="B1348" s="36"/>
      <c r="C1348" s="36" t="s">
        <v>32</v>
      </c>
      <c r="D1348" s="37" t="s">
        <v>33</v>
      </c>
      <c r="E1348" s="30">
        <f>[1]Source!BZ1774</f>
        <v>80</v>
      </c>
      <c r="F1348" s="42"/>
      <c r="G1348" s="39"/>
      <c r="H1348" s="40">
        <f>SUM(S1345:S1350)</f>
        <v>116.35</v>
      </c>
      <c r="I1348" s="39">
        <f>[1]Source!AT1774</f>
        <v>80</v>
      </c>
      <c r="J1348" s="40">
        <f>SUM(T1345:T1350)</f>
        <v>3605.75</v>
      </c>
      <c r="K1348" s="41"/>
    </row>
    <row r="1349" spans="1:26" x14ac:dyDescent="0.25">
      <c r="A1349" s="24"/>
      <c r="B1349" s="36"/>
      <c r="C1349" s="36" t="s">
        <v>34</v>
      </c>
      <c r="D1349" s="37" t="s">
        <v>33</v>
      </c>
      <c r="E1349" s="30">
        <f>[1]Source!CA1774</f>
        <v>60</v>
      </c>
      <c r="F1349" s="42"/>
      <c r="G1349" s="39"/>
      <c r="H1349" s="40">
        <f>SUM(U1345:U1350)</f>
        <v>87.26</v>
      </c>
      <c r="I1349" s="39">
        <f>[1]Source!AU1774</f>
        <v>60</v>
      </c>
      <c r="J1349" s="40">
        <f>SUM(V1345:V1350)</f>
        <v>2704.31</v>
      </c>
      <c r="K1349" s="41"/>
    </row>
    <row r="1350" spans="1:26" x14ac:dyDescent="0.25">
      <c r="A1350" s="44"/>
      <c r="B1350" s="45"/>
      <c r="C1350" s="45" t="s">
        <v>35</v>
      </c>
      <c r="D1350" s="46" t="s">
        <v>36</v>
      </c>
      <c r="E1350" s="47">
        <f>[1]Source!AQ1774</f>
        <v>1.68</v>
      </c>
      <c r="F1350" s="48"/>
      <c r="G1350" s="51" t="str">
        <f>[1]Source!DI1774</f>
        <v>)*0,3</v>
      </c>
      <c r="H1350" s="50"/>
      <c r="I1350" s="51"/>
      <c r="J1350" s="50"/>
      <c r="K1350" s="60">
        <f>[1]Source!U1774</f>
        <v>15.120000000000001</v>
      </c>
    </row>
    <row r="1351" spans="1:26" x14ac:dyDescent="0.25">
      <c r="G1351" s="53">
        <f>H1346+H1347+H1348+H1349</f>
        <v>351.84</v>
      </c>
      <c r="H1351" s="53"/>
      <c r="I1351" s="53">
        <f>J1346+J1347+J1348+J1349</f>
        <v>10827.68</v>
      </c>
      <c r="J1351" s="53"/>
      <c r="K1351" s="54">
        <f>[1]Source!U1774</f>
        <v>15.120000000000001</v>
      </c>
      <c r="O1351" s="55">
        <f>G1351</f>
        <v>351.84</v>
      </c>
      <c r="P1351" s="55">
        <f>I1351</f>
        <v>10827.68</v>
      </c>
      <c r="Q1351" s="55">
        <f>K1351</f>
        <v>15.120000000000001</v>
      </c>
      <c r="W1351">
        <f>IF([1]Source!BI1774&lt;=1,H1346+H1347+H1348+H1349, 0)</f>
        <v>0</v>
      </c>
      <c r="X1351">
        <f>IF([1]Source!BI1774=2,H1346+H1347+H1348+H1349, 0)</f>
        <v>351.84</v>
      </c>
      <c r="Y1351">
        <f>IF([1]Source!BI1774=3,H1346+H1347+H1348+H1349, 0)</f>
        <v>0</v>
      </c>
      <c r="Z1351">
        <f>IF([1]Source!BI1774=4,H1346+H1347+H1348+H1349, 0)</f>
        <v>0</v>
      </c>
    </row>
    <row r="1352" spans="1:26" ht="156" x14ac:dyDescent="0.25">
      <c r="A1352" s="24" t="str">
        <f>[1]Source!E1775</f>
        <v>295</v>
      </c>
      <c r="B1352" s="36" t="s">
        <v>66</v>
      </c>
      <c r="C1352" s="36" t="s">
        <v>67</v>
      </c>
      <c r="D1352" s="37" t="str">
        <f>[1]Source!H1775</f>
        <v>1  ШТ.</v>
      </c>
      <c r="E1352" s="30">
        <f>[1]Source!I1775</f>
        <v>4</v>
      </c>
      <c r="F1352" s="38">
        <f>[1]Source!AL1775+[1]Source!AM1775+[1]Source!AO1775</f>
        <v>30.85</v>
      </c>
      <c r="G1352" s="39"/>
      <c r="H1352" s="40"/>
      <c r="I1352" s="39" t="str">
        <f>[1]Source!BO1775</f>
        <v>м10-04-101-7</v>
      </c>
      <c r="J1352" s="40"/>
      <c r="K1352" s="41"/>
      <c r="S1352">
        <f>ROUND(([1]Source!FX1775/100)*((ROUND([1]Source!AF1775*[1]Source!I1775, 2)+ROUND([1]Source!AE1775*[1]Source!I1775, 2))), 2)</f>
        <v>20.03</v>
      </c>
      <c r="T1352">
        <f>[1]Source!X1775</f>
        <v>620.62</v>
      </c>
      <c r="U1352">
        <f>ROUND(([1]Source!FY1775/100)*((ROUND([1]Source!AF1775*[1]Source!I1775, 2)+ROUND([1]Source!AE1775*[1]Source!I1775, 2))), 2)</f>
        <v>14.15</v>
      </c>
      <c r="V1352">
        <f>[1]Source!Y1775</f>
        <v>438.48</v>
      </c>
    </row>
    <row r="1353" spans="1:26" x14ac:dyDescent="0.25">
      <c r="A1353" s="24"/>
      <c r="B1353" s="36"/>
      <c r="C1353" s="36" t="s">
        <v>29</v>
      </c>
      <c r="D1353" s="37"/>
      <c r="E1353" s="30"/>
      <c r="F1353" s="38">
        <f>[1]Source!AO1775</f>
        <v>18.14</v>
      </c>
      <c r="G1353" s="39" t="str">
        <f>[1]Source!DG1775</f>
        <v>)*0,3</v>
      </c>
      <c r="H1353" s="40">
        <f>ROUND([1]Source!AF1775*[1]Source!I1775, 2)</f>
        <v>21.77</v>
      </c>
      <c r="I1353" s="39">
        <f>IF([1]Source!BA1775&lt;&gt; 0, [1]Source!BA1775, 1)</f>
        <v>30.99</v>
      </c>
      <c r="J1353" s="40">
        <f>[1]Source!S1775</f>
        <v>674.59</v>
      </c>
      <c r="K1353" s="41"/>
      <c r="R1353">
        <f>H1353</f>
        <v>21.77</v>
      </c>
    </row>
    <row r="1354" spans="1:26" x14ac:dyDescent="0.25">
      <c r="A1354" s="24"/>
      <c r="B1354" s="36"/>
      <c r="C1354" s="36" t="s">
        <v>32</v>
      </c>
      <c r="D1354" s="37" t="s">
        <v>33</v>
      </c>
      <c r="E1354" s="30">
        <f>[1]Source!BZ1775</f>
        <v>92</v>
      </c>
      <c r="F1354" s="42"/>
      <c r="G1354" s="39"/>
      <c r="H1354" s="40">
        <f>SUM(S1352:S1356)</f>
        <v>20.03</v>
      </c>
      <c r="I1354" s="39">
        <f>[1]Source!AT1775</f>
        <v>92</v>
      </c>
      <c r="J1354" s="40">
        <f>SUM(T1352:T1356)</f>
        <v>620.62</v>
      </c>
      <c r="K1354" s="41"/>
    </row>
    <row r="1355" spans="1:26" x14ac:dyDescent="0.25">
      <c r="A1355" s="24"/>
      <c r="B1355" s="36"/>
      <c r="C1355" s="36" t="s">
        <v>34</v>
      </c>
      <c r="D1355" s="37" t="s">
        <v>33</v>
      </c>
      <c r="E1355" s="30">
        <f>[1]Source!CA1775</f>
        <v>65</v>
      </c>
      <c r="F1355" s="42"/>
      <c r="G1355" s="39"/>
      <c r="H1355" s="40">
        <f>SUM(U1352:U1356)</f>
        <v>14.15</v>
      </c>
      <c r="I1355" s="39">
        <f>[1]Source!AU1775</f>
        <v>65</v>
      </c>
      <c r="J1355" s="40">
        <f>SUM(V1352:V1356)</f>
        <v>438.48</v>
      </c>
      <c r="K1355" s="41"/>
    </row>
    <row r="1356" spans="1:26" x14ac:dyDescent="0.25">
      <c r="A1356" s="44"/>
      <c r="B1356" s="45"/>
      <c r="C1356" s="45" t="s">
        <v>35</v>
      </c>
      <c r="D1356" s="46" t="s">
        <v>36</v>
      </c>
      <c r="E1356" s="47">
        <f>[1]Source!AQ1775</f>
        <v>2</v>
      </c>
      <c r="F1356" s="48"/>
      <c r="G1356" s="51" t="str">
        <f>[1]Source!DI1775</f>
        <v>)*0,3</v>
      </c>
      <c r="H1356" s="50"/>
      <c r="I1356" s="51"/>
      <c r="J1356" s="50"/>
      <c r="K1356" s="60">
        <f>[1]Source!U1775</f>
        <v>2.4</v>
      </c>
    </row>
    <row r="1357" spans="1:26" x14ac:dyDescent="0.25">
      <c r="G1357" s="53">
        <f>H1353+H1354+H1355</f>
        <v>55.949999999999996</v>
      </c>
      <c r="H1357" s="53"/>
      <c r="I1357" s="53">
        <f>J1353+J1354+J1355</f>
        <v>1733.69</v>
      </c>
      <c r="J1357" s="53"/>
      <c r="K1357" s="54">
        <f>[1]Source!U1775</f>
        <v>2.4</v>
      </c>
      <c r="O1357" s="55">
        <f>G1357</f>
        <v>55.949999999999996</v>
      </c>
      <c r="P1357" s="55">
        <f>I1357</f>
        <v>1733.69</v>
      </c>
      <c r="Q1357" s="55">
        <f>K1357</f>
        <v>2.4</v>
      </c>
      <c r="W1357">
        <f>IF([1]Source!BI1775&lt;=1,H1353+H1354+H1355, 0)</f>
        <v>0</v>
      </c>
      <c r="X1357">
        <f>IF([1]Source!BI1775=2,H1353+H1354+H1355, 0)</f>
        <v>55.949999999999996</v>
      </c>
      <c r="Y1357">
        <f>IF([1]Source!BI1775=3,H1353+H1354+H1355, 0)</f>
        <v>0</v>
      </c>
      <c r="Z1357">
        <f>IF([1]Source!BI1775=4,H1353+H1354+H1355, 0)</f>
        <v>0</v>
      </c>
    </row>
    <row r="1358" spans="1:26" ht="156" x14ac:dyDescent="0.25">
      <c r="A1358" s="24" t="str">
        <f>[1]Source!E1777</f>
        <v>296</v>
      </c>
      <c r="B1358" s="36" t="s">
        <v>68</v>
      </c>
      <c r="C1358" s="36" t="s">
        <v>69</v>
      </c>
      <c r="D1358" s="37" t="str">
        <f>[1]Source!H1777</f>
        <v>100 м</v>
      </c>
      <c r="E1358" s="30">
        <f>[1]Source!I1777</f>
        <v>2</v>
      </c>
      <c r="F1358" s="38">
        <f>[1]Source!AL1777+[1]Source!AM1777+[1]Source!AO1777</f>
        <v>237.45</v>
      </c>
      <c r="G1358" s="39"/>
      <c r="H1358" s="40"/>
      <c r="I1358" s="39" t="str">
        <f>[1]Source!BO1777</f>
        <v>м08-02-390-1</v>
      </c>
      <c r="J1358" s="40"/>
      <c r="K1358" s="41"/>
      <c r="S1358">
        <f>ROUND(([1]Source!FX1777/100)*((ROUND([1]Source!AF1777*[1]Source!I1777, 2)+ROUND([1]Source!AE1777*[1]Source!I1777, 2))), 2)</f>
        <v>88.38</v>
      </c>
      <c r="T1358">
        <f>[1]Source!X1777</f>
        <v>2739.02</v>
      </c>
      <c r="U1358">
        <f>ROUND(([1]Source!FY1777/100)*((ROUND([1]Source!AF1777*[1]Source!I1777, 2)+ROUND([1]Source!AE1777*[1]Source!I1777, 2))), 2)</f>
        <v>60.47</v>
      </c>
      <c r="V1358">
        <f>[1]Source!Y1777</f>
        <v>1874.07</v>
      </c>
    </row>
    <row r="1359" spans="1:26" x14ac:dyDescent="0.25">
      <c r="C1359" s="56" t="str">
        <f>"Объем: "&amp;[1]Source!I1777&amp;"=200/"&amp;"100"</f>
        <v>Объем: 2=200/100</v>
      </c>
    </row>
    <row r="1360" spans="1:26" x14ac:dyDescent="0.25">
      <c r="A1360" s="24"/>
      <c r="B1360" s="36"/>
      <c r="C1360" s="36" t="s">
        <v>29</v>
      </c>
      <c r="D1360" s="37"/>
      <c r="E1360" s="30"/>
      <c r="F1360" s="38">
        <f>[1]Source!AO1777</f>
        <v>154.91999999999999</v>
      </c>
      <c r="G1360" s="39" t="str">
        <f>[1]Source!DG1777</f>
        <v>)*0,3</v>
      </c>
      <c r="H1360" s="40">
        <f>ROUND([1]Source!AF1777*[1]Source!I1777, 2)</f>
        <v>92.95</v>
      </c>
      <c r="I1360" s="39">
        <f>IF([1]Source!BA1777&lt;&gt; 0, [1]Source!BA1777, 1)</f>
        <v>30.99</v>
      </c>
      <c r="J1360" s="40">
        <f>[1]Source!S1777</f>
        <v>2880.58</v>
      </c>
      <c r="K1360" s="41"/>
      <c r="R1360">
        <f>H1360</f>
        <v>92.95</v>
      </c>
    </row>
    <row r="1361" spans="1:26" x14ac:dyDescent="0.25">
      <c r="A1361" s="24"/>
      <c r="B1361" s="36"/>
      <c r="C1361" s="36" t="s">
        <v>30</v>
      </c>
      <c r="D1361" s="37"/>
      <c r="E1361" s="30"/>
      <c r="F1361" s="38">
        <f>[1]Source!AM1777</f>
        <v>31.2</v>
      </c>
      <c r="G1361" s="39" t="str">
        <f>[1]Source!DE1777</f>
        <v>)*0,3</v>
      </c>
      <c r="H1361" s="40">
        <f>ROUND([1]Source!AD1777*[1]Source!I1777, 2)</f>
        <v>18.72</v>
      </c>
      <c r="I1361" s="39">
        <f>IF([1]Source!BB1777&lt;&gt; 0, [1]Source!BB1777, 1)</f>
        <v>8.8000000000000007</v>
      </c>
      <c r="J1361" s="40">
        <f>[1]Source!Q1777</f>
        <v>164.74</v>
      </c>
      <c r="K1361" s="41"/>
    </row>
    <row r="1362" spans="1:26" x14ac:dyDescent="0.25">
      <c r="A1362" s="24"/>
      <c r="B1362" s="36"/>
      <c r="C1362" s="36" t="s">
        <v>41</v>
      </c>
      <c r="D1362" s="37"/>
      <c r="E1362" s="30"/>
      <c r="F1362" s="38">
        <f>[1]Source!AN1777</f>
        <v>0.14000000000000001</v>
      </c>
      <c r="G1362" s="39" t="str">
        <f>[1]Source!DF1777</f>
        <v>)*0,3</v>
      </c>
      <c r="H1362" s="58">
        <f>ROUND([1]Source!AE1777*[1]Source!I1777, 2)</f>
        <v>0.08</v>
      </c>
      <c r="I1362" s="39">
        <f>IF([1]Source!BS1777&lt;&gt; 0, [1]Source!BS1777, 1)</f>
        <v>30.99</v>
      </c>
      <c r="J1362" s="58">
        <f>[1]Source!R1777</f>
        <v>2.6</v>
      </c>
      <c r="K1362" s="41"/>
      <c r="R1362">
        <f>H1362</f>
        <v>0.08</v>
      </c>
    </row>
    <row r="1363" spans="1:26" x14ac:dyDescent="0.25">
      <c r="A1363" s="24"/>
      <c r="B1363" s="36"/>
      <c r="C1363" s="36" t="s">
        <v>32</v>
      </c>
      <c r="D1363" s="37" t="s">
        <v>33</v>
      </c>
      <c r="E1363" s="30">
        <f>[1]Source!BZ1777</f>
        <v>95</v>
      </c>
      <c r="F1363" s="42"/>
      <c r="G1363" s="39"/>
      <c r="H1363" s="40">
        <f>SUM(S1358:S1365)</f>
        <v>88.38</v>
      </c>
      <c r="I1363" s="39">
        <f>[1]Source!AT1777</f>
        <v>95</v>
      </c>
      <c r="J1363" s="40">
        <f>SUM(T1358:T1365)</f>
        <v>2739.02</v>
      </c>
      <c r="K1363" s="41"/>
    </row>
    <row r="1364" spans="1:26" x14ac:dyDescent="0.25">
      <c r="A1364" s="24"/>
      <c r="B1364" s="36"/>
      <c r="C1364" s="36" t="s">
        <v>34</v>
      </c>
      <c r="D1364" s="37" t="s">
        <v>33</v>
      </c>
      <c r="E1364" s="30">
        <f>[1]Source!CA1777</f>
        <v>65</v>
      </c>
      <c r="F1364" s="42"/>
      <c r="G1364" s="39"/>
      <c r="H1364" s="40">
        <f>SUM(U1358:U1365)</f>
        <v>60.47</v>
      </c>
      <c r="I1364" s="39">
        <f>[1]Source!AU1777</f>
        <v>65</v>
      </c>
      <c r="J1364" s="40">
        <f>SUM(V1358:V1365)</f>
        <v>1874.07</v>
      </c>
      <c r="K1364" s="41"/>
    </row>
    <row r="1365" spans="1:26" x14ac:dyDescent="0.25">
      <c r="A1365" s="44"/>
      <c r="B1365" s="45"/>
      <c r="C1365" s="45" t="s">
        <v>35</v>
      </c>
      <c r="D1365" s="46" t="s">
        <v>36</v>
      </c>
      <c r="E1365" s="47">
        <f>[1]Source!AQ1777</f>
        <v>16.29</v>
      </c>
      <c r="F1365" s="48"/>
      <c r="G1365" s="51" t="str">
        <f>[1]Source!DI1777</f>
        <v>)*0,3</v>
      </c>
      <c r="H1365" s="50"/>
      <c r="I1365" s="51"/>
      <c r="J1365" s="50"/>
      <c r="K1365" s="60">
        <f>[1]Source!U1777</f>
        <v>9.7739999999999991</v>
      </c>
    </row>
    <row r="1366" spans="1:26" x14ac:dyDescent="0.25">
      <c r="G1366" s="53">
        <f>H1360+H1361+H1363+H1364</f>
        <v>260.52</v>
      </c>
      <c r="H1366" s="53"/>
      <c r="I1366" s="53">
        <f>J1360+J1361+J1363+J1364</f>
        <v>7658.41</v>
      </c>
      <c r="J1366" s="53"/>
      <c r="K1366" s="54">
        <f>[1]Source!U1777</f>
        <v>9.7739999999999991</v>
      </c>
      <c r="O1366" s="55">
        <f>G1366</f>
        <v>260.52</v>
      </c>
      <c r="P1366" s="55">
        <f>I1366</f>
        <v>7658.41</v>
      </c>
      <c r="Q1366" s="55">
        <f>K1366</f>
        <v>9.7739999999999991</v>
      </c>
      <c r="W1366">
        <f>IF([1]Source!BI1777&lt;=1,H1360+H1361+H1363+H1364, 0)</f>
        <v>0</v>
      </c>
      <c r="X1366">
        <f>IF([1]Source!BI1777=2,H1360+H1361+H1363+H1364, 0)</f>
        <v>260.52</v>
      </c>
      <c r="Y1366">
        <f>IF([1]Source!BI1777=3,H1360+H1361+H1363+H1364, 0)</f>
        <v>0</v>
      </c>
      <c r="Z1366">
        <f>IF([1]Source!BI1777=4,H1360+H1361+H1363+H1364, 0)</f>
        <v>0</v>
      </c>
    </row>
    <row r="1367" spans="1:26" ht="42.75" x14ac:dyDescent="0.25">
      <c r="A1367" s="24" t="str">
        <f>[1]Source!E1778</f>
        <v>297</v>
      </c>
      <c r="B1367" s="36" t="str">
        <f>[1]Source!F1778</f>
        <v>67-2-11</v>
      </c>
      <c r="C1367" s="36" t="str">
        <f>[1]Source!G1778</f>
        <v>Демонтаж винипластовых труб, проложенных на скобах, диаметром до 25 мм</v>
      </c>
      <c r="D1367" s="37" t="str">
        <f>[1]Source!H1778</f>
        <v>100 м</v>
      </c>
      <c r="E1367" s="30">
        <f>[1]Source!I1778</f>
        <v>2.5</v>
      </c>
      <c r="F1367" s="38">
        <f>[1]Source!AL1778+[1]Source!AM1778+[1]Source!AO1778</f>
        <v>32.520000000000003</v>
      </c>
      <c r="G1367" s="39"/>
      <c r="H1367" s="40"/>
      <c r="I1367" s="39" t="str">
        <f>[1]Source!BO1778</f>
        <v>м08-02-409-1</v>
      </c>
      <c r="J1367" s="40"/>
      <c r="K1367" s="41"/>
      <c r="S1367">
        <f>ROUND(([1]Source!FX1778/100)*((ROUND([1]Source!AF1778*[1]Source!I1778, 2)+ROUND([1]Source!AE1778*[1]Source!I1778, 2))), 2)</f>
        <v>69.11</v>
      </c>
      <c r="T1367">
        <f>[1]Source!X1778</f>
        <v>2141.5700000000002</v>
      </c>
      <c r="U1367">
        <f>ROUND(([1]Source!FY1778/100)*((ROUND([1]Source!AF1778*[1]Source!I1778, 2)+ROUND([1]Source!AE1778*[1]Source!I1778, 2))), 2)</f>
        <v>52.85</v>
      </c>
      <c r="V1367">
        <f>[1]Source!Y1778</f>
        <v>1637.67</v>
      </c>
    </row>
    <row r="1368" spans="1:26" x14ac:dyDescent="0.25">
      <c r="C1368" s="56" t="str">
        <f>"Объем: "&amp;[1]Source!I1778&amp;"=250/"&amp;"100"</f>
        <v>Объем: 2,5=250/100</v>
      </c>
    </row>
    <row r="1369" spans="1:26" x14ac:dyDescent="0.25">
      <c r="A1369" s="24"/>
      <c r="B1369" s="36"/>
      <c r="C1369" s="36" t="s">
        <v>29</v>
      </c>
      <c r="D1369" s="37"/>
      <c r="E1369" s="30"/>
      <c r="F1369" s="38">
        <f>[1]Source!AO1778</f>
        <v>32.520000000000003</v>
      </c>
      <c r="G1369" s="39" t="str">
        <f>[1]Source!DG1778</f>
        <v/>
      </c>
      <c r="H1369" s="40">
        <f>ROUND([1]Source!AF1778*[1]Source!I1778, 2)</f>
        <v>81.3</v>
      </c>
      <c r="I1369" s="39">
        <f>IF([1]Source!BA1778&lt;&gt; 0, [1]Source!BA1778, 1)</f>
        <v>30.99</v>
      </c>
      <c r="J1369" s="40">
        <f>[1]Source!S1778</f>
        <v>2519.4899999999998</v>
      </c>
      <c r="K1369" s="41"/>
      <c r="R1369">
        <f>H1369</f>
        <v>81.3</v>
      </c>
    </row>
    <row r="1370" spans="1:26" x14ac:dyDescent="0.25">
      <c r="A1370" s="24"/>
      <c r="B1370" s="36"/>
      <c r="C1370" s="36" t="s">
        <v>32</v>
      </c>
      <c r="D1370" s="37" t="s">
        <v>33</v>
      </c>
      <c r="E1370" s="30">
        <f>[1]Source!BZ1778</f>
        <v>85</v>
      </c>
      <c r="F1370" s="42"/>
      <c r="G1370" s="39"/>
      <c r="H1370" s="40">
        <f>SUM(S1367:S1372)</f>
        <v>69.11</v>
      </c>
      <c r="I1370" s="39">
        <f>[1]Source!AT1778</f>
        <v>85</v>
      </c>
      <c r="J1370" s="40">
        <f>SUM(T1367:T1372)</f>
        <v>2141.5700000000002</v>
      </c>
      <c r="K1370" s="41"/>
    </row>
    <row r="1371" spans="1:26" x14ac:dyDescent="0.25">
      <c r="A1371" s="24"/>
      <c r="B1371" s="36"/>
      <c r="C1371" s="36" t="s">
        <v>34</v>
      </c>
      <c r="D1371" s="37" t="s">
        <v>33</v>
      </c>
      <c r="E1371" s="30">
        <f>[1]Source!CA1778</f>
        <v>65</v>
      </c>
      <c r="F1371" s="42"/>
      <c r="G1371" s="39"/>
      <c r="H1371" s="40">
        <f>SUM(U1367:U1372)</f>
        <v>52.85</v>
      </c>
      <c r="I1371" s="39">
        <f>[1]Source!AU1778</f>
        <v>65</v>
      </c>
      <c r="J1371" s="40">
        <f>SUM(V1367:V1372)</f>
        <v>1637.67</v>
      </c>
      <c r="K1371" s="41"/>
    </row>
    <row r="1372" spans="1:26" x14ac:dyDescent="0.25">
      <c r="A1372" s="44"/>
      <c r="B1372" s="45"/>
      <c r="C1372" s="45" t="s">
        <v>35</v>
      </c>
      <c r="D1372" s="46" t="s">
        <v>36</v>
      </c>
      <c r="E1372" s="47">
        <f>[1]Source!AQ1778</f>
        <v>19.04</v>
      </c>
      <c r="F1372" s="48"/>
      <c r="G1372" s="51" t="str">
        <f>[1]Source!DI1778</f>
        <v/>
      </c>
      <c r="H1372" s="50"/>
      <c r="I1372" s="51"/>
      <c r="J1372" s="50"/>
      <c r="K1372" s="60">
        <f>[1]Source!U1778</f>
        <v>47.599999999999994</v>
      </c>
    </row>
    <row r="1373" spans="1:26" x14ac:dyDescent="0.25">
      <c r="G1373" s="53">
        <f>H1369+H1370+H1371</f>
        <v>203.26</v>
      </c>
      <c r="H1373" s="53"/>
      <c r="I1373" s="53">
        <f>J1369+J1370+J1371</f>
        <v>6298.73</v>
      </c>
      <c r="J1373" s="53"/>
      <c r="K1373" s="54">
        <f>[1]Source!U1778</f>
        <v>47.599999999999994</v>
      </c>
      <c r="O1373" s="55">
        <f>G1373</f>
        <v>203.26</v>
      </c>
      <c r="P1373" s="55">
        <f>I1373</f>
        <v>6298.73</v>
      </c>
      <c r="Q1373" s="55">
        <f>K1373</f>
        <v>47.599999999999994</v>
      </c>
      <c r="W1373">
        <f>IF([1]Source!BI1778&lt;=1,H1369+H1370+H1371, 0)</f>
        <v>0</v>
      </c>
      <c r="X1373">
        <f>IF([1]Source!BI1778=2,H1369+H1370+H1371, 0)</f>
        <v>203.26</v>
      </c>
      <c r="Y1373">
        <f>IF([1]Source!BI1778=3,H1369+H1370+H1371, 0)</f>
        <v>0</v>
      </c>
      <c r="Z1373">
        <f>IF([1]Source!BI1778=4,H1369+H1370+H1371, 0)</f>
        <v>0</v>
      </c>
    </row>
    <row r="1374" spans="1:26" ht="141.75" x14ac:dyDescent="0.25">
      <c r="A1374" s="24" t="str">
        <f>[1]Source!E1779</f>
        <v>298</v>
      </c>
      <c r="B1374" s="36" t="s">
        <v>70</v>
      </c>
      <c r="C1374" s="36" t="s">
        <v>71</v>
      </c>
      <c r="D1374" s="37" t="str">
        <f>[1]Source!H1779</f>
        <v>1  ШТ.</v>
      </c>
      <c r="E1374" s="30">
        <f>[1]Source!I1779</f>
        <v>15</v>
      </c>
      <c r="F1374" s="38">
        <f>[1]Source!AL1779+[1]Source!AM1779+[1]Source!AO1779</f>
        <v>5.29</v>
      </c>
      <c r="G1374" s="39"/>
      <c r="H1374" s="40"/>
      <c r="I1374" s="39" t="str">
        <f>[1]Source!BO1779</f>
        <v>м10-08-019-1</v>
      </c>
      <c r="J1374" s="40"/>
      <c r="K1374" s="41"/>
      <c r="S1374">
        <f>ROUND(([1]Source!FX1779/100)*((ROUND([1]Source!AF1779*[1]Source!I1779, 2)+ROUND([1]Source!AE1779*[1]Source!I1779, 2))), 2)</f>
        <v>17.57</v>
      </c>
      <c r="T1374">
        <f>[1]Source!X1779</f>
        <v>544.42999999999995</v>
      </c>
      <c r="U1374">
        <f>ROUND(([1]Source!FY1779/100)*((ROUND([1]Source!AF1779*[1]Source!I1779, 2)+ROUND([1]Source!AE1779*[1]Source!I1779, 2))), 2)</f>
        <v>13.18</v>
      </c>
      <c r="V1374">
        <f>[1]Source!Y1779</f>
        <v>408.32</v>
      </c>
    </row>
    <row r="1375" spans="1:26" x14ac:dyDescent="0.25">
      <c r="A1375" s="24"/>
      <c r="B1375" s="36"/>
      <c r="C1375" s="36" t="s">
        <v>29</v>
      </c>
      <c r="D1375" s="37"/>
      <c r="E1375" s="30"/>
      <c r="F1375" s="38">
        <f>[1]Source!AO1779</f>
        <v>4.88</v>
      </c>
      <c r="G1375" s="39" t="str">
        <f>[1]Source!DG1779</f>
        <v>)*0,3</v>
      </c>
      <c r="H1375" s="40">
        <f>ROUND([1]Source!AF1779*[1]Source!I1779, 2)</f>
        <v>21.96</v>
      </c>
      <c r="I1375" s="39">
        <f>IF([1]Source!BA1779&lt;&gt; 0, [1]Source!BA1779, 1)</f>
        <v>30.99</v>
      </c>
      <c r="J1375" s="40">
        <f>[1]Source!S1779</f>
        <v>680.54</v>
      </c>
      <c r="K1375" s="41"/>
      <c r="R1375">
        <f>H1375</f>
        <v>21.96</v>
      </c>
    </row>
    <row r="1376" spans="1:26" x14ac:dyDescent="0.25">
      <c r="A1376" s="24"/>
      <c r="B1376" s="36"/>
      <c r="C1376" s="36" t="s">
        <v>32</v>
      </c>
      <c r="D1376" s="37" t="s">
        <v>33</v>
      </c>
      <c r="E1376" s="30">
        <f>[1]Source!BZ1779</f>
        <v>80</v>
      </c>
      <c r="F1376" s="42"/>
      <c r="G1376" s="39"/>
      <c r="H1376" s="40">
        <f>SUM(S1374:S1378)</f>
        <v>17.57</v>
      </c>
      <c r="I1376" s="39">
        <f>[1]Source!AT1779</f>
        <v>80</v>
      </c>
      <c r="J1376" s="40">
        <f>SUM(T1374:T1378)</f>
        <v>544.42999999999995</v>
      </c>
      <c r="K1376" s="41"/>
    </row>
    <row r="1377" spans="1:26" x14ac:dyDescent="0.25">
      <c r="A1377" s="24"/>
      <c r="B1377" s="36"/>
      <c r="C1377" s="36" t="s">
        <v>34</v>
      </c>
      <c r="D1377" s="37" t="s">
        <v>33</v>
      </c>
      <c r="E1377" s="30">
        <f>[1]Source!CA1779</f>
        <v>60</v>
      </c>
      <c r="F1377" s="42"/>
      <c r="G1377" s="39"/>
      <c r="H1377" s="40">
        <f>SUM(U1374:U1378)</f>
        <v>13.18</v>
      </c>
      <c r="I1377" s="39">
        <f>[1]Source!AU1779</f>
        <v>60</v>
      </c>
      <c r="J1377" s="40">
        <f>SUM(V1374:V1378)</f>
        <v>408.32</v>
      </c>
      <c r="K1377" s="41"/>
    </row>
    <row r="1378" spans="1:26" x14ac:dyDescent="0.25">
      <c r="A1378" s="44"/>
      <c r="B1378" s="45"/>
      <c r="C1378" s="45" t="s">
        <v>35</v>
      </c>
      <c r="D1378" s="46" t="s">
        <v>36</v>
      </c>
      <c r="E1378" s="47">
        <f>[1]Source!AQ1779</f>
        <v>0.5</v>
      </c>
      <c r="F1378" s="48"/>
      <c r="G1378" s="51" t="str">
        <f>[1]Source!DI1779</f>
        <v>)*0,3</v>
      </c>
      <c r="H1378" s="50"/>
      <c r="I1378" s="51"/>
      <c r="J1378" s="50"/>
      <c r="K1378" s="60">
        <f>[1]Source!U1779</f>
        <v>2.25</v>
      </c>
    </row>
    <row r="1379" spans="1:26" x14ac:dyDescent="0.25">
      <c r="G1379" s="53">
        <f>H1375+H1376+H1377</f>
        <v>52.71</v>
      </c>
      <c r="H1379" s="53"/>
      <c r="I1379" s="53">
        <f>J1375+J1376+J1377</f>
        <v>1633.2899999999997</v>
      </c>
      <c r="J1379" s="53"/>
      <c r="K1379" s="54">
        <f>[1]Source!U1779</f>
        <v>2.25</v>
      </c>
      <c r="O1379" s="55">
        <f>G1379</f>
        <v>52.71</v>
      </c>
      <c r="P1379" s="55">
        <f>I1379</f>
        <v>1633.2899999999997</v>
      </c>
      <c r="Q1379" s="55">
        <f>K1379</f>
        <v>2.25</v>
      </c>
      <c r="W1379">
        <f>IF([1]Source!BI1779&lt;=1,H1375+H1376+H1377, 0)</f>
        <v>0</v>
      </c>
      <c r="X1379">
        <f>IF([1]Source!BI1779=2,H1375+H1376+H1377, 0)</f>
        <v>52.71</v>
      </c>
      <c r="Y1379">
        <f>IF([1]Source!BI1779=3,H1375+H1376+H1377, 0)</f>
        <v>0</v>
      </c>
      <c r="Z1379">
        <f>IF([1]Source!BI1779=4,H1375+H1376+H1377, 0)</f>
        <v>0</v>
      </c>
    </row>
    <row r="1381" spans="1:26" x14ac:dyDescent="0.25">
      <c r="A1381" s="1" t="str">
        <f>CONCATENATE("Итого по подразделу: ",IF([1]Source!G1781&lt;&gt;"Новый подраздел", [1]Source!G1781, ""))</f>
        <v>Итого по подразделу: Демонтажные работы</v>
      </c>
      <c r="B1381" s="1"/>
      <c r="C1381" s="1"/>
      <c r="D1381" s="1"/>
      <c r="E1381" s="1"/>
      <c r="F1381" s="1"/>
      <c r="G1381" s="59">
        <f>SUM(O1302:O1380)</f>
        <v>1757.59</v>
      </c>
      <c r="H1381" s="59"/>
      <c r="I1381" s="59">
        <f>SUM(P1302:P1380)</f>
        <v>51261.660000000011</v>
      </c>
      <c r="J1381" s="59"/>
      <c r="K1381" s="54">
        <f>SUM(Q1302:Q1380)</f>
        <v>105.36499999999998</v>
      </c>
    </row>
    <row r="1385" spans="1:26" x14ac:dyDescent="0.25">
      <c r="A1385" s="1" t="str">
        <f>CONCATENATE("Итого по разделу: ",IF([1]Source!G1811&lt;&gt;"Новый раздел", [1]Source!G1811, ""))</f>
        <v>Итого по разделу: Слесарная мастерская</v>
      </c>
      <c r="B1385" s="1"/>
      <c r="C1385" s="1"/>
      <c r="D1385" s="1"/>
      <c r="E1385" s="1"/>
      <c r="F1385" s="1"/>
      <c r="G1385" s="59">
        <f>SUM(O1072:O1384)</f>
        <v>47303.76999999999</v>
      </c>
      <c r="H1385" s="59"/>
      <c r="I1385" s="59">
        <f>SUM(P1072:P1384)</f>
        <v>482784.70000000007</v>
      </c>
      <c r="J1385" s="59"/>
      <c r="K1385" s="54">
        <f>SUM(Q1072:Q1384)</f>
        <v>371.54610000000002</v>
      </c>
    </row>
    <row r="1389" spans="1:26" ht="16.5" x14ac:dyDescent="0.25">
      <c r="A1389" s="35" t="str">
        <f>CONCATENATE("Раздел: ",IF([1]Source!G2067&lt;&gt;"Новый раздел", [1]Source!G2067, ""))</f>
        <v>Раздел: Здание гаража №2</v>
      </c>
      <c r="B1389" s="35"/>
      <c r="C1389" s="35"/>
      <c r="D1389" s="35"/>
      <c r="E1389" s="35"/>
      <c r="F1389" s="35"/>
      <c r="G1389" s="35"/>
      <c r="H1389" s="35"/>
      <c r="I1389" s="35"/>
      <c r="J1389" s="35"/>
      <c r="K1389" s="35"/>
    </row>
    <row r="1391" spans="1:26" ht="16.5" x14ac:dyDescent="0.25">
      <c r="A1391" s="35" t="str">
        <f>CONCATENATE("Подраздел: ",IF([1]Source!G2071&lt;&gt;"Новый подраздел", [1]Source!G2071, ""))</f>
        <v>Подраздел: Монтажные работы</v>
      </c>
      <c r="B1391" s="35"/>
      <c r="C1391" s="35"/>
      <c r="D1391" s="35"/>
      <c r="E1391" s="35"/>
      <c r="F1391" s="35"/>
      <c r="G1391" s="35"/>
      <c r="H1391" s="35"/>
      <c r="I1391" s="35"/>
      <c r="J1391" s="35"/>
      <c r="K1391" s="35"/>
    </row>
    <row r="1392" spans="1:26" ht="29.25" x14ac:dyDescent="0.25">
      <c r="A1392" s="24" t="str">
        <f>[1]Source!E2075</f>
        <v>338</v>
      </c>
      <c r="B1392" s="36" t="str">
        <f>[1]Source!F2075</f>
        <v>м10-08-001-8</v>
      </c>
      <c r="C1392" s="36" t="str">
        <f>[1]Source!G2075</f>
        <v>Прибор ОПС на 4 луча</v>
      </c>
      <c r="D1392" s="37" t="str">
        <f>[1]Source!H2075</f>
        <v>1  ШТ.</v>
      </c>
      <c r="E1392" s="30">
        <f>[1]Source!I2075</f>
        <v>1</v>
      </c>
      <c r="F1392" s="38">
        <f>[1]Source!AL2075+[1]Source!AM2075+[1]Source!AO2075</f>
        <v>29.66</v>
      </c>
      <c r="G1392" s="39"/>
      <c r="H1392" s="40"/>
      <c r="I1392" s="39" t="str">
        <f>[1]Source!BO2075</f>
        <v>м10-08-001-8</v>
      </c>
      <c r="J1392" s="40"/>
      <c r="K1392" s="41"/>
      <c r="S1392">
        <f>ROUND(([1]Source!FX2075/100)*((ROUND([1]Source!AF2075*[1]Source!I2075, 2)+ROUND([1]Source!AE2075*[1]Source!I2075, 2))), 2)</f>
        <v>20.16</v>
      </c>
      <c r="T1392">
        <f>[1]Source!X2075</f>
        <v>624.76</v>
      </c>
      <c r="U1392">
        <f>ROUND(([1]Source!FY2075/100)*((ROUND([1]Source!AF2075*[1]Source!I2075, 2)+ROUND([1]Source!AE2075*[1]Source!I2075, 2))), 2)</f>
        <v>15.12</v>
      </c>
      <c r="V1392">
        <f>[1]Source!Y2075</f>
        <v>468.57</v>
      </c>
    </row>
    <row r="1393" spans="1:26" x14ac:dyDescent="0.25">
      <c r="A1393" s="24"/>
      <c r="B1393" s="36"/>
      <c r="C1393" s="36" t="s">
        <v>29</v>
      </c>
      <c r="D1393" s="37"/>
      <c r="E1393" s="30"/>
      <c r="F1393" s="38">
        <f>[1]Source!AO2075</f>
        <v>25.2</v>
      </c>
      <c r="G1393" s="39" t="str">
        <f>[1]Source!DG2075</f>
        <v/>
      </c>
      <c r="H1393" s="40">
        <f>ROUND([1]Source!AF2075*[1]Source!I2075, 2)</f>
        <v>25.2</v>
      </c>
      <c r="I1393" s="39">
        <f>IF([1]Source!BA2075&lt;&gt; 0, [1]Source!BA2075, 1)</f>
        <v>30.99</v>
      </c>
      <c r="J1393" s="40">
        <f>[1]Source!S2075</f>
        <v>780.95</v>
      </c>
      <c r="K1393" s="41"/>
      <c r="R1393">
        <f>H1393</f>
        <v>25.2</v>
      </c>
    </row>
    <row r="1394" spans="1:26" x14ac:dyDescent="0.25">
      <c r="A1394" s="24"/>
      <c r="B1394" s="36"/>
      <c r="C1394" s="36" t="s">
        <v>30</v>
      </c>
      <c r="D1394" s="37"/>
      <c r="E1394" s="30"/>
      <c r="F1394" s="38">
        <f>[1]Source!AM2075</f>
        <v>0.25</v>
      </c>
      <c r="G1394" s="39" t="str">
        <f>[1]Source!DE2075</f>
        <v/>
      </c>
      <c r="H1394" s="40">
        <f>ROUND([1]Source!AD2075*[1]Source!I2075, 2)</f>
        <v>0.25</v>
      </c>
      <c r="I1394" s="39">
        <f>IF([1]Source!BB2075&lt;&gt; 0, [1]Source!BB2075, 1)</f>
        <v>3.76</v>
      </c>
      <c r="J1394" s="40">
        <f>[1]Source!Q2075</f>
        <v>0.94</v>
      </c>
      <c r="K1394" s="41"/>
    </row>
    <row r="1395" spans="1:26" x14ac:dyDescent="0.25">
      <c r="A1395" s="24"/>
      <c r="B1395" s="36"/>
      <c r="C1395" s="36" t="s">
        <v>31</v>
      </c>
      <c r="D1395" s="37"/>
      <c r="E1395" s="30"/>
      <c r="F1395" s="38">
        <f>[1]Source!AL2075</f>
        <v>4.21</v>
      </c>
      <c r="G1395" s="39" t="str">
        <f>[1]Source!DD2075</f>
        <v/>
      </c>
      <c r="H1395" s="40">
        <f>ROUND([1]Source!AC2075*[1]Source!I2075, 2)</f>
        <v>4.21</v>
      </c>
      <c r="I1395" s="39">
        <f>IF([1]Source!BC2075&lt;&gt; 0, [1]Source!BC2075, 1)</f>
        <v>8.52</v>
      </c>
      <c r="J1395" s="40">
        <f>[1]Source!P2075</f>
        <v>35.869999999999997</v>
      </c>
      <c r="K1395" s="41"/>
    </row>
    <row r="1396" spans="1:26" x14ac:dyDescent="0.25">
      <c r="A1396" s="24"/>
      <c r="B1396" s="36"/>
      <c r="C1396" s="36" t="s">
        <v>32</v>
      </c>
      <c r="D1396" s="37" t="s">
        <v>33</v>
      </c>
      <c r="E1396" s="30">
        <f>[1]Source!BZ2075</f>
        <v>80</v>
      </c>
      <c r="F1396" s="42"/>
      <c r="G1396" s="39"/>
      <c r="H1396" s="40">
        <f>SUM(S1392:S1399)</f>
        <v>20.16</v>
      </c>
      <c r="I1396" s="39">
        <f>[1]Source!AT2075</f>
        <v>80</v>
      </c>
      <c r="J1396" s="40">
        <f>SUM(T1392:T1399)</f>
        <v>624.76</v>
      </c>
      <c r="K1396" s="41"/>
    </row>
    <row r="1397" spans="1:26" x14ac:dyDescent="0.25">
      <c r="A1397" s="24"/>
      <c r="B1397" s="36"/>
      <c r="C1397" s="36" t="s">
        <v>34</v>
      </c>
      <c r="D1397" s="37" t="s">
        <v>33</v>
      </c>
      <c r="E1397" s="30">
        <f>[1]Source!CA2075</f>
        <v>60</v>
      </c>
      <c r="F1397" s="42"/>
      <c r="G1397" s="39"/>
      <c r="H1397" s="40">
        <f>SUM(U1392:U1399)</f>
        <v>15.12</v>
      </c>
      <c r="I1397" s="39">
        <f>[1]Source!AU2075</f>
        <v>60</v>
      </c>
      <c r="J1397" s="40">
        <f>SUM(V1392:V1399)</f>
        <v>468.57</v>
      </c>
      <c r="K1397" s="41"/>
    </row>
    <row r="1398" spans="1:26" x14ac:dyDescent="0.25">
      <c r="A1398" s="24"/>
      <c r="B1398" s="36"/>
      <c r="C1398" s="36" t="s">
        <v>35</v>
      </c>
      <c r="D1398" s="37" t="s">
        <v>36</v>
      </c>
      <c r="E1398" s="30">
        <f>[1]Source!AQ2075</f>
        <v>2.4</v>
      </c>
      <c r="F1398" s="38"/>
      <c r="G1398" s="39" t="str">
        <f>[1]Source!DI2075</f>
        <v/>
      </c>
      <c r="H1398" s="40"/>
      <c r="I1398" s="39"/>
      <c r="J1398" s="40"/>
      <c r="K1398" s="43">
        <f>[1]Source!U2075</f>
        <v>2.4</v>
      </c>
    </row>
    <row r="1399" spans="1:26" ht="28.5" x14ac:dyDescent="0.25">
      <c r="A1399" s="44" t="str">
        <f>[1]Source!E2076</f>
        <v>338,1</v>
      </c>
      <c r="B1399" s="45" t="str">
        <f>[1]Source!F2076</f>
        <v>509-4291</v>
      </c>
      <c r="C1399" s="45" t="str">
        <f>[1]Source!G2076</f>
        <v>Пульт контроля и управления охранно-пожарный, марка "С2000-М"</v>
      </c>
      <c r="D1399" s="46" t="str">
        <f>[1]Source!H2076</f>
        <v>шт.</v>
      </c>
      <c r="E1399" s="47">
        <f>[1]Source!I2076</f>
        <v>1</v>
      </c>
      <c r="F1399" s="48">
        <f>[1]Source!AL2076+[1]Source!AM2076+[1]Source!AO2076</f>
        <v>639.42999999999995</v>
      </c>
      <c r="G1399" s="49" t="s">
        <v>37</v>
      </c>
      <c r="H1399" s="50">
        <f>ROUND([1]Source!AC2076*[1]Source!I2076, 2)+ROUND([1]Source!AD2076*[1]Source!I2076, 2)+ROUND([1]Source!AF2076*[1]Source!I2076, 2)</f>
        <v>639.42999999999995</v>
      </c>
      <c r="I1399" s="51">
        <f>IF([1]Source!BC2076&lt;&gt; 0, [1]Source!BC2076, 1)</f>
        <v>8.6</v>
      </c>
      <c r="J1399" s="50">
        <f>[1]Source!O2076</f>
        <v>5499.1</v>
      </c>
      <c r="K1399" s="52"/>
      <c r="S1399">
        <f>ROUND(([1]Source!FX2076/100)*((ROUND([1]Source!AF2076*[1]Source!I2076, 2)+ROUND([1]Source!AE2076*[1]Source!I2076, 2))), 2)</f>
        <v>0</v>
      </c>
      <c r="T1399">
        <f>[1]Source!X2076</f>
        <v>0</v>
      </c>
      <c r="U1399">
        <f>ROUND(([1]Source!FY2076/100)*((ROUND([1]Source!AF2076*[1]Source!I2076, 2)+ROUND([1]Source!AE2076*[1]Source!I2076, 2))), 2)</f>
        <v>0</v>
      </c>
      <c r="V1399">
        <f>[1]Source!Y2076</f>
        <v>0</v>
      </c>
      <c r="W1399">
        <f>IF([1]Source!BI2076&lt;=1,H1399, 0)</f>
        <v>0</v>
      </c>
      <c r="X1399">
        <f>IF([1]Source!BI2076=2,H1399, 0)</f>
        <v>639.42999999999995</v>
      </c>
      <c r="Y1399">
        <f>IF([1]Source!BI2076=3,H1399, 0)</f>
        <v>0</v>
      </c>
      <c r="Z1399">
        <f>IF([1]Source!BI2076=4,H1399, 0)</f>
        <v>0</v>
      </c>
    </row>
    <row r="1400" spans="1:26" x14ac:dyDescent="0.25">
      <c r="G1400" s="53">
        <f>H1393+H1394+H1395+H1396+H1397+SUM(H1399:H1399)</f>
        <v>704.36999999999989</v>
      </c>
      <c r="H1400" s="53"/>
      <c r="I1400" s="53">
        <f>J1393+J1394+J1395+J1396+J1397+SUM(J1399:J1399)</f>
        <v>7410.1900000000005</v>
      </c>
      <c r="J1400" s="53"/>
      <c r="K1400" s="54">
        <f>[1]Source!U2075</f>
        <v>2.4</v>
      </c>
      <c r="O1400" s="55">
        <f>G1400</f>
        <v>704.36999999999989</v>
      </c>
      <c r="P1400" s="55">
        <f>I1400</f>
        <v>7410.1900000000005</v>
      </c>
      <c r="Q1400" s="55">
        <f>K1400</f>
        <v>2.4</v>
      </c>
      <c r="W1400">
        <f>IF([1]Source!BI2075&lt;=1,H1393+H1394+H1395+H1396+H1397, 0)</f>
        <v>0</v>
      </c>
      <c r="X1400">
        <f>IF([1]Source!BI2075=2,H1393+H1394+H1395+H1396+H1397, 0)</f>
        <v>64.94</v>
      </c>
      <c r="Y1400">
        <f>IF([1]Source!BI2075=3,H1393+H1394+H1395+H1396+H1397, 0)</f>
        <v>0</v>
      </c>
      <c r="Z1400">
        <f>IF([1]Source!BI2075=4,H1393+H1394+H1395+H1396+H1397, 0)</f>
        <v>0</v>
      </c>
    </row>
    <row r="1401" spans="1:26" ht="42.75" x14ac:dyDescent="0.25">
      <c r="A1401" s="24" t="str">
        <f>[1]Source!E2077</f>
        <v>339</v>
      </c>
      <c r="B1401" s="36" t="str">
        <f>[1]Source!F2077</f>
        <v>м10-08-001-7</v>
      </c>
      <c r="C1401" s="36" t="str">
        <f>[1]Source!G2077</f>
        <v>Приборы приемно-контрольные сигнальные, концентратор блок линейный</v>
      </c>
      <c r="D1401" s="37" t="str">
        <f>[1]Source!H2077</f>
        <v>10 лучей</v>
      </c>
      <c r="E1401" s="30">
        <f>[1]Source!I2077</f>
        <v>0.1</v>
      </c>
      <c r="F1401" s="38">
        <f>[1]Source!AL2077+[1]Source!AM2077+[1]Source!AO2077</f>
        <v>44.43</v>
      </c>
      <c r="G1401" s="39"/>
      <c r="H1401" s="40"/>
      <c r="I1401" s="39" t="str">
        <f>[1]Source!BO2077</f>
        <v>м10-08-001-7</v>
      </c>
      <c r="J1401" s="40"/>
      <c r="K1401" s="41"/>
      <c r="S1401">
        <f>ROUND(([1]Source!FX2077/100)*((ROUND([1]Source!AF2077*[1]Source!I2077, 2)+ROUND([1]Source!AE2077*[1]Source!I2077, 2))), 2)</f>
        <v>3.1</v>
      </c>
      <c r="T1401">
        <f>[1]Source!X2077</f>
        <v>95.92</v>
      </c>
      <c r="U1401">
        <f>ROUND(([1]Source!FY2077/100)*((ROUND([1]Source!AF2077*[1]Source!I2077, 2)+ROUND([1]Source!AE2077*[1]Source!I2077, 2))), 2)</f>
        <v>2.3199999999999998</v>
      </c>
      <c r="V1401">
        <f>[1]Source!Y2077</f>
        <v>71.94</v>
      </c>
    </row>
    <row r="1402" spans="1:26" x14ac:dyDescent="0.25">
      <c r="C1402" s="56" t="str">
        <f>"Объем: "&amp;[1]Source!I2077&amp;"=1/"&amp;"10"</f>
        <v>Объем: 0,1=1/10</v>
      </c>
    </row>
    <row r="1403" spans="1:26" x14ac:dyDescent="0.25">
      <c r="A1403" s="24"/>
      <c r="B1403" s="36"/>
      <c r="C1403" s="36" t="s">
        <v>29</v>
      </c>
      <c r="D1403" s="37"/>
      <c r="E1403" s="30"/>
      <c r="F1403" s="38">
        <f>[1]Source!AO2077</f>
        <v>38.69</v>
      </c>
      <c r="G1403" s="39" t="str">
        <f>[1]Source!DG2077</f>
        <v/>
      </c>
      <c r="H1403" s="40">
        <f>ROUND([1]Source!AF2077*[1]Source!I2077, 2)</f>
        <v>3.87</v>
      </c>
      <c r="I1403" s="39">
        <f>IF([1]Source!BA2077&lt;&gt; 0, [1]Source!BA2077, 1)</f>
        <v>30.99</v>
      </c>
      <c r="J1403" s="40">
        <f>[1]Source!S2077</f>
        <v>119.9</v>
      </c>
      <c r="K1403" s="41"/>
      <c r="R1403">
        <f>H1403</f>
        <v>3.87</v>
      </c>
    </row>
    <row r="1404" spans="1:26" x14ac:dyDescent="0.25">
      <c r="A1404" s="24"/>
      <c r="B1404" s="36"/>
      <c r="C1404" s="36" t="s">
        <v>30</v>
      </c>
      <c r="D1404" s="37"/>
      <c r="E1404" s="30"/>
      <c r="F1404" s="38">
        <f>[1]Source!AM2077</f>
        <v>0.31</v>
      </c>
      <c r="G1404" s="39" t="str">
        <f>[1]Source!DE2077</f>
        <v/>
      </c>
      <c r="H1404" s="40">
        <f>ROUND([1]Source!AD2077*[1]Source!I2077, 2)</f>
        <v>0.03</v>
      </c>
      <c r="I1404" s="39">
        <f>IF([1]Source!BB2077&lt;&gt; 0, [1]Source!BB2077, 1)</f>
        <v>3.74</v>
      </c>
      <c r="J1404" s="40">
        <f>[1]Source!Q2077</f>
        <v>0.12</v>
      </c>
      <c r="K1404" s="41"/>
    </row>
    <row r="1405" spans="1:26" x14ac:dyDescent="0.25">
      <c r="A1405" s="24"/>
      <c r="B1405" s="36"/>
      <c r="C1405" s="36" t="s">
        <v>31</v>
      </c>
      <c r="D1405" s="37"/>
      <c r="E1405" s="30"/>
      <c r="F1405" s="38">
        <f>[1]Source!AL2077</f>
        <v>5.43</v>
      </c>
      <c r="G1405" s="39" t="str">
        <f>[1]Source!DD2077</f>
        <v/>
      </c>
      <c r="H1405" s="40">
        <f>ROUND([1]Source!AC2077*[1]Source!I2077, 2)</f>
        <v>0.54</v>
      </c>
      <c r="I1405" s="39">
        <f>IF([1]Source!BC2077&lt;&gt; 0, [1]Source!BC2077, 1)</f>
        <v>8.9</v>
      </c>
      <c r="J1405" s="40">
        <f>[1]Source!P2077</f>
        <v>4.83</v>
      </c>
      <c r="K1405" s="41"/>
    </row>
    <row r="1406" spans="1:26" x14ac:dyDescent="0.25">
      <c r="A1406" s="24"/>
      <c r="B1406" s="36"/>
      <c r="C1406" s="36" t="s">
        <v>32</v>
      </c>
      <c r="D1406" s="37" t="s">
        <v>33</v>
      </c>
      <c r="E1406" s="30">
        <f>[1]Source!BZ2077</f>
        <v>80</v>
      </c>
      <c r="F1406" s="42"/>
      <c r="G1406" s="39"/>
      <c r="H1406" s="40">
        <f>SUM(S1401:S1409)</f>
        <v>3.1</v>
      </c>
      <c r="I1406" s="39">
        <f>[1]Source!AT2077</f>
        <v>80</v>
      </c>
      <c r="J1406" s="40">
        <f>SUM(T1401:T1409)</f>
        <v>95.92</v>
      </c>
      <c r="K1406" s="41"/>
    </row>
    <row r="1407" spans="1:26" x14ac:dyDescent="0.25">
      <c r="A1407" s="24"/>
      <c r="B1407" s="36"/>
      <c r="C1407" s="36" t="s">
        <v>34</v>
      </c>
      <c r="D1407" s="37" t="s">
        <v>33</v>
      </c>
      <c r="E1407" s="30">
        <f>[1]Source!CA2077</f>
        <v>60</v>
      </c>
      <c r="F1407" s="42"/>
      <c r="G1407" s="39"/>
      <c r="H1407" s="40">
        <f>SUM(U1401:U1409)</f>
        <v>2.3199999999999998</v>
      </c>
      <c r="I1407" s="39">
        <f>[1]Source!AU2077</f>
        <v>60</v>
      </c>
      <c r="J1407" s="40">
        <f>SUM(V1401:V1409)</f>
        <v>71.94</v>
      </c>
      <c r="K1407" s="41"/>
    </row>
    <row r="1408" spans="1:26" x14ac:dyDescent="0.25">
      <c r="A1408" s="24"/>
      <c r="B1408" s="36"/>
      <c r="C1408" s="36" t="s">
        <v>35</v>
      </c>
      <c r="D1408" s="37" t="s">
        <v>36</v>
      </c>
      <c r="E1408" s="30">
        <f>[1]Source!AQ2077</f>
        <v>3.9</v>
      </c>
      <c r="F1408" s="38"/>
      <c r="G1408" s="39" t="str">
        <f>[1]Source!DI2077</f>
        <v/>
      </c>
      <c r="H1408" s="40"/>
      <c r="I1408" s="39"/>
      <c r="J1408" s="40"/>
      <c r="K1408" s="43">
        <f>[1]Source!U2077</f>
        <v>0.39</v>
      </c>
    </row>
    <row r="1409" spans="1:26" ht="28.5" x14ac:dyDescent="0.25">
      <c r="A1409" s="44" t="str">
        <f>[1]Source!E2078</f>
        <v>339,1</v>
      </c>
      <c r="B1409" s="45" t="str">
        <f>[1]Source!F2078</f>
        <v>509-4299</v>
      </c>
      <c r="C1409" s="45" t="str">
        <f>[1]Source!G2078</f>
        <v>Преобразователь интерфейса, марка "С2000-ПИ"</v>
      </c>
      <c r="D1409" s="46" t="str">
        <f>[1]Source!H2078</f>
        <v>шт.</v>
      </c>
      <c r="E1409" s="47">
        <f>[1]Source!I2078</f>
        <v>1</v>
      </c>
      <c r="F1409" s="48">
        <f>[1]Source!AL2078+[1]Source!AM2078+[1]Source!AO2078</f>
        <v>288.2</v>
      </c>
      <c r="G1409" s="49" t="s">
        <v>37</v>
      </c>
      <c r="H1409" s="50">
        <f>ROUND([1]Source!AC2078*[1]Source!I2078, 2)+ROUND([1]Source!AD2078*[1]Source!I2078, 2)+ROUND([1]Source!AF2078*[1]Source!I2078, 2)</f>
        <v>288.2</v>
      </c>
      <c r="I1409" s="51">
        <f>IF([1]Source!BC2078&lt;&gt; 0, [1]Source!BC2078, 1)</f>
        <v>8.49</v>
      </c>
      <c r="J1409" s="50">
        <f>[1]Source!O2078</f>
        <v>2446.8200000000002</v>
      </c>
      <c r="K1409" s="52"/>
      <c r="S1409">
        <f>ROUND(([1]Source!FX2078/100)*((ROUND([1]Source!AF2078*[1]Source!I2078, 2)+ROUND([1]Source!AE2078*[1]Source!I2078, 2))), 2)</f>
        <v>0</v>
      </c>
      <c r="T1409">
        <f>[1]Source!X2078</f>
        <v>0</v>
      </c>
      <c r="U1409">
        <f>ROUND(([1]Source!FY2078/100)*((ROUND([1]Source!AF2078*[1]Source!I2078, 2)+ROUND([1]Source!AE2078*[1]Source!I2078, 2))), 2)</f>
        <v>0</v>
      </c>
      <c r="V1409">
        <f>[1]Source!Y2078</f>
        <v>0</v>
      </c>
      <c r="W1409">
        <f>IF([1]Source!BI2078&lt;=1,H1409, 0)</f>
        <v>0</v>
      </c>
      <c r="X1409">
        <f>IF([1]Source!BI2078=2,H1409, 0)</f>
        <v>288.2</v>
      </c>
      <c r="Y1409">
        <f>IF([1]Source!BI2078=3,H1409, 0)</f>
        <v>0</v>
      </c>
      <c r="Z1409">
        <f>IF([1]Source!BI2078=4,H1409, 0)</f>
        <v>0</v>
      </c>
    </row>
    <row r="1410" spans="1:26" x14ac:dyDescent="0.25">
      <c r="G1410" s="53">
        <f>H1403+H1404+H1405+H1406+H1407+SUM(H1409:H1409)</f>
        <v>298.06</v>
      </c>
      <c r="H1410" s="53"/>
      <c r="I1410" s="53">
        <f>J1403+J1404+J1405+J1406+J1407+SUM(J1409:J1409)</f>
        <v>2739.53</v>
      </c>
      <c r="J1410" s="53"/>
      <c r="K1410" s="54">
        <f>[1]Source!U2077</f>
        <v>0.39</v>
      </c>
      <c r="O1410" s="55">
        <f>G1410</f>
        <v>298.06</v>
      </c>
      <c r="P1410" s="55">
        <f>I1410</f>
        <v>2739.53</v>
      </c>
      <c r="Q1410" s="55">
        <f>K1410</f>
        <v>0.39</v>
      </c>
      <c r="W1410">
        <f>IF([1]Source!BI2077&lt;=1,H1403+H1404+H1405+H1406+H1407, 0)</f>
        <v>0</v>
      </c>
      <c r="X1410">
        <f>IF([1]Source!BI2077=2,H1403+H1404+H1405+H1406+H1407, 0)</f>
        <v>9.86</v>
      </c>
      <c r="Y1410">
        <f>IF([1]Source!BI2077=3,H1403+H1404+H1405+H1406+H1407, 0)</f>
        <v>0</v>
      </c>
      <c r="Z1410">
        <f>IF([1]Source!BI2077=4,H1403+H1404+H1405+H1406+H1407, 0)</f>
        <v>0</v>
      </c>
    </row>
    <row r="1411" spans="1:26" ht="29.25" x14ac:dyDescent="0.25">
      <c r="A1411" s="24" t="str">
        <f>[1]Source!E2079</f>
        <v>340</v>
      </c>
      <c r="B1411" s="36" t="str">
        <f>[1]Source!F2079</f>
        <v>м10-08-001-12</v>
      </c>
      <c r="C1411" s="36" t="str">
        <f>[1]Source!G2079</f>
        <v>Устройства промежуточные на количество лучей 5</v>
      </c>
      <c r="D1411" s="37" t="str">
        <f>[1]Source!H2079</f>
        <v>1  ШТ.</v>
      </c>
      <c r="E1411" s="30">
        <f>[1]Source!I2079</f>
        <v>1</v>
      </c>
      <c r="F1411" s="38">
        <f>[1]Source!AL2079+[1]Source!AM2079+[1]Source!AO2079</f>
        <v>29.17</v>
      </c>
      <c r="G1411" s="39"/>
      <c r="H1411" s="40"/>
      <c r="I1411" s="39" t="str">
        <f>[1]Source!BO2079</f>
        <v>м10-08-001-12</v>
      </c>
      <c r="J1411" s="40"/>
      <c r="K1411" s="41"/>
      <c r="S1411">
        <f>ROUND(([1]Source!FX2079/100)*((ROUND([1]Source!AF2079*[1]Source!I2079, 2)+ROUND([1]Source!AE2079*[1]Source!I2079, 2))), 2)</f>
        <v>19.87</v>
      </c>
      <c r="T1411">
        <f>[1]Source!X2079</f>
        <v>615.83000000000004</v>
      </c>
      <c r="U1411">
        <f>ROUND(([1]Source!FY2079/100)*((ROUND([1]Source!AF2079*[1]Source!I2079, 2)+ROUND([1]Source!AE2079*[1]Source!I2079, 2))), 2)</f>
        <v>14.9</v>
      </c>
      <c r="V1411">
        <f>[1]Source!Y2079</f>
        <v>461.87</v>
      </c>
    </row>
    <row r="1412" spans="1:26" x14ac:dyDescent="0.25">
      <c r="A1412" s="24"/>
      <c r="B1412" s="36"/>
      <c r="C1412" s="36" t="s">
        <v>29</v>
      </c>
      <c r="D1412" s="37"/>
      <c r="E1412" s="30"/>
      <c r="F1412" s="38">
        <f>[1]Source!AO2079</f>
        <v>24.84</v>
      </c>
      <c r="G1412" s="39" t="str">
        <f>[1]Source!DG2079</f>
        <v/>
      </c>
      <c r="H1412" s="40">
        <f>ROUND([1]Source!AF2079*[1]Source!I2079, 2)</f>
        <v>24.84</v>
      </c>
      <c r="I1412" s="39">
        <f>IF([1]Source!BA2079&lt;&gt; 0, [1]Source!BA2079, 1)</f>
        <v>30.99</v>
      </c>
      <c r="J1412" s="40">
        <f>[1]Source!S2079</f>
        <v>769.79</v>
      </c>
      <c r="K1412" s="41"/>
      <c r="R1412">
        <f>H1412</f>
        <v>24.84</v>
      </c>
    </row>
    <row r="1413" spans="1:26" x14ac:dyDescent="0.25">
      <c r="A1413" s="24"/>
      <c r="B1413" s="36"/>
      <c r="C1413" s="36" t="s">
        <v>30</v>
      </c>
      <c r="D1413" s="37"/>
      <c r="E1413" s="30"/>
      <c r="F1413" s="38">
        <f>[1]Source!AM2079</f>
        <v>0.25</v>
      </c>
      <c r="G1413" s="39" t="str">
        <f>[1]Source!DE2079</f>
        <v/>
      </c>
      <c r="H1413" s="40">
        <f>ROUND([1]Source!AD2079*[1]Source!I2079, 2)</f>
        <v>0.25</v>
      </c>
      <c r="I1413" s="39">
        <f>IF([1]Source!BB2079&lt;&gt; 0, [1]Source!BB2079, 1)</f>
        <v>3.76</v>
      </c>
      <c r="J1413" s="40">
        <f>[1]Source!Q2079</f>
        <v>0.94</v>
      </c>
      <c r="K1413" s="41"/>
    </row>
    <row r="1414" spans="1:26" x14ac:dyDescent="0.25">
      <c r="A1414" s="24"/>
      <c r="B1414" s="36"/>
      <c r="C1414" s="36" t="s">
        <v>31</v>
      </c>
      <c r="D1414" s="37"/>
      <c r="E1414" s="30"/>
      <c r="F1414" s="38">
        <f>[1]Source!AL2079</f>
        <v>4.08</v>
      </c>
      <c r="G1414" s="39" t="str">
        <f>[1]Source!DD2079</f>
        <v/>
      </c>
      <c r="H1414" s="40">
        <f>ROUND([1]Source!AC2079*[1]Source!I2079, 2)</f>
        <v>4.08</v>
      </c>
      <c r="I1414" s="39">
        <f>IF([1]Source!BC2079&lt;&gt; 0, [1]Source!BC2079, 1)</f>
        <v>8.43</v>
      </c>
      <c r="J1414" s="40">
        <f>[1]Source!P2079</f>
        <v>34.39</v>
      </c>
      <c r="K1414" s="41"/>
    </row>
    <row r="1415" spans="1:26" x14ac:dyDescent="0.25">
      <c r="A1415" s="24"/>
      <c r="B1415" s="36"/>
      <c r="C1415" s="36" t="s">
        <v>32</v>
      </c>
      <c r="D1415" s="37" t="s">
        <v>33</v>
      </c>
      <c r="E1415" s="30">
        <f>[1]Source!BZ2079</f>
        <v>80</v>
      </c>
      <c r="F1415" s="42"/>
      <c r="G1415" s="39"/>
      <c r="H1415" s="40">
        <f>SUM(S1411:S1418)</f>
        <v>19.87</v>
      </c>
      <c r="I1415" s="39">
        <f>[1]Source!AT2079</f>
        <v>80</v>
      </c>
      <c r="J1415" s="40">
        <f>SUM(T1411:T1418)</f>
        <v>615.83000000000004</v>
      </c>
      <c r="K1415" s="41"/>
    </row>
    <row r="1416" spans="1:26" x14ac:dyDescent="0.25">
      <c r="A1416" s="24"/>
      <c r="B1416" s="36"/>
      <c r="C1416" s="36" t="s">
        <v>34</v>
      </c>
      <c r="D1416" s="37" t="s">
        <v>33</v>
      </c>
      <c r="E1416" s="30">
        <f>[1]Source!CA2079</f>
        <v>60</v>
      </c>
      <c r="F1416" s="42"/>
      <c r="G1416" s="39"/>
      <c r="H1416" s="40">
        <f>SUM(U1411:U1418)</f>
        <v>14.9</v>
      </c>
      <c r="I1416" s="39">
        <f>[1]Source!AU2079</f>
        <v>60</v>
      </c>
      <c r="J1416" s="40">
        <f>SUM(V1411:V1418)</f>
        <v>461.87</v>
      </c>
      <c r="K1416" s="41"/>
    </row>
    <row r="1417" spans="1:26" x14ac:dyDescent="0.25">
      <c r="A1417" s="24"/>
      <c r="B1417" s="36"/>
      <c r="C1417" s="36" t="s">
        <v>35</v>
      </c>
      <c r="D1417" s="37" t="s">
        <v>36</v>
      </c>
      <c r="E1417" s="30">
        <f>[1]Source!AQ2079</f>
        <v>2.4</v>
      </c>
      <c r="F1417" s="38"/>
      <c r="G1417" s="39" t="str">
        <f>[1]Source!DI2079</f>
        <v/>
      </c>
      <c r="H1417" s="40"/>
      <c r="I1417" s="39"/>
      <c r="J1417" s="40"/>
      <c r="K1417" s="43">
        <f>[1]Source!U2079</f>
        <v>2.4</v>
      </c>
    </row>
    <row r="1418" spans="1:26" ht="28.5" x14ac:dyDescent="0.25">
      <c r="A1418" s="44" t="str">
        <f>[1]Source!E2080</f>
        <v>340,1</v>
      </c>
      <c r="B1418" s="45" t="str">
        <f>[1]Source!F2080</f>
        <v>509-4294</v>
      </c>
      <c r="C1418" s="45" t="str">
        <f>[1]Source!G2080</f>
        <v>Блок контроля и индикации, марка "С2000-БКИ"</v>
      </c>
      <c r="D1418" s="46" t="str">
        <f>[1]Source!H2080</f>
        <v>шт.</v>
      </c>
      <c r="E1418" s="47">
        <f>[1]Source!I2080</f>
        <v>1</v>
      </c>
      <c r="F1418" s="48">
        <f>[1]Source!AL2080+[1]Source!AM2080+[1]Source!AO2080</f>
        <v>404.27</v>
      </c>
      <c r="G1418" s="49" t="s">
        <v>37</v>
      </c>
      <c r="H1418" s="50">
        <f>ROUND([1]Source!AC2080*[1]Source!I2080, 2)+ROUND([1]Source!AD2080*[1]Source!I2080, 2)+ROUND([1]Source!AF2080*[1]Source!I2080, 2)</f>
        <v>404.27</v>
      </c>
      <c r="I1418" s="51">
        <f>IF([1]Source!BC2080&lt;&gt; 0, [1]Source!BC2080, 1)</f>
        <v>9.1</v>
      </c>
      <c r="J1418" s="50">
        <f>[1]Source!O2080</f>
        <v>3678.86</v>
      </c>
      <c r="K1418" s="52"/>
      <c r="S1418">
        <f>ROUND(([1]Source!FX2080/100)*((ROUND([1]Source!AF2080*[1]Source!I2080, 2)+ROUND([1]Source!AE2080*[1]Source!I2080, 2))), 2)</f>
        <v>0</v>
      </c>
      <c r="T1418">
        <f>[1]Source!X2080</f>
        <v>0</v>
      </c>
      <c r="U1418">
        <f>ROUND(([1]Source!FY2080/100)*((ROUND([1]Source!AF2080*[1]Source!I2080, 2)+ROUND([1]Source!AE2080*[1]Source!I2080, 2))), 2)</f>
        <v>0</v>
      </c>
      <c r="V1418">
        <f>[1]Source!Y2080</f>
        <v>0</v>
      </c>
      <c r="W1418">
        <f>IF([1]Source!BI2080&lt;=1,H1418, 0)</f>
        <v>0</v>
      </c>
      <c r="X1418">
        <f>IF([1]Source!BI2080=2,H1418, 0)</f>
        <v>404.27</v>
      </c>
      <c r="Y1418">
        <f>IF([1]Source!BI2080=3,H1418, 0)</f>
        <v>0</v>
      </c>
      <c r="Z1418">
        <f>IF([1]Source!BI2080=4,H1418, 0)</f>
        <v>0</v>
      </c>
    </row>
    <row r="1419" spans="1:26" x14ac:dyDescent="0.25">
      <c r="G1419" s="53">
        <f>H1412+H1413+H1414+H1415+H1416+SUM(H1418:H1418)</f>
        <v>468.21</v>
      </c>
      <c r="H1419" s="53"/>
      <c r="I1419" s="53">
        <f>J1412+J1413+J1414+J1415+J1416+SUM(J1418:J1418)</f>
        <v>5561.68</v>
      </c>
      <c r="J1419" s="53"/>
      <c r="K1419" s="54">
        <f>[1]Source!U2079</f>
        <v>2.4</v>
      </c>
      <c r="O1419" s="55">
        <f>G1419</f>
        <v>468.21</v>
      </c>
      <c r="P1419" s="55">
        <f>I1419</f>
        <v>5561.68</v>
      </c>
      <c r="Q1419" s="55">
        <f>K1419</f>
        <v>2.4</v>
      </c>
      <c r="W1419">
        <f>IF([1]Source!BI2079&lt;=1,H1412+H1413+H1414+H1415+H1416, 0)</f>
        <v>0</v>
      </c>
      <c r="X1419">
        <f>IF([1]Source!BI2079=2,H1412+H1413+H1414+H1415+H1416, 0)</f>
        <v>63.940000000000005</v>
      </c>
      <c r="Y1419">
        <f>IF([1]Source!BI2079=3,H1412+H1413+H1414+H1415+H1416, 0)</f>
        <v>0</v>
      </c>
      <c r="Z1419">
        <f>IF([1]Source!BI2079=4,H1412+H1413+H1414+H1415+H1416, 0)</f>
        <v>0</v>
      </c>
    </row>
    <row r="1420" spans="1:26" ht="29.25" x14ac:dyDescent="0.25">
      <c r="A1420" s="24" t="str">
        <f>[1]Source!E2081</f>
        <v>341</v>
      </c>
      <c r="B1420" s="36" t="str">
        <f>[1]Source!F2081</f>
        <v>м10-08-001-8</v>
      </c>
      <c r="C1420" s="36" t="str">
        <f>[1]Source!G2081</f>
        <v>Прибор ОПС на 4 луча</v>
      </c>
      <c r="D1420" s="37" t="str">
        <f>[1]Source!H2081</f>
        <v>1  ШТ.</v>
      </c>
      <c r="E1420" s="30">
        <f>[1]Source!I2081</f>
        <v>1</v>
      </c>
      <c r="F1420" s="38">
        <f>[1]Source!AL2081+[1]Source!AM2081+[1]Source!AO2081</f>
        <v>29.66</v>
      </c>
      <c r="G1420" s="39"/>
      <c r="H1420" s="40"/>
      <c r="I1420" s="39" t="str">
        <f>[1]Source!BO2081</f>
        <v>м10-08-001-8</v>
      </c>
      <c r="J1420" s="40"/>
      <c r="K1420" s="41"/>
      <c r="S1420">
        <f>ROUND(([1]Source!FX2081/100)*((ROUND([1]Source!AF2081*[1]Source!I2081, 2)+ROUND([1]Source!AE2081*[1]Source!I2081, 2))), 2)</f>
        <v>20.16</v>
      </c>
      <c r="T1420">
        <f>[1]Source!X2081</f>
        <v>624.76</v>
      </c>
      <c r="U1420">
        <f>ROUND(([1]Source!FY2081/100)*((ROUND([1]Source!AF2081*[1]Source!I2081, 2)+ROUND([1]Source!AE2081*[1]Source!I2081, 2))), 2)</f>
        <v>15.12</v>
      </c>
      <c r="V1420">
        <f>[1]Source!Y2081</f>
        <v>468.57</v>
      </c>
    </row>
    <row r="1421" spans="1:26" x14ac:dyDescent="0.25">
      <c r="A1421" s="24"/>
      <c r="B1421" s="36"/>
      <c r="C1421" s="36" t="s">
        <v>29</v>
      </c>
      <c r="D1421" s="37"/>
      <c r="E1421" s="30"/>
      <c r="F1421" s="38">
        <f>[1]Source!AO2081</f>
        <v>25.2</v>
      </c>
      <c r="G1421" s="39" t="str">
        <f>[1]Source!DG2081</f>
        <v/>
      </c>
      <c r="H1421" s="40">
        <f>ROUND([1]Source!AF2081*[1]Source!I2081, 2)</f>
        <v>25.2</v>
      </c>
      <c r="I1421" s="39">
        <f>IF([1]Source!BA2081&lt;&gt; 0, [1]Source!BA2081, 1)</f>
        <v>30.99</v>
      </c>
      <c r="J1421" s="40">
        <f>[1]Source!S2081</f>
        <v>780.95</v>
      </c>
      <c r="K1421" s="41"/>
      <c r="R1421">
        <f>H1421</f>
        <v>25.2</v>
      </c>
    </row>
    <row r="1422" spans="1:26" x14ac:dyDescent="0.25">
      <c r="A1422" s="24"/>
      <c r="B1422" s="36"/>
      <c r="C1422" s="36" t="s">
        <v>30</v>
      </c>
      <c r="D1422" s="37"/>
      <c r="E1422" s="30"/>
      <c r="F1422" s="38">
        <f>[1]Source!AM2081</f>
        <v>0.25</v>
      </c>
      <c r="G1422" s="39" t="str">
        <f>[1]Source!DE2081</f>
        <v/>
      </c>
      <c r="H1422" s="40">
        <f>ROUND([1]Source!AD2081*[1]Source!I2081, 2)</f>
        <v>0.25</v>
      </c>
      <c r="I1422" s="39">
        <f>IF([1]Source!BB2081&lt;&gt; 0, [1]Source!BB2081, 1)</f>
        <v>3.76</v>
      </c>
      <c r="J1422" s="40">
        <f>[1]Source!Q2081</f>
        <v>0.94</v>
      </c>
      <c r="K1422" s="41"/>
    </row>
    <row r="1423" spans="1:26" x14ac:dyDescent="0.25">
      <c r="A1423" s="24"/>
      <c r="B1423" s="36"/>
      <c r="C1423" s="36" t="s">
        <v>31</v>
      </c>
      <c r="D1423" s="37"/>
      <c r="E1423" s="30"/>
      <c r="F1423" s="38">
        <f>[1]Source!AL2081</f>
        <v>4.21</v>
      </c>
      <c r="G1423" s="39" t="str">
        <f>[1]Source!DD2081</f>
        <v/>
      </c>
      <c r="H1423" s="40">
        <f>ROUND([1]Source!AC2081*[1]Source!I2081, 2)</f>
        <v>4.21</v>
      </c>
      <c r="I1423" s="39">
        <f>IF([1]Source!BC2081&lt;&gt; 0, [1]Source!BC2081, 1)</f>
        <v>8.52</v>
      </c>
      <c r="J1423" s="40">
        <f>[1]Source!P2081</f>
        <v>35.869999999999997</v>
      </c>
      <c r="K1423" s="41"/>
    </row>
    <row r="1424" spans="1:26" x14ac:dyDescent="0.25">
      <c r="A1424" s="24"/>
      <c r="B1424" s="36"/>
      <c r="C1424" s="36" t="s">
        <v>32</v>
      </c>
      <c r="D1424" s="37" t="s">
        <v>33</v>
      </c>
      <c r="E1424" s="30">
        <f>[1]Source!BZ2081</f>
        <v>80</v>
      </c>
      <c r="F1424" s="42"/>
      <c r="G1424" s="39"/>
      <c r="H1424" s="40">
        <f>SUM(S1420:S1427)</f>
        <v>20.16</v>
      </c>
      <c r="I1424" s="39">
        <f>[1]Source!AT2081</f>
        <v>80</v>
      </c>
      <c r="J1424" s="40">
        <f>SUM(T1420:T1427)</f>
        <v>624.76</v>
      </c>
      <c r="K1424" s="41"/>
    </row>
    <row r="1425" spans="1:26" x14ac:dyDescent="0.25">
      <c r="A1425" s="24"/>
      <c r="B1425" s="36"/>
      <c r="C1425" s="36" t="s">
        <v>34</v>
      </c>
      <c r="D1425" s="37" t="s">
        <v>33</v>
      </c>
      <c r="E1425" s="30">
        <f>[1]Source!CA2081</f>
        <v>60</v>
      </c>
      <c r="F1425" s="42"/>
      <c r="G1425" s="39"/>
      <c r="H1425" s="40">
        <f>SUM(U1420:U1427)</f>
        <v>15.12</v>
      </c>
      <c r="I1425" s="39">
        <f>[1]Source!AU2081</f>
        <v>60</v>
      </c>
      <c r="J1425" s="40">
        <f>SUM(V1420:V1427)</f>
        <v>468.57</v>
      </c>
      <c r="K1425" s="41"/>
    </row>
    <row r="1426" spans="1:26" x14ac:dyDescent="0.25">
      <c r="A1426" s="24"/>
      <c r="B1426" s="36"/>
      <c r="C1426" s="36" t="s">
        <v>35</v>
      </c>
      <c r="D1426" s="37" t="s">
        <v>36</v>
      </c>
      <c r="E1426" s="30">
        <f>[1]Source!AQ2081</f>
        <v>2.4</v>
      </c>
      <c r="F1426" s="38"/>
      <c r="G1426" s="39" t="str">
        <f>[1]Source!DI2081</f>
        <v/>
      </c>
      <c r="H1426" s="40"/>
      <c r="I1426" s="39"/>
      <c r="J1426" s="40"/>
      <c r="K1426" s="43">
        <f>[1]Source!U2081</f>
        <v>2.4</v>
      </c>
    </row>
    <row r="1427" spans="1:26" ht="28.5" x14ac:dyDescent="0.25">
      <c r="A1427" s="44" t="str">
        <f>[1]Source!E2082</f>
        <v>341,1</v>
      </c>
      <c r="B1427" s="45" t="str">
        <f>[1]Source!F2082</f>
        <v>509-4296</v>
      </c>
      <c r="C1427" s="45" t="str">
        <f>[1]Source!G2082</f>
        <v>Контроллер двухпроводной линии связи, марка "С2000-КДЛ"</v>
      </c>
      <c r="D1427" s="46" t="str">
        <f>[1]Source!H2082</f>
        <v>шт.</v>
      </c>
      <c r="E1427" s="47">
        <f>[1]Source!I2082</f>
        <v>1</v>
      </c>
      <c r="F1427" s="48">
        <f>[1]Source!AL2082+[1]Source!AM2082+[1]Source!AO2082</f>
        <v>178.97</v>
      </c>
      <c r="G1427" s="49" t="s">
        <v>37</v>
      </c>
      <c r="H1427" s="50">
        <f>ROUND([1]Source!AC2082*[1]Source!I2082, 2)+ROUND([1]Source!AD2082*[1]Source!I2082, 2)+ROUND([1]Source!AF2082*[1]Source!I2082, 2)</f>
        <v>178.97</v>
      </c>
      <c r="I1427" s="51">
        <f>IF([1]Source!BC2082&lt;&gt; 0, [1]Source!BC2082, 1)</f>
        <v>10.37</v>
      </c>
      <c r="J1427" s="50">
        <f>[1]Source!O2082</f>
        <v>1855.92</v>
      </c>
      <c r="K1427" s="52"/>
      <c r="S1427">
        <f>ROUND(([1]Source!FX2082/100)*((ROUND([1]Source!AF2082*[1]Source!I2082, 2)+ROUND([1]Source!AE2082*[1]Source!I2082, 2))), 2)</f>
        <v>0</v>
      </c>
      <c r="T1427">
        <f>[1]Source!X2082</f>
        <v>0</v>
      </c>
      <c r="U1427">
        <f>ROUND(([1]Source!FY2082/100)*((ROUND([1]Source!AF2082*[1]Source!I2082, 2)+ROUND([1]Source!AE2082*[1]Source!I2082, 2))), 2)</f>
        <v>0</v>
      </c>
      <c r="V1427">
        <f>[1]Source!Y2082</f>
        <v>0</v>
      </c>
      <c r="W1427">
        <f>IF([1]Source!BI2082&lt;=1,H1427, 0)</f>
        <v>0</v>
      </c>
      <c r="X1427">
        <f>IF([1]Source!BI2082=2,H1427, 0)</f>
        <v>178.97</v>
      </c>
      <c r="Y1427">
        <f>IF([1]Source!BI2082=3,H1427, 0)</f>
        <v>0</v>
      </c>
      <c r="Z1427">
        <f>IF([1]Source!BI2082=4,H1427, 0)</f>
        <v>0</v>
      </c>
    </row>
    <row r="1428" spans="1:26" x14ac:dyDescent="0.25">
      <c r="G1428" s="53">
        <f>H1421+H1422+H1423+H1424+H1425+SUM(H1427:H1427)</f>
        <v>243.91</v>
      </c>
      <c r="H1428" s="53"/>
      <c r="I1428" s="53">
        <f>J1421+J1422+J1423+J1424+J1425+SUM(J1427:J1427)</f>
        <v>3767.01</v>
      </c>
      <c r="J1428" s="53"/>
      <c r="K1428" s="54">
        <f>[1]Source!U2081</f>
        <v>2.4</v>
      </c>
      <c r="O1428" s="55">
        <f>G1428</f>
        <v>243.91</v>
      </c>
      <c r="P1428" s="55">
        <f>I1428</f>
        <v>3767.01</v>
      </c>
      <c r="Q1428" s="55">
        <f>K1428</f>
        <v>2.4</v>
      </c>
      <c r="W1428">
        <f>IF([1]Source!BI2081&lt;=1,H1421+H1422+H1423+H1424+H1425, 0)</f>
        <v>0</v>
      </c>
      <c r="X1428">
        <f>IF([1]Source!BI2081=2,H1421+H1422+H1423+H1424+H1425, 0)</f>
        <v>64.94</v>
      </c>
      <c r="Y1428">
        <f>IF([1]Source!BI2081=3,H1421+H1422+H1423+H1424+H1425, 0)</f>
        <v>0</v>
      </c>
      <c r="Z1428">
        <f>IF([1]Source!BI2081=4,H1421+H1422+H1423+H1424+H1425, 0)</f>
        <v>0</v>
      </c>
    </row>
    <row r="1429" spans="1:26" ht="29.25" x14ac:dyDescent="0.25">
      <c r="A1429" s="24" t="str">
        <f>[1]Source!E2083</f>
        <v>342</v>
      </c>
      <c r="B1429" s="36" t="str">
        <f>[1]Source!F2083</f>
        <v>м10-08-001-12</v>
      </c>
      <c r="C1429" s="36" t="str">
        <f>[1]Source!G2083</f>
        <v>Устройства промежуточные на количество лучей 5</v>
      </c>
      <c r="D1429" s="37" t="str">
        <f>[1]Source!H2083</f>
        <v>1  ШТ.</v>
      </c>
      <c r="E1429" s="30">
        <f>[1]Source!I2083</f>
        <v>3</v>
      </c>
      <c r="F1429" s="38">
        <f>[1]Source!AL2083+[1]Source!AM2083+[1]Source!AO2083</f>
        <v>29.17</v>
      </c>
      <c r="G1429" s="39"/>
      <c r="H1429" s="40"/>
      <c r="I1429" s="39" t="str">
        <f>[1]Source!BO2083</f>
        <v>м10-08-001-12</v>
      </c>
      <c r="J1429" s="40"/>
      <c r="K1429" s="41"/>
      <c r="S1429">
        <f>ROUND(([1]Source!FX2083/100)*((ROUND([1]Source!AF2083*[1]Source!I2083, 2)+ROUND([1]Source!AE2083*[1]Source!I2083, 2))), 2)</f>
        <v>59.62</v>
      </c>
      <c r="T1429">
        <f>[1]Source!X2083</f>
        <v>1847.5</v>
      </c>
      <c r="U1429">
        <f>ROUND(([1]Source!FY2083/100)*((ROUND([1]Source!AF2083*[1]Source!I2083, 2)+ROUND([1]Source!AE2083*[1]Source!I2083, 2))), 2)</f>
        <v>44.71</v>
      </c>
      <c r="V1429">
        <f>[1]Source!Y2083</f>
        <v>1385.62</v>
      </c>
    </row>
    <row r="1430" spans="1:26" x14ac:dyDescent="0.25">
      <c r="A1430" s="24"/>
      <c r="B1430" s="36"/>
      <c r="C1430" s="36" t="s">
        <v>29</v>
      </c>
      <c r="D1430" s="37"/>
      <c r="E1430" s="30"/>
      <c r="F1430" s="38">
        <f>[1]Source!AO2083</f>
        <v>24.84</v>
      </c>
      <c r="G1430" s="39" t="str">
        <f>[1]Source!DG2083</f>
        <v/>
      </c>
      <c r="H1430" s="40">
        <f>ROUND([1]Source!AF2083*[1]Source!I2083, 2)</f>
        <v>74.52</v>
      </c>
      <c r="I1430" s="39">
        <f>IF([1]Source!BA2083&lt;&gt; 0, [1]Source!BA2083, 1)</f>
        <v>30.99</v>
      </c>
      <c r="J1430" s="40">
        <f>[1]Source!S2083</f>
        <v>2309.37</v>
      </c>
      <c r="K1430" s="41"/>
      <c r="R1430">
        <f>H1430</f>
        <v>74.52</v>
      </c>
    </row>
    <row r="1431" spans="1:26" x14ac:dyDescent="0.25">
      <c r="A1431" s="24"/>
      <c r="B1431" s="36"/>
      <c r="C1431" s="36" t="s">
        <v>30</v>
      </c>
      <c r="D1431" s="37"/>
      <c r="E1431" s="30"/>
      <c r="F1431" s="38">
        <f>[1]Source!AM2083</f>
        <v>0.25</v>
      </c>
      <c r="G1431" s="39" t="str">
        <f>[1]Source!DE2083</f>
        <v/>
      </c>
      <c r="H1431" s="40">
        <f>ROUND([1]Source!AD2083*[1]Source!I2083, 2)</f>
        <v>0.75</v>
      </c>
      <c r="I1431" s="39">
        <f>IF([1]Source!BB2083&lt;&gt; 0, [1]Source!BB2083, 1)</f>
        <v>3.76</v>
      </c>
      <c r="J1431" s="40">
        <f>[1]Source!Q2083</f>
        <v>2.82</v>
      </c>
      <c r="K1431" s="41"/>
    </row>
    <row r="1432" spans="1:26" x14ac:dyDescent="0.25">
      <c r="A1432" s="24"/>
      <c r="B1432" s="36"/>
      <c r="C1432" s="36" t="s">
        <v>31</v>
      </c>
      <c r="D1432" s="37"/>
      <c r="E1432" s="30"/>
      <c r="F1432" s="38">
        <f>[1]Source!AL2083</f>
        <v>4.08</v>
      </c>
      <c r="G1432" s="39" t="str">
        <f>[1]Source!DD2083</f>
        <v/>
      </c>
      <c r="H1432" s="40">
        <f>ROUND([1]Source!AC2083*[1]Source!I2083, 2)</f>
        <v>12.24</v>
      </c>
      <c r="I1432" s="39">
        <f>IF([1]Source!BC2083&lt;&gt; 0, [1]Source!BC2083, 1)</f>
        <v>8.43</v>
      </c>
      <c r="J1432" s="40">
        <f>[1]Source!P2083</f>
        <v>103.18</v>
      </c>
      <c r="K1432" s="41"/>
    </row>
    <row r="1433" spans="1:26" x14ac:dyDescent="0.25">
      <c r="A1433" s="24"/>
      <c r="B1433" s="36"/>
      <c r="C1433" s="36" t="s">
        <v>32</v>
      </c>
      <c r="D1433" s="37" t="s">
        <v>33</v>
      </c>
      <c r="E1433" s="30">
        <f>[1]Source!BZ2083</f>
        <v>80</v>
      </c>
      <c r="F1433" s="42"/>
      <c r="G1433" s="39"/>
      <c r="H1433" s="40">
        <f>SUM(S1429:S1436)</f>
        <v>59.62</v>
      </c>
      <c r="I1433" s="39">
        <f>[1]Source!AT2083</f>
        <v>80</v>
      </c>
      <c r="J1433" s="40">
        <f>SUM(T1429:T1436)</f>
        <v>1847.5</v>
      </c>
      <c r="K1433" s="41"/>
    </row>
    <row r="1434" spans="1:26" x14ac:dyDescent="0.25">
      <c r="A1434" s="24"/>
      <c r="B1434" s="36"/>
      <c r="C1434" s="36" t="s">
        <v>34</v>
      </c>
      <c r="D1434" s="37" t="s">
        <v>33</v>
      </c>
      <c r="E1434" s="30">
        <f>[1]Source!CA2083</f>
        <v>60</v>
      </c>
      <c r="F1434" s="42"/>
      <c r="G1434" s="39"/>
      <c r="H1434" s="40">
        <f>SUM(U1429:U1436)</f>
        <v>44.71</v>
      </c>
      <c r="I1434" s="39">
        <f>[1]Source!AU2083</f>
        <v>60</v>
      </c>
      <c r="J1434" s="40">
        <f>SUM(V1429:V1436)</f>
        <v>1385.62</v>
      </c>
      <c r="K1434" s="41"/>
    </row>
    <row r="1435" spans="1:26" x14ac:dyDescent="0.25">
      <c r="A1435" s="24"/>
      <c r="B1435" s="36"/>
      <c r="C1435" s="36" t="s">
        <v>35</v>
      </c>
      <c r="D1435" s="37" t="s">
        <v>36</v>
      </c>
      <c r="E1435" s="30">
        <f>[1]Source!AQ2083</f>
        <v>2.4</v>
      </c>
      <c r="F1435" s="38"/>
      <c r="G1435" s="39" t="str">
        <f>[1]Source!DI2083</f>
        <v/>
      </c>
      <c r="H1435" s="40"/>
      <c r="I1435" s="39"/>
      <c r="J1435" s="40"/>
      <c r="K1435" s="43">
        <f>[1]Source!U2083</f>
        <v>7.1999999999999993</v>
      </c>
    </row>
    <row r="1436" spans="1:26" ht="28.5" x14ac:dyDescent="0.25">
      <c r="A1436" s="44" t="str">
        <f>[1]Source!E2084</f>
        <v>342,1</v>
      </c>
      <c r="B1436" s="45" t="str">
        <f>[1]Source!F2084</f>
        <v>509-7317</v>
      </c>
      <c r="C1436" s="45" t="str">
        <f>[1]Source!G2084</f>
        <v>Блок сигнально-пусковой (релейный блок), марка "С2000-СП2"</v>
      </c>
      <c r="D1436" s="46" t="str">
        <f>[1]Source!H2084</f>
        <v>шт.</v>
      </c>
      <c r="E1436" s="47">
        <f>[1]Source!I2084</f>
        <v>3</v>
      </c>
      <c r="F1436" s="48">
        <f>[1]Source!AL2084+[1]Source!AM2084+[1]Source!AO2084</f>
        <v>99.32</v>
      </c>
      <c r="G1436" s="49" t="s">
        <v>37</v>
      </c>
      <c r="H1436" s="50">
        <f>ROUND([1]Source!AC2084*[1]Source!I2084, 2)+ROUND([1]Source!AD2084*[1]Source!I2084, 2)+ROUND([1]Source!AF2084*[1]Source!I2084, 2)</f>
        <v>297.95999999999998</v>
      </c>
      <c r="I1436" s="51">
        <f>IF([1]Source!BC2084&lt;&gt; 0, [1]Source!BC2084, 1)</f>
        <v>9.25</v>
      </c>
      <c r="J1436" s="50">
        <f>[1]Source!O2084</f>
        <v>2756.13</v>
      </c>
      <c r="K1436" s="52"/>
      <c r="S1436">
        <f>ROUND(([1]Source!FX2084/100)*((ROUND([1]Source!AF2084*[1]Source!I2084, 2)+ROUND([1]Source!AE2084*[1]Source!I2084, 2))), 2)</f>
        <v>0</v>
      </c>
      <c r="T1436">
        <f>[1]Source!X2084</f>
        <v>0</v>
      </c>
      <c r="U1436">
        <f>ROUND(([1]Source!FY2084/100)*((ROUND([1]Source!AF2084*[1]Source!I2084, 2)+ROUND([1]Source!AE2084*[1]Source!I2084, 2))), 2)</f>
        <v>0</v>
      </c>
      <c r="V1436">
        <f>[1]Source!Y2084</f>
        <v>0</v>
      </c>
      <c r="W1436">
        <f>IF([1]Source!BI2084&lt;=1,H1436, 0)</f>
        <v>0</v>
      </c>
      <c r="X1436">
        <f>IF([1]Source!BI2084=2,H1436, 0)</f>
        <v>297.95999999999998</v>
      </c>
      <c r="Y1436">
        <f>IF([1]Source!BI2084=3,H1436, 0)</f>
        <v>0</v>
      </c>
      <c r="Z1436">
        <f>IF([1]Source!BI2084=4,H1436, 0)</f>
        <v>0</v>
      </c>
    </row>
    <row r="1437" spans="1:26" x14ac:dyDescent="0.25">
      <c r="G1437" s="53">
        <f>H1430+H1431+H1432+H1433+H1434+SUM(H1436:H1436)</f>
        <v>489.79999999999995</v>
      </c>
      <c r="H1437" s="53"/>
      <c r="I1437" s="53">
        <f>J1430+J1431+J1432+J1433+J1434+SUM(J1436:J1436)</f>
        <v>8404.619999999999</v>
      </c>
      <c r="J1437" s="53"/>
      <c r="K1437" s="54">
        <f>[1]Source!U2083</f>
        <v>7.1999999999999993</v>
      </c>
      <c r="O1437" s="55">
        <f>G1437</f>
        <v>489.79999999999995</v>
      </c>
      <c r="P1437" s="55">
        <f>I1437</f>
        <v>8404.619999999999</v>
      </c>
      <c r="Q1437" s="55">
        <f>K1437</f>
        <v>7.1999999999999993</v>
      </c>
      <c r="W1437">
        <f>IF([1]Source!BI2083&lt;=1,H1430+H1431+H1432+H1433+H1434, 0)</f>
        <v>0</v>
      </c>
      <c r="X1437">
        <f>IF([1]Source!BI2083=2,H1430+H1431+H1432+H1433+H1434, 0)</f>
        <v>191.84</v>
      </c>
      <c r="Y1437">
        <f>IF([1]Source!BI2083=3,H1430+H1431+H1432+H1433+H1434, 0)</f>
        <v>0</v>
      </c>
      <c r="Z1437">
        <f>IF([1]Source!BI2083=4,H1430+H1431+H1432+H1433+H1434, 0)</f>
        <v>0</v>
      </c>
    </row>
    <row r="1438" spans="1:26" ht="29.25" x14ac:dyDescent="0.25">
      <c r="A1438" s="24" t="str">
        <f>[1]Source!E2085</f>
        <v>343</v>
      </c>
      <c r="B1438" s="36" t="str">
        <f>[1]Source!F2085</f>
        <v>м10-08-019-01</v>
      </c>
      <c r="C1438" s="36" t="str">
        <f>[1]Source!G2085</f>
        <v>Коробка ответвительная на стене</v>
      </c>
      <c r="D1438" s="37" t="str">
        <f>[1]Source!H2085</f>
        <v>1  ШТ.</v>
      </c>
      <c r="E1438" s="30">
        <f>[1]Source!I2085</f>
        <v>1</v>
      </c>
      <c r="F1438" s="38">
        <f>[1]Source!AL2085+[1]Source!AM2085+[1]Source!AO2085</f>
        <v>5.29</v>
      </c>
      <c r="G1438" s="39"/>
      <c r="H1438" s="40"/>
      <c r="I1438" s="39" t="str">
        <f>[1]Source!BO2085</f>
        <v>м11-03-001-1</v>
      </c>
      <c r="J1438" s="40"/>
      <c r="K1438" s="41"/>
      <c r="S1438">
        <f>ROUND(([1]Source!FX2085/100)*((ROUND([1]Source!AF2085*[1]Source!I2085, 2)+ROUND([1]Source!AE2085*[1]Source!I2085, 2))), 2)</f>
        <v>3.9</v>
      </c>
      <c r="T1438">
        <f>[1]Source!X2085</f>
        <v>120.98</v>
      </c>
      <c r="U1438">
        <f>ROUND(([1]Source!FY2085/100)*((ROUND([1]Source!AF2085*[1]Source!I2085, 2)+ROUND([1]Source!AE2085*[1]Source!I2085, 2))), 2)</f>
        <v>2.93</v>
      </c>
      <c r="V1438">
        <f>[1]Source!Y2085</f>
        <v>90.74</v>
      </c>
    </row>
    <row r="1439" spans="1:26" x14ac:dyDescent="0.25">
      <c r="A1439" s="24"/>
      <c r="B1439" s="36"/>
      <c r="C1439" s="36" t="s">
        <v>29</v>
      </c>
      <c r="D1439" s="37"/>
      <c r="E1439" s="30"/>
      <c r="F1439" s="38">
        <f>[1]Source!AO2085</f>
        <v>4.88</v>
      </c>
      <c r="G1439" s="39" t="str">
        <f>[1]Source!DG2085</f>
        <v/>
      </c>
      <c r="H1439" s="40">
        <f>ROUND([1]Source!AF2085*[1]Source!I2085, 2)</f>
        <v>4.88</v>
      </c>
      <c r="I1439" s="39">
        <f>IF([1]Source!BA2085&lt;&gt; 0, [1]Source!BA2085, 1)</f>
        <v>30.99</v>
      </c>
      <c r="J1439" s="40">
        <f>[1]Source!S2085</f>
        <v>151.22999999999999</v>
      </c>
      <c r="K1439" s="41"/>
      <c r="R1439">
        <f>H1439</f>
        <v>4.88</v>
      </c>
    </row>
    <row r="1440" spans="1:26" x14ac:dyDescent="0.25">
      <c r="A1440" s="24"/>
      <c r="B1440" s="36"/>
      <c r="C1440" s="36" t="s">
        <v>31</v>
      </c>
      <c r="D1440" s="37"/>
      <c r="E1440" s="30"/>
      <c r="F1440" s="38">
        <f>[1]Source!AL2085</f>
        <v>0.41</v>
      </c>
      <c r="G1440" s="39" t="str">
        <f>[1]Source!DD2085</f>
        <v/>
      </c>
      <c r="H1440" s="40">
        <f>ROUND([1]Source!AC2085*[1]Source!I2085, 2)</f>
        <v>0.41</v>
      </c>
      <c r="I1440" s="39">
        <f>IF([1]Source!BC2085&lt;&gt; 0, [1]Source!BC2085, 1)</f>
        <v>8.33</v>
      </c>
      <c r="J1440" s="40">
        <f>[1]Source!P2085</f>
        <v>3.42</v>
      </c>
      <c r="K1440" s="41"/>
    </row>
    <row r="1441" spans="1:26" x14ac:dyDescent="0.25">
      <c r="A1441" s="24"/>
      <c r="B1441" s="36"/>
      <c r="C1441" s="36" t="s">
        <v>32</v>
      </c>
      <c r="D1441" s="37" t="s">
        <v>33</v>
      </c>
      <c r="E1441" s="30">
        <f>[1]Source!BZ2085</f>
        <v>80</v>
      </c>
      <c r="F1441" s="42"/>
      <c r="G1441" s="39"/>
      <c r="H1441" s="40">
        <f>SUM(S1438:S1444)</f>
        <v>3.9</v>
      </c>
      <c r="I1441" s="39">
        <f>[1]Source!AT2085</f>
        <v>80</v>
      </c>
      <c r="J1441" s="40">
        <f>SUM(T1438:T1444)</f>
        <v>120.98</v>
      </c>
      <c r="K1441" s="41"/>
    </row>
    <row r="1442" spans="1:26" x14ac:dyDescent="0.25">
      <c r="A1442" s="24"/>
      <c r="B1442" s="36"/>
      <c r="C1442" s="36" t="s">
        <v>34</v>
      </c>
      <c r="D1442" s="37" t="s">
        <v>33</v>
      </c>
      <c r="E1442" s="30">
        <f>[1]Source!CA2085</f>
        <v>60</v>
      </c>
      <c r="F1442" s="42"/>
      <c r="G1442" s="39"/>
      <c r="H1442" s="40">
        <f>SUM(U1438:U1444)</f>
        <v>2.93</v>
      </c>
      <c r="I1442" s="39">
        <f>[1]Source!AU2085</f>
        <v>60</v>
      </c>
      <c r="J1442" s="40">
        <f>SUM(V1438:V1444)</f>
        <v>90.74</v>
      </c>
      <c r="K1442" s="41"/>
    </row>
    <row r="1443" spans="1:26" x14ac:dyDescent="0.25">
      <c r="A1443" s="24"/>
      <c r="B1443" s="36"/>
      <c r="C1443" s="36" t="s">
        <v>35</v>
      </c>
      <c r="D1443" s="37" t="s">
        <v>36</v>
      </c>
      <c r="E1443" s="30">
        <f>[1]Source!AQ2085</f>
        <v>0.52</v>
      </c>
      <c r="F1443" s="38"/>
      <c r="G1443" s="39" t="str">
        <f>[1]Source!DI2085</f>
        <v/>
      </c>
      <c r="H1443" s="40"/>
      <c r="I1443" s="39"/>
      <c r="J1443" s="40"/>
      <c r="K1443" s="43">
        <f>[1]Source!U2085</f>
        <v>0.52</v>
      </c>
    </row>
    <row r="1444" spans="1:26" ht="28.5" x14ac:dyDescent="0.25">
      <c r="A1444" s="44" t="str">
        <f>[1]Source!E2086</f>
        <v>343,1</v>
      </c>
      <c r="B1444" s="45" t="str">
        <f>[1]Source!F2086</f>
        <v>509-7292</v>
      </c>
      <c r="C1444" s="45" t="str">
        <f>[1]Source!G2086</f>
        <v>Расширитель адресный ("адресная метка"), марка "С2000-АР2"</v>
      </c>
      <c r="D1444" s="46" t="str">
        <f>[1]Source!H2086</f>
        <v>100 шт.</v>
      </c>
      <c r="E1444" s="47">
        <f>[1]Source!I2086</f>
        <v>0.01</v>
      </c>
      <c r="F1444" s="48">
        <f>[1]Source!AL2086+[1]Source!AM2086+[1]Source!AO2086</f>
        <v>5563</v>
      </c>
      <c r="G1444" s="49" t="s">
        <v>37</v>
      </c>
      <c r="H1444" s="50">
        <f>ROUND([1]Source!AC2086*[1]Source!I2086, 2)+ROUND([1]Source!AD2086*[1]Source!I2086, 2)+ROUND([1]Source!AF2086*[1]Source!I2086, 2)</f>
        <v>55.63</v>
      </c>
      <c r="I1444" s="51">
        <f>IF([1]Source!BC2086&lt;&gt; 0, [1]Source!BC2086, 1)</f>
        <v>7.37</v>
      </c>
      <c r="J1444" s="50">
        <f>[1]Source!O2086</f>
        <v>409.99</v>
      </c>
      <c r="K1444" s="52"/>
      <c r="S1444">
        <f>ROUND(([1]Source!FX2086/100)*((ROUND([1]Source!AF2086*[1]Source!I2086, 2)+ROUND([1]Source!AE2086*[1]Source!I2086, 2))), 2)</f>
        <v>0</v>
      </c>
      <c r="T1444">
        <f>[1]Source!X2086</f>
        <v>0</v>
      </c>
      <c r="U1444">
        <f>ROUND(([1]Source!FY2086/100)*((ROUND([1]Source!AF2086*[1]Source!I2086, 2)+ROUND([1]Source!AE2086*[1]Source!I2086, 2))), 2)</f>
        <v>0</v>
      </c>
      <c r="V1444">
        <f>[1]Source!Y2086</f>
        <v>0</v>
      </c>
      <c r="W1444">
        <f>IF([1]Source!BI2086&lt;=1,H1444, 0)</f>
        <v>0</v>
      </c>
      <c r="X1444">
        <f>IF([1]Source!BI2086=2,H1444, 0)</f>
        <v>55.63</v>
      </c>
      <c r="Y1444">
        <f>IF([1]Source!BI2086=3,H1444, 0)</f>
        <v>0</v>
      </c>
      <c r="Z1444">
        <f>IF([1]Source!BI2086=4,H1444, 0)</f>
        <v>0</v>
      </c>
    </row>
    <row r="1445" spans="1:26" x14ac:dyDescent="0.25">
      <c r="G1445" s="53">
        <f>H1439+H1440+H1441+H1442+SUM(H1444:H1444)</f>
        <v>67.75</v>
      </c>
      <c r="H1445" s="53"/>
      <c r="I1445" s="53">
        <f>J1439+J1440+J1441+J1442+SUM(J1444:J1444)</f>
        <v>776.36</v>
      </c>
      <c r="J1445" s="53"/>
      <c r="K1445" s="54">
        <f>[1]Source!U2085</f>
        <v>0.52</v>
      </c>
      <c r="O1445" s="55">
        <f>G1445</f>
        <v>67.75</v>
      </c>
      <c r="P1445" s="55">
        <f>I1445</f>
        <v>776.36</v>
      </c>
      <c r="Q1445" s="55">
        <f>K1445</f>
        <v>0.52</v>
      </c>
      <c r="W1445">
        <f>IF([1]Source!BI2085&lt;=1,H1439+H1440+H1441+H1442, 0)</f>
        <v>0</v>
      </c>
      <c r="X1445">
        <f>IF([1]Source!BI2085=2,H1439+H1440+H1441+H1442, 0)</f>
        <v>12.12</v>
      </c>
      <c r="Y1445">
        <f>IF([1]Source!BI2085=3,H1439+H1440+H1441+H1442, 0)</f>
        <v>0</v>
      </c>
      <c r="Z1445">
        <f>IF([1]Source!BI2085=4,H1439+H1440+H1441+H1442, 0)</f>
        <v>0</v>
      </c>
    </row>
    <row r="1446" spans="1:26" ht="57" x14ac:dyDescent="0.25">
      <c r="A1446" s="24" t="str">
        <f>[1]Source!E2092</f>
        <v>346</v>
      </c>
      <c r="B1446" s="36" t="str">
        <f>[1]Source!F2092</f>
        <v>м10-08-002-1</v>
      </c>
      <c r="C1446" s="36" t="str">
        <f>[1]Source!G2092</f>
        <v>Извещатель ПС автоматический тепловой электро-контактный, магнитоконтактный в нормальном исполнении</v>
      </c>
      <c r="D1446" s="37" t="str">
        <f>[1]Source!H2092</f>
        <v>1  ШТ.</v>
      </c>
      <c r="E1446" s="30">
        <f>[1]Source!I2092</f>
        <v>26</v>
      </c>
      <c r="F1446" s="38">
        <f>[1]Source!AL2092+[1]Source!AM2092+[1]Source!AO2092</f>
        <v>9.48</v>
      </c>
      <c r="G1446" s="39"/>
      <c r="H1446" s="40"/>
      <c r="I1446" s="39" t="str">
        <f>[1]Source!BO2092</f>
        <v>м10-08-002-1</v>
      </c>
      <c r="J1446" s="40"/>
      <c r="K1446" s="41"/>
      <c r="S1446">
        <f>ROUND(([1]Source!FX2092/100)*((ROUND([1]Source!AF2092*[1]Source!I2092, 2)+ROUND([1]Source!AE2092*[1]Source!I2092, 2))), 2)</f>
        <v>168.06</v>
      </c>
      <c r="T1446">
        <f>[1]Source!X2092</f>
        <v>5208.3</v>
      </c>
      <c r="U1446">
        <f>ROUND(([1]Source!FY2092/100)*((ROUND([1]Source!AF2092*[1]Source!I2092, 2)+ROUND([1]Source!AE2092*[1]Source!I2092, 2))), 2)</f>
        <v>126.05</v>
      </c>
      <c r="V1446">
        <f>[1]Source!Y2092</f>
        <v>3906.23</v>
      </c>
    </row>
    <row r="1447" spans="1:26" x14ac:dyDescent="0.25">
      <c r="A1447" s="24"/>
      <c r="B1447" s="36"/>
      <c r="C1447" s="36" t="s">
        <v>29</v>
      </c>
      <c r="D1447" s="37"/>
      <c r="E1447" s="30"/>
      <c r="F1447" s="38">
        <f>[1]Source!AO2092</f>
        <v>8.08</v>
      </c>
      <c r="G1447" s="39" t="str">
        <f>[1]Source!DG2092</f>
        <v/>
      </c>
      <c r="H1447" s="40">
        <f>ROUND([1]Source!AF2092*[1]Source!I2092, 2)</f>
        <v>210.08</v>
      </c>
      <c r="I1447" s="39">
        <f>IF([1]Source!BA2092&lt;&gt; 0, [1]Source!BA2092, 1)</f>
        <v>30.99</v>
      </c>
      <c r="J1447" s="40">
        <f>[1]Source!S2092</f>
        <v>6510.38</v>
      </c>
      <c r="K1447" s="41"/>
      <c r="R1447">
        <f>H1447</f>
        <v>210.08</v>
      </c>
    </row>
    <row r="1448" spans="1:26" x14ac:dyDescent="0.25">
      <c r="A1448" s="24"/>
      <c r="B1448" s="36"/>
      <c r="C1448" s="36" t="s">
        <v>30</v>
      </c>
      <c r="D1448" s="37"/>
      <c r="E1448" s="30"/>
      <c r="F1448" s="38">
        <f>[1]Source!AM2092</f>
        <v>0.12</v>
      </c>
      <c r="G1448" s="39" t="str">
        <f>[1]Source!DE2092</f>
        <v/>
      </c>
      <c r="H1448" s="40">
        <f>ROUND([1]Source!AD2092*[1]Source!I2092, 2)</f>
        <v>3.12</v>
      </c>
      <c r="I1448" s="39">
        <f>IF([1]Source!BB2092&lt;&gt; 0, [1]Source!BB2092, 1)</f>
        <v>3.67</v>
      </c>
      <c r="J1448" s="40">
        <f>[1]Source!Q2092</f>
        <v>11.45</v>
      </c>
      <c r="K1448" s="41"/>
    </row>
    <row r="1449" spans="1:26" x14ac:dyDescent="0.25">
      <c r="A1449" s="24"/>
      <c r="B1449" s="36"/>
      <c r="C1449" s="36" t="s">
        <v>31</v>
      </c>
      <c r="D1449" s="37"/>
      <c r="E1449" s="30"/>
      <c r="F1449" s="38">
        <f>[1]Source!AL2092</f>
        <v>1.28</v>
      </c>
      <c r="G1449" s="39" t="str">
        <f>[1]Source!DD2092</f>
        <v/>
      </c>
      <c r="H1449" s="40">
        <f>ROUND([1]Source!AC2092*[1]Source!I2092, 2)</f>
        <v>33.28</v>
      </c>
      <c r="I1449" s="39">
        <f>IF([1]Source!BC2092&lt;&gt; 0, [1]Source!BC2092, 1)</f>
        <v>8.11</v>
      </c>
      <c r="J1449" s="40">
        <f>[1]Source!P2092</f>
        <v>269.89999999999998</v>
      </c>
      <c r="K1449" s="41"/>
    </row>
    <row r="1450" spans="1:26" x14ac:dyDescent="0.25">
      <c r="A1450" s="24"/>
      <c r="B1450" s="36"/>
      <c r="C1450" s="36" t="s">
        <v>32</v>
      </c>
      <c r="D1450" s="37" t="s">
        <v>33</v>
      </c>
      <c r="E1450" s="30">
        <f>[1]Source!BZ2092</f>
        <v>80</v>
      </c>
      <c r="F1450" s="42"/>
      <c r="G1450" s="39"/>
      <c r="H1450" s="40">
        <f>SUM(S1446:S1455)</f>
        <v>168.06</v>
      </c>
      <c r="I1450" s="39">
        <f>[1]Source!AT2092</f>
        <v>80</v>
      </c>
      <c r="J1450" s="40">
        <f>SUM(T1446:T1455)</f>
        <v>5208.3</v>
      </c>
      <c r="K1450" s="41"/>
    </row>
    <row r="1451" spans="1:26" x14ac:dyDescent="0.25">
      <c r="A1451" s="24"/>
      <c r="B1451" s="36"/>
      <c r="C1451" s="36" t="s">
        <v>34</v>
      </c>
      <c r="D1451" s="37" t="s">
        <v>33</v>
      </c>
      <c r="E1451" s="30">
        <f>[1]Source!CA2092</f>
        <v>60</v>
      </c>
      <c r="F1451" s="42"/>
      <c r="G1451" s="39"/>
      <c r="H1451" s="40">
        <f>SUM(U1446:U1455)</f>
        <v>126.05</v>
      </c>
      <c r="I1451" s="39">
        <f>[1]Source!AU2092</f>
        <v>60</v>
      </c>
      <c r="J1451" s="40">
        <f>SUM(V1446:V1455)</f>
        <v>3906.23</v>
      </c>
      <c r="K1451" s="41"/>
    </row>
    <row r="1452" spans="1:26" x14ac:dyDescent="0.25">
      <c r="A1452" s="24"/>
      <c r="B1452" s="36"/>
      <c r="C1452" s="36" t="s">
        <v>35</v>
      </c>
      <c r="D1452" s="37" t="s">
        <v>36</v>
      </c>
      <c r="E1452" s="30">
        <f>[1]Source!AQ2092</f>
        <v>0.84</v>
      </c>
      <c r="F1452" s="38"/>
      <c r="G1452" s="39" t="str">
        <f>[1]Source!DI2092</f>
        <v/>
      </c>
      <c r="H1452" s="40"/>
      <c r="I1452" s="39"/>
      <c r="J1452" s="40"/>
      <c r="K1452" s="43">
        <f>[1]Source!U2092</f>
        <v>21.84</v>
      </c>
    </row>
    <row r="1453" spans="1:26" ht="57" x14ac:dyDescent="0.25">
      <c r="A1453" s="24" t="str">
        <f>[1]Source!E2093</f>
        <v>346,1</v>
      </c>
      <c r="B1453" s="36" t="str">
        <f>[1]Source!F2093</f>
        <v>509-7315</v>
      </c>
      <c r="C1453" s="36" t="str">
        <f>[1]Source!G2093</f>
        <v>Извещатель пожарный тепловой максимально-дифференциальный адресно-аналоговый, марка "С2000-ИП"</v>
      </c>
      <c r="D1453" s="37" t="str">
        <f>[1]Source!H2093</f>
        <v>шт.</v>
      </c>
      <c r="E1453" s="30">
        <f>[1]Source!I2093</f>
        <v>16</v>
      </c>
      <c r="F1453" s="38">
        <f>[1]Source!AL2093+[1]Source!AM2093+[1]Source!AO2093</f>
        <v>139.94999999999999</v>
      </c>
      <c r="G1453" s="57" t="s">
        <v>37</v>
      </c>
      <c r="H1453" s="40">
        <f>ROUND([1]Source!AC2093*[1]Source!I2093, 2)+ROUND([1]Source!AD2093*[1]Source!I2093, 2)+ROUND([1]Source!AF2093*[1]Source!I2093, 2)</f>
        <v>2239.1999999999998</v>
      </c>
      <c r="I1453" s="39">
        <f>IF([1]Source!BC2093&lt;&gt; 0, [1]Source!BC2093, 1)</f>
        <v>4.5599999999999996</v>
      </c>
      <c r="J1453" s="40">
        <f>[1]Source!O2093</f>
        <v>10210.75</v>
      </c>
      <c r="K1453" s="41"/>
      <c r="S1453">
        <f>ROUND(([1]Source!FX2093/100)*((ROUND([1]Source!AF2093*[1]Source!I2093, 2)+ROUND([1]Source!AE2093*[1]Source!I2093, 2))), 2)</f>
        <v>0</v>
      </c>
      <c r="T1453">
        <f>[1]Source!X2093</f>
        <v>0</v>
      </c>
      <c r="U1453">
        <f>ROUND(([1]Source!FY2093/100)*((ROUND([1]Source!AF2093*[1]Source!I2093, 2)+ROUND([1]Source!AE2093*[1]Source!I2093, 2))), 2)</f>
        <v>0</v>
      </c>
      <c r="V1453">
        <f>[1]Source!Y2093</f>
        <v>0</v>
      </c>
      <c r="W1453">
        <f>IF([1]Source!BI2093&lt;=1,H1453, 0)</f>
        <v>0</v>
      </c>
      <c r="X1453">
        <f>IF([1]Source!BI2093=2,H1453, 0)</f>
        <v>2239.1999999999998</v>
      </c>
      <c r="Y1453">
        <f>IF([1]Source!BI2093=3,H1453, 0)</f>
        <v>0</v>
      </c>
      <c r="Z1453">
        <f>IF([1]Source!BI2093=4,H1453, 0)</f>
        <v>0</v>
      </c>
    </row>
    <row r="1454" spans="1:26" ht="28.5" x14ac:dyDescent="0.25">
      <c r="A1454" s="24" t="str">
        <f>[1]Source!E2094</f>
        <v>346,2</v>
      </c>
      <c r="B1454" s="36" t="str">
        <f>[1]Source!F2094</f>
        <v>509-7234</v>
      </c>
      <c r="C1454" s="36" t="str">
        <f>[1]Source!G2094</f>
        <v>Извещатель пожарный ручной ИПР 513-3А исп. 02</v>
      </c>
      <c r="D1454" s="37" t="str">
        <f>[1]Source!H2094</f>
        <v>10 шт.</v>
      </c>
      <c r="E1454" s="30">
        <f>[1]Source!I2094</f>
        <v>0.2</v>
      </c>
      <c r="F1454" s="38">
        <f>[1]Source!AL2094+[1]Source!AM2094+[1]Source!AO2094</f>
        <v>2845.5</v>
      </c>
      <c r="G1454" s="57" t="s">
        <v>37</v>
      </c>
      <c r="H1454" s="40">
        <f>ROUND([1]Source!AC2094*[1]Source!I2094, 2)+ROUND([1]Source!AD2094*[1]Source!I2094, 2)+ROUND([1]Source!AF2094*[1]Source!I2094, 2)</f>
        <v>569.1</v>
      </c>
      <c r="I1454" s="39">
        <f>IF([1]Source!BC2094&lt;&gt; 0, [1]Source!BC2094, 1)</f>
        <v>1.74</v>
      </c>
      <c r="J1454" s="40">
        <f>[1]Source!O2094</f>
        <v>990.23</v>
      </c>
      <c r="K1454" s="41"/>
      <c r="S1454">
        <f>ROUND(([1]Source!FX2094/100)*((ROUND([1]Source!AF2094*[1]Source!I2094, 2)+ROUND([1]Source!AE2094*[1]Source!I2094, 2))), 2)</f>
        <v>0</v>
      </c>
      <c r="T1454">
        <f>[1]Source!X2094</f>
        <v>0</v>
      </c>
      <c r="U1454">
        <f>ROUND(([1]Source!FY2094/100)*((ROUND([1]Source!AF2094*[1]Source!I2094, 2)+ROUND([1]Source!AE2094*[1]Source!I2094, 2))), 2)</f>
        <v>0</v>
      </c>
      <c r="V1454">
        <f>[1]Source!Y2094</f>
        <v>0</v>
      </c>
      <c r="W1454">
        <f>IF([1]Source!BI2094&lt;=1,H1454, 0)</f>
        <v>0</v>
      </c>
      <c r="X1454">
        <f>IF([1]Source!BI2094=2,H1454, 0)</f>
        <v>569.1</v>
      </c>
      <c r="Y1454">
        <f>IF([1]Source!BI2094=3,H1454, 0)</f>
        <v>0</v>
      </c>
      <c r="Z1454">
        <f>IF([1]Source!BI2094=4,H1454, 0)</f>
        <v>0</v>
      </c>
    </row>
    <row r="1455" spans="1:26" ht="68.25" x14ac:dyDescent="0.25">
      <c r="A1455" s="44" t="str">
        <f>[1]Source!E2095</f>
        <v>346,3</v>
      </c>
      <c r="B1455" s="45" t="str">
        <f>[1]Source!F2095</f>
        <v>КП поставщика</v>
      </c>
      <c r="C1455" s="45" t="s">
        <v>79</v>
      </c>
      <c r="D1455" s="46" t="str">
        <f>[1]Source!H2095</f>
        <v>шт.</v>
      </c>
      <c r="E1455" s="47">
        <f>[1]Source!I2095</f>
        <v>8</v>
      </c>
      <c r="F1455" s="48">
        <f>[1]Source!AL2095+[1]Source!AM2095+[1]Source!AO2095</f>
        <v>2133.25</v>
      </c>
      <c r="G1455" s="49" t="s">
        <v>37</v>
      </c>
      <c r="H1455" s="50">
        <f>ROUND([1]Source!AC2095*[1]Source!I2095, 2)+ROUND([1]Source!AD2095*[1]Source!I2095, 2)+ROUND([1]Source!AF2095*[1]Source!I2095, 2)</f>
        <v>17066</v>
      </c>
      <c r="I1455" s="51">
        <f>IF([1]Source!BC2095&lt;&gt; 0, [1]Source!BC2095, 1)</f>
        <v>7.98</v>
      </c>
      <c r="J1455" s="50">
        <f>[1]Source!O2095</f>
        <v>136186.68</v>
      </c>
      <c r="K1455" s="52"/>
      <c r="S1455">
        <f>ROUND(([1]Source!FX2095/100)*((ROUND([1]Source!AF2095*[1]Source!I2095, 2)+ROUND([1]Source!AE2095*[1]Source!I2095, 2))), 2)</f>
        <v>0</v>
      </c>
      <c r="T1455">
        <f>[1]Source!X2095</f>
        <v>0</v>
      </c>
      <c r="U1455">
        <f>ROUND(([1]Source!FY2095/100)*((ROUND([1]Source!AF2095*[1]Source!I2095, 2)+ROUND([1]Source!AE2095*[1]Source!I2095, 2))), 2)</f>
        <v>0</v>
      </c>
      <c r="V1455">
        <f>[1]Source!Y2095</f>
        <v>0</v>
      </c>
      <c r="W1455">
        <f>IF([1]Source!BI2095&lt;=1,H1455, 0)</f>
        <v>0</v>
      </c>
      <c r="X1455">
        <f>IF([1]Source!BI2095=2,H1455, 0)</f>
        <v>17066</v>
      </c>
      <c r="Y1455">
        <f>IF([1]Source!BI2095=3,H1455, 0)</f>
        <v>0</v>
      </c>
      <c r="Z1455">
        <f>IF([1]Source!BI2095=4,H1455, 0)</f>
        <v>0</v>
      </c>
    </row>
    <row r="1456" spans="1:26" x14ac:dyDescent="0.25">
      <c r="G1456" s="53">
        <f>H1447+H1448+H1449+H1450+H1451+SUM(H1453:H1455)</f>
        <v>20414.89</v>
      </c>
      <c r="H1456" s="53"/>
      <c r="I1456" s="53">
        <f>J1447+J1448+J1449+J1450+J1451+SUM(J1453:J1455)</f>
        <v>163293.92000000001</v>
      </c>
      <c r="J1456" s="53"/>
      <c r="K1456" s="54">
        <f>[1]Source!U2092</f>
        <v>21.84</v>
      </c>
      <c r="O1456" s="55">
        <f>G1456</f>
        <v>20414.89</v>
      </c>
      <c r="P1456" s="55">
        <f>I1456</f>
        <v>163293.92000000001</v>
      </c>
      <c r="Q1456" s="55">
        <f>K1456</f>
        <v>21.84</v>
      </c>
      <c r="W1456">
        <f>IF([1]Source!BI2092&lt;=1,H1447+H1448+H1449+H1450+H1451, 0)</f>
        <v>0</v>
      </c>
      <c r="X1456">
        <f>IF([1]Source!BI2092=2,H1447+H1448+H1449+H1450+H1451, 0)</f>
        <v>540.59</v>
      </c>
      <c r="Y1456">
        <f>IF([1]Source!BI2092=3,H1447+H1448+H1449+H1450+H1451, 0)</f>
        <v>0</v>
      </c>
      <c r="Z1456">
        <f>IF([1]Source!BI2092=4,H1447+H1448+H1449+H1450+H1451, 0)</f>
        <v>0</v>
      </c>
    </row>
    <row r="1457" spans="1:26" ht="57" x14ac:dyDescent="0.25">
      <c r="A1457" s="24" t="str">
        <f>[1]Source!E2101</f>
        <v>349</v>
      </c>
      <c r="B1457" s="36" t="str">
        <f>[1]Source!F2101</f>
        <v>м10-08-002-2</v>
      </c>
      <c r="C1457" s="36" t="str">
        <f>[1]Source!G2101</f>
        <v>Извещатель ПС автоматический дымовой, фотоэлектрический, радиоизотопный, световой в нормальном исполнении</v>
      </c>
      <c r="D1457" s="37" t="str">
        <f>[1]Source!H2101</f>
        <v>1  ШТ.</v>
      </c>
      <c r="E1457" s="30">
        <f>[1]Source!I2101</f>
        <v>15</v>
      </c>
      <c r="F1457" s="38">
        <f>[1]Source!AL2101+[1]Source!AM2101+[1]Source!AO2101</f>
        <v>19.21</v>
      </c>
      <c r="G1457" s="39"/>
      <c r="H1457" s="40"/>
      <c r="I1457" s="39" t="str">
        <f>[1]Source!BO2101</f>
        <v>м10-08-002-2</v>
      </c>
      <c r="J1457" s="40"/>
      <c r="K1457" s="41"/>
      <c r="S1457">
        <f>ROUND(([1]Source!FX2101/100)*((ROUND([1]Source!AF2101*[1]Source!I2101, 2)+ROUND([1]Source!AE2101*[1]Source!I2101, 2))), 2)</f>
        <v>193.92</v>
      </c>
      <c r="T1457">
        <f>[1]Source!X2101</f>
        <v>6009.58</v>
      </c>
      <c r="U1457">
        <f>ROUND(([1]Source!FY2101/100)*((ROUND([1]Source!AF2101*[1]Source!I2101, 2)+ROUND([1]Source!AE2101*[1]Source!I2101, 2))), 2)</f>
        <v>145.44</v>
      </c>
      <c r="V1457">
        <f>[1]Source!Y2101</f>
        <v>4507.1899999999996</v>
      </c>
    </row>
    <row r="1458" spans="1:26" x14ac:dyDescent="0.25">
      <c r="A1458" s="24"/>
      <c r="B1458" s="36"/>
      <c r="C1458" s="36" t="s">
        <v>29</v>
      </c>
      <c r="D1458" s="37"/>
      <c r="E1458" s="30"/>
      <c r="F1458" s="38">
        <f>[1]Source!AO2101</f>
        <v>16.16</v>
      </c>
      <c r="G1458" s="39" t="str">
        <f>[1]Source!DG2101</f>
        <v/>
      </c>
      <c r="H1458" s="40">
        <f>ROUND([1]Source!AF2101*[1]Source!I2101, 2)</f>
        <v>242.4</v>
      </c>
      <c r="I1458" s="39">
        <f>IF([1]Source!BA2101&lt;&gt; 0, [1]Source!BA2101, 1)</f>
        <v>30.99</v>
      </c>
      <c r="J1458" s="40">
        <f>[1]Source!S2101</f>
        <v>7511.98</v>
      </c>
      <c r="K1458" s="41"/>
      <c r="R1458">
        <f>H1458</f>
        <v>242.4</v>
      </c>
    </row>
    <row r="1459" spans="1:26" x14ac:dyDescent="0.25">
      <c r="A1459" s="24"/>
      <c r="B1459" s="36"/>
      <c r="C1459" s="36" t="s">
        <v>30</v>
      </c>
      <c r="D1459" s="37"/>
      <c r="E1459" s="30"/>
      <c r="F1459" s="38">
        <f>[1]Source!AM2101</f>
        <v>0.31</v>
      </c>
      <c r="G1459" s="39" t="str">
        <f>[1]Source!DE2101</f>
        <v/>
      </c>
      <c r="H1459" s="40">
        <f>ROUND([1]Source!AD2101*[1]Source!I2101, 2)</f>
        <v>4.6500000000000004</v>
      </c>
      <c r="I1459" s="39">
        <f>IF([1]Source!BB2101&lt;&gt; 0, [1]Source!BB2101, 1)</f>
        <v>3.74</v>
      </c>
      <c r="J1459" s="40">
        <f>[1]Source!Q2101</f>
        <v>17.39</v>
      </c>
      <c r="K1459" s="41"/>
    </row>
    <row r="1460" spans="1:26" x14ac:dyDescent="0.25">
      <c r="A1460" s="24"/>
      <c r="B1460" s="36"/>
      <c r="C1460" s="36" t="s">
        <v>31</v>
      </c>
      <c r="D1460" s="37"/>
      <c r="E1460" s="30"/>
      <c r="F1460" s="38">
        <f>[1]Source!AL2101</f>
        <v>2.74</v>
      </c>
      <c r="G1460" s="39" t="str">
        <f>[1]Source!DD2101</f>
        <v/>
      </c>
      <c r="H1460" s="40">
        <f>ROUND([1]Source!AC2101*[1]Source!I2101, 2)</f>
        <v>41.1</v>
      </c>
      <c r="I1460" s="39">
        <f>IF([1]Source!BC2101&lt;&gt; 0, [1]Source!BC2101, 1)</f>
        <v>7.47</v>
      </c>
      <c r="J1460" s="40">
        <f>[1]Source!P2101</f>
        <v>307.02</v>
      </c>
      <c r="K1460" s="41"/>
    </row>
    <row r="1461" spans="1:26" x14ac:dyDescent="0.25">
      <c r="A1461" s="24"/>
      <c r="B1461" s="36"/>
      <c r="C1461" s="36" t="s">
        <v>32</v>
      </c>
      <c r="D1461" s="37" t="s">
        <v>33</v>
      </c>
      <c r="E1461" s="30">
        <f>[1]Source!BZ2101</f>
        <v>80</v>
      </c>
      <c r="F1461" s="42"/>
      <c r="G1461" s="39"/>
      <c r="H1461" s="40">
        <f>SUM(S1457:S1465)</f>
        <v>193.92</v>
      </c>
      <c r="I1461" s="39">
        <f>[1]Source!AT2101</f>
        <v>80</v>
      </c>
      <c r="J1461" s="40">
        <f>SUM(T1457:T1465)</f>
        <v>6009.58</v>
      </c>
      <c r="K1461" s="41"/>
    </row>
    <row r="1462" spans="1:26" x14ac:dyDescent="0.25">
      <c r="A1462" s="24"/>
      <c r="B1462" s="36"/>
      <c r="C1462" s="36" t="s">
        <v>34</v>
      </c>
      <c r="D1462" s="37" t="s">
        <v>33</v>
      </c>
      <c r="E1462" s="30">
        <f>[1]Source!CA2101</f>
        <v>60</v>
      </c>
      <c r="F1462" s="42"/>
      <c r="G1462" s="39"/>
      <c r="H1462" s="40">
        <f>SUM(U1457:U1465)</f>
        <v>145.44</v>
      </c>
      <c r="I1462" s="39">
        <f>[1]Source!AU2101</f>
        <v>60</v>
      </c>
      <c r="J1462" s="40">
        <f>SUM(V1457:V1465)</f>
        <v>4507.1899999999996</v>
      </c>
      <c r="K1462" s="41"/>
    </row>
    <row r="1463" spans="1:26" x14ac:dyDescent="0.25">
      <c r="A1463" s="24"/>
      <c r="B1463" s="36"/>
      <c r="C1463" s="36" t="s">
        <v>35</v>
      </c>
      <c r="D1463" s="37" t="s">
        <v>36</v>
      </c>
      <c r="E1463" s="30">
        <f>[1]Source!AQ2101</f>
        <v>1.68</v>
      </c>
      <c r="F1463" s="38"/>
      <c r="G1463" s="39" t="str">
        <f>[1]Source!DI2101</f>
        <v/>
      </c>
      <c r="H1463" s="40"/>
      <c r="I1463" s="39"/>
      <c r="J1463" s="40"/>
      <c r="K1463" s="43">
        <f>[1]Source!U2101</f>
        <v>25.2</v>
      </c>
    </row>
    <row r="1464" spans="1:26" ht="28.5" x14ac:dyDescent="0.25">
      <c r="A1464" s="24" t="str">
        <f>[1]Source!E2102</f>
        <v>349,1</v>
      </c>
      <c r="B1464" s="36" t="str">
        <f>[1]Source!F2102</f>
        <v>509-1930</v>
      </c>
      <c r="C1464" s="36" t="str">
        <f>[1]Source!G2102</f>
        <v>Оповещатель комбинированный светозвуковой МАЯК 12КП</v>
      </c>
      <c r="D1464" s="37" t="str">
        <f>[1]Source!H2102</f>
        <v>10 шт.</v>
      </c>
      <c r="E1464" s="30">
        <f>[1]Source!I2102</f>
        <v>0.7</v>
      </c>
      <c r="F1464" s="38">
        <f>[1]Source!AL2102+[1]Source!AM2102+[1]Source!AO2102</f>
        <v>462.2</v>
      </c>
      <c r="G1464" s="57" t="s">
        <v>37</v>
      </c>
      <c r="H1464" s="40">
        <f>ROUND([1]Source!AC2102*[1]Source!I2102, 2)+ROUND([1]Source!AD2102*[1]Source!I2102, 2)+ROUND([1]Source!AF2102*[1]Source!I2102, 2)</f>
        <v>323.54000000000002</v>
      </c>
      <c r="I1464" s="39">
        <f>IF([1]Source!BC2102&lt;&gt; 0, [1]Source!BC2102, 1)</f>
        <v>5.87</v>
      </c>
      <c r="J1464" s="40">
        <f>[1]Source!O2102</f>
        <v>1899.18</v>
      </c>
      <c r="K1464" s="41"/>
      <c r="S1464">
        <f>ROUND(([1]Source!FX2102/100)*((ROUND([1]Source!AF2102*[1]Source!I2102, 2)+ROUND([1]Source!AE2102*[1]Source!I2102, 2))), 2)</f>
        <v>0</v>
      </c>
      <c r="T1464">
        <f>[1]Source!X2102</f>
        <v>0</v>
      </c>
      <c r="U1464">
        <f>ROUND(([1]Source!FY2102/100)*((ROUND([1]Source!AF2102*[1]Source!I2102, 2)+ROUND([1]Source!AE2102*[1]Source!I2102, 2))), 2)</f>
        <v>0</v>
      </c>
      <c r="V1464">
        <f>[1]Source!Y2102</f>
        <v>0</v>
      </c>
      <c r="W1464">
        <f>IF([1]Source!BI2102&lt;=1,H1464, 0)</f>
        <v>0</v>
      </c>
      <c r="X1464">
        <f>IF([1]Source!BI2102=2,H1464, 0)</f>
        <v>323.54000000000002</v>
      </c>
      <c r="Y1464">
        <f>IF([1]Source!BI2102=3,H1464, 0)</f>
        <v>0</v>
      </c>
      <c r="Z1464">
        <f>IF([1]Source!BI2102=4,H1464, 0)</f>
        <v>0</v>
      </c>
    </row>
    <row r="1465" spans="1:26" ht="57" x14ac:dyDescent="0.25">
      <c r="A1465" s="44" t="str">
        <f>[1]Source!E2103</f>
        <v>349,2</v>
      </c>
      <c r="B1465" s="45" t="str">
        <f>[1]Source!F2103</f>
        <v>509-6290</v>
      </c>
      <c r="C1465" s="45" t="str">
        <f>[1]Source!G2103</f>
        <v>Светильник аварийного освещения "ВЫХОД" под лампу КЛ с рассеивателем из поликарбоната, тип ЛБО 29-9-831 (БС-831)</v>
      </c>
      <c r="D1465" s="46" t="str">
        <f>[1]Source!H2103</f>
        <v>шт.</v>
      </c>
      <c r="E1465" s="47">
        <f>[1]Source!I2103</f>
        <v>8</v>
      </c>
      <c r="F1465" s="48">
        <f>[1]Source!AL2103+[1]Source!AM2103+[1]Source!AO2103</f>
        <v>208.87</v>
      </c>
      <c r="G1465" s="49" t="s">
        <v>37</v>
      </c>
      <c r="H1465" s="50">
        <f>ROUND([1]Source!AC2103*[1]Source!I2103, 2)+ROUND([1]Source!AD2103*[1]Source!I2103, 2)+ROUND([1]Source!AF2103*[1]Source!I2103, 2)</f>
        <v>1670.96</v>
      </c>
      <c r="I1465" s="51">
        <f>IF([1]Source!BC2103&lt;&gt; 0, [1]Source!BC2103, 1)</f>
        <v>12.01</v>
      </c>
      <c r="J1465" s="50">
        <f>[1]Source!O2103</f>
        <v>20068.23</v>
      </c>
      <c r="K1465" s="52"/>
      <c r="S1465">
        <f>ROUND(([1]Source!FX2103/100)*((ROUND([1]Source!AF2103*[1]Source!I2103, 2)+ROUND([1]Source!AE2103*[1]Source!I2103, 2))), 2)</f>
        <v>0</v>
      </c>
      <c r="T1465">
        <f>[1]Source!X2103</f>
        <v>0</v>
      </c>
      <c r="U1465">
        <f>ROUND(([1]Source!FY2103/100)*((ROUND([1]Source!AF2103*[1]Source!I2103, 2)+ROUND([1]Source!AE2103*[1]Source!I2103, 2))), 2)</f>
        <v>0</v>
      </c>
      <c r="V1465">
        <f>[1]Source!Y2103</f>
        <v>0</v>
      </c>
      <c r="W1465">
        <f>IF([1]Source!BI2103&lt;=1,H1465, 0)</f>
        <v>0</v>
      </c>
      <c r="X1465">
        <f>IF([1]Source!BI2103=2,H1465, 0)</f>
        <v>1670.96</v>
      </c>
      <c r="Y1465">
        <f>IF([1]Source!BI2103=3,H1465, 0)</f>
        <v>0</v>
      </c>
      <c r="Z1465">
        <f>IF([1]Source!BI2103=4,H1465, 0)</f>
        <v>0</v>
      </c>
    </row>
    <row r="1466" spans="1:26" x14ac:dyDescent="0.25">
      <c r="G1466" s="53">
        <f>H1458+H1459+H1460+H1461+H1462+SUM(H1464:H1465)</f>
        <v>2622.01</v>
      </c>
      <c r="H1466" s="53"/>
      <c r="I1466" s="53">
        <f>J1458+J1459+J1460+J1461+J1462+SUM(J1464:J1465)</f>
        <v>40320.57</v>
      </c>
      <c r="J1466" s="53"/>
      <c r="K1466" s="54">
        <f>[1]Source!U2101</f>
        <v>25.2</v>
      </c>
      <c r="O1466" s="55">
        <f>G1466</f>
        <v>2622.01</v>
      </c>
      <c r="P1466" s="55">
        <f>I1466</f>
        <v>40320.57</v>
      </c>
      <c r="Q1466" s="55">
        <f>K1466</f>
        <v>25.2</v>
      </c>
      <c r="W1466">
        <f>IF([1]Source!BI2101&lt;=1,H1458+H1459+H1460+H1461+H1462, 0)</f>
        <v>0</v>
      </c>
      <c r="X1466">
        <f>IF([1]Source!BI2101=2,H1458+H1459+H1460+H1461+H1462, 0)</f>
        <v>627.51</v>
      </c>
      <c r="Y1466">
        <f>IF([1]Source!BI2101=3,H1458+H1459+H1460+H1461+H1462, 0)</f>
        <v>0</v>
      </c>
      <c r="Z1466">
        <f>IF([1]Source!BI2101=4,H1458+H1459+H1460+H1461+H1462, 0)</f>
        <v>0</v>
      </c>
    </row>
    <row r="1467" spans="1:26" ht="43.5" x14ac:dyDescent="0.25">
      <c r="A1467" s="24" t="str">
        <f>[1]Source!E2104</f>
        <v>350</v>
      </c>
      <c r="B1467" s="36" t="str">
        <f>[1]Source!F2104</f>
        <v>м11-08-001-4</v>
      </c>
      <c r="C1467" s="36" t="str">
        <f>[1]Source!G2104</f>
        <v>Присоединение к приборам электрических проводок пайкой</v>
      </c>
      <c r="D1467" s="37" t="str">
        <f>[1]Source!H2104</f>
        <v>100 концов жил</v>
      </c>
      <c r="E1467" s="30">
        <f>[1]Source!I2104</f>
        <v>0.8</v>
      </c>
      <c r="F1467" s="38">
        <f>[1]Source!AL2104+[1]Source!AM2104+[1]Source!AO2104</f>
        <v>159.9</v>
      </c>
      <c r="G1467" s="39"/>
      <c r="H1467" s="40"/>
      <c r="I1467" s="39" t="str">
        <f>[1]Source!BO2104</f>
        <v>м11-08-001-4</v>
      </c>
      <c r="J1467" s="40"/>
      <c r="K1467" s="41"/>
      <c r="S1467">
        <f>ROUND(([1]Source!FX2104/100)*((ROUND([1]Source!AF2104*[1]Source!I2104, 2)+ROUND([1]Source!AE2104*[1]Source!I2104, 2))), 2)</f>
        <v>67.3</v>
      </c>
      <c r="T1467">
        <f>[1]Source!X2104</f>
        <v>2085.6999999999998</v>
      </c>
      <c r="U1467">
        <f>ROUND(([1]Source!FY2104/100)*((ROUND([1]Source!AF2104*[1]Source!I2104, 2)+ROUND([1]Source!AE2104*[1]Source!I2104, 2))), 2)</f>
        <v>50.48</v>
      </c>
      <c r="V1467">
        <f>[1]Source!Y2104</f>
        <v>1564.28</v>
      </c>
    </row>
    <row r="1468" spans="1:26" x14ac:dyDescent="0.25">
      <c r="C1468" s="56" t="str">
        <f>"Объем: "&amp;[1]Source!I2104&amp;"=80/"&amp;"100"</f>
        <v>Объем: 0,8=80/100</v>
      </c>
    </row>
    <row r="1469" spans="1:26" x14ac:dyDescent="0.25">
      <c r="A1469" s="24"/>
      <c r="B1469" s="36"/>
      <c r="C1469" s="36" t="s">
        <v>29</v>
      </c>
      <c r="D1469" s="37"/>
      <c r="E1469" s="30"/>
      <c r="F1469" s="38">
        <f>[1]Source!AO2104</f>
        <v>105.16</v>
      </c>
      <c r="G1469" s="39" t="str">
        <f>[1]Source!DG2104</f>
        <v/>
      </c>
      <c r="H1469" s="40">
        <f>ROUND([1]Source!AF2104*[1]Source!I2104, 2)</f>
        <v>84.13</v>
      </c>
      <c r="I1469" s="39">
        <f>IF([1]Source!BA2104&lt;&gt; 0, [1]Source!BA2104, 1)</f>
        <v>30.99</v>
      </c>
      <c r="J1469" s="40">
        <f>[1]Source!S2104</f>
        <v>2607.13</v>
      </c>
      <c r="K1469" s="41"/>
      <c r="R1469">
        <f>H1469</f>
        <v>84.13</v>
      </c>
    </row>
    <row r="1470" spans="1:26" x14ac:dyDescent="0.25">
      <c r="A1470" s="24"/>
      <c r="B1470" s="36"/>
      <c r="C1470" s="36" t="s">
        <v>31</v>
      </c>
      <c r="D1470" s="37"/>
      <c r="E1470" s="30"/>
      <c r="F1470" s="38">
        <f>[1]Source!AL2104</f>
        <v>54.74</v>
      </c>
      <c r="G1470" s="39" t="str">
        <f>[1]Source!DD2104</f>
        <v/>
      </c>
      <c r="H1470" s="40">
        <f>ROUND([1]Source!AC2104*[1]Source!I2104, 2)</f>
        <v>43.79</v>
      </c>
      <c r="I1470" s="39">
        <f>IF([1]Source!BC2104&lt;&gt; 0, [1]Source!BC2104, 1)</f>
        <v>5.68</v>
      </c>
      <c r="J1470" s="40">
        <f>[1]Source!P2104</f>
        <v>248.74</v>
      </c>
      <c r="K1470" s="41"/>
    </row>
    <row r="1471" spans="1:26" x14ac:dyDescent="0.25">
      <c r="A1471" s="24"/>
      <c r="B1471" s="36"/>
      <c r="C1471" s="36" t="s">
        <v>32</v>
      </c>
      <c r="D1471" s="37" t="s">
        <v>33</v>
      </c>
      <c r="E1471" s="30">
        <f>[1]Source!BZ2104</f>
        <v>80</v>
      </c>
      <c r="F1471" s="42"/>
      <c r="G1471" s="39"/>
      <c r="H1471" s="40">
        <f>SUM(S1467:S1474)</f>
        <v>67.3</v>
      </c>
      <c r="I1471" s="39">
        <f>[1]Source!AT2104</f>
        <v>80</v>
      </c>
      <c r="J1471" s="40">
        <f>SUM(T1467:T1474)</f>
        <v>2085.6999999999998</v>
      </c>
      <c r="K1471" s="41"/>
    </row>
    <row r="1472" spans="1:26" x14ac:dyDescent="0.25">
      <c r="A1472" s="24"/>
      <c r="B1472" s="36"/>
      <c r="C1472" s="36" t="s">
        <v>34</v>
      </c>
      <c r="D1472" s="37" t="s">
        <v>33</v>
      </c>
      <c r="E1472" s="30">
        <f>[1]Source!CA2104</f>
        <v>60</v>
      </c>
      <c r="F1472" s="42"/>
      <c r="G1472" s="39"/>
      <c r="H1472" s="40">
        <f>SUM(U1467:U1474)</f>
        <v>50.48</v>
      </c>
      <c r="I1472" s="39">
        <f>[1]Source!AU2104</f>
        <v>60</v>
      </c>
      <c r="J1472" s="40">
        <f>SUM(V1467:V1474)</f>
        <v>1564.28</v>
      </c>
      <c r="K1472" s="41"/>
    </row>
    <row r="1473" spans="1:26" x14ac:dyDescent="0.25">
      <c r="A1473" s="24"/>
      <c r="B1473" s="36"/>
      <c r="C1473" s="36" t="s">
        <v>35</v>
      </c>
      <c r="D1473" s="37" t="s">
        <v>36</v>
      </c>
      <c r="E1473" s="30">
        <f>[1]Source!AQ2104</f>
        <v>10.3</v>
      </c>
      <c r="F1473" s="38"/>
      <c r="G1473" s="39" t="str">
        <f>[1]Source!DI2104</f>
        <v/>
      </c>
      <c r="H1473" s="40"/>
      <c r="I1473" s="39"/>
      <c r="J1473" s="40"/>
      <c r="K1473" s="43">
        <f>[1]Source!U2104</f>
        <v>8.24</v>
      </c>
    </row>
    <row r="1474" spans="1:26" ht="42.75" x14ac:dyDescent="0.25">
      <c r="A1474" s="44" t="str">
        <f>[1]Source!E2105</f>
        <v>350,1</v>
      </c>
      <c r="B1474" s="45" t="str">
        <f>[1]Source!F2105</f>
        <v>КП поставщика</v>
      </c>
      <c r="C1474" s="45" t="s">
        <v>73</v>
      </c>
      <c r="D1474" s="46" t="str">
        <f>[1]Source!H2105</f>
        <v>шт.</v>
      </c>
      <c r="E1474" s="47">
        <f>[1]Source!I2105</f>
        <v>20</v>
      </c>
      <c r="F1474" s="48">
        <f>[1]Source!AL2105+[1]Source!AM2105+[1]Source!AO2105</f>
        <v>4.8</v>
      </c>
      <c r="G1474" s="49" t="s">
        <v>37</v>
      </c>
      <c r="H1474" s="50">
        <f>ROUND([1]Source!AC2105*[1]Source!I2105, 2)+ROUND([1]Source!AD2105*[1]Source!I2105, 2)+ROUND([1]Source!AF2105*[1]Source!I2105, 2)</f>
        <v>96</v>
      </c>
      <c r="I1474" s="51">
        <f>IF([1]Source!BC2105&lt;&gt; 0, [1]Source!BC2105, 1)</f>
        <v>7.98</v>
      </c>
      <c r="J1474" s="50">
        <f>[1]Source!O2105</f>
        <v>766.08</v>
      </c>
      <c r="K1474" s="52"/>
      <c r="S1474">
        <f>ROUND(([1]Source!FX2105/100)*((ROUND([1]Source!AF2105*[1]Source!I2105, 2)+ROUND([1]Source!AE2105*[1]Source!I2105, 2))), 2)</f>
        <v>0</v>
      </c>
      <c r="T1474">
        <f>[1]Source!X2105</f>
        <v>0</v>
      </c>
      <c r="U1474">
        <f>ROUND(([1]Source!FY2105/100)*((ROUND([1]Source!AF2105*[1]Source!I2105, 2)+ROUND([1]Source!AE2105*[1]Source!I2105, 2))), 2)</f>
        <v>0</v>
      </c>
      <c r="V1474">
        <f>[1]Source!Y2105</f>
        <v>0</v>
      </c>
      <c r="W1474">
        <f>IF([1]Source!BI2105&lt;=1,H1474, 0)</f>
        <v>0</v>
      </c>
      <c r="X1474">
        <f>IF([1]Source!BI2105=2,H1474, 0)</f>
        <v>96</v>
      </c>
      <c r="Y1474">
        <f>IF([1]Source!BI2105=3,H1474, 0)</f>
        <v>0</v>
      </c>
      <c r="Z1474">
        <f>IF([1]Source!BI2105=4,H1474, 0)</f>
        <v>0</v>
      </c>
    </row>
    <row r="1475" spans="1:26" x14ac:dyDescent="0.25">
      <c r="G1475" s="53">
        <f>H1469+H1470+H1471+H1472+SUM(H1474:H1474)</f>
        <v>341.69999999999993</v>
      </c>
      <c r="H1475" s="53"/>
      <c r="I1475" s="53">
        <f>J1469+J1470+J1471+J1472+SUM(J1474:J1474)</f>
        <v>7271.9299999999994</v>
      </c>
      <c r="J1475" s="53"/>
      <c r="K1475" s="54">
        <f>[1]Source!U2104</f>
        <v>8.24</v>
      </c>
      <c r="O1475" s="55">
        <f>G1475</f>
        <v>341.69999999999993</v>
      </c>
      <c r="P1475" s="55">
        <f>I1475</f>
        <v>7271.9299999999994</v>
      </c>
      <c r="Q1475" s="55">
        <f>K1475</f>
        <v>8.24</v>
      </c>
      <c r="W1475">
        <f>IF([1]Source!BI2104&lt;=1,H1469+H1470+H1471+H1472, 0)</f>
        <v>0</v>
      </c>
      <c r="X1475">
        <f>IF([1]Source!BI2104=2,H1469+H1470+H1471+H1472, 0)</f>
        <v>245.69999999999996</v>
      </c>
      <c r="Y1475">
        <f>IF([1]Source!BI2104=3,H1469+H1470+H1471+H1472, 0)</f>
        <v>0</v>
      </c>
      <c r="Z1475">
        <f>IF([1]Source!BI2104=4,H1469+H1470+H1471+H1472, 0)</f>
        <v>0</v>
      </c>
    </row>
    <row r="1476" spans="1:26" ht="42.75" x14ac:dyDescent="0.25">
      <c r="A1476" s="24" t="str">
        <f>[1]Source!E2107</f>
        <v>351</v>
      </c>
      <c r="B1476" s="36" t="str">
        <f>[1]Source!F2107</f>
        <v>м08-03-573-4</v>
      </c>
      <c r="C1476" s="36" t="str">
        <f>[1]Source!G2107</f>
        <v>Шкаф (пульт) управления навесной, высота, ширина и глубина до 600х600х350 мм</v>
      </c>
      <c r="D1476" s="37" t="str">
        <f>[1]Source!H2107</f>
        <v>1  ШТ.</v>
      </c>
      <c r="E1476" s="30">
        <f>[1]Source!I2107</f>
        <v>1</v>
      </c>
      <c r="F1476" s="38">
        <f>[1]Source!AL2107+[1]Source!AM2107+[1]Source!AO2107</f>
        <v>59.070000000000007</v>
      </c>
      <c r="G1476" s="39"/>
      <c r="H1476" s="40"/>
      <c r="I1476" s="39" t="str">
        <f>[1]Source!BO2107</f>
        <v>м08-03-573-4</v>
      </c>
      <c r="J1476" s="40"/>
      <c r="K1476" s="41"/>
      <c r="S1476">
        <f>ROUND(([1]Source!FX2107/100)*((ROUND([1]Source!AF2107*[1]Source!I2107, 2)+ROUND([1]Source!AE2107*[1]Source!I2107, 2))), 2)</f>
        <v>25.34</v>
      </c>
      <c r="T1476">
        <f>[1]Source!X2107</f>
        <v>785.18</v>
      </c>
      <c r="U1476">
        <f>ROUND(([1]Source!FY2107/100)*((ROUND([1]Source!AF2107*[1]Source!I2107, 2)+ROUND([1]Source!AE2107*[1]Source!I2107, 2))), 2)</f>
        <v>17.34</v>
      </c>
      <c r="V1476">
        <f>[1]Source!Y2107</f>
        <v>537.23</v>
      </c>
    </row>
    <row r="1477" spans="1:26" x14ac:dyDescent="0.25">
      <c r="A1477" s="24"/>
      <c r="B1477" s="36"/>
      <c r="C1477" s="36" t="s">
        <v>29</v>
      </c>
      <c r="D1477" s="37"/>
      <c r="E1477" s="30"/>
      <c r="F1477" s="38">
        <f>[1]Source!AO2107</f>
        <v>23.51</v>
      </c>
      <c r="G1477" s="39" t="str">
        <f>[1]Source!DG2107</f>
        <v/>
      </c>
      <c r="H1477" s="40">
        <f>ROUND([1]Source!AF2107*[1]Source!I2107, 2)</f>
        <v>23.51</v>
      </c>
      <c r="I1477" s="39">
        <f>IF([1]Source!BA2107&lt;&gt; 0, [1]Source!BA2107, 1)</f>
        <v>30.99</v>
      </c>
      <c r="J1477" s="40">
        <f>[1]Source!S2107</f>
        <v>728.57</v>
      </c>
      <c r="K1477" s="41"/>
      <c r="R1477">
        <f>H1477</f>
        <v>23.51</v>
      </c>
    </row>
    <row r="1478" spans="1:26" x14ac:dyDescent="0.25">
      <c r="A1478" s="24"/>
      <c r="B1478" s="36"/>
      <c r="C1478" s="36" t="s">
        <v>30</v>
      </c>
      <c r="D1478" s="37"/>
      <c r="E1478" s="30"/>
      <c r="F1478" s="38">
        <f>[1]Source!AM2107</f>
        <v>32.18</v>
      </c>
      <c r="G1478" s="39" t="str">
        <f>[1]Source!DE2107</f>
        <v/>
      </c>
      <c r="H1478" s="40">
        <f>ROUND([1]Source!AD2107*[1]Source!I2107, 2)</f>
        <v>32.18</v>
      </c>
      <c r="I1478" s="39">
        <f>IF([1]Source!BB2107&lt;&gt; 0, [1]Source!BB2107, 1)</f>
        <v>9.14</v>
      </c>
      <c r="J1478" s="40">
        <f>[1]Source!Q2107</f>
        <v>294.13</v>
      </c>
      <c r="K1478" s="41"/>
    </row>
    <row r="1479" spans="1:26" x14ac:dyDescent="0.25">
      <c r="A1479" s="24"/>
      <c r="B1479" s="36"/>
      <c r="C1479" s="36" t="s">
        <v>41</v>
      </c>
      <c r="D1479" s="37"/>
      <c r="E1479" s="30"/>
      <c r="F1479" s="38">
        <f>[1]Source!AN2107</f>
        <v>3.16</v>
      </c>
      <c r="G1479" s="39" t="str">
        <f>[1]Source!DF2107</f>
        <v/>
      </c>
      <c r="H1479" s="58">
        <f>ROUND([1]Source!AE2107*[1]Source!I2107, 2)</f>
        <v>3.16</v>
      </c>
      <c r="I1479" s="39">
        <f>IF([1]Source!BS2107&lt;&gt; 0, [1]Source!BS2107, 1)</f>
        <v>30.99</v>
      </c>
      <c r="J1479" s="58">
        <f>[1]Source!R2107</f>
        <v>97.93</v>
      </c>
      <c r="K1479" s="41"/>
      <c r="R1479">
        <f>H1479</f>
        <v>3.16</v>
      </c>
    </row>
    <row r="1480" spans="1:26" x14ac:dyDescent="0.25">
      <c r="A1480" s="24"/>
      <c r="B1480" s="36"/>
      <c r="C1480" s="36" t="s">
        <v>31</v>
      </c>
      <c r="D1480" s="37"/>
      <c r="E1480" s="30"/>
      <c r="F1480" s="38">
        <f>[1]Source!AL2107</f>
        <v>3.38</v>
      </c>
      <c r="G1480" s="39" t="str">
        <f>[1]Source!DD2107</f>
        <v/>
      </c>
      <c r="H1480" s="40">
        <f>ROUND([1]Source!AC2107*[1]Source!I2107, 2)</f>
        <v>3.38</v>
      </c>
      <c r="I1480" s="39">
        <f>IF([1]Source!BC2107&lt;&gt; 0, [1]Source!BC2107, 1)</f>
        <v>9.81</v>
      </c>
      <c r="J1480" s="40">
        <f>[1]Source!P2107</f>
        <v>33.159999999999997</v>
      </c>
      <c r="K1480" s="41"/>
    </row>
    <row r="1481" spans="1:26" x14ac:dyDescent="0.25">
      <c r="A1481" s="24"/>
      <c r="B1481" s="36"/>
      <c r="C1481" s="36" t="s">
        <v>32</v>
      </c>
      <c r="D1481" s="37" t="s">
        <v>33</v>
      </c>
      <c r="E1481" s="30">
        <f>[1]Source!BZ2107</f>
        <v>95</v>
      </c>
      <c r="F1481" s="42"/>
      <c r="G1481" s="39"/>
      <c r="H1481" s="40">
        <f>SUM(S1476:S1484)</f>
        <v>25.34</v>
      </c>
      <c r="I1481" s="39">
        <f>[1]Source!AT2107</f>
        <v>95</v>
      </c>
      <c r="J1481" s="40">
        <f>SUM(T1476:T1484)</f>
        <v>785.18</v>
      </c>
      <c r="K1481" s="41"/>
    </row>
    <row r="1482" spans="1:26" x14ac:dyDescent="0.25">
      <c r="A1482" s="24"/>
      <c r="B1482" s="36"/>
      <c r="C1482" s="36" t="s">
        <v>34</v>
      </c>
      <c r="D1482" s="37" t="s">
        <v>33</v>
      </c>
      <c r="E1482" s="30">
        <f>[1]Source!CA2107</f>
        <v>65</v>
      </c>
      <c r="F1482" s="42"/>
      <c r="G1482" s="39"/>
      <c r="H1482" s="40">
        <f>SUM(U1476:U1484)</f>
        <v>17.34</v>
      </c>
      <c r="I1482" s="39">
        <f>[1]Source!AU2107</f>
        <v>65</v>
      </c>
      <c r="J1482" s="40">
        <f>SUM(V1476:V1484)</f>
        <v>537.23</v>
      </c>
      <c r="K1482" s="41"/>
    </row>
    <row r="1483" spans="1:26" x14ac:dyDescent="0.25">
      <c r="A1483" s="24"/>
      <c r="B1483" s="36"/>
      <c r="C1483" s="36" t="s">
        <v>35</v>
      </c>
      <c r="D1483" s="37" t="s">
        <v>36</v>
      </c>
      <c r="E1483" s="30">
        <f>[1]Source!AQ2107</f>
        <v>2.37</v>
      </c>
      <c r="F1483" s="38"/>
      <c r="G1483" s="39" t="str">
        <f>[1]Source!DI2107</f>
        <v/>
      </c>
      <c r="H1483" s="40"/>
      <c r="I1483" s="39"/>
      <c r="J1483" s="40"/>
      <c r="K1483" s="43">
        <f>[1]Source!U2107</f>
        <v>2.37</v>
      </c>
    </row>
    <row r="1484" spans="1:26" ht="42.75" x14ac:dyDescent="0.25">
      <c r="A1484" s="44" t="str">
        <f>[1]Source!E2108</f>
        <v>351,1</v>
      </c>
      <c r="B1484" s="45" t="str">
        <f>[1]Source!F2108</f>
        <v>КП поставщика</v>
      </c>
      <c r="C1484" s="45" t="s">
        <v>74</v>
      </c>
      <c r="D1484" s="46" t="str">
        <f>[1]Source!H2108</f>
        <v>шт.</v>
      </c>
      <c r="E1484" s="47">
        <f>[1]Source!I2108</f>
        <v>1</v>
      </c>
      <c r="F1484" s="48">
        <f>[1]Source!AL2108+[1]Source!AM2108+[1]Source!AO2108</f>
        <v>1734.23</v>
      </c>
      <c r="G1484" s="49" t="s">
        <v>37</v>
      </c>
      <c r="H1484" s="50">
        <f>ROUND([1]Source!AC2108*[1]Source!I2108, 2)+ROUND([1]Source!AD2108*[1]Source!I2108, 2)+ROUND([1]Source!AF2108*[1]Source!I2108, 2)</f>
        <v>1734.23</v>
      </c>
      <c r="I1484" s="51">
        <f>IF([1]Source!BC2108&lt;&gt; 0, [1]Source!BC2108, 1)</f>
        <v>7.98</v>
      </c>
      <c r="J1484" s="50">
        <f>[1]Source!O2108</f>
        <v>13839.16</v>
      </c>
      <c r="K1484" s="52"/>
      <c r="S1484">
        <f>ROUND(([1]Source!FX2108/100)*((ROUND([1]Source!AF2108*[1]Source!I2108, 2)+ROUND([1]Source!AE2108*[1]Source!I2108, 2))), 2)</f>
        <v>0</v>
      </c>
      <c r="T1484">
        <f>[1]Source!X2108</f>
        <v>0</v>
      </c>
      <c r="U1484">
        <f>ROUND(([1]Source!FY2108/100)*((ROUND([1]Source!AF2108*[1]Source!I2108, 2)+ROUND([1]Source!AE2108*[1]Source!I2108, 2))), 2)</f>
        <v>0</v>
      </c>
      <c r="V1484">
        <f>[1]Source!Y2108</f>
        <v>0</v>
      </c>
      <c r="W1484">
        <f>IF([1]Source!BI2108&lt;=1,H1484, 0)</f>
        <v>0</v>
      </c>
      <c r="X1484">
        <f>IF([1]Source!BI2108=2,H1484, 0)</f>
        <v>1734.23</v>
      </c>
      <c r="Y1484">
        <f>IF([1]Source!BI2108=3,H1484, 0)</f>
        <v>0</v>
      </c>
      <c r="Z1484">
        <f>IF([1]Source!BI2108=4,H1484, 0)</f>
        <v>0</v>
      </c>
    </row>
    <row r="1485" spans="1:26" x14ac:dyDescent="0.25">
      <c r="G1485" s="53">
        <f>H1477+H1478+H1480+H1481+H1482+SUM(H1484:H1484)</f>
        <v>1835.98</v>
      </c>
      <c r="H1485" s="53"/>
      <c r="I1485" s="53">
        <f>J1477+J1478+J1480+J1481+J1482+SUM(J1484:J1484)</f>
        <v>16217.43</v>
      </c>
      <c r="J1485" s="53"/>
      <c r="K1485" s="54">
        <f>[1]Source!U2107</f>
        <v>2.37</v>
      </c>
      <c r="O1485" s="55">
        <f>G1485</f>
        <v>1835.98</v>
      </c>
      <c r="P1485" s="55">
        <f>I1485</f>
        <v>16217.43</v>
      </c>
      <c r="Q1485" s="55">
        <f>K1485</f>
        <v>2.37</v>
      </c>
      <c r="W1485">
        <f>IF([1]Source!BI2107&lt;=1,H1477+H1478+H1480+H1481+H1482, 0)</f>
        <v>0</v>
      </c>
      <c r="X1485">
        <f>IF([1]Source!BI2107=2,H1477+H1478+H1480+H1481+H1482, 0)</f>
        <v>101.75</v>
      </c>
      <c r="Y1485">
        <f>IF([1]Source!BI2107=3,H1477+H1478+H1480+H1481+H1482, 0)</f>
        <v>0</v>
      </c>
      <c r="Z1485">
        <f>IF([1]Source!BI2107=4,H1477+H1478+H1480+H1481+H1482, 0)</f>
        <v>0</v>
      </c>
    </row>
    <row r="1486" spans="1:26" ht="29.25" x14ac:dyDescent="0.25">
      <c r="A1486" s="24" t="str">
        <f>[1]Source!E2109</f>
        <v>352</v>
      </c>
      <c r="B1486" s="36" t="str">
        <f>[1]Source!F2109</f>
        <v>м10-08-001-13</v>
      </c>
      <c r="C1486" s="36" t="str">
        <f>[1]Source!G2109</f>
        <v>Устройства промежуточные на количество лучей 1</v>
      </c>
      <c r="D1486" s="37" t="str">
        <f>[1]Source!H2109</f>
        <v>1  ШТ.</v>
      </c>
      <c r="E1486" s="30">
        <f>[1]Source!I2109</f>
        <v>2</v>
      </c>
      <c r="F1486" s="38">
        <f>[1]Source!AL2109+[1]Source!AM2109+[1]Source!AO2109</f>
        <v>15.79</v>
      </c>
      <c r="G1486" s="39"/>
      <c r="H1486" s="40"/>
      <c r="I1486" s="39" t="str">
        <f>[1]Source!BO2109</f>
        <v>м10-08-001-13</v>
      </c>
      <c r="J1486" s="40"/>
      <c r="K1486" s="41"/>
      <c r="S1486">
        <f>ROUND(([1]Source!FX2109/100)*((ROUND([1]Source!AF2109*[1]Source!I2109, 2)+ROUND([1]Source!AE2109*[1]Source!I2109, 2))), 2)</f>
        <v>19.600000000000001</v>
      </c>
      <c r="T1486">
        <f>[1]Source!X2109</f>
        <v>607.41</v>
      </c>
      <c r="U1486">
        <f>ROUND(([1]Source!FY2109/100)*((ROUND([1]Source!AF2109*[1]Source!I2109, 2)+ROUND([1]Source!AE2109*[1]Source!I2109, 2))), 2)</f>
        <v>14.7</v>
      </c>
      <c r="V1486">
        <f>[1]Source!Y2109</f>
        <v>455.56</v>
      </c>
    </row>
    <row r="1487" spans="1:26" x14ac:dyDescent="0.25">
      <c r="A1487" s="24"/>
      <c r="B1487" s="36"/>
      <c r="C1487" s="36" t="s">
        <v>29</v>
      </c>
      <c r="D1487" s="37"/>
      <c r="E1487" s="30"/>
      <c r="F1487" s="38">
        <f>[1]Source!AO2109</f>
        <v>12.25</v>
      </c>
      <c r="G1487" s="39" t="str">
        <f>[1]Source!DG2109</f>
        <v/>
      </c>
      <c r="H1487" s="40">
        <f>ROUND([1]Source!AF2109*[1]Source!I2109, 2)</f>
        <v>24.5</v>
      </c>
      <c r="I1487" s="39">
        <f>IF([1]Source!BA2109&lt;&gt; 0, [1]Source!BA2109, 1)</f>
        <v>30.99</v>
      </c>
      <c r="J1487" s="40">
        <f>[1]Source!S2109</f>
        <v>759.26</v>
      </c>
      <c r="K1487" s="41"/>
      <c r="R1487">
        <f>H1487</f>
        <v>24.5</v>
      </c>
    </row>
    <row r="1488" spans="1:26" x14ac:dyDescent="0.25">
      <c r="A1488" s="24"/>
      <c r="B1488" s="36"/>
      <c r="C1488" s="36" t="s">
        <v>30</v>
      </c>
      <c r="D1488" s="37"/>
      <c r="E1488" s="30"/>
      <c r="F1488" s="38">
        <f>[1]Source!AM2109</f>
        <v>0.25</v>
      </c>
      <c r="G1488" s="39" t="str">
        <f>[1]Source!DE2109</f>
        <v/>
      </c>
      <c r="H1488" s="40">
        <f>ROUND([1]Source!AD2109*[1]Source!I2109, 2)</f>
        <v>0.5</v>
      </c>
      <c r="I1488" s="39">
        <f>IF([1]Source!BB2109&lt;&gt; 0, [1]Source!BB2109, 1)</f>
        <v>3.76</v>
      </c>
      <c r="J1488" s="40">
        <f>[1]Source!Q2109</f>
        <v>1.88</v>
      </c>
      <c r="K1488" s="41"/>
    </row>
    <row r="1489" spans="1:26" x14ac:dyDescent="0.25">
      <c r="A1489" s="24"/>
      <c r="B1489" s="36"/>
      <c r="C1489" s="36" t="s">
        <v>31</v>
      </c>
      <c r="D1489" s="37"/>
      <c r="E1489" s="30"/>
      <c r="F1489" s="38">
        <f>[1]Source!AL2109</f>
        <v>3.29</v>
      </c>
      <c r="G1489" s="39" t="str">
        <f>[1]Source!DD2109</f>
        <v/>
      </c>
      <c r="H1489" s="40">
        <f>ROUND([1]Source!AC2109*[1]Source!I2109, 2)</f>
        <v>6.58</v>
      </c>
      <c r="I1489" s="39">
        <f>IF([1]Source!BC2109&lt;&gt; 0, [1]Source!BC2109, 1)</f>
        <v>6.53</v>
      </c>
      <c r="J1489" s="40">
        <f>[1]Source!P2109</f>
        <v>42.97</v>
      </c>
      <c r="K1489" s="41"/>
    </row>
    <row r="1490" spans="1:26" x14ac:dyDescent="0.25">
      <c r="A1490" s="24"/>
      <c r="B1490" s="36"/>
      <c r="C1490" s="36" t="s">
        <v>32</v>
      </c>
      <c r="D1490" s="37" t="s">
        <v>33</v>
      </c>
      <c r="E1490" s="30">
        <f>[1]Source!BZ2109</f>
        <v>80</v>
      </c>
      <c r="F1490" s="42"/>
      <c r="G1490" s="39"/>
      <c r="H1490" s="40">
        <f>SUM(S1486:S1493)</f>
        <v>19.600000000000001</v>
      </c>
      <c r="I1490" s="39">
        <f>[1]Source!AT2109</f>
        <v>80</v>
      </c>
      <c r="J1490" s="40">
        <f>SUM(T1486:T1493)</f>
        <v>607.41</v>
      </c>
      <c r="K1490" s="41"/>
    </row>
    <row r="1491" spans="1:26" x14ac:dyDescent="0.25">
      <c r="A1491" s="24"/>
      <c r="B1491" s="36"/>
      <c r="C1491" s="36" t="s">
        <v>34</v>
      </c>
      <c r="D1491" s="37" t="s">
        <v>33</v>
      </c>
      <c r="E1491" s="30">
        <f>[1]Source!CA2109</f>
        <v>60</v>
      </c>
      <c r="F1491" s="42"/>
      <c r="G1491" s="39"/>
      <c r="H1491" s="40">
        <f>SUM(U1486:U1493)</f>
        <v>14.7</v>
      </c>
      <c r="I1491" s="39">
        <f>[1]Source!AU2109</f>
        <v>60</v>
      </c>
      <c r="J1491" s="40">
        <f>SUM(V1486:V1493)</f>
        <v>455.56</v>
      </c>
      <c r="K1491" s="41"/>
    </row>
    <row r="1492" spans="1:26" x14ac:dyDescent="0.25">
      <c r="A1492" s="24"/>
      <c r="B1492" s="36"/>
      <c r="C1492" s="36" t="s">
        <v>35</v>
      </c>
      <c r="D1492" s="37" t="s">
        <v>36</v>
      </c>
      <c r="E1492" s="30">
        <f>[1]Source!AQ2109</f>
        <v>1.2</v>
      </c>
      <c r="F1492" s="38"/>
      <c r="G1492" s="39" t="str">
        <f>[1]Source!DI2109</f>
        <v/>
      </c>
      <c r="H1492" s="40"/>
      <c r="I1492" s="39"/>
      <c r="J1492" s="40"/>
      <c r="K1492" s="43">
        <f>[1]Source!U2109</f>
        <v>2.4</v>
      </c>
    </row>
    <row r="1493" spans="1:26" ht="42.75" x14ac:dyDescent="0.25">
      <c r="A1493" s="44" t="str">
        <f>[1]Source!E2110</f>
        <v>352,1</v>
      </c>
      <c r="B1493" s="45" t="str">
        <f>[1]Source!F2110</f>
        <v>КП поставщика</v>
      </c>
      <c r="C1493" s="45" t="s">
        <v>43</v>
      </c>
      <c r="D1493" s="46" t="str">
        <f>[1]Source!H2110</f>
        <v>шт.</v>
      </c>
      <c r="E1493" s="47">
        <f>[1]Source!I2110</f>
        <v>2</v>
      </c>
      <c r="F1493" s="48">
        <f>[1]Source!AL2110+[1]Source!AM2110+[1]Source!AO2110</f>
        <v>267.3</v>
      </c>
      <c r="G1493" s="49" t="s">
        <v>37</v>
      </c>
      <c r="H1493" s="50">
        <f>ROUND([1]Source!AC2110*[1]Source!I2110, 2)+ROUND([1]Source!AD2110*[1]Source!I2110, 2)+ROUND([1]Source!AF2110*[1]Source!I2110, 2)</f>
        <v>534.6</v>
      </c>
      <c r="I1493" s="51">
        <f>IF([1]Source!BC2110&lt;&gt; 0, [1]Source!BC2110, 1)</f>
        <v>7.89</v>
      </c>
      <c r="J1493" s="50">
        <f>[1]Source!O2110</f>
        <v>4217.99</v>
      </c>
      <c r="K1493" s="52"/>
      <c r="S1493">
        <f>ROUND(([1]Source!FX2110/100)*((ROUND([1]Source!AF2110*[1]Source!I2110, 2)+ROUND([1]Source!AE2110*[1]Source!I2110, 2))), 2)</f>
        <v>0</v>
      </c>
      <c r="T1493">
        <f>[1]Source!X2110</f>
        <v>0</v>
      </c>
      <c r="U1493">
        <f>ROUND(([1]Source!FY2110/100)*((ROUND([1]Source!AF2110*[1]Source!I2110, 2)+ROUND([1]Source!AE2110*[1]Source!I2110, 2))), 2)</f>
        <v>0</v>
      </c>
      <c r="V1493">
        <f>[1]Source!Y2110</f>
        <v>0</v>
      </c>
      <c r="W1493">
        <f>IF([1]Source!BI2110&lt;=1,H1493, 0)</f>
        <v>0</v>
      </c>
      <c r="X1493">
        <f>IF([1]Source!BI2110=2,H1493, 0)</f>
        <v>534.6</v>
      </c>
      <c r="Y1493">
        <f>IF([1]Source!BI2110=3,H1493, 0)</f>
        <v>0</v>
      </c>
      <c r="Z1493">
        <f>IF([1]Source!BI2110=4,H1493, 0)</f>
        <v>0</v>
      </c>
    </row>
    <row r="1494" spans="1:26" x14ac:dyDescent="0.25">
      <c r="G1494" s="53">
        <f>H1487+H1488+H1489+H1490+H1491+SUM(H1493:H1493)</f>
        <v>600.48</v>
      </c>
      <c r="H1494" s="53"/>
      <c r="I1494" s="53">
        <f>J1487+J1488+J1489+J1490+J1491+SUM(J1493:J1493)</f>
        <v>6085.07</v>
      </c>
      <c r="J1494" s="53"/>
      <c r="K1494" s="54">
        <f>[1]Source!U2109</f>
        <v>2.4</v>
      </c>
      <c r="O1494" s="55">
        <f>G1494</f>
        <v>600.48</v>
      </c>
      <c r="P1494" s="55">
        <f>I1494</f>
        <v>6085.07</v>
      </c>
      <c r="Q1494" s="55">
        <f>K1494</f>
        <v>2.4</v>
      </c>
      <c r="W1494">
        <f>IF([1]Source!BI2109&lt;=1,H1487+H1488+H1489+H1490+H1491, 0)</f>
        <v>0</v>
      </c>
      <c r="X1494">
        <f>IF([1]Source!BI2109=2,H1487+H1488+H1489+H1490+H1491, 0)</f>
        <v>65.88</v>
      </c>
      <c r="Y1494">
        <f>IF([1]Source!BI2109=3,H1487+H1488+H1489+H1490+H1491, 0)</f>
        <v>0</v>
      </c>
      <c r="Z1494">
        <f>IF([1]Source!BI2109=4,H1487+H1488+H1489+H1490+H1491, 0)</f>
        <v>0</v>
      </c>
    </row>
    <row r="1495" spans="1:26" ht="29.25" x14ac:dyDescent="0.25">
      <c r="A1495" s="24" t="str">
        <f>[1]Source!E2113</f>
        <v>353</v>
      </c>
      <c r="B1495" s="36" t="str">
        <f>[1]Source!F2113</f>
        <v>м08-03-575-1</v>
      </c>
      <c r="C1495" s="36" t="str">
        <f>[1]Source!G2113</f>
        <v>Прибор или аппарат</v>
      </c>
      <c r="D1495" s="37" t="str">
        <f>[1]Source!H2113</f>
        <v>1  ШТ.</v>
      </c>
      <c r="E1495" s="30">
        <f>[1]Source!I2113</f>
        <v>6</v>
      </c>
      <c r="F1495" s="38">
        <f>[1]Source!AL2113+[1]Source!AM2113+[1]Source!AO2113</f>
        <v>11.51</v>
      </c>
      <c r="G1495" s="39"/>
      <c r="H1495" s="40"/>
      <c r="I1495" s="39" t="str">
        <f>[1]Source!BO2113</f>
        <v>м08-03-575-1</v>
      </c>
      <c r="J1495" s="40"/>
      <c r="K1495" s="41"/>
      <c r="S1495">
        <f>ROUND(([1]Source!FX2113/100)*((ROUND([1]Source!AF2113*[1]Source!I2113, 2)+ROUND([1]Source!AE2113*[1]Source!I2113, 2))), 2)</f>
        <v>63.33</v>
      </c>
      <c r="T1495">
        <f>[1]Source!X2113</f>
        <v>1962.5</v>
      </c>
      <c r="U1495">
        <f>ROUND(([1]Source!FY2113/100)*((ROUND([1]Source!AF2113*[1]Source!I2113, 2)+ROUND([1]Source!AE2113*[1]Source!I2113, 2))), 2)</f>
        <v>43.33</v>
      </c>
      <c r="V1495">
        <f>[1]Source!Y2113</f>
        <v>1342.76</v>
      </c>
    </row>
    <row r="1496" spans="1:26" x14ac:dyDescent="0.25">
      <c r="A1496" s="24"/>
      <c r="B1496" s="36"/>
      <c r="C1496" s="36" t="s">
        <v>29</v>
      </c>
      <c r="D1496" s="37"/>
      <c r="E1496" s="30"/>
      <c r="F1496" s="38">
        <f>[1]Source!AO2113</f>
        <v>11.11</v>
      </c>
      <c r="G1496" s="39" t="str">
        <f>[1]Source!DG2113</f>
        <v/>
      </c>
      <c r="H1496" s="40">
        <f>ROUND([1]Source!AF2113*[1]Source!I2113, 2)</f>
        <v>66.66</v>
      </c>
      <c r="I1496" s="39">
        <f>IF([1]Source!BA2113&lt;&gt; 0, [1]Source!BA2113, 1)</f>
        <v>30.99</v>
      </c>
      <c r="J1496" s="40">
        <f>[1]Source!S2113</f>
        <v>2065.79</v>
      </c>
      <c r="K1496" s="41"/>
      <c r="R1496">
        <f>H1496</f>
        <v>66.66</v>
      </c>
    </row>
    <row r="1497" spans="1:26" x14ac:dyDescent="0.25">
      <c r="A1497" s="24"/>
      <c r="B1497" s="36"/>
      <c r="C1497" s="36" t="s">
        <v>31</v>
      </c>
      <c r="D1497" s="37"/>
      <c r="E1497" s="30"/>
      <c r="F1497" s="38">
        <f>[1]Source!AL2113</f>
        <v>0.4</v>
      </c>
      <c r="G1497" s="39" t="str">
        <f>[1]Source!DD2113</f>
        <v/>
      </c>
      <c r="H1497" s="40">
        <f>ROUND([1]Source!AC2113*[1]Source!I2113, 2)</f>
        <v>2.4</v>
      </c>
      <c r="I1497" s="39">
        <f>IF([1]Source!BC2113&lt;&gt; 0, [1]Source!BC2113, 1)</f>
        <v>21.2</v>
      </c>
      <c r="J1497" s="40">
        <f>[1]Source!P2113</f>
        <v>50.88</v>
      </c>
      <c r="K1497" s="41"/>
    </row>
    <row r="1498" spans="1:26" x14ac:dyDescent="0.25">
      <c r="A1498" s="24"/>
      <c r="B1498" s="36"/>
      <c r="C1498" s="36" t="s">
        <v>32</v>
      </c>
      <c r="D1498" s="37" t="s">
        <v>33</v>
      </c>
      <c r="E1498" s="30">
        <f>[1]Source!BZ2113</f>
        <v>95</v>
      </c>
      <c r="F1498" s="42"/>
      <c r="G1498" s="39"/>
      <c r="H1498" s="40">
        <f>SUM(S1495:S1503)</f>
        <v>63.33</v>
      </c>
      <c r="I1498" s="39">
        <f>[1]Source!AT2113</f>
        <v>95</v>
      </c>
      <c r="J1498" s="40">
        <f>SUM(T1495:T1503)</f>
        <v>1962.5</v>
      </c>
      <c r="K1498" s="41"/>
    </row>
    <row r="1499" spans="1:26" x14ac:dyDescent="0.25">
      <c r="A1499" s="24"/>
      <c r="B1499" s="36"/>
      <c r="C1499" s="36" t="s">
        <v>34</v>
      </c>
      <c r="D1499" s="37" t="s">
        <v>33</v>
      </c>
      <c r="E1499" s="30">
        <f>[1]Source!CA2113</f>
        <v>65</v>
      </c>
      <c r="F1499" s="42"/>
      <c r="G1499" s="39"/>
      <c r="H1499" s="40">
        <f>SUM(U1495:U1503)</f>
        <v>43.33</v>
      </c>
      <c r="I1499" s="39">
        <f>[1]Source!AU2113</f>
        <v>65</v>
      </c>
      <c r="J1499" s="40">
        <f>SUM(V1495:V1503)</f>
        <v>1342.76</v>
      </c>
      <c r="K1499" s="41"/>
    </row>
    <row r="1500" spans="1:26" x14ac:dyDescent="0.25">
      <c r="A1500" s="24"/>
      <c r="B1500" s="36"/>
      <c r="C1500" s="36" t="s">
        <v>35</v>
      </c>
      <c r="D1500" s="37" t="s">
        <v>36</v>
      </c>
      <c r="E1500" s="30">
        <f>[1]Source!AQ2113</f>
        <v>1.1200000000000001</v>
      </c>
      <c r="F1500" s="38"/>
      <c r="G1500" s="39" t="str">
        <f>[1]Source!DI2113</f>
        <v/>
      </c>
      <c r="H1500" s="40"/>
      <c r="I1500" s="39"/>
      <c r="J1500" s="40"/>
      <c r="K1500" s="43">
        <f>[1]Source!U2113</f>
        <v>6.7200000000000006</v>
      </c>
    </row>
    <row r="1501" spans="1:26" ht="42.75" x14ac:dyDescent="0.25">
      <c r="A1501" s="24" t="str">
        <f>[1]Source!E2114</f>
        <v>353,1</v>
      </c>
      <c r="B1501" s="36" t="str">
        <f>[1]Source!F2114</f>
        <v>509-2235</v>
      </c>
      <c r="C1501" s="36" t="str">
        <f>[1]Source!G2114</f>
        <v>Выключатели автоматические «IEK» ВА47-29 2Р  до 10А, характеристика С. прим</v>
      </c>
      <c r="D1501" s="37" t="str">
        <f>[1]Source!H2114</f>
        <v>шт.</v>
      </c>
      <c r="E1501" s="30">
        <f>[1]Source!I2114</f>
        <v>4</v>
      </c>
      <c r="F1501" s="38">
        <f>[1]Source!AL2114+[1]Source!AM2114+[1]Source!AO2114</f>
        <v>21.32</v>
      </c>
      <c r="G1501" s="57" t="s">
        <v>37</v>
      </c>
      <c r="H1501" s="40">
        <f>ROUND([1]Source!AC2114*[1]Source!I2114, 2)+ROUND([1]Source!AD2114*[1]Source!I2114, 2)+ROUND([1]Source!AF2114*[1]Source!I2114, 2)</f>
        <v>85.28</v>
      </c>
      <c r="I1501" s="39">
        <f>IF([1]Source!BC2114&lt;&gt; 0, [1]Source!BC2114, 1)</f>
        <v>9.48</v>
      </c>
      <c r="J1501" s="40">
        <f>[1]Source!O2114</f>
        <v>808.45</v>
      </c>
      <c r="K1501" s="41"/>
      <c r="S1501">
        <f>ROUND(([1]Source!FX2114/100)*((ROUND([1]Source!AF2114*[1]Source!I2114, 2)+ROUND([1]Source!AE2114*[1]Source!I2114, 2))), 2)</f>
        <v>0</v>
      </c>
      <c r="T1501">
        <f>[1]Source!X2114</f>
        <v>0</v>
      </c>
      <c r="U1501">
        <f>ROUND(([1]Source!FY2114/100)*((ROUND([1]Source!AF2114*[1]Source!I2114, 2)+ROUND([1]Source!AE2114*[1]Source!I2114, 2))), 2)</f>
        <v>0</v>
      </c>
      <c r="V1501">
        <f>[1]Source!Y2114</f>
        <v>0</v>
      </c>
      <c r="W1501">
        <f>IF([1]Source!BI2114&lt;=1,H1501, 0)</f>
        <v>0</v>
      </c>
      <c r="X1501">
        <f>IF([1]Source!BI2114=2,H1501, 0)</f>
        <v>85.28</v>
      </c>
      <c r="Y1501">
        <f>IF([1]Source!BI2114=3,H1501, 0)</f>
        <v>0</v>
      </c>
      <c r="Z1501">
        <f>IF([1]Source!BI2114=4,H1501, 0)</f>
        <v>0</v>
      </c>
    </row>
    <row r="1502" spans="1:26" ht="28.5" x14ac:dyDescent="0.25">
      <c r="A1502" s="24" t="str">
        <f>[1]Source!E2115</f>
        <v>353,2</v>
      </c>
      <c r="B1502" s="36" t="str">
        <f>[1]Source!F2115</f>
        <v>509-2236</v>
      </c>
      <c r="C1502" s="36" t="str">
        <f>[1]Source!G2115</f>
        <v>Выключатели автоматические «IEK» ВА47-29 2Р 16А, характеристика С</v>
      </c>
      <c r="D1502" s="37" t="str">
        <f>[1]Source!H2115</f>
        <v>шт.</v>
      </c>
      <c r="E1502" s="30">
        <f>[1]Source!I2115</f>
        <v>1</v>
      </c>
      <c r="F1502" s="38">
        <f>[1]Source!AL2115+[1]Source!AM2115+[1]Source!AO2115</f>
        <v>21.32</v>
      </c>
      <c r="G1502" s="57" t="s">
        <v>37</v>
      </c>
      <c r="H1502" s="40">
        <f>ROUND([1]Source!AC2115*[1]Source!I2115, 2)+ROUND([1]Source!AD2115*[1]Source!I2115, 2)+ROUND([1]Source!AF2115*[1]Source!I2115, 2)</f>
        <v>21.32</v>
      </c>
      <c r="I1502" s="39">
        <f>IF([1]Source!BC2115&lt;&gt; 0, [1]Source!BC2115, 1)</f>
        <v>9.4700000000000006</v>
      </c>
      <c r="J1502" s="40">
        <f>[1]Source!O2115</f>
        <v>201.9</v>
      </c>
      <c r="K1502" s="41"/>
      <c r="S1502">
        <f>ROUND(([1]Source!FX2115/100)*((ROUND([1]Source!AF2115*[1]Source!I2115, 2)+ROUND([1]Source!AE2115*[1]Source!I2115, 2))), 2)</f>
        <v>0</v>
      </c>
      <c r="T1502">
        <f>[1]Source!X2115</f>
        <v>0</v>
      </c>
      <c r="U1502">
        <f>ROUND(([1]Source!FY2115/100)*((ROUND([1]Source!AF2115*[1]Source!I2115, 2)+ROUND([1]Source!AE2115*[1]Source!I2115, 2))), 2)</f>
        <v>0</v>
      </c>
      <c r="V1502">
        <f>[1]Source!Y2115</f>
        <v>0</v>
      </c>
      <c r="W1502">
        <f>IF([1]Source!BI2115&lt;=1,H1502, 0)</f>
        <v>0</v>
      </c>
      <c r="X1502">
        <f>IF([1]Source!BI2115=2,H1502, 0)</f>
        <v>21.32</v>
      </c>
      <c r="Y1502">
        <f>IF([1]Source!BI2115=3,H1502, 0)</f>
        <v>0</v>
      </c>
      <c r="Z1502">
        <f>IF([1]Source!BI2115=4,H1502, 0)</f>
        <v>0</v>
      </c>
    </row>
    <row r="1503" spans="1:26" ht="28.5" x14ac:dyDescent="0.25">
      <c r="A1503" s="44" t="str">
        <f>[1]Source!E2116</f>
        <v>353,3</v>
      </c>
      <c r="B1503" s="45" t="str">
        <f>[1]Source!F2116</f>
        <v>509-2237</v>
      </c>
      <c r="C1503" s="45" t="str">
        <f>[1]Source!G2116</f>
        <v>Выключатели автоматические «IEK» ВА47-29 2Р 25А, характеристика С</v>
      </c>
      <c r="D1503" s="46" t="str">
        <f>[1]Source!H2116</f>
        <v>шт.</v>
      </c>
      <c r="E1503" s="47">
        <f>[1]Source!I2116</f>
        <v>1</v>
      </c>
      <c r="F1503" s="48">
        <f>[1]Source!AL2116+[1]Source!AM2116+[1]Source!AO2116</f>
        <v>20.149999999999999</v>
      </c>
      <c r="G1503" s="49" t="s">
        <v>37</v>
      </c>
      <c r="H1503" s="50">
        <f>ROUND([1]Source!AC2116*[1]Source!I2116, 2)+ROUND([1]Source!AD2116*[1]Source!I2116, 2)+ROUND([1]Source!AF2116*[1]Source!I2116, 2)</f>
        <v>20.149999999999999</v>
      </c>
      <c r="I1503" s="51">
        <f>IF([1]Source!BC2116&lt;&gt; 0, [1]Source!BC2116, 1)</f>
        <v>10.02</v>
      </c>
      <c r="J1503" s="50">
        <f>[1]Source!O2116</f>
        <v>201.9</v>
      </c>
      <c r="K1503" s="52"/>
      <c r="S1503">
        <f>ROUND(([1]Source!FX2116/100)*((ROUND([1]Source!AF2116*[1]Source!I2116, 2)+ROUND([1]Source!AE2116*[1]Source!I2116, 2))), 2)</f>
        <v>0</v>
      </c>
      <c r="T1503">
        <f>[1]Source!X2116</f>
        <v>0</v>
      </c>
      <c r="U1503">
        <f>ROUND(([1]Source!FY2116/100)*((ROUND([1]Source!AF2116*[1]Source!I2116, 2)+ROUND([1]Source!AE2116*[1]Source!I2116, 2))), 2)</f>
        <v>0</v>
      </c>
      <c r="V1503">
        <f>[1]Source!Y2116</f>
        <v>0</v>
      </c>
      <c r="W1503">
        <f>IF([1]Source!BI2116&lt;=1,H1503, 0)</f>
        <v>0</v>
      </c>
      <c r="X1503">
        <f>IF([1]Source!BI2116=2,H1503, 0)</f>
        <v>20.149999999999999</v>
      </c>
      <c r="Y1503">
        <f>IF([1]Source!BI2116=3,H1503, 0)</f>
        <v>0</v>
      </c>
      <c r="Z1503">
        <f>IF([1]Source!BI2116=4,H1503, 0)</f>
        <v>0</v>
      </c>
    </row>
    <row r="1504" spans="1:26" x14ac:dyDescent="0.25">
      <c r="G1504" s="53">
        <f>H1496+H1497+H1498+H1499+SUM(H1501:H1503)</f>
        <v>302.46999999999997</v>
      </c>
      <c r="H1504" s="53"/>
      <c r="I1504" s="53">
        <f>J1496+J1497+J1498+J1499+SUM(J1501:J1503)</f>
        <v>6634.18</v>
      </c>
      <c r="J1504" s="53"/>
      <c r="K1504" s="54">
        <f>[1]Source!U2113</f>
        <v>6.7200000000000006</v>
      </c>
      <c r="O1504" s="55">
        <f>G1504</f>
        <v>302.46999999999997</v>
      </c>
      <c r="P1504" s="55">
        <f>I1504</f>
        <v>6634.18</v>
      </c>
      <c r="Q1504" s="55">
        <f>K1504</f>
        <v>6.7200000000000006</v>
      </c>
      <c r="W1504">
        <f>IF([1]Source!BI2113&lt;=1,H1496+H1497+H1498+H1499, 0)</f>
        <v>0</v>
      </c>
      <c r="X1504">
        <f>IF([1]Source!BI2113=2,H1496+H1497+H1498+H1499, 0)</f>
        <v>175.71999999999997</v>
      </c>
      <c r="Y1504">
        <f>IF([1]Source!BI2113=3,H1496+H1497+H1498+H1499, 0)</f>
        <v>0</v>
      </c>
      <c r="Z1504">
        <f>IF([1]Source!BI2113=4,H1496+H1497+H1498+H1499, 0)</f>
        <v>0</v>
      </c>
    </row>
    <row r="1505" spans="1:26" ht="42.75" x14ac:dyDescent="0.25">
      <c r="A1505" s="24" t="str">
        <f>[1]Source!E2118</f>
        <v>354</v>
      </c>
      <c r="B1505" s="36" t="str">
        <f>[1]Source!F2118</f>
        <v>м08-03-573-4</v>
      </c>
      <c r="C1505" s="36" t="str">
        <f>[1]Source!G2118</f>
        <v>Шкаф (пульт) управления навесной, высота, ширина и глубина до 600х600х350 мм</v>
      </c>
      <c r="D1505" s="37" t="str">
        <f>[1]Source!H2118</f>
        <v>1  ШТ.</v>
      </c>
      <c r="E1505" s="30">
        <f>[1]Source!I2118</f>
        <v>1</v>
      </c>
      <c r="F1505" s="38">
        <f>[1]Source!AL2118+[1]Source!AM2118+[1]Source!AO2118</f>
        <v>59.070000000000007</v>
      </c>
      <c r="G1505" s="39"/>
      <c r="H1505" s="40"/>
      <c r="I1505" s="39" t="str">
        <f>[1]Source!BO2118</f>
        <v>м08-03-573-4</v>
      </c>
      <c r="J1505" s="40"/>
      <c r="K1505" s="41"/>
      <c r="S1505">
        <f>ROUND(([1]Source!FX2118/100)*((ROUND([1]Source!AF2118*[1]Source!I2118, 2)+ROUND([1]Source!AE2118*[1]Source!I2118, 2))), 2)</f>
        <v>25.34</v>
      </c>
      <c r="T1505">
        <f>[1]Source!X2118</f>
        <v>785.18</v>
      </c>
      <c r="U1505">
        <f>ROUND(([1]Source!FY2118/100)*((ROUND([1]Source!AF2118*[1]Source!I2118, 2)+ROUND([1]Source!AE2118*[1]Source!I2118, 2))), 2)</f>
        <v>17.34</v>
      </c>
      <c r="V1505">
        <f>[1]Source!Y2118</f>
        <v>537.23</v>
      </c>
    </row>
    <row r="1506" spans="1:26" x14ac:dyDescent="0.25">
      <c r="A1506" s="24"/>
      <c r="B1506" s="36"/>
      <c r="C1506" s="36" t="s">
        <v>29</v>
      </c>
      <c r="D1506" s="37"/>
      <c r="E1506" s="30"/>
      <c r="F1506" s="38">
        <f>[1]Source!AO2118</f>
        <v>23.51</v>
      </c>
      <c r="G1506" s="39" t="str">
        <f>[1]Source!DG2118</f>
        <v/>
      </c>
      <c r="H1506" s="40">
        <f>ROUND([1]Source!AF2118*[1]Source!I2118, 2)</f>
        <v>23.51</v>
      </c>
      <c r="I1506" s="39">
        <f>IF([1]Source!BA2118&lt;&gt; 0, [1]Source!BA2118, 1)</f>
        <v>30.99</v>
      </c>
      <c r="J1506" s="40">
        <f>[1]Source!S2118</f>
        <v>728.57</v>
      </c>
      <c r="K1506" s="41"/>
      <c r="R1506">
        <f>H1506</f>
        <v>23.51</v>
      </c>
    </row>
    <row r="1507" spans="1:26" x14ac:dyDescent="0.25">
      <c r="A1507" s="24"/>
      <c r="B1507" s="36"/>
      <c r="C1507" s="36" t="s">
        <v>30</v>
      </c>
      <c r="D1507" s="37"/>
      <c r="E1507" s="30"/>
      <c r="F1507" s="38">
        <f>[1]Source!AM2118</f>
        <v>32.18</v>
      </c>
      <c r="G1507" s="39" t="str">
        <f>[1]Source!DE2118</f>
        <v/>
      </c>
      <c r="H1507" s="40">
        <f>ROUND([1]Source!AD2118*[1]Source!I2118, 2)</f>
        <v>32.18</v>
      </c>
      <c r="I1507" s="39">
        <f>IF([1]Source!BB2118&lt;&gt; 0, [1]Source!BB2118, 1)</f>
        <v>9.14</v>
      </c>
      <c r="J1507" s="40">
        <f>[1]Source!Q2118</f>
        <v>294.13</v>
      </c>
      <c r="K1507" s="41"/>
    </row>
    <row r="1508" spans="1:26" x14ac:dyDescent="0.25">
      <c r="A1508" s="24"/>
      <c r="B1508" s="36"/>
      <c r="C1508" s="36" t="s">
        <v>41</v>
      </c>
      <c r="D1508" s="37"/>
      <c r="E1508" s="30"/>
      <c r="F1508" s="38">
        <f>[1]Source!AN2118</f>
        <v>3.16</v>
      </c>
      <c r="G1508" s="39" t="str">
        <f>[1]Source!DF2118</f>
        <v/>
      </c>
      <c r="H1508" s="58">
        <f>ROUND([1]Source!AE2118*[1]Source!I2118, 2)</f>
        <v>3.16</v>
      </c>
      <c r="I1508" s="39">
        <f>IF([1]Source!BS2118&lt;&gt; 0, [1]Source!BS2118, 1)</f>
        <v>30.99</v>
      </c>
      <c r="J1508" s="58">
        <f>[1]Source!R2118</f>
        <v>97.93</v>
      </c>
      <c r="K1508" s="41"/>
      <c r="R1508">
        <f>H1508</f>
        <v>3.16</v>
      </c>
    </row>
    <row r="1509" spans="1:26" x14ac:dyDescent="0.25">
      <c r="A1509" s="24"/>
      <c r="B1509" s="36"/>
      <c r="C1509" s="36" t="s">
        <v>31</v>
      </c>
      <c r="D1509" s="37"/>
      <c r="E1509" s="30"/>
      <c r="F1509" s="38">
        <f>[1]Source!AL2118</f>
        <v>3.38</v>
      </c>
      <c r="G1509" s="39" t="str">
        <f>[1]Source!DD2118</f>
        <v/>
      </c>
      <c r="H1509" s="40">
        <f>ROUND([1]Source!AC2118*[1]Source!I2118, 2)</f>
        <v>3.38</v>
      </c>
      <c r="I1509" s="39">
        <f>IF([1]Source!BC2118&lt;&gt; 0, [1]Source!BC2118, 1)</f>
        <v>9.81</v>
      </c>
      <c r="J1509" s="40">
        <f>[1]Source!P2118</f>
        <v>33.159999999999997</v>
      </c>
      <c r="K1509" s="41"/>
    </row>
    <row r="1510" spans="1:26" x14ac:dyDescent="0.25">
      <c r="A1510" s="24"/>
      <c r="B1510" s="36"/>
      <c r="C1510" s="36" t="s">
        <v>32</v>
      </c>
      <c r="D1510" s="37" t="s">
        <v>33</v>
      </c>
      <c r="E1510" s="30">
        <f>[1]Source!BZ2118</f>
        <v>95</v>
      </c>
      <c r="F1510" s="42"/>
      <c r="G1510" s="39"/>
      <c r="H1510" s="40">
        <f>SUM(S1505:S1513)</f>
        <v>25.34</v>
      </c>
      <c r="I1510" s="39">
        <f>[1]Source!AT2118</f>
        <v>95</v>
      </c>
      <c r="J1510" s="40">
        <f>SUM(T1505:T1513)</f>
        <v>785.18</v>
      </c>
      <c r="K1510" s="41"/>
    </row>
    <row r="1511" spans="1:26" x14ac:dyDescent="0.25">
      <c r="A1511" s="24"/>
      <c r="B1511" s="36"/>
      <c r="C1511" s="36" t="s">
        <v>34</v>
      </c>
      <c r="D1511" s="37" t="s">
        <v>33</v>
      </c>
      <c r="E1511" s="30">
        <f>[1]Source!CA2118</f>
        <v>65</v>
      </c>
      <c r="F1511" s="42"/>
      <c r="G1511" s="39"/>
      <c r="H1511" s="40">
        <f>SUM(U1505:U1513)</f>
        <v>17.34</v>
      </c>
      <c r="I1511" s="39">
        <f>[1]Source!AU2118</f>
        <v>65</v>
      </c>
      <c r="J1511" s="40">
        <f>SUM(V1505:V1513)</f>
        <v>537.23</v>
      </c>
      <c r="K1511" s="41"/>
    </row>
    <row r="1512" spans="1:26" x14ac:dyDescent="0.25">
      <c r="A1512" s="24"/>
      <c r="B1512" s="36"/>
      <c r="C1512" s="36" t="s">
        <v>35</v>
      </c>
      <c r="D1512" s="37" t="s">
        <v>36</v>
      </c>
      <c r="E1512" s="30">
        <f>[1]Source!AQ2118</f>
        <v>2.37</v>
      </c>
      <c r="F1512" s="38"/>
      <c r="G1512" s="39" t="str">
        <f>[1]Source!DI2118</f>
        <v/>
      </c>
      <c r="H1512" s="40"/>
      <c r="I1512" s="39"/>
      <c r="J1512" s="40"/>
      <c r="K1512" s="43">
        <f>[1]Source!U2118</f>
        <v>2.37</v>
      </c>
    </row>
    <row r="1513" spans="1:26" ht="42.75" x14ac:dyDescent="0.25">
      <c r="A1513" s="44" t="str">
        <f>[1]Source!E2119</f>
        <v>354,1</v>
      </c>
      <c r="B1513" s="45" t="str">
        <f>[1]Source!F2119</f>
        <v>509-5739</v>
      </c>
      <c r="C1513" s="45" t="str">
        <f>[1]Source!G2119</f>
        <v>Щиты распределительные навесные ЩРН-12, размер корпуса 220х300х125 мм</v>
      </c>
      <c r="D1513" s="46" t="str">
        <f>[1]Source!H2119</f>
        <v>шт.</v>
      </c>
      <c r="E1513" s="47">
        <f>[1]Source!I2119</f>
        <v>1</v>
      </c>
      <c r="F1513" s="48">
        <f>[1]Source!AL2119+[1]Source!AM2119+[1]Source!AO2119</f>
        <v>184.7</v>
      </c>
      <c r="G1513" s="49" t="s">
        <v>37</v>
      </c>
      <c r="H1513" s="50">
        <f>ROUND([1]Source!AC2119*[1]Source!I2119, 2)+ROUND([1]Source!AD2119*[1]Source!I2119, 2)+ROUND([1]Source!AF2119*[1]Source!I2119, 2)</f>
        <v>184.7</v>
      </c>
      <c r="I1513" s="51">
        <f>IF([1]Source!BC2119&lt;&gt; 0, [1]Source!BC2119, 1)</f>
        <v>3.12</v>
      </c>
      <c r="J1513" s="50">
        <f>[1]Source!O2119</f>
        <v>576.26</v>
      </c>
      <c r="K1513" s="52"/>
      <c r="S1513">
        <f>ROUND(([1]Source!FX2119/100)*((ROUND([1]Source!AF2119*[1]Source!I2119, 2)+ROUND([1]Source!AE2119*[1]Source!I2119, 2))), 2)</f>
        <v>0</v>
      </c>
      <c r="T1513">
        <f>[1]Source!X2119</f>
        <v>0</v>
      </c>
      <c r="U1513">
        <f>ROUND(([1]Source!FY2119/100)*((ROUND([1]Source!AF2119*[1]Source!I2119, 2)+ROUND([1]Source!AE2119*[1]Source!I2119, 2))), 2)</f>
        <v>0</v>
      </c>
      <c r="V1513">
        <f>[1]Source!Y2119</f>
        <v>0</v>
      </c>
      <c r="W1513">
        <f>IF([1]Source!BI2119&lt;=1,H1513, 0)</f>
        <v>0</v>
      </c>
      <c r="X1513">
        <f>IF([1]Source!BI2119=2,H1513, 0)</f>
        <v>184.7</v>
      </c>
      <c r="Y1513">
        <f>IF([1]Source!BI2119=3,H1513, 0)</f>
        <v>0</v>
      </c>
      <c r="Z1513">
        <f>IF([1]Source!BI2119=4,H1513, 0)</f>
        <v>0</v>
      </c>
    </row>
    <row r="1514" spans="1:26" x14ac:dyDescent="0.25">
      <c r="G1514" s="53">
        <f>H1506+H1507+H1509+H1510+H1511+SUM(H1513:H1513)</f>
        <v>286.45</v>
      </c>
      <c r="H1514" s="53"/>
      <c r="I1514" s="53">
        <f>J1506+J1507+J1509+J1510+J1511+SUM(J1513:J1513)</f>
        <v>2954.5299999999997</v>
      </c>
      <c r="J1514" s="53"/>
      <c r="K1514" s="54">
        <f>[1]Source!U2118</f>
        <v>2.37</v>
      </c>
      <c r="O1514" s="55">
        <f>G1514</f>
        <v>286.45</v>
      </c>
      <c r="P1514" s="55">
        <f>I1514</f>
        <v>2954.5299999999997</v>
      </c>
      <c r="Q1514" s="55">
        <f>K1514</f>
        <v>2.37</v>
      </c>
      <c r="W1514">
        <f>IF([1]Source!BI2118&lt;=1,H1506+H1507+H1509+H1510+H1511, 0)</f>
        <v>0</v>
      </c>
      <c r="X1514">
        <f>IF([1]Source!BI2118=2,H1506+H1507+H1509+H1510+H1511, 0)</f>
        <v>101.75</v>
      </c>
      <c r="Y1514">
        <f>IF([1]Source!BI2118=3,H1506+H1507+H1509+H1510+H1511, 0)</f>
        <v>0</v>
      </c>
      <c r="Z1514">
        <f>IF([1]Source!BI2118=4,H1506+H1507+H1509+H1510+H1511, 0)</f>
        <v>0</v>
      </c>
    </row>
    <row r="1515" spans="1:26" ht="29.25" x14ac:dyDescent="0.25">
      <c r="A1515" s="24" t="str">
        <f>[1]Source!E2127</f>
        <v>355</v>
      </c>
      <c r="B1515" s="36" t="str">
        <f>[1]Source!F2127</f>
        <v>м08-02-390-2</v>
      </c>
      <c r="C1515" s="36" t="str">
        <f>[1]Source!G2127</f>
        <v>Короба пластмассовые шириной до 63 мм</v>
      </c>
      <c r="D1515" s="37" t="str">
        <f>[1]Source!H2127</f>
        <v>100 м</v>
      </c>
      <c r="E1515" s="30">
        <f>[1]Source!I2127</f>
        <v>0.1</v>
      </c>
      <c r="F1515" s="38">
        <f>[1]Source!AL2127+[1]Source!AM2127+[1]Source!AO2127</f>
        <v>279.77999999999997</v>
      </c>
      <c r="G1515" s="39"/>
      <c r="H1515" s="40"/>
      <c r="I1515" s="39" t="str">
        <f>[1]Source!BO2127</f>
        <v>м08-02-390-2</v>
      </c>
      <c r="J1515" s="40"/>
      <c r="K1515" s="41"/>
      <c r="S1515">
        <f>ROUND(([1]Source!FX2127/100)*((ROUND([1]Source!AF2127*[1]Source!I2127, 2)+ROUND([1]Source!AE2127*[1]Source!I2127, 2))), 2)</f>
        <v>16.63</v>
      </c>
      <c r="T1515">
        <f>[1]Source!X2127</f>
        <v>515.29</v>
      </c>
      <c r="U1515">
        <f>ROUND(([1]Source!FY2127/100)*((ROUND([1]Source!AF2127*[1]Source!I2127, 2)+ROUND([1]Source!AE2127*[1]Source!I2127, 2))), 2)</f>
        <v>11.38</v>
      </c>
      <c r="V1515">
        <f>[1]Source!Y2127</f>
        <v>352.57</v>
      </c>
    </row>
    <row r="1516" spans="1:26" x14ac:dyDescent="0.25">
      <c r="C1516" s="56" t="str">
        <f>"Объем: "&amp;[1]Source!I2127&amp;"=10/"&amp;"100"</f>
        <v>Объем: 0,1=10/100</v>
      </c>
    </row>
    <row r="1517" spans="1:26" x14ac:dyDescent="0.25">
      <c r="A1517" s="24"/>
      <c r="B1517" s="36"/>
      <c r="C1517" s="36" t="s">
        <v>29</v>
      </c>
      <c r="D1517" s="37"/>
      <c r="E1517" s="30"/>
      <c r="F1517" s="38">
        <f>[1]Source!AO2127</f>
        <v>174.89</v>
      </c>
      <c r="G1517" s="39" t="str">
        <f>[1]Source!DG2127</f>
        <v/>
      </c>
      <c r="H1517" s="40">
        <f>ROUND([1]Source!AF2127*[1]Source!I2127, 2)</f>
        <v>17.489999999999998</v>
      </c>
      <c r="I1517" s="39">
        <f>IF([1]Source!BA2127&lt;&gt; 0, [1]Source!BA2127, 1)</f>
        <v>30.99</v>
      </c>
      <c r="J1517" s="40">
        <f>[1]Source!S2127</f>
        <v>541.98</v>
      </c>
      <c r="K1517" s="41"/>
      <c r="R1517">
        <f>H1517</f>
        <v>17.489999999999998</v>
      </c>
    </row>
    <row r="1518" spans="1:26" x14ac:dyDescent="0.25">
      <c r="A1518" s="24"/>
      <c r="B1518" s="36"/>
      <c r="C1518" s="36" t="s">
        <v>30</v>
      </c>
      <c r="D1518" s="37"/>
      <c r="E1518" s="30"/>
      <c r="F1518" s="38">
        <f>[1]Source!AM2127</f>
        <v>35.26</v>
      </c>
      <c r="G1518" s="39" t="str">
        <f>[1]Source!DE2127</f>
        <v/>
      </c>
      <c r="H1518" s="40">
        <f>ROUND([1]Source!AD2127*[1]Source!I2127, 2)</f>
        <v>3.53</v>
      </c>
      <c r="I1518" s="39">
        <f>IF([1]Source!BB2127&lt;&gt; 0, [1]Source!BB2127, 1)</f>
        <v>8.7899999999999991</v>
      </c>
      <c r="J1518" s="40">
        <f>[1]Source!Q2127</f>
        <v>30.99</v>
      </c>
      <c r="K1518" s="41"/>
    </row>
    <row r="1519" spans="1:26" x14ac:dyDescent="0.25">
      <c r="A1519" s="24"/>
      <c r="B1519" s="36"/>
      <c r="C1519" s="36" t="s">
        <v>41</v>
      </c>
      <c r="D1519" s="37"/>
      <c r="E1519" s="30"/>
      <c r="F1519" s="38">
        <f>[1]Source!AN2127</f>
        <v>0.14000000000000001</v>
      </c>
      <c r="G1519" s="39" t="str">
        <f>[1]Source!DF2127</f>
        <v/>
      </c>
      <c r="H1519" s="58">
        <f>ROUND([1]Source!AE2127*[1]Source!I2127, 2)</f>
        <v>0.01</v>
      </c>
      <c r="I1519" s="39">
        <f>IF([1]Source!BS2127&lt;&gt; 0, [1]Source!BS2127, 1)</f>
        <v>30.99</v>
      </c>
      <c r="J1519" s="58">
        <f>[1]Source!R2127</f>
        <v>0.43</v>
      </c>
      <c r="K1519" s="41"/>
      <c r="R1519">
        <f>H1519</f>
        <v>0.01</v>
      </c>
    </row>
    <row r="1520" spans="1:26" x14ac:dyDescent="0.25">
      <c r="A1520" s="24"/>
      <c r="B1520" s="36"/>
      <c r="C1520" s="36" t="s">
        <v>31</v>
      </c>
      <c r="D1520" s="37"/>
      <c r="E1520" s="30"/>
      <c r="F1520" s="38">
        <f>[1]Source!AL2127</f>
        <v>69.63</v>
      </c>
      <c r="G1520" s="39" t="str">
        <f>[1]Source!DD2127</f>
        <v/>
      </c>
      <c r="H1520" s="40">
        <f>ROUND([1]Source!AC2127*[1]Source!I2127, 2)</f>
        <v>6.96</v>
      </c>
      <c r="I1520" s="39">
        <f>IF([1]Source!BC2127&lt;&gt; 0, [1]Source!BC2127, 1)</f>
        <v>3.73</v>
      </c>
      <c r="J1520" s="40">
        <f>[1]Source!P2127</f>
        <v>25.97</v>
      </c>
      <c r="K1520" s="41"/>
    </row>
    <row r="1521" spans="1:26" x14ac:dyDescent="0.25">
      <c r="A1521" s="24"/>
      <c r="B1521" s="36"/>
      <c r="C1521" s="36" t="s">
        <v>32</v>
      </c>
      <c r="D1521" s="37" t="s">
        <v>33</v>
      </c>
      <c r="E1521" s="30">
        <f>[1]Source!BZ2127</f>
        <v>95</v>
      </c>
      <c r="F1521" s="42"/>
      <c r="G1521" s="39"/>
      <c r="H1521" s="40">
        <f>SUM(S1515:S1524)</f>
        <v>16.63</v>
      </c>
      <c r="I1521" s="39">
        <f>[1]Source!AT2127</f>
        <v>95</v>
      </c>
      <c r="J1521" s="40">
        <f>SUM(T1515:T1524)</f>
        <v>515.29</v>
      </c>
      <c r="K1521" s="41"/>
    </row>
    <row r="1522" spans="1:26" x14ac:dyDescent="0.25">
      <c r="A1522" s="24"/>
      <c r="B1522" s="36"/>
      <c r="C1522" s="36" t="s">
        <v>34</v>
      </c>
      <c r="D1522" s="37" t="s">
        <v>33</v>
      </c>
      <c r="E1522" s="30">
        <f>[1]Source!CA2127</f>
        <v>65</v>
      </c>
      <c r="F1522" s="42"/>
      <c r="G1522" s="39"/>
      <c r="H1522" s="40">
        <f>SUM(U1515:U1524)</f>
        <v>11.38</v>
      </c>
      <c r="I1522" s="39">
        <f>[1]Source!AU2127</f>
        <v>65</v>
      </c>
      <c r="J1522" s="40">
        <f>SUM(V1515:V1524)</f>
        <v>352.57</v>
      </c>
      <c r="K1522" s="41"/>
    </row>
    <row r="1523" spans="1:26" x14ac:dyDescent="0.25">
      <c r="A1523" s="24"/>
      <c r="B1523" s="36"/>
      <c r="C1523" s="36" t="s">
        <v>35</v>
      </c>
      <c r="D1523" s="37" t="s">
        <v>36</v>
      </c>
      <c r="E1523" s="30">
        <f>[1]Source!AQ2127</f>
        <v>18.39</v>
      </c>
      <c r="F1523" s="38"/>
      <c r="G1523" s="39" t="str">
        <f>[1]Source!DI2127</f>
        <v/>
      </c>
      <c r="H1523" s="40"/>
      <c r="I1523" s="39"/>
      <c r="J1523" s="40"/>
      <c r="K1523" s="43">
        <f>[1]Source!U2127</f>
        <v>1.8390000000000002</v>
      </c>
    </row>
    <row r="1524" spans="1:26" ht="28.5" x14ac:dyDescent="0.25">
      <c r="A1524" s="44" t="str">
        <f>[1]Source!E2128</f>
        <v>355,1</v>
      </c>
      <c r="B1524" s="45" t="str">
        <f>[1]Source!F2128</f>
        <v>509-1836</v>
      </c>
      <c r="C1524" s="45" t="str">
        <f>[1]Source!G2128</f>
        <v>Кабель-канал (короб) "Электропласт" 60x40 мм</v>
      </c>
      <c r="D1524" s="46" t="str">
        <f>[1]Source!H2128</f>
        <v>100 м</v>
      </c>
      <c r="E1524" s="47">
        <f>[1]Source!I2128</f>
        <v>0.1</v>
      </c>
      <c r="F1524" s="48">
        <f>[1]Source!AL2128+[1]Source!AM2128+[1]Source!AO2128</f>
        <v>692</v>
      </c>
      <c r="G1524" s="49" t="s">
        <v>37</v>
      </c>
      <c r="H1524" s="50">
        <f>ROUND([1]Source!AC2128*[1]Source!I2128, 2)+ROUND([1]Source!AD2128*[1]Source!I2128, 2)+ROUND([1]Source!AF2128*[1]Source!I2128, 2)</f>
        <v>69.2</v>
      </c>
      <c r="I1524" s="51">
        <f>IF([1]Source!BC2128&lt;&gt; 0, [1]Source!BC2128, 1)</f>
        <v>4.62</v>
      </c>
      <c r="J1524" s="50">
        <f>[1]Source!O2128</f>
        <v>319.7</v>
      </c>
      <c r="K1524" s="52"/>
      <c r="S1524">
        <f>ROUND(([1]Source!FX2128/100)*((ROUND([1]Source!AF2128*[1]Source!I2128, 2)+ROUND([1]Source!AE2128*[1]Source!I2128, 2))), 2)</f>
        <v>0</v>
      </c>
      <c r="T1524">
        <f>[1]Source!X2128</f>
        <v>0</v>
      </c>
      <c r="U1524">
        <f>ROUND(([1]Source!FY2128/100)*((ROUND([1]Source!AF2128*[1]Source!I2128, 2)+ROUND([1]Source!AE2128*[1]Source!I2128, 2))), 2)</f>
        <v>0</v>
      </c>
      <c r="V1524">
        <f>[1]Source!Y2128</f>
        <v>0</v>
      </c>
      <c r="W1524">
        <f>IF([1]Source!BI2128&lt;=1,H1524, 0)</f>
        <v>0</v>
      </c>
      <c r="X1524">
        <f>IF([1]Source!BI2128=2,H1524, 0)</f>
        <v>69.2</v>
      </c>
      <c r="Y1524">
        <f>IF([1]Source!BI2128=3,H1524, 0)</f>
        <v>0</v>
      </c>
      <c r="Z1524">
        <f>IF([1]Source!BI2128=4,H1524, 0)</f>
        <v>0</v>
      </c>
    </row>
    <row r="1525" spans="1:26" x14ac:dyDescent="0.25">
      <c r="G1525" s="53">
        <f>H1517+H1518+H1520+H1521+H1522+SUM(H1524:H1524)</f>
        <v>125.19</v>
      </c>
      <c r="H1525" s="53"/>
      <c r="I1525" s="53">
        <f>J1517+J1518+J1520+J1521+J1522+SUM(J1524:J1524)</f>
        <v>1786.5</v>
      </c>
      <c r="J1525" s="53"/>
      <c r="K1525" s="54">
        <f>[1]Source!U2127</f>
        <v>1.8390000000000002</v>
      </c>
      <c r="O1525" s="55">
        <f>G1525</f>
        <v>125.19</v>
      </c>
      <c r="P1525" s="55">
        <f>I1525</f>
        <v>1786.5</v>
      </c>
      <c r="Q1525" s="55">
        <f>K1525</f>
        <v>1.8390000000000002</v>
      </c>
      <c r="W1525">
        <f>IF([1]Source!BI2127&lt;=1,H1517+H1518+H1520+H1521+H1522, 0)</f>
        <v>0</v>
      </c>
      <c r="X1525">
        <f>IF([1]Source!BI2127=2,H1517+H1518+H1520+H1521+H1522, 0)</f>
        <v>55.99</v>
      </c>
      <c r="Y1525">
        <f>IF([1]Source!BI2127=3,H1517+H1518+H1520+H1521+H1522, 0)</f>
        <v>0</v>
      </c>
      <c r="Z1525">
        <f>IF([1]Source!BI2127=4,H1517+H1518+H1520+H1521+H1522, 0)</f>
        <v>0</v>
      </c>
    </row>
    <row r="1526" spans="1:26" ht="42.75" x14ac:dyDescent="0.25">
      <c r="A1526" s="24" t="str">
        <f>[1]Source!E2134</f>
        <v>356</v>
      </c>
      <c r="B1526" s="36" t="str">
        <f>[1]Source!F2134</f>
        <v>м08-02-413-1</v>
      </c>
      <c r="C1526" s="36" t="str">
        <f>[1]Source!G2134</f>
        <v>Провод, количество проводов в резинобитумной трубке до 2, сечение провода до 6 мм2</v>
      </c>
      <c r="D1526" s="37" t="str">
        <f>[1]Source!H2134</f>
        <v>100 М ТРУБОК</v>
      </c>
      <c r="E1526" s="30">
        <f>[1]Source!I2134</f>
        <v>3.8</v>
      </c>
      <c r="F1526" s="38">
        <f>[1]Source!AL2134+[1]Source!AM2134+[1]Source!AO2134</f>
        <v>256.45000000000005</v>
      </c>
      <c r="G1526" s="39"/>
      <c r="H1526" s="40"/>
      <c r="I1526" s="39" t="str">
        <f>[1]Source!BO2134</f>
        <v/>
      </c>
      <c r="J1526" s="40"/>
      <c r="K1526" s="41"/>
      <c r="S1526">
        <f>ROUND(([1]Source!FX2134/100)*((ROUND([1]Source!AF2134*[1]Source!I2134, 2)+ROUND([1]Source!AE2134*[1]Source!I2134, 2))), 2)</f>
        <v>557.13</v>
      </c>
      <c r="T1526">
        <f>[1]Source!X2134</f>
        <v>17265.5</v>
      </c>
      <c r="U1526">
        <f>ROUND(([1]Source!FY2134/100)*((ROUND([1]Source!AF2134*[1]Source!I2134, 2)+ROUND([1]Source!AE2134*[1]Source!I2134, 2))), 2)</f>
        <v>381.19</v>
      </c>
      <c r="V1526">
        <f>[1]Source!Y2134</f>
        <v>11813.24</v>
      </c>
    </row>
    <row r="1527" spans="1:26" x14ac:dyDescent="0.25">
      <c r="C1527" s="56" t="str">
        <f>"Объем: "&amp;[1]Source!I2134&amp;"=380/"&amp;"100"</f>
        <v>Объем: 3,8=380/100</v>
      </c>
    </row>
    <row r="1528" spans="1:26" x14ac:dyDescent="0.25">
      <c r="A1528" s="24"/>
      <c r="B1528" s="36"/>
      <c r="C1528" s="36" t="s">
        <v>29</v>
      </c>
      <c r="D1528" s="37"/>
      <c r="E1528" s="30"/>
      <c r="F1528" s="38">
        <f>[1]Source!AO2134</f>
        <v>151.9</v>
      </c>
      <c r="G1528" s="39" t="str">
        <f>[1]Source!DG2134</f>
        <v/>
      </c>
      <c r="H1528" s="40">
        <f>ROUND([1]Source!AF2134*[1]Source!I2134, 2)</f>
        <v>577.22</v>
      </c>
      <c r="I1528" s="39">
        <f>IF([1]Source!BA2134&lt;&gt; 0, [1]Source!BA2134, 1)</f>
        <v>30.99</v>
      </c>
      <c r="J1528" s="40">
        <f>[1]Source!S2134</f>
        <v>17888.05</v>
      </c>
      <c r="K1528" s="41"/>
      <c r="R1528">
        <f>H1528</f>
        <v>577.22</v>
      </c>
    </row>
    <row r="1529" spans="1:26" x14ac:dyDescent="0.25">
      <c r="A1529" s="24"/>
      <c r="B1529" s="36"/>
      <c r="C1529" s="36" t="s">
        <v>30</v>
      </c>
      <c r="D1529" s="37"/>
      <c r="E1529" s="30"/>
      <c r="F1529" s="38">
        <f>[1]Source!AM2134</f>
        <v>39.93</v>
      </c>
      <c r="G1529" s="39" t="str">
        <f>[1]Source!DE2134</f>
        <v/>
      </c>
      <c r="H1529" s="40">
        <f>ROUND([1]Source!AD2134*[1]Source!I2134, 2)</f>
        <v>151.72999999999999</v>
      </c>
      <c r="I1529" s="39">
        <f>IF([1]Source!BB2134&lt;&gt; 0, [1]Source!BB2134, 1)</f>
        <v>8.84</v>
      </c>
      <c r="J1529" s="40">
        <f>[1]Source!Q2134</f>
        <v>1341.33</v>
      </c>
      <c r="K1529" s="41"/>
    </row>
    <row r="1530" spans="1:26" x14ac:dyDescent="0.25">
      <c r="A1530" s="24"/>
      <c r="B1530" s="36"/>
      <c r="C1530" s="36" t="s">
        <v>41</v>
      </c>
      <c r="D1530" s="37"/>
      <c r="E1530" s="30"/>
      <c r="F1530" s="38">
        <f>[1]Source!AN2134</f>
        <v>2.4300000000000002</v>
      </c>
      <c r="G1530" s="39" t="str">
        <f>[1]Source!DF2134</f>
        <v/>
      </c>
      <c r="H1530" s="58">
        <f>ROUND([1]Source!AE2134*[1]Source!I2134, 2)</f>
        <v>9.23</v>
      </c>
      <c r="I1530" s="39">
        <f>IF([1]Source!BS2134&lt;&gt; 0, [1]Source!BS2134, 1)</f>
        <v>30.99</v>
      </c>
      <c r="J1530" s="58">
        <f>[1]Source!R2134</f>
        <v>286.16000000000003</v>
      </c>
      <c r="K1530" s="41"/>
      <c r="R1530">
        <f>H1530</f>
        <v>9.23</v>
      </c>
    </row>
    <row r="1531" spans="1:26" x14ac:dyDescent="0.25">
      <c r="A1531" s="24"/>
      <c r="B1531" s="36"/>
      <c r="C1531" s="36" t="s">
        <v>31</v>
      </c>
      <c r="D1531" s="37"/>
      <c r="E1531" s="30"/>
      <c r="F1531" s="38">
        <f>[1]Source!AL2134</f>
        <v>64.62</v>
      </c>
      <c r="G1531" s="39" t="str">
        <f>[1]Source!DD2134</f>
        <v/>
      </c>
      <c r="H1531" s="40">
        <f>ROUND([1]Source!AC2134*[1]Source!I2134, 2)</f>
        <v>245.56</v>
      </c>
      <c r="I1531" s="39">
        <f>IF([1]Source!BC2134&lt;&gt; 0, [1]Source!BC2134, 1)</f>
        <v>5.23</v>
      </c>
      <c r="J1531" s="40">
        <f>[1]Source!P2134</f>
        <v>1284.26</v>
      </c>
      <c r="K1531" s="41"/>
    </row>
    <row r="1532" spans="1:26" x14ac:dyDescent="0.25">
      <c r="A1532" s="24"/>
      <c r="B1532" s="36"/>
      <c r="C1532" s="36" t="s">
        <v>32</v>
      </c>
      <c r="D1532" s="37" t="s">
        <v>33</v>
      </c>
      <c r="E1532" s="30">
        <f>[1]Source!BZ2134</f>
        <v>95</v>
      </c>
      <c r="F1532" s="42"/>
      <c r="G1532" s="39"/>
      <c r="H1532" s="40">
        <f>SUM(S1526:S1542)</f>
        <v>557.13</v>
      </c>
      <c r="I1532" s="39">
        <f>[1]Source!AT2134</f>
        <v>95</v>
      </c>
      <c r="J1532" s="40">
        <f>SUM(T1526:T1542)</f>
        <v>17265.5</v>
      </c>
      <c r="K1532" s="41"/>
    </row>
    <row r="1533" spans="1:26" x14ac:dyDescent="0.25">
      <c r="A1533" s="24"/>
      <c r="B1533" s="36"/>
      <c r="C1533" s="36" t="s">
        <v>34</v>
      </c>
      <c r="D1533" s="37" t="s">
        <v>33</v>
      </c>
      <c r="E1533" s="30">
        <f>[1]Source!CA2134</f>
        <v>65</v>
      </c>
      <c r="F1533" s="42"/>
      <c r="G1533" s="39"/>
      <c r="H1533" s="40">
        <f>SUM(U1526:U1542)</f>
        <v>381.19</v>
      </c>
      <c r="I1533" s="39">
        <f>[1]Source!AU2134</f>
        <v>65</v>
      </c>
      <c r="J1533" s="40">
        <f>SUM(V1526:V1542)</f>
        <v>11813.24</v>
      </c>
      <c r="K1533" s="41"/>
    </row>
    <row r="1534" spans="1:26" x14ac:dyDescent="0.25">
      <c r="A1534" s="24"/>
      <c r="B1534" s="36"/>
      <c r="C1534" s="36" t="s">
        <v>35</v>
      </c>
      <c r="D1534" s="37" t="s">
        <v>36</v>
      </c>
      <c r="E1534" s="30">
        <f>[1]Source!AQ2134</f>
        <v>16.16</v>
      </c>
      <c r="F1534" s="38"/>
      <c r="G1534" s="39" t="str">
        <f>[1]Source!DI2134</f>
        <v/>
      </c>
      <c r="H1534" s="40"/>
      <c r="I1534" s="39"/>
      <c r="J1534" s="40"/>
      <c r="K1534" s="43">
        <f>[1]Source!U2134</f>
        <v>61.407999999999994</v>
      </c>
    </row>
    <row r="1535" spans="1:26" ht="42.75" x14ac:dyDescent="0.25">
      <c r="A1535" s="24" t="str">
        <f>[1]Source!E2135</f>
        <v>356,1</v>
      </c>
      <c r="B1535" s="36" t="str">
        <f>[1]Source!F2135</f>
        <v>103-2406</v>
      </c>
      <c r="C1535" s="36" t="str">
        <f>[1]Source!G2135</f>
        <v>Трубы гибкие гофрированные легкие из самозатухающего ПВХ (IP55) серии FL, диаметром 16 мм</v>
      </c>
      <c r="D1535" s="37" t="str">
        <f>[1]Source!H2135</f>
        <v>10 м</v>
      </c>
      <c r="E1535" s="30">
        <f>[1]Source!I2135</f>
        <v>35</v>
      </c>
      <c r="F1535" s="38">
        <f>[1]Source!AL2135+[1]Source!AM2135+[1]Source!AO2135</f>
        <v>15.66</v>
      </c>
      <c r="G1535" s="57" t="s">
        <v>37</v>
      </c>
      <c r="H1535" s="40">
        <f>ROUND([1]Source!AC2135*[1]Source!I2135, 2)+ROUND([1]Source!AD2135*[1]Source!I2135, 2)+ROUND([1]Source!AF2135*[1]Source!I2135, 2)</f>
        <v>548.1</v>
      </c>
      <c r="I1535" s="39">
        <f>IF([1]Source!BC2135&lt;&gt; 0, [1]Source!BC2135, 1)</f>
        <v>3.51</v>
      </c>
      <c r="J1535" s="40">
        <f>[1]Source!O2135</f>
        <v>1923.83</v>
      </c>
      <c r="K1535" s="41"/>
      <c r="S1535">
        <f>ROUND(([1]Source!FX2135/100)*((ROUND([1]Source!AF2135*[1]Source!I2135, 2)+ROUND([1]Source!AE2135*[1]Source!I2135, 2))), 2)</f>
        <v>0</v>
      </c>
      <c r="T1535">
        <f>[1]Source!X2135</f>
        <v>0</v>
      </c>
      <c r="U1535">
        <f>ROUND(([1]Source!FY2135/100)*((ROUND([1]Source!AF2135*[1]Source!I2135, 2)+ROUND([1]Source!AE2135*[1]Source!I2135, 2))), 2)</f>
        <v>0</v>
      </c>
      <c r="V1535">
        <f>[1]Source!Y2135</f>
        <v>0</v>
      </c>
      <c r="W1535">
        <f>IF([1]Source!BI2135&lt;=1,H1535, 0)</f>
        <v>0</v>
      </c>
      <c r="X1535">
        <f>IF([1]Source!BI2135=2,H1535, 0)</f>
        <v>548.1</v>
      </c>
      <c r="Y1535">
        <f>IF([1]Source!BI2135=3,H1535, 0)</f>
        <v>0</v>
      </c>
      <c r="Z1535">
        <f>IF([1]Source!BI2135=4,H1535, 0)</f>
        <v>0</v>
      </c>
    </row>
    <row r="1536" spans="1:26" ht="28.5" x14ac:dyDescent="0.25">
      <c r="A1536" s="24" t="str">
        <f>[1]Source!E2136</f>
        <v>356,2</v>
      </c>
      <c r="B1536" s="36" t="str">
        <f>[1]Source!F2136</f>
        <v>103-1177</v>
      </c>
      <c r="C1536" s="36" t="str">
        <f>[1]Source!G2136</f>
        <v>Клипса для крепежа гофротрубы, диаметром 16 мм</v>
      </c>
      <c r="D1536" s="37" t="str">
        <f>[1]Source!H2136</f>
        <v>10 шт.</v>
      </c>
      <c r="E1536" s="30">
        <f>[1]Source!I2136</f>
        <v>70</v>
      </c>
      <c r="F1536" s="38">
        <f>[1]Source!AL2136+[1]Source!AM2136+[1]Source!AO2136</f>
        <v>1.9</v>
      </c>
      <c r="G1536" s="57" t="s">
        <v>37</v>
      </c>
      <c r="H1536" s="40">
        <f>ROUND([1]Source!AC2136*[1]Source!I2136, 2)+ROUND([1]Source!AD2136*[1]Source!I2136, 2)+ROUND([1]Source!AF2136*[1]Source!I2136, 2)</f>
        <v>133</v>
      </c>
      <c r="I1536" s="39">
        <f>IF([1]Source!BC2136&lt;&gt; 0, [1]Source!BC2136, 1)</f>
        <v>16.05</v>
      </c>
      <c r="J1536" s="40">
        <f>[1]Source!O2136</f>
        <v>2134.65</v>
      </c>
      <c r="K1536" s="41"/>
      <c r="S1536">
        <f>ROUND(([1]Source!FX2136/100)*((ROUND([1]Source!AF2136*[1]Source!I2136, 2)+ROUND([1]Source!AE2136*[1]Source!I2136, 2))), 2)</f>
        <v>0</v>
      </c>
      <c r="T1536">
        <f>[1]Source!X2136</f>
        <v>0</v>
      </c>
      <c r="U1536">
        <f>ROUND(([1]Source!FY2136/100)*((ROUND([1]Source!AF2136*[1]Source!I2136, 2)+ROUND([1]Source!AE2136*[1]Source!I2136, 2))), 2)</f>
        <v>0</v>
      </c>
      <c r="V1536">
        <f>[1]Source!Y2136</f>
        <v>0</v>
      </c>
      <c r="W1536">
        <f>IF([1]Source!BI2136&lt;=1,H1536, 0)</f>
        <v>0</v>
      </c>
      <c r="X1536">
        <f>IF([1]Source!BI2136=2,H1536, 0)</f>
        <v>133</v>
      </c>
      <c r="Y1536">
        <f>IF([1]Source!BI2136=3,H1536, 0)</f>
        <v>0</v>
      </c>
      <c r="Z1536">
        <f>IF([1]Source!BI2136=4,H1536, 0)</f>
        <v>0</v>
      </c>
    </row>
    <row r="1537" spans="1:26" ht="42.75" x14ac:dyDescent="0.25">
      <c r="A1537" s="24" t="str">
        <f>[1]Source!E2137</f>
        <v>356,3</v>
      </c>
      <c r="B1537" s="36" t="str">
        <f>[1]Source!F2137</f>
        <v>103-2407</v>
      </c>
      <c r="C1537" s="36" t="str">
        <f>[1]Source!G2137</f>
        <v>Трубы гибкие гофрированные легкие из самозатухающего ПВХ (IP55) серии FL, диаметром 20 мм</v>
      </c>
      <c r="D1537" s="37" t="str">
        <f>[1]Source!H2137</f>
        <v>10 м</v>
      </c>
      <c r="E1537" s="30">
        <f>[1]Source!I2137</f>
        <v>3</v>
      </c>
      <c r="F1537" s="38">
        <f>[1]Source!AL2137+[1]Source!AM2137+[1]Source!AO2137</f>
        <v>20.56</v>
      </c>
      <c r="G1537" s="57" t="s">
        <v>37</v>
      </c>
      <c r="H1537" s="40">
        <f>ROUND([1]Source!AC2137*[1]Source!I2137, 2)+ROUND([1]Source!AD2137*[1]Source!I2137, 2)+ROUND([1]Source!AF2137*[1]Source!I2137, 2)</f>
        <v>61.68</v>
      </c>
      <c r="I1537" s="39">
        <f>IF([1]Source!BC2137&lt;&gt; 0, [1]Source!BC2137, 1)</f>
        <v>3.6</v>
      </c>
      <c r="J1537" s="40">
        <f>[1]Source!O2137</f>
        <v>222.05</v>
      </c>
      <c r="K1537" s="41"/>
      <c r="S1537">
        <f>ROUND(([1]Source!FX2137/100)*((ROUND([1]Source!AF2137*[1]Source!I2137, 2)+ROUND([1]Source!AE2137*[1]Source!I2137, 2))), 2)</f>
        <v>0</v>
      </c>
      <c r="T1537">
        <f>[1]Source!X2137</f>
        <v>0</v>
      </c>
      <c r="U1537">
        <f>ROUND(([1]Source!FY2137/100)*((ROUND([1]Source!AF2137*[1]Source!I2137, 2)+ROUND([1]Source!AE2137*[1]Source!I2137, 2))), 2)</f>
        <v>0</v>
      </c>
      <c r="V1537">
        <f>[1]Source!Y2137</f>
        <v>0</v>
      </c>
      <c r="W1537">
        <f>IF([1]Source!BI2137&lt;=1,H1537, 0)</f>
        <v>0</v>
      </c>
      <c r="X1537">
        <f>IF([1]Source!BI2137=2,H1537, 0)</f>
        <v>61.68</v>
      </c>
      <c r="Y1537">
        <f>IF([1]Source!BI2137=3,H1537, 0)</f>
        <v>0</v>
      </c>
      <c r="Z1537">
        <f>IF([1]Source!BI2137=4,H1537, 0)</f>
        <v>0</v>
      </c>
    </row>
    <row r="1538" spans="1:26" ht="28.5" x14ac:dyDescent="0.25">
      <c r="A1538" s="24" t="str">
        <f>[1]Source!E2138</f>
        <v>356,4</v>
      </c>
      <c r="B1538" s="36" t="str">
        <f>[1]Source!F2138</f>
        <v>103-1178</v>
      </c>
      <c r="C1538" s="36" t="str">
        <f>[1]Source!G2138</f>
        <v>Клипса для крепежа гофротрубы, диаметром 32 мм</v>
      </c>
      <c r="D1538" s="37" t="str">
        <f>[1]Source!H2138</f>
        <v>10 шт.</v>
      </c>
      <c r="E1538" s="30">
        <f>[1]Source!I2138</f>
        <v>6</v>
      </c>
      <c r="F1538" s="38">
        <f>[1]Source!AL2138+[1]Source!AM2138+[1]Source!AO2138</f>
        <v>4.5</v>
      </c>
      <c r="G1538" s="57" t="s">
        <v>37</v>
      </c>
      <c r="H1538" s="40">
        <f>ROUND([1]Source!AC2138*[1]Source!I2138, 2)+ROUND([1]Source!AD2138*[1]Source!I2138, 2)+ROUND([1]Source!AF2138*[1]Source!I2138, 2)</f>
        <v>27</v>
      </c>
      <c r="I1538" s="39">
        <f>IF([1]Source!BC2138&lt;&gt; 0, [1]Source!BC2138, 1)</f>
        <v>16.12</v>
      </c>
      <c r="J1538" s="40">
        <f>[1]Source!O2138</f>
        <v>435.24</v>
      </c>
      <c r="K1538" s="41"/>
      <c r="S1538">
        <f>ROUND(([1]Source!FX2138/100)*((ROUND([1]Source!AF2138*[1]Source!I2138, 2)+ROUND([1]Source!AE2138*[1]Source!I2138, 2))), 2)</f>
        <v>0</v>
      </c>
      <c r="T1538">
        <f>[1]Source!X2138</f>
        <v>0</v>
      </c>
      <c r="U1538">
        <f>ROUND(([1]Source!FY2138/100)*((ROUND([1]Source!AF2138*[1]Source!I2138, 2)+ROUND([1]Source!AE2138*[1]Source!I2138, 2))), 2)</f>
        <v>0</v>
      </c>
      <c r="V1538">
        <f>[1]Source!Y2138</f>
        <v>0</v>
      </c>
      <c r="W1538">
        <f>IF([1]Source!BI2138&lt;=1,H1538, 0)</f>
        <v>0</v>
      </c>
      <c r="X1538">
        <f>IF([1]Source!BI2138=2,H1538, 0)</f>
        <v>27</v>
      </c>
      <c r="Y1538">
        <f>IF([1]Source!BI2138=3,H1538, 0)</f>
        <v>0</v>
      </c>
      <c r="Z1538">
        <f>IF([1]Source!BI2138=4,H1538, 0)</f>
        <v>0</v>
      </c>
    </row>
    <row r="1539" spans="1:26" ht="42.75" x14ac:dyDescent="0.25">
      <c r="A1539" s="24" t="str">
        <f>[1]Source!E2139</f>
        <v>356,5</v>
      </c>
      <c r="B1539" s="36" t="str">
        <f>[1]Source!F2139</f>
        <v>КП поставщика</v>
      </c>
      <c r="C1539" s="36" t="s">
        <v>45</v>
      </c>
      <c r="D1539" s="37" t="str">
        <f>[1]Source!H2139</f>
        <v>м</v>
      </c>
      <c r="E1539" s="30">
        <f>[1]Source!I2139</f>
        <v>200</v>
      </c>
      <c r="F1539" s="38">
        <f>[1]Source!AL2139+[1]Source!AM2139+[1]Source!AO2139</f>
        <v>2.77</v>
      </c>
      <c r="G1539" s="57" t="s">
        <v>37</v>
      </c>
      <c r="H1539" s="40">
        <f>ROUND([1]Source!AC2139*[1]Source!I2139, 2)+ROUND([1]Source!AD2139*[1]Source!I2139, 2)+ROUND([1]Source!AF2139*[1]Source!I2139, 2)</f>
        <v>554</v>
      </c>
      <c r="I1539" s="39">
        <f>IF([1]Source!BC2139&lt;&gt; 0, [1]Source!BC2139, 1)</f>
        <v>7.98</v>
      </c>
      <c r="J1539" s="40">
        <f>[1]Source!O2139</f>
        <v>4420.92</v>
      </c>
      <c r="K1539" s="41"/>
      <c r="S1539">
        <f>ROUND(([1]Source!FX2139/100)*((ROUND([1]Source!AF2139*[1]Source!I2139, 2)+ROUND([1]Source!AE2139*[1]Source!I2139, 2))), 2)</f>
        <v>0</v>
      </c>
      <c r="T1539">
        <f>[1]Source!X2139</f>
        <v>0</v>
      </c>
      <c r="U1539">
        <f>ROUND(([1]Source!FY2139/100)*((ROUND([1]Source!AF2139*[1]Source!I2139, 2)+ROUND([1]Source!AE2139*[1]Source!I2139, 2))), 2)</f>
        <v>0</v>
      </c>
      <c r="V1539">
        <f>[1]Source!Y2139</f>
        <v>0</v>
      </c>
      <c r="W1539">
        <f>IF([1]Source!BI2139&lt;=1,H1539, 0)</f>
        <v>0</v>
      </c>
      <c r="X1539">
        <f>IF([1]Source!BI2139=2,H1539, 0)</f>
        <v>554</v>
      </c>
      <c r="Y1539">
        <f>IF([1]Source!BI2139=3,H1539, 0)</f>
        <v>0</v>
      </c>
      <c r="Z1539">
        <f>IF([1]Source!BI2139=4,H1539, 0)</f>
        <v>0</v>
      </c>
    </row>
    <row r="1540" spans="1:26" ht="42.75" x14ac:dyDescent="0.25">
      <c r="A1540" s="24" t="str">
        <f>[1]Source!E2140</f>
        <v>356,6</v>
      </c>
      <c r="B1540" s="36" t="str">
        <f>[1]Source!F2140</f>
        <v>КП поставщика</v>
      </c>
      <c r="C1540" s="36" t="s">
        <v>80</v>
      </c>
      <c r="D1540" s="37" t="str">
        <f>[1]Source!H2140</f>
        <v>м</v>
      </c>
      <c r="E1540" s="30">
        <f>[1]Source!I2140</f>
        <v>150</v>
      </c>
      <c r="F1540" s="38">
        <f>[1]Source!AL2140+[1]Source!AM2140+[1]Source!AO2140</f>
        <v>4.53</v>
      </c>
      <c r="G1540" s="57" t="s">
        <v>37</v>
      </c>
      <c r="H1540" s="40">
        <f>ROUND([1]Source!AC2140*[1]Source!I2140, 2)+ROUND([1]Source!AD2140*[1]Source!I2140, 2)+ROUND([1]Source!AF2140*[1]Source!I2140, 2)</f>
        <v>679.5</v>
      </c>
      <c r="I1540" s="39">
        <f>IF([1]Source!BC2140&lt;&gt; 0, [1]Source!BC2140, 1)</f>
        <v>7.98</v>
      </c>
      <c r="J1540" s="40">
        <f>[1]Source!O2140</f>
        <v>5422.41</v>
      </c>
      <c r="K1540" s="41"/>
      <c r="S1540">
        <f>ROUND(([1]Source!FX2140/100)*((ROUND([1]Source!AF2140*[1]Source!I2140, 2)+ROUND([1]Source!AE2140*[1]Source!I2140, 2))), 2)</f>
        <v>0</v>
      </c>
      <c r="T1540">
        <f>[1]Source!X2140</f>
        <v>0</v>
      </c>
      <c r="U1540">
        <f>ROUND(([1]Source!FY2140/100)*((ROUND([1]Source!AF2140*[1]Source!I2140, 2)+ROUND([1]Source!AE2140*[1]Source!I2140, 2))), 2)</f>
        <v>0</v>
      </c>
      <c r="V1540">
        <f>[1]Source!Y2140</f>
        <v>0</v>
      </c>
      <c r="W1540">
        <f>IF([1]Source!BI2140&lt;=1,H1540, 0)</f>
        <v>0</v>
      </c>
      <c r="X1540">
        <f>IF([1]Source!BI2140=2,H1540, 0)</f>
        <v>679.5</v>
      </c>
      <c r="Y1540">
        <f>IF([1]Source!BI2140=3,H1540, 0)</f>
        <v>0</v>
      </c>
      <c r="Z1540">
        <f>IF([1]Source!BI2140=4,H1540, 0)</f>
        <v>0</v>
      </c>
    </row>
    <row r="1541" spans="1:26" ht="42.75" x14ac:dyDescent="0.25">
      <c r="A1541" s="24" t="str">
        <f>[1]Source!E2141</f>
        <v>356,7</v>
      </c>
      <c r="B1541" s="36" t="str">
        <f>[1]Source!F2141</f>
        <v>КП поставщика</v>
      </c>
      <c r="C1541" s="36" t="s">
        <v>47</v>
      </c>
      <c r="D1541" s="37" t="str">
        <f>[1]Source!H2141</f>
        <v>м</v>
      </c>
      <c r="E1541" s="30">
        <f>[1]Source!I2141</f>
        <v>20</v>
      </c>
      <c r="F1541" s="38">
        <f>[1]Source!AL2141+[1]Source!AM2141+[1]Source!AO2141</f>
        <v>4.95</v>
      </c>
      <c r="G1541" s="57" t="s">
        <v>37</v>
      </c>
      <c r="H1541" s="40">
        <f>ROUND([1]Source!AC2141*[1]Source!I2141, 2)+ROUND([1]Source!AD2141*[1]Source!I2141, 2)+ROUND([1]Source!AF2141*[1]Source!I2141, 2)</f>
        <v>99</v>
      </c>
      <c r="I1541" s="39">
        <f>IF([1]Source!BC2141&lt;&gt; 0, [1]Source!BC2141, 1)</f>
        <v>7.98</v>
      </c>
      <c r="J1541" s="40">
        <f>[1]Source!O2141</f>
        <v>790.02</v>
      </c>
      <c r="K1541" s="41"/>
      <c r="S1541">
        <f>ROUND(([1]Source!FX2141/100)*((ROUND([1]Source!AF2141*[1]Source!I2141, 2)+ROUND([1]Source!AE2141*[1]Source!I2141, 2))), 2)</f>
        <v>0</v>
      </c>
      <c r="T1541">
        <f>[1]Source!X2141</f>
        <v>0</v>
      </c>
      <c r="U1541">
        <f>ROUND(([1]Source!FY2141/100)*((ROUND([1]Source!AF2141*[1]Source!I2141, 2)+ROUND([1]Source!AE2141*[1]Source!I2141, 2))), 2)</f>
        <v>0</v>
      </c>
      <c r="V1541">
        <f>[1]Source!Y2141</f>
        <v>0</v>
      </c>
      <c r="W1541">
        <f>IF([1]Source!BI2141&lt;=1,H1541, 0)</f>
        <v>0</v>
      </c>
      <c r="X1541">
        <f>IF([1]Source!BI2141=2,H1541, 0)</f>
        <v>99</v>
      </c>
      <c r="Y1541">
        <f>IF([1]Source!BI2141=3,H1541, 0)</f>
        <v>0</v>
      </c>
      <c r="Z1541">
        <f>IF([1]Source!BI2141=4,H1541, 0)</f>
        <v>0</v>
      </c>
    </row>
    <row r="1542" spans="1:26" ht="42.75" x14ac:dyDescent="0.25">
      <c r="A1542" s="44" t="str">
        <f>[1]Source!E2142</f>
        <v>356,8</v>
      </c>
      <c r="B1542" s="45" t="str">
        <f>[1]Source!F2142</f>
        <v>КП поставщика</v>
      </c>
      <c r="C1542" s="45" t="s">
        <v>75</v>
      </c>
      <c r="D1542" s="46" t="str">
        <f>[1]Source!H2142</f>
        <v>м</v>
      </c>
      <c r="E1542" s="47">
        <f>[1]Source!I2142</f>
        <v>10</v>
      </c>
      <c r="F1542" s="48">
        <f>[1]Source!AL2142+[1]Source!AM2142+[1]Source!AO2142</f>
        <v>14.92</v>
      </c>
      <c r="G1542" s="49" t="s">
        <v>37</v>
      </c>
      <c r="H1542" s="50">
        <f>ROUND([1]Source!AC2142*[1]Source!I2142, 2)+ROUND([1]Source!AD2142*[1]Source!I2142, 2)+ROUND([1]Source!AF2142*[1]Source!I2142, 2)</f>
        <v>149.19999999999999</v>
      </c>
      <c r="I1542" s="51">
        <f>IF([1]Source!BC2142&lt;&gt; 0, [1]Source!BC2142, 1)</f>
        <v>7.98</v>
      </c>
      <c r="J1542" s="50">
        <f>[1]Source!O2142</f>
        <v>1190.6199999999999</v>
      </c>
      <c r="K1542" s="52"/>
      <c r="S1542">
        <f>ROUND(([1]Source!FX2142/100)*((ROUND([1]Source!AF2142*[1]Source!I2142, 2)+ROUND([1]Source!AE2142*[1]Source!I2142, 2))), 2)</f>
        <v>0</v>
      </c>
      <c r="T1542">
        <f>[1]Source!X2142</f>
        <v>0</v>
      </c>
      <c r="U1542">
        <f>ROUND(([1]Source!FY2142/100)*((ROUND([1]Source!AF2142*[1]Source!I2142, 2)+ROUND([1]Source!AE2142*[1]Source!I2142, 2))), 2)</f>
        <v>0</v>
      </c>
      <c r="V1542">
        <f>[1]Source!Y2142</f>
        <v>0</v>
      </c>
      <c r="W1542">
        <f>IF([1]Source!BI2142&lt;=1,H1542, 0)</f>
        <v>0</v>
      </c>
      <c r="X1542">
        <f>IF([1]Source!BI2142=2,H1542, 0)</f>
        <v>149.19999999999999</v>
      </c>
      <c r="Y1542">
        <f>IF([1]Source!BI2142=3,H1542, 0)</f>
        <v>0</v>
      </c>
      <c r="Z1542">
        <f>IF([1]Source!BI2142=4,H1542, 0)</f>
        <v>0</v>
      </c>
    </row>
    <row r="1543" spans="1:26" x14ac:dyDescent="0.25">
      <c r="G1543" s="53">
        <f>H1528+H1529+H1531+H1532+H1533+SUM(H1535:H1542)</f>
        <v>4164.3099999999995</v>
      </c>
      <c r="H1543" s="53"/>
      <c r="I1543" s="53">
        <f>J1528+J1529+J1531+J1532+J1533+SUM(J1535:J1542)</f>
        <v>66132.12</v>
      </c>
      <c r="J1543" s="53"/>
      <c r="K1543" s="54">
        <f>[1]Source!U2134</f>
        <v>61.407999999999994</v>
      </c>
      <c r="O1543" s="55">
        <f>G1543</f>
        <v>4164.3099999999995</v>
      </c>
      <c r="P1543" s="55">
        <f>I1543</f>
        <v>66132.12</v>
      </c>
      <c r="Q1543" s="55">
        <f>K1543</f>
        <v>61.407999999999994</v>
      </c>
      <c r="W1543">
        <f>IF([1]Source!BI2134&lt;=1,H1528+H1529+H1531+H1532+H1533, 0)</f>
        <v>0</v>
      </c>
      <c r="X1543">
        <f>IF([1]Source!BI2134=2,H1528+H1529+H1531+H1532+H1533, 0)</f>
        <v>1912.83</v>
      </c>
      <c r="Y1543">
        <f>IF([1]Source!BI2134=3,H1528+H1529+H1531+H1532+H1533, 0)</f>
        <v>0</v>
      </c>
      <c r="Z1543">
        <f>IF([1]Source!BI2134=4,H1528+H1529+H1531+H1532+H1533, 0)</f>
        <v>0</v>
      </c>
    </row>
    <row r="1544" spans="1:26" ht="29.25" x14ac:dyDescent="0.25">
      <c r="A1544" s="24" t="str">
        <f>[1]Source!E2143</f>
        <v>357</v>
      </c>
      <c r="B1544" s="36" t="str">
        <f>[1]Source!F2143</f>
        <v>м08-02-399-1</v>
      </c>
      <c r="C1544" s="36" t="str">
        <f>[1]Source!G2143</f>
        <v>Провод в коробах, сечением до 6 мм2</v>
      </c>
      <c r="D1544" s="37" t="str">
        <f>[1]Source!H2143</f>
        <v>100 м</v>
      </c>
      <c r="E1544" s="30">
        <f>[1]Source!I2143</f>
        <v>0.3</v>
      </c>
      <c r="F1544" s="38">
        <f>[1]Source!AL2143+[1]Source!AM2143+[1]Source!AO2143</f>
        <v>41.59</v>
      </c>
      <c r="G1544" s="39"/>
      <c r="H1544" s="40"/>
      <c r="I1544" s="39" t="str">
        <f>[1]Source!BO2143</f>
        <v>м08-02-399-1</v>
      </c>
      <c r="J1544" s="40"/>
      <c r="K1544" s="41"/>
      <c r="S1544">
        <f>ROUND(([1]Source!FX2143/100)*((ROUND([1]Source!AF2143*[1]Source!I2143, 2)+ROUND([1]Source!AE2143*[1]Source!I2143, 2))), 2)</f>
        <v>7.59</v>
      </c>
      <c r="T1544">
        <f>[1]Source!X2143</f>
        <v>235.37</v>
      </c>
      <c r="U1544">
        <f>ROUND(([1]Source!FY2143/100)*((ROUND([1]Source!AF2143*[1]Source!I2143, 2)+ROUND([1]Source!AE2143*[1]Source!I2143, 2))), 2)</f>
        <v>5.19</v>
      </c>
      <c r="V1544">
        <f>[1]Source!Y2143</f>
        <v>161.04</v>
      </c>
    </row>
    <row r="1545" spans="1:26" x14ac:dyDescent="0.25">
      <c r="C1545" s="56" t="str">
        <f>"Объем: "&amp;[1]Source!I2143&amp;"=30/"&amp;"100"</f>
        <v>Объем: 0,3=30/100</v>
      </c>
    </row>
    <row r="1546" spans="1:26" x14ac:dyDescent="0.25">
      <c r="A1546" s="24"/>
      <c r="B1546" s="36"/>
      <c r="C1546" s="36" t="s">
        <v>29</v>
      </c>
      <c r="D1546" s="37"/>
      <c r="E1546" s="30"/>
      <c r="F1546" s="38">
        <f>[1]Source!AO2143</f>
        <v>26.51</v>
      </c>
      <c r="G1546" s="39" t="str">
        <f>[1]Source!DG2143</f>
        <v/>
      </c>
      <c r="H1546" s="40">
        <f>ROUND([1]Source!AF2143*[1]Source!I2143, 2)</f>
        <v>7.95</v>
      </c>
      <c r="I1546" s="39">
        <f>IF([1]Source!BA2143&lt;&gt; 0, [1]Source!BA2143, 1)</f>
        <v>30.99</v>
      </c>
      <c r="J1546" s="40">
        <f>[1]Source!S2143</f>
        <v>246.46</v>
      </c>
      <c r="K1546" s="41"/>
      <c r="R1546">
        <f>H1546</f>
        <v>7.95</v>
      </c>
    </row>
    <row r="1547" spans="1:26" x14ac:dyDescent="0.25">
      <c r="A1547" s="24"/>
      <c r="B1547" s="36"/>
      <c r="C1547" s="36" t="s">
        <v>30</v>
      </c>
      <c r="D1547" s="37"/>
      <c r="E1547" s="30"/>
      <c r="F1547" s="38">
        <f>[1]Source!AM2143</f>
        <v>2.2200000000000002</v>
      </c>
      <c r="G1547" s="39" t="str">
        <f>[1]Source!DE2143</f>
        <v/>
      </c>
      <c r="H1547" s="40">
        <f>ROUND([1]Source!AD2143*[1]Source!I2143, 2)</f>
        <v>0.67</v>
      </c>
      <c r="I1547" s="39">
        <f>IF([1]Source!BB2143&lt;&gt; 0, [1]Source!BB2143, 1)</f>
        <v>8.83</v>
      </c>
      <c r="J1547" s="40">
        <f>[1]Source!Q2143</f>
        <v>5.88</v>
      </c>
      <c r="K1547" s="41"/>
    </row>
    <row r="1548" spans="1:26" x14ac:dyDescent="0.25">
      <c r="A1548" s="24"/>
      <c r="B1548" s="36"/>
      <c r="C1548" s="36" t="s">
        <v>41</v>
      </c>
      <c r="D1548" s="37"/>
      <c r="E1548" s="30"/>
      <c r="F1548" s="38">
        <f>[1]Source!AN2143</f>
        <v>0.14000000000000001</v>
      </c>
      <c r="G1548" s="39" t="str">
        <f>[1]Source!DF2143</f>
        <v/>
      </c>
      <c r="H1548" s="58">
        <f>ROUND([1]Source!AE2143*[1]Source!I2143, 2)</f>
        <v>0.04</v>
      </c>
      <c r="I1548" s="39">
        <f>IF([1]Source!BS2143&lt;&gt; 0, [1]Source!BS2143, 1)</f>
        <v>30.99</v>
      </c>
      <c r="J1548" s="58">
        <f>[1]Source!R2143</f>
        <v>1.3</v>
      </c>
      <c r="K1548" s="41"/>
      <c r="R1548">
        <f>H1548</f>
        <v>0.04</v>
      </c>
    </row>
    <row r="1549" spans="1:26" x14ac:dyDescent="0.25">
      <c r="A1549" s="24"/>
      <c r="B1549" s="36"/>
      <c r="C1549" s="36" t="s">
        <v>31</v>
      </c>
      <c r="D1549" s="37"/>
      <c r="E1549" s="30"/>
      <c r="F1549" s="38">
        <f>[1]Source!AL2143</f>
        <v>12.86</v>
      </c>
      <c r="G1549" s="39" t="str">
        <f>[1]Source!DD2143</f>
        <v/>
      </c>
      <c r="H1549" s="40">
        <f>ROUND([1]Source!AC2143*[1]Source!I2143, 2)</f>
        <v>3.86</v>
      </c>
      <c r="I1549" s="39">
        <f>IF([1]Source!BC2143&lt;&gt; 0, [1]Source!BC2143, 1)</f>
        <v>4.97</v>
      </c>
      <c r="J1549" s="40">
        <f>[1]Source!P2143</f>
        <v>19.170000000000002</v>
      </c>
      <c r="K1549" s="41"/>
    </row>
    <row r="1550" spans="1:26" x14ac:dyDescent="0.25">
      <c r="A1550" s="24"/>
      <c r="B1550" s="36"/>
      <c r="C1550" s="36" t="s">
        <v>32</v>
      </c>
      <c r="D1550" s="37" t="s">
        <v>33</v>
      </c>
      <c r="E1550" s="30">
        <f>[1]Source!BZ2143</f>
        <v>95</v>
      </c>
      <c r="F1550" s="42"/>
      <c r="G1550" s="39"/>
      <c r="H1550" s="40">
        <f>SUM(S1544:S1553)</f>
        <v>7.59</v>
      </c>
      <c r="I1550" s="39">
        <f>[1]Source!AT2143</f>
        <v>95</v>
      </c>
      <c r="J1550" s="40">
        <f>SUM(T1544:T1553)</f>
        <v>235.37</v>
      </c>
      <c r="K1550" s="41"/>
    </row>
    <row r="1551" spans="1:26" x14ac:dyDescent="0.25">
      <c r="A1551" s="24"/>
      <c r="B1551" s="36"/>
      <c r="C1551" s="36" t="s">
        <v>34</v>
      </c>
      <c r="D1551" s="37" t="s">
        <v>33</v>
      </c>
      <c r="E1551" s="30">
        <f>[1]Source!CA2143</f>
        <v>65</v>
      </c>
      <c r="F1551" s="42"/>
      <c r="G1551" s="39"/>
      <c r="H1551" s="40">
        <f>SUM(U1544:U1553)</f>
        <v>5.19</v>
      </c>
      <c r="I1551" s="39">
        <f>[1]Source!AU2143</f>
        <v>65</v>
      </c>
      <c r="J1551" s="40">
        <f>SUM(V1544:V1553)</f>
        <v>161.04</v>
      </c>
      <c r="K1551" s="41"/>
    </row>
    <row r="1552" spans="1:26" x14ac:dyDescent="0.25">
      <c r="A1552" s="24"/>
      <c r="B1552" s="36"/>
      <c r="C1552" s="36" t="s">
        <v>35</v>
      </c>
      <c r="D1552" s="37" t="s">
        <v>36</v>
      </c>
      <c r="E1552" s="30">
        <f>[1]Source!AQ2143</f>
        <v>2.82</v>
      </c>
      <c r="F1552" s="38"/>
      <c r="G1552" s="39" t="str">
        <f>[1]Source!DI2143</f>
        <v/>
      </c>
      <c r="H1552" s="40"/>
      <c r="I1552" s="39"/>
      <c r="J1552" s="40"/>
      <c r="K1552" s="43">
        <f>[1]Source!U2143</f>
        <v>0.84599999999999997</v>
      </c>
    </row>
    <row r="1553" spans="1:26" ht="42.75" x14ac:dyDescent="0.25">
      <c r="A1553" s="44" t="str">
        <f>[1]Source!E2147</f>
        <v>357,4</v>
      </c>
      <c r="B1553" s="45" t="str">
        <f>[1]Source!F2147</f>
        <v>КП поставщика</v>
      </c>
      <c r="C1553" s="45" t="s">
        <v>75</v>
      </c>
      <c r="D1553" s="46" t="str">
        <f>[1]Source!H2147</f>
        <v>м</v>
      </c>
      <c r="E1553" s="47">
        <f>[1]Source!I2147</f>
        <v>30</v>
      </c>
      <c r="F1553" s="48">
        <f>[1]Source!AL2147+[1]Source!AM2147+[1]Source!AO2147</f>
        <v>14.92</v>
      </c>
      <c r="G1553" s="49" t="s">
        <v>37</v>
      </c>
      <c r="H1553" s="50">
        <f>ROUND([1]Source!AC2147*[1]Source!I2147, 2)+ROUND([1]Source!AD2147*[1]Source!I2147, 2)+ROUND([1]Source!AF2147*[1]Source!I2147, 2)</f>
        <v>447.6</v>
      </c>
      <c r="I1553" s="51">
        <f>IF([1]Source!BC2147&lt;&gt; 0, [1]Source!BC2147, 1)</f>
        <v>7.98</v>
      </c>
      <c r="J1553" s="50">
        <f>[1]Source!O2147</f>
        <v>3571.85</v>
      </c>
      <c r="K1553" s="52"/>
      <c r="S1553">
        <f>ROUND(([1]Source!FX2147/100)*((ROUND([1]Source!AF2147*[1]Source!I2147, 2)+ROUND([1]Source!AE2147*[1]Source!I2147, 2))), 2)</f>
        <v>0</v>
      </c>
      <c r="T1553">
        <f>[1]Source!X2147</f>
        <v>0</v>
      </c>
      <c r="U1553">
        <f>ROUND(([1]Source!FY2147/100)*((ROUND([1]Source!AF2147*[1]Source!I2147, 2)+ROUND([1]Source!AE2147*[1]Source!I2147, 2))), 2)</f>
        <v>0</v>
      </c>
      <c r="V1553">
        <f>[1]Source!Y2147</f>
        <v>0</v>
      </c>
      <c r="W1553">
        <f>IF([1]Source!BI2147&lt;=1,H1553, 0)</f>
        <v>0</v>
      </c>
      <c r="X1553">
        <f>IF([1]Source!BI2147=2,H1553, 0)</f>
        <v>447.6</v>
      </c>
      <c r="Y1553">
        <f>IF([1]Source!BI2147=3,H1553, 0)</f>
        <v>0</v>
      </c>
      <c r="Z1553">
        <f>IF([1]Source!BI2147=4,H1553, 0)</f>
        <v>0</v>
      </c>
    </row>
    <row r="1554" spans="1:26" x14ac:dyDescent="0.25">
      <c r="G1554" s="53">
        <f>H1546+H1547+H1549+H1550+H1551+SUM(H1553:H1553)</f>
        <v>472.86</v>
      </c>
      <c r="H1554" s="53"/>
      <c r="I1554" s="53">
        <f>J1546+J1547+J1549+J1550+J1551+SUM(J1553:J1553)</f>
        <v>4239.7699999999995</v>
      </c>
      <c r="J1554" s="53"/>
      <c r="K1554" s="54">
        <f>[1]Source!U2143</f>
        <v>0.84599999999999997</v>
      </c>
      <c r="O1554" s="55">
        <f>G1554</f>
        <v>472.86</v>
      </c>
      <c r="P1554" s="55">
        <f>I1554</f>
        <v>4239.7699999999995</v>
      </c>
      <c r="Q1554" s="55">
        <f>K1554</f>
        <v>0.84599999999999997</v>
      </c>
      <c r="W1554">
        <f>IF([1]Source!BI2143&lt;=1,H1546+H1547+H1549+H1550+H1551, 0)</f>
        <v>0</v>
      </c>
      <c r="X1554">
        <f>IF([1]Source!BI2143=2,H1546+H1547+H1549+H1550+H1551, 0)</f>
        <v>25.26</v>
      </c>
      <c r="Y1554">
        <f>IF([1]Source!BI2143=3,H1546+H1547+H1549+H1550+H1551, 0)</f>
        <v>0</v>
      </c>
      <c r="Z1554">
        <f>IF([1]Source!BI2143=4,H1546+H1547+H1549+H1550+H1551, 0)</f>
        <v>0</v>
      </c>
    </row>
    <row r="1556" spans="1:26" x14ac:dyDescent="0.25">
      <c r="A1556" s="1" t="str">
        <f>CONCATENATE("Итого по подразделу: ",IF([1]Source!G2156&lt;&gt;"Новый подраздел", [1]Source!G2156, ""))</f>
        <v>Итого по подразделу: Монтажные работы</v>
      </c>
      <c r="B1556" s="1"/>
      <c r="C1556" s="1"/>
      <c r="D1556" s="1"/>
      <c r="E1556" s="1"/>
      <c r="F1556" s="1"/>
      <c r="G1556" s="59">
        <f>SUM(O1391:O1555)</f>
        <v>33438.44</v>
      </c>
      <c r="H1556" s="59"/>
      <c r="I1556" s="59">
        <f>SUM(P1391:P1555)</f>
        <v>343595.41000000009</v>
      </c>
      <c r="J1556" s="59"/>
      <c r="K1556" s="54">
        <f>SUM(Q1391:Q1555)</f>
        <v>148.54300000000001</v>
      </c>
    </row>
    <row r="1560" spans="1:26" ht="16.5" x14ac:dyDescent="0.25">
      <c r="A1560" s="35" t="str">
        <f>CONCATENATE("Подраздел: ",IF([1]Source!G2186&lt;&gt;"Новый подраздел", [1]Source!G2186, ""))</f>
        <v>Подраздел: Дополнительные работы</v>
      </c>
      <c r="B1560" s="35"/>
      <c r="C1560" s="35"/>
      <c r="D1560" s="35"/>
      <c r="E1560" s="35"/>
      <c r="F1560" s="35"/>
      <c r="G1560" s="35"/>
      <c r="H1560" s="35"/>
      <c r="I1560" s="35"/>
      <c r="J1560" s="35"/>
      <c r="K1560" s="35"/>
    </row>
    <row r="1561" spans="1:26" ht="43.5" x14ac:dyDescent="0.25">
      <c r="A1561" s="24" t="str">
        <f>[1]Source!E2190</f>
        <v>358</v>
      </c>
      <c r="B1561" s="36" t="str">
        <f>[1]Source!F2190</f>
        <v>46-03-010-1</v>
      </c>
      <c r="C1561" s="36" t="str">
        <f>[1]Source!G2190</f>
        <v>Пробивка в бетонных стенах и полах толщиной 100 мм отверстий площадью до 20 см2</v>
      </c>
      <c r="D1561" s="37" t="str">
        <f>[1]Source!H2190</f>
        <v>100 отверстий</v>
      </c>
      <c r="E1561" s="30">
        <f>[1]Source!I2190</f>
        <v>0.2</v>
      </c>
      <c r="F1561" s="38">
        <f>[1]Source!AL2190+[1]Source!AM2190+[1]Source!AO2190</f>
        <v>360.12</v>
      </c>
      <c r="G1561" s="39"/>
      <c r="H1561" s="40"/>
      <c r="I1561" s="39" t="str">
        <f>[1]Source!BO2190</f>
        <v>46-03-010-1</v>
      </c>
      <c r="J1561" s="40"/>
      <c r="K1561" s="41"/>
      <c r="S1561">
        <f>ROUND(([1]Source!FX2190/100)*((ROUND([1]Source!AF2190*[1]Source!I2190, 2)+ROUND([1]Source!AE2190*[1]Source!I2190, 2))), 2)</f>
        <v>41.36</v>
      </c>
      <c r="T1561">
        <f>[1]Source!X2190</f>
        <v>1281.95</v>
      </c>
      <c r="U1561">
        <f>ROUND(([1]Source!FY2190/100)*((ROUND([1]Source!AF2190*[1]Source!I2190, 2)+ROUND([1]Source!AE2190*[1]Source!I2190, 2))), 2)</f>
        <v>26.32</v>
      </c>
      <c r="V1561">
        <f>[1]Source!Y2190</f>
        <v>815.79</v>
      </c>
    </row>
    <row r="1562" spans="1:26" x14ac:dyDescent="0.25">
      <c r="C1562" s="56" t="str">
        <f>"Объем: "&amp;[1]Source!I2190&amp;"=20/"&amp;"100"</f>
        <v>Объем: 0,2=20/100</v>
      </c>
    </row>
    <row r="1563" spans="1:26" x14ac:dyDescent="0.25">
      <c r="A1563" s="24"/>
      <c r="B1563" s="36"/>
      <c r="C1563" s="36" t="s">
        <v>29</v>
      </c>
      <c r="D1563" s="37"/>
      <c r="E1563" s="30"/>
      <c r="F1563" s="38">
        <f>[1]Source!AO2190</f>
        <v>144.27000000000001</v>
      </c>
      <c r="G1563" s="39" t="str">
        <f>[1]Source!DG2190</f>
        <v/>
      </c>
      <c r="H1563" s="40">
        <f>ROUND([1]Source!AF2190*[1]Source!I2190, 2)</f>
        <v>28.85</v>
      </c>
      <c r="I1563" s="39">
        <f>IF([1]Source!BA2190&lt;&gt; 0, [1]Source!BA2190, 1)</f>
        <v>30.99</v>
      </c>
      <c r="J1563" s="40">
        <f>[1]Source!S2190</f>
        <v>894.19</v>
      </c>
      <c r="K1563" s="41"/>
      <c r="R1563">
        <f>H1563</f>
        <v>28.85</v>
      </c>
    </row>
    <row r="1564" spans="1:26" x14ac:dyDescent="0.25">
      <c r="A1564" s="24"/>
      <c r="B1564" s="36"/>
      <c r="C1564" s="36" t="s">
        <v>30</v>
      </c>
      <c r="D1564" s="37"/>
      <c r="E1564" s="30"/>
      <c r="F1564" s="38">
        <f>[1]Source!AM2190</f>
        <v>215.85</v>
      </c>
      <c r="G1564" s="39" t="str">
        <f>[1]Source!DE2190</f>
        <v/>
      </c>
      <c r="H1564" s="40">
        <f>ROUND([1]Source!AD2190*[1]Source!I2190, 2)</f>
        <v>43.17</v>
      </c>
      <c r="I1564" s="39">
        <f>IF([1]Source!BB2190&lt;&gt; 0, [1]Source!BB2190, 1)</f>
        <v>10.49</v>
      </c>
      <c r="J1564" s="40">
        <f>[1]Source!Q2190</f>
        <v>452.85</v>
      </c>
      <c r="K1564" s="41"/>
    </row>
    <row r="1565" spans="1:26" x14ac:dyDescent="0.25">
      <c r="A1565" s="24"/>
      <c r="B1565" s="36"/>
      <c r="C1565" s="36" t="s">
        <v>41</v>
      </c>
      <c r="D1565" s="37"/>
      <c r="E1565" s="30"/>
      <c r="F1565" s="38">
        <f>[1]Source!AN2190</f>
        <v>43.76</v>
      </c>
      <c r="G1565" s="39" t="str">
        <f>[1]Source!DF2190</f>
        <v/>
      </c>
      <c r="H1565" s="58">
        <f>ROUND([1]Source!AE2190*[1]Source!I2190, 2)</f>
        <v>8.75</v>
      </c>
      <c r="I1565" s="39">
        <f>IF([1]Source!BS2190&lt;&gt; 0, [1]Source!BS2190, 1)</f>
        <v>30.99</v>
      </c>
      <c r="J1565" s="58">
        <f>[1]Source!R2190</f>
        <v>271.22000000000003</v>
      </c>
      <c r="K1565" s="41"/>
      <c r="R1565">
        <f>H1565</f>
        <v>8.75</v>
      </c>
    </row>
    <row r="1566" spans="1:26" x14ac:dyDescent="0.25">
      <c r="A1566" s="24"/>
      <c r="B1566" s="36"/>
      <c r="C1566" s="36" t="s">
        <v>32</v>
      </c>
      <c r="D1566" s="37" t="s">
        <v>33</v>
      </c>
      <c r="E1566" s="30">
        <f>[1]Source!BZ2190</f>
        <v>110</v>
      </c>
      <c r="F1566" s="42"/>
      <c r="G1566" s="39"/>
      <c r="H1566" s="40">
        <f>SUM(S1561:S1568)</f>
        <v>41.36</v>
      </c>
      <c r="I1566" s="39">
        <f>[1]Source!AT2190</f>
        <v>110</v>
      </c>
      <c r="J1566" s="40">
        <f>SUM(T1561:T1568)</f>
        <v>1281.95</v>
      </c>
      <c r="K1566" s="41"/>
    </row>
    <row r="1567" spans="1:26" x14ac:dyDescent="0.25">
      <c r="A1567" s="24"/>
      <c r="B1567" s="36"/>
      <c r="C1567" s="36" t="s">
        <v>34</v>
      </c>
      <c r="D1567" s="37" t="s">
        <v>33</v>
      </c>
      <c r="E1567" s="30">
        <f>[1]Source!CA2190</f>
        <v>70</v>
      </c>
      <c r="F1567" s="42"/>
      <c r="G1567" s="39"/>
      <c r="H1567" s="40">
        <f>SUM(U1561:U1568)</f>
        <v>26.32</v>
      </c>
      <c r="I1567" s="39">
        <f>[1]Source!AU2190</f>
        <v>70</v>
      </c>
      <c r="J1567" s="40">
        <f>SUM(V1561:V1568)</f>
        <v>815.79</v>
      </c>
      <c r="K1567" s="41"/>
    </row>
    <row r="1568" spans="1:26" x14ac:dyDescent="0.25">
      <c r="A1568" s="44"/>
      <c r="B1568" s="45"/>
      <c r="C1568" s="45" t="s">
        <v>35</v>
      </c>
      <c r="D1568" s="46" t="s">
        <v>36</v>
      </c>
      <c r="E1568" s="47">
        <f>[1]Source!AQ2190</f>
        <v>15.17</v>
      </c>
      <c r="F1568" s="48"/>
      <c r="G1568" s="51" t="str">
        <f>[1]Source!DI2190</f>
        <v/>
      </c>
      <c r="H1568" s="50"/>
      <c r="I1568" s="51"/>
      <c r="J1568" s="50"/>
      <c r="K1568" s="60">
        <f>[1]Source!U2190</f>
        <v>3.0340000000000003</v>
      </c>
    </row>
    <row r="1569" spans="1:26" x14ac:dyDescent="0.25">
      <c r="G1569" s="53">
        <f>H1563+H1564+H1566+H1567</f>
        <v>139.70000000000002</v>
      </c>
      <c r="H1569" s="53"/>
      <c r="I1569" s="53">
        <f>J1563+J1564+J1566+J1567</f>
        <v>3444.7799999999997</v>
      </c>
      <c r="J1569" s="53"/>
      <c r="K1569" s="54">
        <f>[1]Source!U2190</f>
        <v>3.0340000000000003</v>
      </c>
      <c r="O1569" s="55">
        <f>G1569</f>
        <v>139.70000000000002</v>
      </c>
      <c r="P1569" s="55">
        <f>I1569</f>
        <v>3444.7799999999997</v>
      </c>
      <c r="Q1569" s="55">
        <f>K1569</f>
        <v>3.0340000000000003</v>
      </c>
      <c r="W1569">
        <f>IF([1]Source!BI2190&lt;=1,H1563+H1564+H1566+H1567, 0)</f>
        <v>139.70000000000002</v>
      </c>
      <c r="X1569">
        <f>IF([1]Source!BI2190=2,H1563+H1564+H1566+H1567, 0)</f>
        <v>0</v>
      </c>
      <c r="Y1569">
        <f>IF([1]Source!BI2190=3,H1563+H1564+H1566+H1567, 0)</f>
        <v>0</v>
      </c>
      <c r="Z1569">
        <f>IF([1]Source!BI2190=4,H1563+H1564+H1566+H1567, 0)</f>
        <v>0</v>
      </c>
    </row>
    <row r="1570" spans="1:26" ht="120.75" x14ac:dyDescent="0.25">
      <c r="A1570" s="24" t="str">
        <f>[1]Source!E2191</f>
        <v>359</v>
      </c>
      <c r="B1570" s="36" t="s">
        <v>50</v>
      </c>
      <c r="C1570" s="36" t="s">
        <v>51</v>
      </c>
      <c r="D1570" s="37" t="str">
        <f>[1]Source!H2191</f>
        <v>1 система</v>
      </c>
      <c r="E1570" s="30">
        <f>[1]Source!I2191</f>
        <v>1</v>
      </c>
      <c r="F1570" s="38">
        <f>[1]Source!AL2191+[1]Source!AM2191+[1]Source!AO2191</f>
        <v>190.01</v>
      </c>
      <c r="G1570" s="39"/>
      <c r="H1570" s="40"/>
      <c r="I1570" s="39" t="str">
        <f>[1]Source!BO2191</f>
        <v/>
      </c>
      <c r="J1570" s="40"/>
      <c r="K1570" s="41"/>
      <c r="S1570">
        <f>ROUND(([1]Source!FX2191/100)*((ROUND([1]Source!AF2191*[1]Source!I2191, 2)+ROUND([1]Source!AE2191*[1]Source!I2191, 2))), 2)</f>
        <v>98.81</v>
      </c>
      <c r="T1570">
        <f>[1]Source!X2191</f>
        <v>3061.97</v>
      </c>
      <c r="U1570">
        <f>ROUND(([1]Source!FY2191/100)*((ROUND([1]Source!AF2191*[1]Source!I2191, 2)+ROUND([1]Source!AE2191*[1]Source!I2191, 2))), 2)</f>
        <v>60.8</v>
      </c>
      <c r="V1570">
        <f>[1]Source!Y2191</f>
        <v>1884.29</v>
      </c>
    </row>
    <row r="1571" spans="1:26" x14ac:dyDescent="0.25">
      <c r="A1571" s="24"/>
      <c r="B1571" s="36"/>
      <c r="C1571" s="36" t="s">
        <v>29</v>
      </c>
      <c r="D1571" s="37"/>
      <c r="E1571" s="30"/>
      <c r="F1571" s="38">
        <f>[1]Source!AO2191</f>
        <v>190.01</v>
      </c>
      <c r="G1571" s="39" t="str">
        <f>[1]Source!DG2191</f>
        <v>)*0,8</v>
      </c>
      <c r="H1571" s="40">
        <f>ROUND([1]Source!AF2191*[1]Source!I2191, 2)</f>
        <v>152.01</v>
      </c>
      <c r="I1571" s="39">
        <f>IF([1]Source!BA2191&lt;&gt; 0, [1]Source!BA2191, 1)</f>
        <v>30.99</v>
      </c>
      <c r="J1571" s="40">
        <f>[1]Source!S2191</f>
        <v>4710.7299999999996</v>
      </c>
      <c r="K1571" s="41"/>
      <c r="R1571">
        <f>H1571</f>
        <v>152.01</v>
      </c>
    </row>
    <row r="1572" spans="1:26" x14ac:dyDescent="0.25">
      <c r="A1572" s="24"/>
      <c r="B1572" s="36"/>
      <c r="C1572" s="36" t="s">
        <v>32</v>
      </c>
      <c r="D1572" s="37" t="s">
        <v>33</v>
      </c>
      <c r="E1572" s="30">
        <f>[1]Source!BZ2191</f>
        <v>65</v>
      </c>
      <c r="F1572" s="42"/>
      <c r="G1572" s="39"/>
      <c r="H1572" s="40">
        <f>SUM(S1570:S1574)</f>
        <v>98.81</v>
      </c>
      <c r="I1572" s="39">
        <f>[1]Source!AT2191</f>
        <v>65</v>
      </c>
      <c r="J1572" s="40">
        <f>SUM(T1570:T1574)</f>
        <v>3061.97</v>
      </c>
      <c r="K1572" s="41"/>
    </row>
    <row r="1573" spans="1:26" x14ac:dyDescent="0.25">
      <c r="A1573" s="24"/>
      <c r="B1573" s="36"/>
      <c r="C1573" s="36" t="s">
        <v>34</v>
      </c>
      <c r="D1573" s="37" t="s">
        <v>33</v>
      </c>
      <c r="E1573" s="30">
        <f>[1]Source!CA2191</f>
        <v>40</v>
      </c>
      <c r="F1573" s="42"/>
      <c r="G1573" s="39"/>
      <c r="H1573" s="40">
        <f>SUM(U1570:U1574)</f>
        <v>60.8</v>
      </c>
      <c r="I1573" s="39">
        <f>[1]Source!AU2191</f>
        <v>40</v>
      </c>
      <c r="J1573" s="40">
        <f>SUM(V1570:V1574)</f>
        <v>1884.29</v>
      </c>
      <c r="K1573" s="41"/>
    </row>
    <row r="1574" spans="1:26" x14ac:dyDescent="0.25">
      <c r="A1574" s="44"/>
      <c r="B1574" s="45"/>
      <c r="C1574" s="45" t="s">
        <v>35</v>
      </c>
      <c r="D1574" s="46" t="s">
        <v>36</v>
      </c>
      <c r="E1574" s="47">
        <f>[1]Source!AQ2191</f>
        <v>128</v>
      </c>
      <c r="F1574" s="48"/>
      <c r="G1574" s="51" t="str">
        <f>[1]Source!DI2191</f>
        <v>)*0,8</v>
      </c>
      <c r="H1574" s="50"/>
      <c r="I1574" s="51"/>
      <c r="J1574" s="50"/>
      <c r="K1574" s="60">
        <f>[1]Source!U2191</f>
        <v>102.4</v>
      </c>
    </row>
    <row r="1575" spans="1:26" x14ac:dyDescent="0.25">
      <c r="G1575" s="53">
        <f>H1571+H1572+H1573</f>
        <v>311.62</v>
      </c>
      <c r="H1575" s="53"/>
      <c r="I1575" s="53">
        <f>J1571+J1572+J1573</f>
        <v>9656.989999999998</v>
      </c>
      <c r="J1575" s="53"/>
      <c r="K1575" s="54">
        <f>[1]Source!U2191</f>
        <v>102.4</v>
      </c>
      <c r="O1575" s="55">
        <f>G1575</f>
        <v>311.62</v>
      </c>
      <c r="P1575" s="55">
        <f>I1575</f>
        <v>9656.989999999998</v>
      </c>
      <c r="Q1575" s="55">
        <f>K1575</f>
        <v>102.4</v>
      </c>
      <c r="W1575">
        <f>IF([1]Source!BI2191&lt;=1,H1571+H1572+H1573, 0)</f>
        <v>0</v>
      </c>
      <c r="X1575">
        <f>IF([1]Source!BI2191=2,H1571+H1572+H1573, 0)</f>
        <v>0</v>
      </c>
      <c r="Y1575">
        <f>IF([1]Source!BI2191=3,H1571+H1572+H1573, 0)</f>
        <v>0</v>
      </c>
      <c r="Z1575">
        <f>IF([1]Source!BI2191=4,H1571+H1572+H1573, 0)</f>
        <v>311.62</v>
      </c>
    </row>
    <row r="1577" spans="1:26" x14ac:dyDescent="0.25">
      <c r="A1577" s="1" t="str">
        <f>CONCATENATE("Итого по подразделу: ",IF([1]Source!G2194&lt;&gt;"Новый подраздел", [1]Source!G2194, ""))</f>
        <v>Итого по подразделу: Дополнительные работы</v>
      </c>
      <c r="B1577" s="1"/>
      <c r="C1577" s="1"/>
      <c r="D1577" s="1"/>
      <c r="E1577" s="1"/>
      <c r="F1577" s="1"/>
      <c r="G1577" s="59">
        <f>SUM(O1560:O1576)</f>
        <v>451.32000000000005</v>
      </c>
      <c r="H1577" s="59"/>
      <c r="I1577" s="59">
        <f>SUM(P1560:P1576)</f>
        <v>13101.769999999997</v>
      </c>
      <c r="J1577" s="59"/>
      <c r="K1577" s="54">
        <f>SUM(Q1560:Q1576)</f>
        <v>105.43400000000001</v>
      </c>
    </row>
    <row r="1581" spans="1:26" ht="16.5" x14ac:dyDescent="0.25">
      <c r="A1581" s="35" t="str">
        <f>CONCATENATE("Подраздел: ",IF([1]Source!G2224&lt;&gt;"Новый подраздел", [1]Source!G2224, ""))</f>
        <v>Подраздел: Демонтажные работы</v>
      </c>
      <c r="B1581" s="35"/>
      <c r="C1581" s="35"/>
      <c r="D1581" s="35"/>
      <c r="E1581" s="35"/>
      <c r="F1581" s="35"/>
      <c r="G1581" s="35"/>
      <c r="H1581" s="35"/>
      <c r="I1581" s="35"/>
      <c r="J1581" s="35"/>
      <c r="K1581" s="35"/>
    </row>
    <row r="1582" spans="1:26" ht="141.75" x14ac:dyDescent="0.25">
      <c r="A1582" s="24" t="str">
        <f>[1]Source!E2228</f>
        <v>360</v>
      </c>
      <c r="B1582" s="36" t="s">
        <v>52</v>
      </c>
      <c r="C1582" s="36" t="s">
        <v>53</v>
      </c>
      <c r="D1582" s="37" t="str">
        <f>[1]Source!H2228</f>
        <v>1  ШТ.</v>
      </c>
      <c r="E1582" s="30">
        <f>[1]Source!I2228</f>
        <v>1</v>
      </c>
      <c r="F1582" s="38">
        <f>[1]Source!AL2228+[1]Source!AM2228+[1]Source!AO2228</f>
        <v>1126.8699999999999</v>
      </c>
      <c r="G1582" s="39"/>
      <c r="H1582" s="40"/>
      <c r="I1582" s="39" t="str">
        <f>[1]Source!BO2228</f>
        <v>м10-04-077-15</v>
      </c>
      <c r="J1582" s="40"/>
      <c r="K1582" s="41"/>
      <c r="S1582">
        <f>ROUND(([1]Source!FX2228/100)*((ROUND([1]Source!AF2228*[1]Source!I2228, 2)+ROUND([1]Source!AE2228*[1]Source!I2228, 2))), 2)</f>
        <v>207.05</v>
      </c>
      <c r="T1582">
        <f>[1]Source!X2228</f>
        <v>6416.29</v>
      </c>
      <c r="U1582">
        <f>ROUND(([1]Source!FY2228/100)*((ROUND([1]Source!AF2228*[1]Source!I2228, 2)+ROUND([1]Source!AE2228*[1]Source!I2228, 2))), 2)</f>
        <v>146.28</v>
      </c>
      <c r="V1582">
        <f>[1]Source!Y2228</f>
        <v>4533.25</v>
      </c>
    </row>
    <row r="1583" spans="1:26" x14ac:dyDescent="0.25">
      <c r="A1583" s="24"/>
      <c r="B1583" s="36"/>
      <c r="C1583" s="36" t="s">
        <v>29</v>
      </c>
      <c r="D1583" s="37"/>
      <c r="E1583" s="30"/>
      <c r="F1583" s="38">
        <f>[1]Source!AO2228</f>
        <v>712.84</v>
      </c>
      <c r="G1583" s="39" t="str">
        <f>[1]Source!DG2228</f>
        <v>)*0,3</v>
      </c>
      <c r="H1583" s="40">
        <f>ROUND([1]Source!AF2228*[1]Source!I2228, 2)</f>
        <v>213.85</v>
      </c>
      <c r="I1583" s="39">
        <f>IF([1]Source!BA2228&lt;&gt; 0, [1]Source!BA2228, 1)</f>
        <v>30.99</v>
      </c>
      <c r="J1583" s="40">
        <f>[1]Source!S2228</f>
        <v>6627.27</v>
      </c>
      <c r="K1583" s="41"/>
      <c r="R1583">
        <f>H1583</f>
        <v>213.85</v>
      </c>
    </row>
    <row r="1584" spans="1:26" x14ac:dyDescent="0.25">
      <c r="A1584" s="24"/>
      <c r="B1584" s="36"/>
      <c r="C1584" s="36" t="s">
        <v>30</v>
      </c>
      <c r="D1584" s="37"/>
      <c r="E1584" s="30"/>
      <c r="F1584" s="38">
        <f>[1]Source!AM2228</f>
        <v>370.59</v>
      </c>
      <c r="G1584" s="39" t="str">
        <f>[1]Source!DE2228</f>
        <v>)*0,3</v>
      </c>
      <c r="H1584" s="40">
        <f>ROUND([1]Source!AD2228*[1]Source!I2228, 2)</f>
        <v>111.18</v>
      </c>
      <c r="I1584" s="39">
        <f>IF([1]Source!BB2228&lt;&gt; 0, [1]Source!BB2228, 1)</f>
        <v>8.51</v>
      </c>
      <c r="J1584" s="40">
        <f>[1]Source!Q2228</f>
        <v>946.12</v>
      </c>
      <c r="K1584" s="41"/>
    </row>
    <row r="1585" spans="1:26" x14ac:dyDescent="0.25">
      <c r="A1585" s="24"/>
      <c r="B1585" s="36"/>
      <c r="C1585" s="36" t="s">
        <v>41</v>
      </c>
      <c r="D1585" s="37"/>
      <c r="E1585" s="30"/>
      <c r="F1585" s="38">
        <f>[1]Source!AN2228</f>
        <v>37.32</v>
      </c>
      <c r="G1585" s="39" t="str">
        <f>[1]Source!DF2228</f>
        <v>)*0,3</v>
      </c>
      <c r="H1585" s="58">
        <f>ROUND([1]Source!AE2228*[1]Source!I2228, 2)</f>
        <v>11.2</v>
      </c>
      <c r="I1585" s="39">
        <f>IF([1]Source!BS2228&lt;&gt; 0, [1]Source!BS2228, 1)</f>
        <v>30.99</v>
      </c>
      <c r="J1585" s="58">
        <f>[1]Source!R2228</f>
        <v>346.96</v>
      </c>
      <c r="K1585" s="41"/>
      <c r="R1585">
        <f>H1585</f>
        <v>11.2</v>
      </c>
    </row>
    <row r="1586" spans="1:26" x14ac:dyDescent="0.25">
      <c r="A1586" s="24"/>
      <c r="B1586" s="36"/>
      <c r="C1586" s="36" t="s">
        <v>32</v>
      </c>
      <c r="D1586" s="37" t="s">
        <v>33</v>
      </c>
      <c r="E1586" s="30">
        <f>[1]Source!BZ2228</f>
        <v>92</v>
      </c>
      <c r="F1586" s="42"/>
      <c r="G1586" s="39"/>
      <c r="H1586" s="40">
        <f>SUM(S1582:S1588)</f>
        <v>207.05</v>
      </c>
      <c r="I1586" s="39">
        <f>[1]Source!AT2228</f>
        <v>92</v>
      </c>
      <c r="J1586" s="40">
        <f>SUM(T1582:T1588)</f>
        <v>6416.29</v>
      </c>
      <c r="K1586" s="41"/>
    </row>
    <row r="1587" spans="1:26" x14ac:dyDescent="0.25">
      <c r="A1587" s="24"/>
      <c r="B1587" s="36"/>
      <c r="C1587" s="36" t="s">
        <v>34</v>
      </c>
      <c r="D1587" s="37" t="s">
        <v>33</v>
      </c>
      <c r="E1587" s="30">
        <f>[1]Source!CA2228</f>
        <v>65</v>
      </c>
      <c r="F1587" s="42"/>
      <c r="G1587" s="39"/>
      <c r="H1587" s="40">
        <f>SUM(U1582:U1588)</f>
        <v>146.28</v>
      </c>
      <c r="I1587" s="39">
        <f>[1]Source!AU2228</f>
        <v>65</v>
      </c>
      <c r="J1587" s="40">
        <f>SUM(V1582:V1588)</f>
        <v>4533.25</v>
      </c>
      <c r="K1587" s="41"/>
    </row>
    <row r="1588" spans="1:26" x14ac:dyDescent="0.25">
      <c r="A1588" s="44"/>
      <c r="B1588" s="45"/>
      <c r="C1588" s="45" t="s">
        <v>35</v>
      </c>
      <c r="D1588" s="46" t="s">
        <v>36</v>
      </c>
      <c r="E1588" s="47">
        <f>[1]Source!AQ2228</f>
        <v>74.099999999999994</v>
      </c>
      <c r="F1588" s="48"/>
      <c r="G1588" s="51" t="str">
        <f>[1]Source!DI2228</f>
        <v>)*0,3</v>
      </c>
      <c r="H1588" s="50"/>
      <c r="I1588" s="51"/>
      <c r="J1588" s="50"/>
      <c r="K1588" s="60">
        <f>[1]Source!U2228</f>
        <v>22.229999999999997</v>
      </c>
    </row>
    <row r="1589" spans="1:26" x14ac:dyDescent="0.25">
      <c r="G1589" s="53">
        <f>H1583+H1584+H1586+H1587</f>
        <v>678.3599999999999</v>
      </c>
      <c r="H1589" s="53"/>
      <c r="I1589" s="53">
        <f>J1583+J1584+J1586+J1587</f>
        <v>18522.93</v>
      </c>
      <c r="J1589" s="53"/>
      <c r="K1589" s="54">
        <f>[1]Source!U2228</f>
        <v>22.229999999999997</v>
      </c>
      <c r="O1589" s="55">
        <f>G1589</f>
        <v>678.3599999999999</v>
      </c>
      <c r="P1589" s="55">
        <f>I1589</f>
        <v>18522.93</v>
      </c>
      <c r="Q1589" s="55">
        <f>K1589</f>
        <v>22.229999999999997</v>
      </c>
      <c r="W1589">
        <f>IF([1]Source!BI2228&lt;=1,H1583+H1584+H1586+H1587, 0)</f>
        <v>0</v>
      </c>
      <c r="X1589">
        <f>IF([1]Source!BI2228=2,H1583+H1584+H1586+H1587, 0)</f>
        <v>678.3599999999999</v>
      </c>
      <c r="Y1589">
        <f>IF([1]Source!BI2228=3,H1583+H1584+H1586+H1587, 0)</f>
        <v>0</v>
      </c>
      <c r="Z1589">
        <f>IF([1]Source!BI2228=4,H1583+H1584+H1586+H1587, 0)</f>
        <v>0</v>
      </c>
    </row>
    <row r="1590" spans="1:26" ht="170.25" x14ac:dyDescent="0.25">
      <c r="A1590" s="24" t="str">
        <f>[1]Source!E2230</f>
        <v>361</v>
      </c>
      <c r="B1590" s="36" t="s">
        <v>54</v>
      </c>
      <c r="C1590" s="36" t="s">
        <v>55</v>
      </c>
      <c r="D1590" s="37" t="str">
        <f>[1]Source!H2230</f>
        <v>1  ШТ.</v>
      </c>
      <c r="E1590" s="30">
        <f>[1]Source!I2230</f>
        <v>1</v>
      </c>
      <c r="F1590" s="38">
        <f>[1]Source!AL2230+[1]Source!AM2230+[1]Source!AO2230</f>
        <v>130.4</v>
      </c>
      <c r="G1590" s="39"/>
      <c r="H1590" s="40"/>
      <c r="I1590" s="39" t="str">
        <f>[1]Source!BO2230</f>
        <v>м10-08-001-2</v>
      </c>
      <c r="J1590" s="40"/>
      <c r="K1590" s="41"/>
      <c r="S1590">
        <f>ROUND(([1]Source!FX2230/100)*((ROUND([1]Source!AF2230*[1]Source!I2230, 2)+ROUND([1]Source!AE2230*[1]Source!I2230, 2))), 2)</f>
        <v>28.25</v>
      </c>
      <c r="T1590">
        <f>[1]Source!X2230</f>
        <v>875.41</v>
      </c>
      <c r="U1590">
        <f>ROUND(([1]Source!FY2230/100)*((ROUND([1]Source!AF2230*[1]Source!I2230, 2)+ROUND([1]Source!AE2230*[1]Source!I2230, 2))), 2)</f>
        <v>21.19</v>
      </c>
      <c r="V1590">
        <f>[1]Source!Y2230</f>
        <v>656.56</v>
      </c>
    </row>
    <row r="1591" spans="1:26" x14ac:dyDescent="0.25">
      <c r="A1591" s="24"/>
      <c r="B1591" s="36"/>
      <c r="C1591" s="36" t="s">
        <v>29</v>
      </c>
      <c r="D1591" s="37"/>
      <c r="E1591" s="30"/>
      <c r="F1591" s="38">
        <f>[1]Source!AO2230</f>
        <v>117.7</v>
      </c>
      <c r="G1591" s="39" t="str">
        <f>[1]Source!DG2230</f>
        <v>)*0,3</v>
      </c>
      <c r="H1591" s="40">
        <f>ROUND([1]Source!AF2230*[1]Source!I2230, 2)</f>
        <v>35.31</v>
      </c>
      <c r="I1591" s="39">
        <f>IF([1]Source!BA2230&lt;&gt; 0, [1]Source!BA2230, 1)</f>
        <v>30.99</v>
      </c>
      <c r="J1591" s="40">
        <f>[1]Source!S2230</f>
        <v>1094.26</v>
      </c>
      <c r="K1591" s="41"/>
      <c r="R1591">
        <f>H1591</f>
        <v>35.31</v>
      </c>
    </row>
    <row r="1592" spans="1:26" x14ac:dyDescent="0.25">
      <c r="A1592" s="24"/>
      <c r="B1592" s="36"/>
      <c r="C1592" s="36" t="s">
        <v>30</v>
      </c>
      <c r="D1592" s="37"/>
      <c r="E1592" s="30"/>
      <c r="F1592" s="38">
        <f>[1]Source!AM2230</f>
        <v>0.31</v>
      </c>
      <c r="G1592" s="39" t="str">
        <f>[1]Source!DE2230</f>
        <v>)*0,3</v>
      </c>
      <c r="H1592" s="40">
        <f>ROUND([1]Source!AD2230*[1]Source!I2230, 2)</f>
        <v>0.09</v>
      </c>
      <c r="I1592" s="39">
        <f>IF([1]Source!BB2230&lt;&gt; 0, [1]Source!BB2230, 1)</f>
        <v>3.74</v>
      </c>
      <c r="J1592" s="40">
        <f>[1]Source!Q2230</f>
        <v>0.35</v>
      </c>
      <c r="K1592" s="41"/>
    </row>
    <row r="1593" spans="1:26" x14ac:dyDescent="0.25">
      <c r="A1593" s="24"/>
      <c r="B1593" s="36"/>
      <c r="C1593" s="36" t="s">
        <v>32</v>
      </c>
      <c r="D1593" s="37" t="s">
        <v>33</v>
      </c>
      <c r="E1593" s="30">
        <f>[1]Source!BZ2230</f>
        <v>80</v>
      </c>
      <c r="F1593" s="42"/>
      <c r="G1593" s="39"/>
      <c r="H1593" s="40">
        <f>SUM(S1590:S1595)</f>
        <v>28.25</v>
      </c>
      <c r="I1593" s="39">
        <f>[1]Source!AT2230</f>
        <v>80</v>
      </c>
      <c r="J1593" s="40">
        <f>SUM(T1590:T1595)</f>
        <v>875.41</v>
      </c>
      <c r="K1593" s="41"/>
    </row>
    <row r="1594" spans="1:26" x14ac:dyDescent="0.25">
      <c r="A1594" s="24"/>
      <c r="B1594" s="36"/>
      <c r="C1594" s="36" t="s">
        <v>34</v>
      </c>
      <c r="D1594" s="37" t="s">
        <v>33</v>
      </c>
      <c r="E1594" s="30">
        <f>[1]Source!CA2230</f>
        <v>60</v>
      </c>
      <c r="F1594" s="42"/>
      <c r="G1594" s="39"/>
      <c r="H1594" s="40">
        <f>SUM(U1590:U1595)</f>
        <v>21.19</v>
      </c>
      <c r="I1594" s="39">
        <f>[1]Source!AU2230</f>
        <v>60</v>
      </c>
      <c r="J1594" s="40">
        <f>SUM(V1590:V1595)</f>
        <v>656.56</v>
      </c>
      <c r="K1594" s="41"/>
    </row>
    <row r="1595" spans="1:26" x14ac:dyDescent="0.25">
      <c r="A1595" s="44"/>
      <c r="B1595" s="45"/>
      <c r="C1595" s="45" t="s">
        <v>35</v>
      </c>
      <c r="D1595" s="46" t="s">
        <v>36</v>
      </c>
      <c r="E1595" s="47">
        <f>[1]Source!AQ2230</f>
        <v>11.7</v>
      </c>
      <c r="F1595" s="48"/>
      <c r="G1595" s="51" t="str">
        <f>[1]Source!DI2230</f>
        <v>)*0,3</v>
      </c>
      <c r="H1595" s="50"/>
      <c r="I1595" s="51"/>
      <c r="J1595" s="50"/>
      <c r="K1595" s="60">
        <f>[1]Source!U2230</f>
        <v>3.51</v>
      </c>
    </row>
    <row r="1596" spans="1:26" x14ac:dyDescent="0.25">
      <c r="G1596" s="53">
        <f>H1591+H1592+H1593+H1594</f>
        <v>84.84</v>
      </c>
      <c r="H1596" s="53"/>
      <c r="I1596" s="53">
        <f>J1591+J1592+J1593+J1594</f>
        <v>2626.58</v>
      </c>
      <c r="J1596" s="53"/>
      <c r="K1596" s="54">
        <f>[1]Source!U2230</f>
        <v>3.51</v>
      </c>
      <c r="O1596" s="55">
        <f>G1596</f>
        <v>84.84</v>
      </c>
      <c r="P1596" s="55">
        <f>I1596</f>
        <v>2626.58</v>
      </c>
      <c r="Q1596" s="55">
        <f>K1596</f>
        <v>3.51</v>
      </c>
      <c r="W1596">
        <f>IF([1]Source!BI2230&lt;=1,H1591+H1592+H1593+H1594, 0)</f>
        <v>0</v>
      </c>
      <c r="X1596">
        <f>IF([1]Source!BI2230=2,H1591+H1592+H1593+H1594, 0)</f>
        <v>84.84</v>
      </c>
      <c r="Y1596">
        <f>IF([1]Source!BI2230=3,H1591+H1592+H1593+H1594, 0)</f>
        <v>0</v>
      </c>
      <c r="Z1596">
        <f>IF([1]Source!BI2230=4,H1591+H1592+H1593+H1594, 0)</f>
        <v>0</v>
      </c>
    </row>
    <row r="1597" spans="1:26" ht="141.75" x14ac:dyDescent="0.25">
      <c r="A1597" s="24" t="str">
        <f>[1]Source!E2231</f>
        <v>362</v>
      </c>
      <c r="B1597" s="36" t="s">
        <v>56</v>
      </c>
      <c r="C1597" s="36" t="s">
        <v>57</v>
      </c>
      <c r="D1597" s="37" t="str">
        <f>[1]Source!H2231</f>
        <v>1 ящик</v>
      </c>
      <c r="E1597" s="30">
        <f>[1]Source!I2231</f>
        <v>1</v>
      </c>
      <c r="F1597" s="38">
        <f>[1]Source!AL2231+[1]Source!AM2231+[1]Source!AO2231</f>
        <v>36.86</v>
      </c>
      <c r="G1597" s="39"/>
      <c r="H1597" s="40"/>
      <c r="I1597" s="39" t="str">
        <f>[1]Source!BO2231</f>
        <v>м10-01-003-8</v>
      </c>
      <c r="J1597" s="40"/>
      <c r="K1597" s="41"/>
      <c r="S1597">
        <f>ROUND(([1]Source!FX2231/100)*((ROUND([1]Source!AF2231*[1]Source!I2231, 2)+ROUND([1]Source!AE2231*[1]Source!I2231, 2))), 2)</f>
        <v>6.75</v>
      </c>
      <c r="T1597">
        <f>[1]Source!X2231</f>
        <v>209.14</v>
      </c>
      <c r="U1597">
        <f>ROUND(([1]Source!FY2231/100)*((ROUND([1]Source!AF2231*[1]Source!I2231, 2)+ROUND([1]Source!AE2231*[1]Source!I2231, 2))), 2)</f>
        <v>5.0599999999999996</v>
      </c>
      <c r="V1597">
        <f>[1]Source!Y2231</f>
        <v>156.86000000000001</v>
      </c>
    </row>
    <row r="1598" spans="1:26" x14ac:dyDescent="0.25">
      <c r="A1598" s="24"/>
      <c r="B1598" s="36"/>
      <c r="C1598" s="36" t="s">
        <v>29</v>
      </c>
      <c r="D1598" s="37"/>
      <c r="E1598" s="30"/>
      <c r="F1598" s="38">
        <f>[1]Source!AO2231</f>
        <v>28.12</v>
      </c>
      <c r="G1598" s="39" t="str">
        <f>[1]Source!DG2231</f>
        <v>)*0,3</v>
      </c>
      <c r="H1598" s="40">
        <f>ROUND([1]Source!AF2231*[1]Source!I2231, 2)</f>
        <v>8.44</v>
      </c>
      <c r="I1598" s="39">
        <f>IF([1]Source!BA2231&lt;&gt; 0, [1]Source!BA2231, 1)</f>
        <v>30.99</v>
      </c>
      <c r="J1598" s="40">
        <f>[1]Source!S2231</f>
        <v>261.43</v>
      </c>
      <c r="K1598" s="41"/>
      <c r="R1598">
        <f>H1598</f>
        <v>8.44</v>
      </c>
    </row>
    <row r="1599" spans="1:26" x14ac:dyDescent="0.25">
      <c r="A1599" s="24"/>
      <c r="B1599" s="36"/>
      <c r="C1599" s="36" t="s">
        <v>32</v>
      </c>
      <c r="D1599" s="37" t="s">
        <v>33</v>
      </c>
      <c r="E1599" s="30">
        <f>[1]Source!BZ2231</f>
        <v>80</v>
      </c>
      <c r="F1599" s="42"/>
      <c r="G1599" s="39"/>
      <c r="H1599" s="40">
        <f>SUM(S1597:S1601)</f>
        <v>6.75</v>
      </c>
      <c r="I1599" s="39">
        <f>[1]Source!AT2231</f>
        <v>80</v>
      </c>
      <c r="J1599" s="40">
        <f>SUM(T1597:T1601)</f>
        <v>209.14</v>
      </c>
      <c r="K1599" s="41"/>
    </row>
    <row r="1600" spans="1:26" x14ac:dyDescent="0.25">
      <c r="A1600" s="24"/>
      <c r="B1600" s="36"/>
      <c r="C1600" s="36" t="s">
        <v>34</v>
      </c>
      <c r="D1600" s="37" t="s">
        <v>33</v>
      </c>
      <c r="E1600" s="30">
        <f>[1]Source!CA2231</f>
        <v>60</v>
      </c>
      <c r="F1600" s="42"/>
      <c r="G1600" s="39"/>
      <c r="H1600" s="40">
        <f>SUM(U1597:U1601)</f>
        <v>5.0599999999999996</v>
      </c>
      <c r="I1600" s="39">
        <f>[1]Source!AU2231</f>
        <v>60</v>
      </c>
      <c r="J1600" s="40">
        <f>SUM(V1597:V1601)</f>
        <v>156.86000000000001</v>
      </c>
      <c r="K1600" s="41"/>
    </row>
    <row r="1601" spans="1:26" x14ac:dyDescent="0.25">
      <c r="A1601" s="44"/>
      <c r="B1601" s="45"/>
      <c r="C1601" s="45" t="s">
        <v>35</v>
      </c>
      <c r="D1601" s="46" t="s">
        <v>36</v>
      </c>
      <c r="E1601" s="47">
        <f>[1]Source!AQ2231</f>
        <v>3.1</v>
      </c>
      <c r="F1601" s="48"/>
      <c r="G1601" s="51" t="str">
        <f>[1]Source!DI2231</f>
        <v>)*0,3</v>
      </c>
      <c r="H1601" s="50"/>
      <c r="I1601" s="51"/>
      <c r="J1601" s="50"/>
      <c r="K1601" s="60">
        <f>[1]Source!U2231</f>
        <v>0.92999999999999994</v>
      </c>
    </row>
    <row r="1602" spans="1:26" x14ac:dyDescent="0.25">
      <c r="G1602" s="53">
        <f>H1598+H1599+H1600</f>
        <v>20.25</v>
      </c>
      <c r="H1602" s="53"/>
      <c r="I1602" s="53">
        <f>J1598+J1599+J1600</f>
        <v>627.43000000000006</v>
      </c>
      <c r="J1602" s="53"/>
      <c r="K1602" s="54">
        <f>[1]Source!U2231</f>
        <v>0.92999999999999994</v>
      </c>
      <c r="O1602" s="55">
        <f>G1602</f>
        <v>20.25</v>
      </c>
      <c r="P1602" s="55">
        <f>I1602</f>
        <v>627.43000000000006</v>
      </c>
      <c r="Q1602" s="55">
        <f>K1602</f>
        <v>0.92999999999999994</v>
      </c>
      <c r="W1602">
        <f>IF([1]Source!BI2231&lt;=1,H1598+H1599+H1600, 0)</f>
        <v>0</v>
      </c>
      <c r="X1602">
        <f>IF([1]Source!BI2231=2,H1598+H1599+H1600, 0)</f>
        <v>20.25</v>
      </c>
      <c r="Y1602">
        <f>IF([1]Source!BI2231=3,H1598+H1599+H1600, 0)</f>
        <v>0</v>
      </c>
      <c r="Z1602">
        <f>IF([1]Source!BI2231=4,H1598+H1599+H1600, 0)</f>
        <v>0</v>
      </c>
    </row>
    <row r="1603" spans="1:26" ht="170.25" x14ac:dyDescent="0.25">
      <c r="A1603" s="24" t="str">
        <f>[1]Source!E2233</f>
        <v>363</v>
      </c>
      <c r="B1603" s="36" t="s">
        <v>58</v>
      </c>
      <c r="C1603" s="36" t="s">
        <v>59</v>
      </c>
      <c r="D1603" s="37" t="str">
        <f>[1]Source!H2233</f>
        <v>1  ШТ.</v>
      </c>
      <c r="E1603" s="30">
        <f>[1]Source!I2233</f>
        <v>1</v>
      </c>
      <c r="F1603" s="38">
        <f>[1]Source!AL2233+[1]Source!AM2233+[1]Source!AO2233</f>
        <v>59.070000000000007</v>
      </c>
      <c r="G1603" s="39"/>
      <c r="H1603" s="40"/>
      <c r="I1603" s="39" t="str">
        <f>[1]Source!BO2233</f>
        <v>м08-03-573-4</v>
      </c>
      <c r="J1603" s="40"/>
      <c r="K1603" s="41"/>
      <c r="S1603">
        <f>ROUND(([1]Source!FX2233/100)*((ROUND([1]Source!AF2233*[1]Source!I2233, 2)+ROUND([1]Source!AE2233*[1]Source!I2233, 2))), 2)</f>
        <v>7.6</v>
      </c>
      <c r="T1603">
        <f>[1]Source!X2233</f>
        <v>235.55</v>
      </c>
      <c r="U1603">
        <f>ROUND(([1]Source!FY2233/100)*((ROUND([1]Source!AF2233*[1]Source!I2233, 2)+ROUND([1]Source!AE2233*[1]Source!I2233, 2))), 2)</f>
        <v>5.2</v>
      </c>
      <c r="V1603">
        <f>[1]Source!Y2233</f>
        <v>161.16999999999999</v>
      </c>
    </row>
    <row r="1604" spans="1:26" x14ac:dyDescent="0.25">
      <c r="A1604" s="24"/>
      <c r="B1604" s="36"/>
      <c r="C1604" s="36" t="s">
        <v>29</v>
      </c>
      <c r="D1604" s="37"/>
      <c r="E1604" s="30"/>
      <c r="F1604" s="38">
        <f>[1]Source!AO2233</f>
        <v>23.51</v>
      </c>
      <c r="G1604" s="39" t="str">
        <f>[1]Source!DG2233</f>
        <v>)*0,3</v>
      </c>
      <c r="H1604" s="40">
        <f>ROUND([1]Source!AF2233*[1]Source!I2233, 2)</f>
        <v>7.05</v>
      </c>
      <c r="I1604" s="39">
        <f>IF([1]Source!BA2233&lt;&gt; 0, [1]Source!BA2233, 1)</f>
        <v>30.99</v>
      </c>
      <c r="J1604" s="40">
        <f>[1]Source!S2233</f>
        <v>218.57</v>
      </c>
      <c r="K1604" s="41"/>
      <c r="R1604">
        <f>H1604</f>
        <v>7.05</v>
      </c>
    </row>
    <row r="1605" spans="1:26" x14ac:dyDescent="0.25">
      <c r="A1605" s="24"/>
      <c r="B1605" s="36"/>
      <c r="C1605" s="36" t="s">
        <v>30</v>
      </c>
      <c r="D1605" s="37"/>
      <c r="E1605" s="30"/>
      <c r="F1605" s="38">
        <f>[1]Source!AM2233</f>
        <v>32.18</v>
      </c>
      <c r="G1605" s="39" t="str">
        <f>[1]Source!DE2233</f>
        <v>)*0,3</v>
      </c>
      <c r="H1605" s="40">
        <f>ROUND([1]Source!AD2233*[1]Source!I2233, 2)</f>
        <v>9.65</v>
      </c>
      <c r="I1605" s="39">
        <f>IF([1]Source!BB2233&lt;&gt; 0, [1]Source!BB2233, 1)</f>
        <v>9.14</v>
      </c>
      <c r="J1605" s="40">
        <f>[1]Source!Q2233</f>
        <v>88.24</v>
      </c>
      <c r="K1605" s="41"/>
    </row>
    <row r="1606" spans="1:26" x14ac:dyDescent="0.25">
      <c r="A1606" s="24"/>
      <c r="B1606" s="36"/>
      <c r="C1606" s="36" t="s">
        <v>41</v>
      </c>
      <c r="D1606" s="37"/>
      <c r="E1606" s="30"/>
      <c r="F1606" s="38">
        <f>[1]Source!AN2233</f>
        <v>3.16</v>
      </c>
      <c r="G1606" s="39" t="str">
        <f>[1]Source!DF2233</f>
        <v>)*0,3</v>
      </c>
      <c r="H1606" s="58">
        <f>ROUND([1]Source!AE2233*[1]Source!I2233, 2)</f>
        <v>0.95</v>
      </c>
      <c r="I1606" s="39">
        <f>IF([1]Source!BS2233&lt;&gt; 0, [1]Source!BS2233, 1)</f>
        <v>30.99</v>
      </c>
      <c r="J1606" s="58">
        <f>[1]Source!R2233</f>
        <v>29.38</v>
      </c>
      <c r="K1606" s="41"/>
      <c r="R1606">
        <f>H1606</f>
        <v>0.95</v>
      </c>
    </row>
    <row r="1607" spans="1:26" x14ac:dyDescent="0.25">
      <c r="A1607" s="24"/>
      <c r="B1607" s="36"/>
      <c r="C1607" s="36" t="s">
        <v>32</v>
      </c>
      <c r="D1607" s="37" t="s">
        <v>33</v>
      </c>
      <c r="E1607" s="30">
        <f>[1]Source!BZ2233</f>
        <v>95</v>
      </c>
      <c r="F1607" s="42"/>
      <c r="G1607" s="39"/>
      <c r="H1607" s="40">
        <f>SUM(S1603:S1609)</f>
        <v>7.6</v>
      </c>
      <c r="I1607" s="39">
        <f>[1]Source!AT2233</f>
        <v>95</v>
      </c>
      <c r="J1607" s="40">
        <f>SUM(T1603:T1609)</f>
        <v>235.55</v>
      </c>
      <c r="K1607" s="41"/>
    </row>
    <row r="1608" spans="1:26" x14ac:dyDescent="0.25">
      <c r="A1608" s="24"/>
      <c r="B1608" s="36"/>
      <c r="C1608" s="36" t="s">
        <v>34</v>
      </c>
      <c r="D1608" s="37" t="s">
        <v>33</v>
      </c>
      <c r="E1608" s="30">
        <f>[1]Source!CA2233</f>
        <v>65</v>
      </c>
      <c r="F1608" s="42"/>
      <c r="G1608" s="39"/>
      <c r="H1608" s="40">
        <f>SUM(U1603:U1609)</f>
        <v>5.2</v>
      </c>
      <c r="I1608" s="39">
        <f>[1]Source!AU2233</f>
        <v>65</v>
      </c>
      <c r="J1608" s="40">
        <f>SUM(V1603:V1609)</f>
        <v>161.16999999999999</v>
      </c>
      <c r="K1608" s="41"/>
    </row>
    <row r="1609" spans="1:26" x14ac:dyDescent="0.25">
      <c r="A1609" s="44"/>
      <c r="B1609" s="45"/>
      <c r="C1609" s="45" t="s">
        <v>35</v>
      </c>
      <c r="D1609" s="46" t="s">
        <v>36</v>
      </c>
      <c r="E1609" s="47">
        <f>[1]Source!AQ2233</f>
        <v>2.37</v>
      </c>
      <c r="F1609" s="48"/>
      <c r="G1609" s="51" t="str">
        <f>[1]Source!DI2233</f>
        <v>)*0,3</v>
      </c>
      <c r="H1609" s="50"/>
      <c r="I1609" s="51"/>
      <c r="J1609" s="50"/>
      <c r="K1609" s="60">
        <f>[1]Source!U2233</f>
        <v>0.71099999999999997</v>
      </c>
    </row>
    <row r="1610" spans="1:26" x14ac:dyDescent="0.25">
      <c r="G1610" s="53">
        <f>H1604+H1605+H1607+H1608</f>
        <v>29.499999999999996</v>
      </c>
      <c r="H1610" s="53"/>
      <c r="I1610" s="53">
        <f>J1604+J1605+J1607+J1608</f>
        <v>703.53</v>
      </c>
      <c r="J1610" s="53"/>
      <c r="K1610" s="54">
        <f>[1]Source!U2233</f>
        <v>0.71099999999999997</v>
      </c>
      <c r="O1610" s="55">
        <f>G1610</f>
        <v>29.499999999999996</v>
      </c>
      <c r="P1610" s="55">
        <f>I1610</f>
        <v>703.53</v>
      </c>
      <c r="Q1610" s="55">
        <f>K1610</f>
        <v>0.71099999999999997</v>
      </c>
      <c r="W1610">
        <f>IF([1]Source!BI2233&lt;=1,H1604+H1605+H1607+H1608, 0)</f>
        <v>0</v>
      </c>
      <c r="X1610">
        <f>IF([1]Source!BI2233=2,H1604+H1605+H1607+H1608, 0)</f>
        <v>29.499999999999996</v>
      </c>
      <c r="Y1610">
        <f>IF([1]Source!BI2233=3,H1604+H1605+H1607+H1608, 0)</f>
        <v>0</v>
      </c>
      <c r="Z1610">
        <f>IF([1]Source!BI2233=4,H1604+H1605+H1607+H1608, 0)</f>
        <v>0</v>
      </c>
    </row>
    <row r="1611" spans="1:26" ht="141.75" x14ac:dyDescent="0.25">
      <c r="A1611" s="24" t="str">
        <f>[1]Source!E2234</f>
        <v>364</v>
      </c>
      <c r="B1611" s="36" t="s">
        <v>60</v>
      </c>
      <c r="C1611" s="36" t="s">
        <v>61</v>
      </c>
      <c r="D1611" s="37" t="str">
        <f>[1]Source!H2234</f>
        <v>1  ШТ.</v>
      </c>
      <c r="E1611" s="30">
        <f>[1]Source!I2234</f>
        <v>1</v>
      </c>
      <c r="F1611" s="38">
        <f>[1]Source!AL2234+[1]Source!AM2234+[1]Source!AO2234</f>
        <v>11.51</v>
      </c>
      <c r="G1611" s="39"/>
      <c r="H1611" s="40"/>
      <c r="I1611" s="39" t="str">
        <f>[1]Source!BO2234</f>
        <v>м08-03-575-1</v>
      </c>
      <c r="J1611" s="40"/>
      <c r="K1611" s="41"/>
      <c r="S1611">
        <f>ROUND(([1]Source!FX2234/100)*((ROUND([1]Source!AF2234*[1]Source!I2234, 2)+ROUND([1]Source!AE2234*[1]Source!I2234, 2))), 2)</f>
        <v>3.16</v>
      </c>
      <c r="T1611">
        <f>[1]Source!X2234</f>
        <v>98.13</v>
      </c>
      <c r="U1611">
        <f>ROUND(([1]Source!FY2234/100)*((ROUND([1]Source!AF2234*[1]Source!I2234, 2)+ROUND([1]Source!AE2234*[1]Source!I2234, 2))), 2)</f>
        <v>2.16</v>
      </c>
      <c r="V1611">
        <f>[1]Source!Y2234</f>
        <v>67.14</v>
      </c>
    </row>
    <row r="1612" spans="1:26" x14ac:dyDescent="0.25">
      <c r="A1612" s="24"/>
      <c r="B1612" s="36"/>
      <c r="C1612" s="36" t="s">
        <v>29</v>
      </c>
      <c r="D1612" s="37"/>
      <c r="E1612" s="30"/>
      <c r="F1612" s="38">
        <f>[1]Source!AO2234</f>
        <v>11.11</v>
      </c>
      <c r="G1612" s="39" t="str">
        <f>[1]Source!DG2234</f>
        <v>)*0,3</v>
      </c>
      <c r="H1612" s="40">
        <f>ROUND([1]Source!AF2234*[1]Source!I2234, 2)</f>
        <v>3.33</v>
      </c>
      <c r="I1612" s="39">
        <f>IF([1]Source!BA2234&lt;&gt; 0, [1]Source!BA2234, 1)</f>
        <v>30.99</v>
      </c>
      <c r="J1612" s="40">
        <f>[1]Source!S2234</f>
        <v>103.29</v>
      </c>
      <c r="K1612" s="41"/>
      <c r="R1612">
        <f>H1612</f>
        <v>3.33</v>
      </c>
    </row>
    <row r="1613" spans="1:26" x14ac:dyDescent="0.25">
      <c r="A1613" s="24"/>
      <c r="B1613" s="36"/>
      <c r="C1613" s="36" t="s">
        <v>32</v>
      </c>
      <c r="D1613" s="37" t="s">
        <v>33</v>
      </c>
      <c r="E1613" s="30">
        <f>[1]Source!BZ2234</f>
        <v>95</v>
      </c>
      <c r="F1613" s="42"/>
      <c r="G1613" s="39"/>
      <c r="H1613" s="40">
        <f>SUM(S1611:S1615)</f>
        <v>3.16</v>
      </c>
      <c r="I1613" s="39">
        <f>[1]Source!AT2234</f>
        <v>95</v>
      </c>
      <c r="J1613" s="40">
        <f>SUM(T1611:T1615)</f>
        <v>98.13</v>
      </c>
      <c r="K1613" s="41"/>
    </row>
    <row r="1614" spans="1:26" x14ac:dyDescent="0.25">
      <c r="A1614" s="24"/>
      <c r="B1614" s="36"/>
      <c r="C1614" s="36" t="s">
        <v>34</v>
      </c>
      <c r="D1614" s="37" t="s">
        <v>33</v>
      </c>
      <c r="E1614" s="30">
        <f>[1]Source!CA2234</f>
        <v>65</v>
      </c>
      <c r="F1614" s="42"/>
      <c r="G1614" s="39"/>
      <c r="H1614" s="40">
        <f>SUM(U1611:U1615)</f>
        <v>2.16</v>
      </c>
      <c r="I1614" s="39">
        <f>[1]Source!AU2234</f>
        <v>65</v>
      </c>
      <c r="J1614" s="40">
        <f>SUM(V1611:V1615)</f>
        <v>67.14</v>
      </c>
      <c r="K1614" s="41"/>
    </row>
    <row r="1615" spans="1:26" x14ac:dyDescent="0.25">
      <c r="A1615" s="44"/>
      <c r="B1615" s="45"/>
      <c r="C1615" s="45" t="s">
        <v>35</v>
      </c>
      <c r="D1615" s="46" t="s">
        <v>36</v>
      </c>
      <c r="E1615" s="47">
        <f>[1]Source!AQ2234</f>
        <v>1.1200000000000001</v>
      </c>
      <c r="F1615" s="48"/>
      <c r="G1615" s="51" t="str">
        <f>[1]Source!DI2234</f>
        <v>)*0,3</v>
      </c>
      <c r="H1615" s="50"/>
      <c r="I1615" s="51"/>
      <c r="J1615" s="50"/>
      <c r="K1615" s="60">
        <f>[1]Source!U2234</f>
        <v>0.33600000000000002</v>
      </c>
    </row>
    <row r="1616" spans="1:26" x14ac:dyDescent="0.25">
      <c r="G1616" s="53">
        <f>H1612+H1613+H1614</f>
        <v>8.65</v>
      </c>
      <c r="H1616" s="53"/>
      <c r="I1616" s="53">
        <f>J1612+J1613+J1614</f>
        <v>268.56</v>
      </c>
      <c r="J1616" s="53"/>
      <c r="K1616" s="54">
        <f>[1]Source!U2234</f>
        <v>0.33600000000000002</v>
      </c>
      <c r="O1616" s="55">
        <f>G1616</f>
        <v>8.65</v>
      </c>
      <c r="P1616" s="55">
        <f>I1616</f>
        <v>268.56</v>
      </c>
      <c r="Q1616" s="55">
        <f>K1616</f>
        <v>0.33600000000000002</v>
      </c>
      <c r="W1616">
        <f>IF([1]Source!BI2234&lt;=1,H1612+H1613+H1614, 0)</f>
        <v>0</v>
      </c>
      <c r="X1616">
        <f>IF([1]Source!BI2234=2,H1612+H1613+H1614, 0)</f>
        <v>8.65</v>
      </c>
      <c r="Y1616">
        <f>IF([1]Source!BI2234=3,H1612+H1613+H1614, 0)</f>
        <v>0</v>
      </c>
      <c r="Z1616">
        <f>IF([1]Source!BI2234=4,H1612+H1613+H1614, 0)</f>
        <v>0</v>
      </c>
    </row>
    <row r="1617" spans="1:26" ht="184.5" x14ac:dyDescent="0.25">
      <c r="A1617" s="24" t="str">
        <f>[1]Source!E2235</f>
        <v>365</v>
      </c>
      <c r="B1617" s="36" t="s">
        <v>62</v>
      </c>
      <c r="C1617" s="36" t="s">
        <v>63</v>
      </c>
      <c r="D1617" s="37" t="str">
        <f>[1]Source!H2235</f>
        <v>1  ШТ.</v>
      </c>
      <c r="E1617" s="30">
        <f>[1]Source!I2235</f>
        <v>25</v>
      </c>
      <c r="F1617" s="38">
        <f>[1]Source!AL2235+[1]Source!AM2235+[1]Source!AO2235</f>
        <v>9.48</v>
      </c>
      <c r="G1617" s="39"/>
      <c r="H1617" s="40"/>
      <c r="I1617" s="39" t="str">
        <f>[1]Source!BO2235</f>
        <v>м10-08-002-1</v>
      </c>
      <c r="J1617" s="40"/>
      <c r="K1617" s="41"/>
      <c r="S1617">
        <f>ROUND(([1]Source!FX2235/100)*((ROUND([1]Source!AF2235*[1]Source!I2235, 2)+ROUND([1]Source!AE2235*[1]Source!I2235, 2))), 2)</f>
        <v>48.48</v>
      </c>
      <c r="T1617">
        <f>[1]Source!X2235</f>
        <v>1502.39</v>
      </c>
      <c r="U1617">
        <f>ROUND(([1]Source!FY2235/100)*((ROUND([1]Source!AF2235*[1]Source!I2235, 2)+ROUND([1]Source!AE2235*[1]Source!I2235, 2))), 2)</f>
        <v>36.36</v>
      </c>
      <c r="V1617">
        <f>[1]Source!Y2235</f>
        <v>1126.79</v>
      </c>
    </row>
    <row r="1618" spans="1:26" x14ac:dyDescent="0.25">
      <c r="A1618" s="24"/>
      <c r="B1618" s="36"/>
      <c r="C1618" s="36" t="s">
        <v>29</v>
      </c>
      <c r="D1618" s="37"/>
      <c r="E1618" s="30"/>
      <c r="F1618" s="38">
        <f>[1]Source!AO2235</f>
        <v>8.08</v>
      </c>
      <c r="G1618" s="39" t="str">
        <f>[1]Source!DG2235</f>
        <v>)*0,3</v>
      </c>
      <c r="H1618" s="40">
        <f>ROUND([1]Source!AF2235*[1]Source!I2235, 2)</f>
        <v>60.6</v>
      </c>
      <c r="I1618" s="39">
        <f>IF([1]Source!BA2235&lt;&gt; 0, [1]Source!BA2235, 1)</f>
        <v>30.99</v>
      </c>
      <c r="J1618" s="40">
        <f>[1]Source!S2235</f>
        <v>1877.99</v>
      </c>
      <c r="K1618" s="41"/>
      <c r="R1618">
        <f>H1618</f>
        <v>60.6</v>
      </c>
    </row>
    <row r="1619" spans="1:26" x14ac:dyDescent="0.25">
      <c r="A1619" s="24"/>
      <c r="B1619" s="36"/>
      <c r="C1619" s="36" t="s">
        <v>30</v>
      </c>
      <c r="D1619" s="37"/>
      <c r="E1619" s="30"/>
      <c r="F1619" s="38">
        <f>[1]Source!AM2235</f>
        <v>0.12</v>
      </c>
      <c r="G1619" s="39" t="str">
        <f>[1]Source!DE2235</f>
        <v>)*0,3</v>
      </c>
      <c r="H1619" s="40">
        <f>ROUND([1]Source!AD2235*[1]Source!I2235, 2)</f>
        <v>0.9</v>
      </c>
      <c r="I1619" s="39">
        <f>IF([1]Source!BB2235&lt;&gt; 0, [1]Source!BB2235, 1)</f>
        <v>3.67</v>
      </c>
      <c r="J1619" s="40">
        <f>[1]Source!Q2235</f>
        <v>3.3</v>
      </c>
      <c r="K1619" s="41"/>
    </row>
    <row r="1620" spans="1:26" x14ac:dyDescent="0.25">
      <c r="A1620" s="24"/>
      <c r="B1620" s="36"/>
      <c r="C1620" s="36" t="s">
        <v>32</v>
      </c>
      <c r="D1620" s="37" t="s">
        <v>33</v>
      </c>
      <c r="E1620" s="30">
        <f>[1]Source!BZ2235</f>
        <v>80</v>
      </c>
      <c r="F1620" s="42"/>
      <c r="G1620" s="39"/>
      <c r="H1620" s="40">
        <f>SUM(S1617:S1622)</f>
        <v>48.48</v>
      </c>
      <c r="I1620" s="39">
        <f>[1]Source!AT2235</f>
        <v>80</v>
      </c>
      <c r="J1620" s="40">
        <f>SUM(T1617:T1622)</f>
        <v>1502.39</v>
      </c>
      <c r="K1620" s="41"/>
    </row>
    <row r="1621" spans="1:26" x14ac:dyDescent="0.25">
      <c r="A1621" s="24"/>
      <c r="B1621" s="36"/>
      <c r="C1621" s="36" t="s">
        <v>34</v>
      </c>
      <c r="D1621" s="37" t="s">
        <v>33</v>
      </c>
      <c r="E1621" s="30">
        <f>[1]Source!CA2235</f>
        <v>60</v>
      </c>
      <c r="F1621" s="42"/>
      <c r="G1621" s="39"/>
      <c r="H1621" s="40">
        <f>SUM(U1617:U1622)</f>
        <v>36.36</v>
      </c>
      <c r="I1621" s="39">
        <f>[1]Source!AU2235</f>
        <v>60</v>
      </c>
      <c r="J1621" s="40">
        <f>SUM(V1617:V1622)</f>
        <v>1126.79</v>
      </c>
      <c r="K1621" s="41"/>
    </row>
    <row r="1622" spans="1:26" x14ac:dyDescent="0.25">
      <c r="A1622" s="44"/>
      <c r="B1622" s="45"/>
      <c r="C1622" s="45" t="s">
        <v>35</v>
      </c>
      <c r="D1622" s="46" t="s">
        <v>36</v>
      </c>
      <c r="E1622" s="47">
        <f>[1]Source!AQ2235</f>
        <v>0.84</v>
      </c>
      <c r="F1622" s="48"/>
      <c r="G1622" s="51" t="str">
        <f>[1]Source!DI2235</f>
        <v>)*0,3</v>
      </c>
      <c r="H1622" s="50"/>
      <c r="I1622" s="51"/>
      <c r="J1622" s="50"/>
      <c r="K1622" s="60">
        <f>[1]Source!U2235</f>
        <v>6.3</v>
      </c>
    </row>
    <row r="1623" spans="1:26" x14ac:dyDescent="0.25">
      <c r="G1623" s="53">
        <f>H1618+H1619+H1620+H1621</f>
        <v>146.33999999999997</v>
      </c>
      <c r="H1623" s="53"/>
      <c r="I1623" s="53">
        <f>J1618+J1619+J1620+J1621</f>
        <v>4510.47</v>
      </c>
      <c r="J1623" s="53"/>
      <c r="K1623" s="54">
        <f>[1]Source!U2235</f>
        <v>6.3</v>
      </c>
      <c r="O1623" s="55">
        <f>G1623</f>
        <v>146.33999999999997</v>
      </c>
      <c r="P1623" s="55">
        <f>I1623</f>
        <v>4510.47</v>
      </c>
      <c r="Q1623" s="55">
        <f>K1623</f>
        <v>6.3</v>
      </c>
      <c r="W1623">
        <f>IF([1]Source!BI2235&lt;=1,H1618+H1619+H1620+H1621, 0)</f>
        <v>0</v>
      </c>
      <c r="X1623">
        <f>IF([1]Source!BI2235=2,H1618+H1619+H1620+H1621, 0)</f>
        <v>146.33999999999997</v>
      </c>
      <c r="Y1623">
        <f>IF([1]Source!BI2235=3,H1618+H1619+H1620+H1621, 0)</f>
        <v>0</v>
      </c>
      <c r="Z1623">
        <f>IF([1]Source!BI2235=4,H1618+H1619+H1620+H1621, 0)</f>
        <v>0</v>
      </c>
    </row>
    <row r="1624" spans="1:26" ht="184.5" x14ac:dyDescent="0.25">
      <c r="A1624" s="24" t="str">
        <f>[1]Source!E2236</f>
        <v>366</v>
      </c>
      <c r="B1624" s="36" t="s">
        <v>64</v>
      </c>
      <c r="C1624" s="36" t="s">
        <v>65</v>
      </c>
      <c r="D1624" s="37" t="str">
        <f>[1]Source!H2236</f>
        <v>1  ШТ.</v>
      </c>
      <c r="E1624" s="30">
        <f>[1]Source!I2236</f>
        <v>2</v>
      </c>
      <c r="F1624" s="38">
        <f>[1]Source!AL2236+[1]Source!AM2236+[1]Source!AO2236</f>
        <v>19.21</v>
      </c>
      <c r="G1624" s="39"/>
      <c r="H1624" s="40"/>
      <c r="I1624" s="39" t="str">
        <f>[1]Source!BO2236</f>
        <v>м10-08-002-2</v>
      </c>
      <c r="J1624" s="40"/>
      <c r="K1624" s="41"/>
      <c r="S1624">
        <f>ROUND(([1]Source!FX2236/100)*((ROUND([1]Source!AF2236*[1]Source!I2236, 2)+ROUND([1]Source!AE2236*[1]Source!I2236, 2))), 2)</f>
        <v>7.76</v>
      </c>
      <c r="T1624">
        <f>[1]Source!X2236</f>
        <v>240.38</v>
      </c>
      <c r="U1624">
        <f>ROUND(([1]Source!FY2236/100)*((ROUND([1]Source!AF2236*[1]Source!I2236, 2)+ROUND([1]Source!AE2236*[1]Source!I2236, 2))), 2)</f>
        <v>5.82</v>
      </c>
      <c r="V1624">
        <f>[1]Source!Y2236</f>
        <v>180.29</v>
      </c>
    </row>
    <row r="1625" spans="1:26" x14ac:dyDescent="0.25">
      <c r="A1625" s="24"/>
      <c r="B1625" s="36"/>
      <c r="C1625" s="36" t="s">
        <v>29</v>
      </c>
      <c r="D1625" s="37"/>
      <c r="E1625" s="30"/>
      <c r="F1625" s="38">
        <f>[1]Source!AO2236</f>
        <v>16.16</v>
      </c>
      <c r="G1625" s="39" t="str">
        <f>[1]Source!DG2236</f>
        <v>)*0,3</v>
      </c>
      <c r="H1625" s="40">
        <f>ROUND([1]Source!AF2236*[1]Source!I2236, 2)</f>
        <v>9.6999999999999993</v>
      </c>
      <c r="I1625" s="39">
        <f>IF([1]Source!BA2236&lt;&gt; 0, [1]Source!BA2236, 1)</f>
        <v>30.99</v>
      </c>
      <c r="J1625" s="40">
        <f>[1]Source!S2236</f>
        <v>300.48</v>
      </c>
      <c r="K1625" s="41"/>
      <c r="R1625">
        <f>H1625</f>
        <v>9.6999999999999993</v>
      </c>
    </row>
    <row r="1626" spans="1:26" x14ac:dyDescent="0.25">
      <c r="A1626" s="24"/>
      <c r="B1626" s="36"/>
      <c r="C1626" s="36" t="s">
        <v>30</v>
      </c>
      <c r="D1626" s="37"/>
      <c r="E1626" s="30"/>
      <c r="F1626" s="38">
        <f>[1]Source!AM2236</f>
        <v>0.31</v>
      </c>
      <c r="G1626" s="39" t="str">
        <f>[1]Source!DE2236</f>
        <v>)*0,3</v>
      </c>
      <c r="H1626" s="40">
        <f>ROUND([1]Source!AD2236*[1]Source!I2236, 2)</f>
        <v>0.19</v>
      </c>
      <c r="I1626" s="39">
        <f>IF([1]Source!BB2236&lt;&gt; 0, [1]Source!BB2236, 1)</f>
        <v>3.74</v>
      </c>
      <c r="J1626" s="40">
        <f>[1]Source!Q2236</f>
        <v>0.7</v>
      </c>
      <c r="K1626" s="41"/>
    </row>
    <row r="1627" spans="1:26" x14ac:dyDescent="0.25">
      <c r="A1627" s="24"/>
      <c r="B1627" s="36"/>
      <c r="C1627" s="36" t="s">
        <v>32</v>
      </c>
      <c r="D1627" s="37" t="s">
        <v>33</v>
      </c>
      <c r="E1627" s="30">
        <f>[1]Source!BZ2236</f>
        <v>80</v>
      </c>
      <c r="F1627" s="42"/>
      <c r="G1627" s="39"/>
      <c r="H1627" s="40">
        <f>SUM(S1624:S1629)</f>
        <v>7.76</v>
      </c>
      <c r="I1627" s="39">
        <f>[1]Source!AT2236</f>
        <v>80</v>
      </c>
      <c r="J1627" s="40">
        <f>SUM(T1624:T1629)</f>
        <v>240.38</v>
      </c>
      <c r="K1627" s="41"/>
    </row>
    <row r="1628" spans="1:26" x14ac:dyDescent="0.25">
      <c r="A1628" s="24"/>
      <c r="B1628" s="36"/>
      <c r="C1628" s="36" t="s">
        <v>34</v>
      </c>
      <c r="D1628" s="37" t="s">
        <v>33</v>
      </c>
      <c r="E1628" s="30">
        <f>[1]Source!CA2236</f>
        <v>60</v>
      </c>
      <c r="F1628" s="42"/>
      <c r="G1628" s="39"/>
      <c r="H1628" s="40">
        <f>SUM(U1624:U1629)</f>
        <v>5.82</v>
      </c>
      <c r="I1628" s="39">
        <f>[1]Source!AU2236</f>
        <v>60</v>
      </c>
      <c r="J1628" s="40">
        <f>SUM(V1624:V1629)</f>
        <v>180.29</v>
      </c>
      <c r="K1628" s="41"/>
    </row>
    <row r="1629" spans="1:26" x14ac:dyDescent="0.25">
      <c r="A1629" s="44"/>
      <c r="B1629" s="45"/>
      <c r="C1629" s="45" t="s">
        <v>35</v>
      </c>
      <c r="D1629" s="46" t="s">
        <v>36</v>
      </c>
      <c r="E1629" s="47">
        <f>[1]Source!AQ2236</f>
        <v>1.68</v>
      </c>
      <c r="F1629" s="48"/>
      <c r="G1629" s="51" t="str">
        <f>[1]Source!DI2236</f>
        <v>)*0,3</v>
      </c>
      <c r="H1629" s="50"/>
      <c r="I1629" s="51"/>
      <c r="J1629" s="50"/>
      <c r="K1629" s="60">
        <f>[1]Source!U2236</f>
        <v>1.008</v>
      </c>
    </row>
    <row r="1630" spans="1:26" x14ac:dyDescent="0.25">
      <c r="G1630" s="53">
        <f>H1625+H1626+H1627+H1628</f>
        <v>23.47</v>
      </c>
      <c r="H1630" s="53"/>
      <c r="I1630" s="53">
        <f>J1625+J1626+J1627+J1628</f>
        <v>721.84999999999991</v>
      </c>
      <c r="J1630" s="53"/>
      <c r="K1630" s="54">
        <f>[1]Source!U2236</f>
        <v>1.008</v>
      </c>
      <c r="O1630" s="55">
        <f>G1630</f>
        <v>23.47</v>
      </c>
      <c r="P1630" s="55">
        <f>I1630</f>
        <v>721.84999999999991</v>
      </c>
      <c r="Q1630" s="55">
        <f>K1630</f>
        <v>1.008</v>
      </c>
      <c r="W1630">
        <f>IF([1]Source!BI2236&lt;=1,H1625+H1626+H1627+H1628, 0)</f>
        <v>0</v>
      </c>
      <c r="X1630">
        <f>IF([1]Source!BI2236=2,H1625+H1626+H1627+H1628, 0)</f>
        <v>23.47</v>
      </c>
      <c r="Y1630">
        <f>IF([1]Source!BI2236=3,H1625+H1626+H1627+H1628, 0)</f>
        <v>0</v>
      </c>
      <c r="Z1630">
        <f>IF([1]Source!BI2236=4,H1625+H1626+H1627+H1628, 0)</f>
        <v>0</v>
      </c>
    </row>
    <row r="1631" spans="1:26" ht="156" x14ac:dyDescent="0.25">
      <c r="A1631" s="24" t="str">
        <f>[1]Source!E2237</f>
        <v>367</v>
      </c>
      <c r="B1631" s="36" t="s">
        <v>66</v>
      </c>
      <c r="C1631" s="36" t="s">
        <v>67</v>
      </c>
      <c r="D1631" s="37" t="str">
        <f>[1]Source!H2237</f>
        <v>1  ШТ.</v>
      </c>
      <c r="E1631" s="30">
        <f>[1]Source!I2237</f>
        <v>4</v>
      </c>
      <c r="F1631" s="38">
        <f>[1]Source!AL2237+[1]Source!AM2237+[1]Source!AO2237</f>
        <v>30.85</v>
      </c>
      <c r="G1631" s="39"/>
      <c r="H1631" s="40"/>
      <c r="I1631" s="39" t="str">
        <f>[1]Source!BO2237</f>
        <v>м10-04-101-7</v>
      </c>
      <c r="J1631" s="40"/>
      <c r="K1631" s="41"/>
      <c r="S1631">
        <f>ROUND(([1]Source!FX2237/100)*((ROUND([1]Source!AF2237*[1]Source!I2237, 2)+ROUND([1]Source!AE2237*[1]Source!I2237, 2))), 2)</f>
        <v>20.03</v>
      </c>
      <c r="T1631">
        <f>[1]Source!X2237</f>
        <v>620.62</v>
      </c>
      <c r="U1631">
        <f>ROUND(([1]Source!FY2237/100)*((ROUND([1]Source!AF2237*[1]Source!I2237, 2)+ROUND([1]Source!AE2237*[1]Source!I2237, 2))), 2)</f>
        <v>14.15</v>
      </c>
      <c r="V1631">
        <f>[1]Source!Y2237</f>
        <v>438.48</v>
      </c>
    </row>
    <row r="1632" spans="1:26" x14ac:dyDescent="0.25">
      <c r="A1632" s="24"/>
      <c r="B1632" s="36"/>
      <c r="C1632" s="36" t="s">
        <v>29</v>
      </c>
      <c r="D1632" s="37"/>
      <c r="E1632" s="30"/>
      <c r="F1632" s="38">
        <f>[1]Source!AO2237</f>
        <v>18.14</v>
      </c>
      <c r="G1632" s="39" t="str">
        <f>[1]Source!DG2237</f>
        <v>)*0,3</v>
      </c>
      <c r="H1632" s="40">
        <f>ROUND([1]Source!AF2237*[1]Source!I2237, 2)</f>
        <v>21.77</v>
      </c>
      <c r="I1632" s="39">
        <f>IF([1]Source!BA2237&lt;&gt; 0, [1]Source!BA2237, 1)</f>
        <v>30.99</v>
      </c>
      <c r="J1632" s="40">
        <f>[1]Source!S2237</f>
        <v>674.59</v>
      </c>
      <c r="K1632" s="41"/>
      <c r="R1632">
        <f>H1632</f>
        <v>21.77</v>
      </c>
    </row>
    <row r="1633" spans="1:26" x14ac:dyDescent="0.25">
      <c r="A1633" s="24"/>
      <c r="B1633" s="36"/>
      <c r="C1633" s="36" t="s">
        <v>32</v>
      </c>
      <c r="D1633" s="37" t="s">
        <v>33</v>
      </c>
      <c r="E1633" s="30">
        <f>[1]Source!BZ2237</f>
        <v>92</v>
      </c>
      <c r="F1633" s="42"/>
      <c r="G1633" s="39"/>
      <c r="H1633" s="40">
        <f>SUM(S1631:S1635)</f>
        <v>20.03</v>
      </c>
      <c r="I1633" s="39">
        <f>[1]Source!AT2237</f>
        <v>92</v>
      </c>
      <c r="J1633" s="40">
        <f>SUM(T1631:T1635)</f>
        <v>620.62</v>
      </c>
      <c r="K1633" s="41"/>
    </row>
    <row r="1634" spans="1:26" x14ac:dyDescent="0.25">
      <c r="A1634" s="24"/>
      <c r="B1634" s="36"/>
      <c r="C1634" s="36" t="s">
        <v>34</v>
      </c>
      <c r="D1634" s="37" t="s">
        <v>33</v>
      </c>
      <c r="E1634" s="30">
        <f>[1]Source!CA2237</f>
        <v>65</v>
      </c>
      <c r="F1634" s="42"/>
      <c r="G1634" s="39"/>
      <c r="H1634" s="40">
        <f>SUM(U1631:U1635)</f>
        <v>14.15</v>
      </c>
      <c r="I1634" s="39">
        <f>[1]Source!AU2237</f>
        <v>65</v>
      </c>
      <c r="J1634" s="40">
        <f>SUM(V1631:V1635)</f>
        <v>438.48</v>
      </c>
      <c r="K1634" s="41"/>
    </row>
    <row r="1635" spans="1:26" x14ac:dyDescent="0.25">
      <c r="A1635" s="44"/>
      <c r="B1635" s="45"/>
      <c r="C1635" s="45" t="s">
        <v>35</v>
      </c>
      <c r="D1635" s="46" t="s">
        <v>36</v>
      </c>
      <c r="E1635" s="47">
        <f>[1]Source!AQ2237</f>
        <v>2</v>
      </c>
      <c r="F1635" s="48"/>
      <c r="G1635" s="51" t="str">
        <f>[1]Source!DI2237</f>
        <v>)*0,3</v>
      </c>
      <c r="H1635" s="50"/>
      <c r="I1635" s="51"/>
      <c r="J1635" s="50"/>
      <c r="K1635" s="60">
        <f>[1]Source!U2237</f>
        <v>2.4</v>
      </c>
    </row>
    <row r="1636" spans="1:26" x14ac:dyDescent="0.25">
      <c r="G1636" s="53">
        <f>H1632+H1633+H1634</f>
        <v>55.949999999999996</v>
      </c>
      <c r="H1636" s="53"/>
      <c r="I1636" s="53">
        <f>J1632+J1633+J1634</f>
        <v>1733.69</v>
      </c>
      <c r="J1636" s="53"/>
      <c r="K1636" s="54">
        <f>[1]Source!U2237</f>
        <v>2.4</v>
      </c>
      <c r="O1636" s="55">
        <f>G1636</f>
        <v>55.949999999999996</v>
      </c>
      <c r="P1636" s="55">
        <f>I1636</f>
        <v>1733.69</v>
      </c>
      <c r="Q1636" s="55">
        <f>K1636</f>
        <v>2.4</v>
      </c>
      <c r="W1636">
        <f>IF([1]Source!BI2237&lt;=1,H1632+H1633+H1634, 0)</f>
        <v>0</v>
      </c>
      <c r="X1636">
        <f>IF([1]Source!BI2237=2,H1632+H1633+H1634, 0)</f>
        <v>55.949999999999996</v>
      </c>
      <c r="Y1636">
        <f>IF([1]Source!BI2237=3,H1632+H1633+H1634, 0)</f>
        <v>0</v>
      </c>
      <c r="Z1636">
        <f>IF([1]Source!BI2237=4,H1632+H1633+H1634, 0)</f>
        <v>0</v>
      </c>
    </row>
    <row r="1637" spans="1:26" ht="156" x14ac:dyDescent="0.25">
      <c r="A1637" s="24" t="str">
        <f>[1]Source!E2239</f>
        <v>368</v>
      </c>
      <c r="B1637" s="36" t="s">
        <v>68</v>
      </c>
      <c r="C1637" s="36" t="s">
        <v>69</v>
      </c>
      <c r="D1637" s="37" t="str">
        <f>[1]Source!H2239</f>
        <v>100 м</v>
      </c>
      <c r="E1637" s="30">
        <f>[1]Source!I2239</f>
        <v>2</v>
      </c>
      <c r="F1637" s="38">
        <f>[1]Source!AL2239+[1]Source!AM2239+[1]Source!AO2239</f>
        <v>237.45</v>
      </c>
      <c r="G1637" s="39"/>
      <c r="H1637" s="40"/>
      <c r="I1637" s="39" t="str">
        <f>[1]Source!BO2239</f>
        <v>м08-02-390-1</v>
      </c>
      <c r="J1637" s="40"/>
      <c r="K1637" s="41"/>
      <c r="S1637">
        <f>ROUND(([1]Source!FX2239/100)*((ROUND([1]Source!AF2239*[1]Source!I2239, 2)+ROUND([1]Source!AE2239*[1]Source!I2239, 2))), 2)</f>
        <v>88.38</v>
      </c>
      <c r="T1637">
        <f>[1]Source!X2239</f>
        <v>2739.02</v>
      </c>
      <c r="U1637">
        <f>ROUND(([1]Source!FY2239/100)*((ROUND([1]Source!AF2239*[1]Source!I2239, 2)+ROUND([1]Source!AE2239*[1]Source!I2239, 2))), 2)</f>
        <v>60.47</v>
      </c>
      <c r="V1637">
        <f>[1]Source!Y2239</f>
        <v>1874.07</v>
      </c>
    </row>
    <row r="1638" spans="1:26" x14ac:dyDescent="0.25">
      <c r="C1638" s="56" t="str">
        <f>"Объем: "&amp;[1]Source!I2239&amp;"=200/"&amp;"100"</f>
        <v>Объем: 2=200/100</v>
      </c>
    </row>
    <row r="1639" spans="1:26" x14ac:dyDescent="0.25">
      <c r="A1639" s="24"/>
      <c r="B1639" s="36"/>
      <c r="C1639" s="36" t="s">
        <v>29</v>
      </c>
      <c r="D1639" s="37"/>
      <c r="E1639" s="30"/>
      <c r="F1639" s="38">
        <f>[1]Source!AO2239</f>
        <v>154.91999999999999</v>
      </c>
      <c r="G1639" s="39" t="str">
        <f>[1]Source!DG2239</f>
        <v>)*0,3</v>
      </c>
      <c r="H1639" s="40">
        <f>ROUND([1]Source!AF2239*[1]Source!I2239, 2)</f>
        <v>92.95</v>
      </c>
      <c r="I1639" s="39">
        <f>IF([1]Source!BA2239&lt;&gt; 0, [1]Source!BA2239, 1)</f>
        <v>30.99</v>
      </c>
      <c r="J1639" s="40">
        <f>[1]Source!S2239</f>
        <v>2880.58</v>
      </c>
      <c r="K1639" s="41"/>
      <c r="R1639">
        <f>H1639</f>
        <v>92.95</v>
      </c>
    </row>
    <row r="1640" spans="1:26" x14ac:dyDescent="0.25">
      <c r="A1640" s="24"/>
      <c r="B1640" s="36"/>
      <c r="C1640" s="36" t="s">
        <v>30</v>
      </c>
      <c r="D1640" s="37"/>
      <c r="E1640" s="30"/>
      <c r="F1640" s="38">
        <f>[1]Source!AM2239</f>
        <v>31.2</v>
      </c>
      <c r="G1640" s="39" t="str">
        <f>[1]Source!DE2239</f>
        <v>)*0,3</v>
      </c>
      <c r="H1640" s="40">
        <f>ROUND([1]Source!AD2239*[1]Source!I2239, 2)</f>
        <v>18.72</v>
      </c>
      <c r="I1640" s="39">
        <f>IF([1]Source!BB2239&lt;&gt; 0, [1]Source!BB2239, 1)</f>
        <v>8.8000000000000007</v>
      </c>
      <c r="J1640" s="40">
        <f>[1]Source!Q2239</f>
        <v>164.74</v>
      </c>
      <c r="K1640" s="41"/>
    </row>
    <row r="1641" spans="1:26" x14ac:dyDescent="0.25">
      <c r="A1641" s="24"/>
      <c r="B1641" s="36"/>
      <c r="C1641" s="36" t="s">
        <v>41</v>
      </c>
      <c r="D1641" s="37"/>
      <c r="E1641" s="30"/>
      <c r="F1641" s="38">
        <f>[1]Source!AN2239</f>
        <v>0.14000000000000001</v>
      </c>
      <c r="G1641" s="39" t="str">
        <f>[1]Source!DF2239</f>
        <v>)*0,3</v>
      </c>
      <c r="H1641" s="58">
        <f>ROUND([1]Source!AE2239*[1]Source!I2239, 2)</f>
        <v>0.08</v>
      </c>
      <c r="I1641" s="39">
        <f>IF([1]Source!BS2239&lt;&gt; 0, [1]Source!BS2239, 1)</f>
        <v>30.99</v>
      </c>
      <c r="J1641" s="58">
        <f>[1]Source!R2239</f>
        <v>2.6</v>
      </c>
      <c r="K1641" s="41"/>
      <c r="R1641">
        <f>H1641</f>
        <v>0.08</v>
      </c>
    </row>
    <row r="1642" spans="1:26" x14ac:dyDescent="0.25">
      <c r="A1642" s="24"/>
      <c r="B1642" s="36"/>
      <c r="C1642" s="36" t="s">
        <v>32</v>
      </c>
      <c r="D1642" s="37" t="s">
        <v>33</v>
      </c>
      <c r="E1642" s="30">
        <f>[1]Source!BZ2239</f>
        <v>95</v>
      </c>
      <c r="F1642" s="42"/>
      <c r="G1642" s="39"/>
      <c r="H1642" s="40">
        <f>SUM(S1637:S1644)</f>
        <v>88.38</v>
      </c>
      <c r="I1642" s="39">
        <f>[1]Source!AT2239</f>
        <v>95</v>
      </c>
      <c r="J1642" s="40">
        <f>SUM(T1637:T1644)</f>
        <v>2739.02</v>
      </c>
      <c r="K1642" s="41"/>
    </row>
    <row r="1643" spans="1:26" x14ac:dyDescent="0.25">
      <c r="A1643" s="24"/>
      <c r="B1643" s="36"/>
      <c r="C1643" s="36" t="s">
        <v>34</v>
      </c>
      <c r="D1643" s="37" t="s">
        <v>33</v>
      </c>
      <c r="E1643" s="30">
        <f>[1]Source!CA2239</f>
        <v>65</v>
      </c>
      <c r="F1643" s="42"/>
      <c r="G1643" s="39"/>
      <c r="H1643" s="40">
        <f>SUM(U1637:U1644)</f>
        <v>60.47</v>
      </c>
      <c r="I1643" s="39">
        <f>[1]Source!AU2239</f>
        <v>65</v>
      </c>
      <c r="J1643" s="40">
        <f>SUM(V1637:V1644)</f>
        <v>1874.07</v>
      </c>
      <c r="K1643" s="41"/>
    </row>
    <row r="1644" spans="1:26" x14ac:dyDescent="0.25">
      <c r="A1644" s="44"/>
      <c r="B1644" s="45"/>
      <c r="C1644" s="45" t="s">
        <v>35</v>
      </c>
      <c r="D1644" s="46" t="s">
        <v>36</v>
      </c>
      <c r="E1644" s="47">
        <f>[1]Source!AQ2239</f>
        <v>16.29</v>
      </c>
      <c r="F1644" s="48"/>
      <c r="G1644" s="51" t="str">
        <f>[1]Source!DI2239</f>
        <v>)*0,3</v>
      </c>
      <c r="H1644" s="50"/>
      <c r="I1644" s="51"/>
      <c r="J1644" s="50"/>
      <c r="K1644" s="60">
        <f>[1]Source!U2239</f>
        <v>9.7739999999999991</v>
      </c>
    </row>
    <row r="1645" spans="1:26" x14ac:dyDescent="0.25">
      <c r="G1645" s="53">
        <f>H1639+H1640+H1642+H1643</f>
        <v>260.52</v>
      </c>
      <c r="H1645" s="53"/>
      <c r="I1645" s="53">
        <f>J1639+J1640+J1642+J1643</f>
        <v>7658.41</v>
      </c>
      <c r="J1645" s="53"/>
      <c r="K1645" s="54">
        <f>[1]Source!U2239</f>
        <v>9.7739999999999991</v>
      </c>
      <c r="O1645" s="55">
        <f>G1645</f>
        <v>260.52</v>
      </c>
      <c r="P1645" s="55">
        <f>I1645</f>
        <v>7658.41</v>
      </c>
      <c r="Q1645" s="55">
        <f>K1645</f>
        <v>9.7739999999999991</v>
      </c>
      <c r="W1645">
        <f>IF([1]Source!BI2239&lt;=1,H1639+H1640+H1642+H1643, 0)</f>
        <v>0</v>
      </c>
      <c r="X1645">
        <f>IF([1]Source!BI2239=2,H1639+H1640+H1642+H1643, 0)</f>
        <v>260.52</v>
      </c>
      <c r="Y1645">
        <f>IF([1]Source!BI2239=3,H1639+H1640+H1642+H1643, 0)</f>
        <v>0</v>
      </c>
      <c r="Z1645">
        <f>IF([1]Source!BI2239=4,H1639+H1640+H1642+H1643, 0)</f>
        <v>0</v>
      </c>
    </row>
    <row r="1646" spans="1:26" ht="42.75" x14ac:dyDescent="0.25">
      <c r="A1646" s="24" t="str">
        <f>[1]Source!E2240</f>
        <v>369</v>
      </c>
      <c r="B1646" s="36" t="str">
        <f>[1]Source!F2240</f>
        <v>67-2-11</v>
      </c>
      <c r="C1646" s="36" t="str">
        <f>[1]Source!G2240</f>
        <v>Демонтаж винипластовых труб, проложенных на скобах, диаметром до 25 мм</v>
      </c>
      <c r="D1646" s="37" t="str">
        <f>[1]Source!H2240</f>
        <v>100 м</v>
      </c>
      <c r="E1646" s="30">
        <f>[1]Source!I2240</f>
        <v>1</v>
      </c>
      <c r="F1646" s="38">
        <f>[1]Source!AL2240+[1]Source!AM2240+[1]Source!AO2240</f>
        <v>32.520000000000003</v>
      </c>
      <c r="G1646" s="39"/>
      <c r="H1646" s="40"/>
      <c r="I1646" s="39" t="str">
        <f>[1]Source!BO2240</f>
        <v>м08-02-409-1</v>
      </c>
      <c r="J1646" s="40"/>
      <c r="K1646" s="41"/>
      <c r="S1646">
        <f>ROUND(([1]Source!FX2240/100)*((ROUND([1]Source!AF2240*[1]Source!I2240, 2)+ROUND([1]Source!AE2240*[1]Source!I2240, 2))), 2)</f>
        <v>27.64</v>
      </c>
      <c r="T1646">
        <f>[1]Source!X2240</f>
        <v>856.62</v>
      </c>
      <c r="U1646">
        <f>ROUND(([1]Source!FY2240/100)*((ROUND([1]Source!AF2240*[1]Source!I2240, 2)+ROUND([1]Source!AE2240*[1]Source!I2240, 2))), 2)</f>
        <v>21.14</v>
      </c>
      <c r="V1646">
        <f>[1]Source!Y2240</f>
        <v>655.05999999999995</v>
      </c>
    </row>
    <row r="1647" spans="1:26" x14ac:dyDescent="0.25">
      <c r="C1647" s="56" t="str">
        <f>"Объем: "&amp;[1]Source!I2240&amp;"=100/"&amp;"100"</f>
        <v>Объем: 1=100/100</v>
      </c>
    </row>
    <row r="1648" spans="1:26" x14ac:dyDescent="0.25">
      <c r="A1648" s="24"/>
      <c r="B1648" s="36"/>
      <c r="C1648" s="36" t="s">
        <v>29</v>
      </c>
      <c r="D1648" s="37"/>
      <c r="E1648" s="30"/>
      <c r="F1648" s="38">
        <f>[1]Source!AO2240</f>
        <v>32.520000000000003</v>
      </c>
      <c r="G1648" s="39" t="str">
        <f>[1]Source!DG2240</f>
        <v/>
      </c>
      <c r="H1648" s="40">
        <f>ROUND([1]Source!AF2240*[1]Source!I2240, 2)</f>
        <v>32.520000000000003</v>
      </c>
      <c r="I1648" s="39">
        <f>IF([1]Source!BA2240&lt;&gt; 0, [1]Source!BA2240, 1)</f>
        <v>30.99</v>
      </c>
      <c r="J1648" s="40">
        <f>[1]Source!S2240</f>
        <v>1007.79</v>
      </c>
      <c r="K1648" s="41"/>
      <c r="R1648">
        <f>H1648</f>
        <v>32.520000000000003</v>
      </c>
    </row>
    <row r="1649" spans="1:26" x14ac:dyDescent="0.25">
      <c r="A1649" s="24"/>
      <c r="B1649" s="36"/>
      <c r="C1649" s="36" t="s">
        <v>32</v>
      </c>
      <c r="D1649" s="37" t="s">
        <v>33</v>
      </c>
      <c r="E1649" s="30">
        <f>[1]Source!BZ2240</f>
        <v>85</v>
      </c>
      <c r="F1649" s="42"/>
      <c r="G1649" s="39"/>
      <c r="H1649" s="40">
        <f>SUM(S1646:S1651)</f>
        <v>27.64</v>
      </c>
      <c r="I1649" s="39">
        <f>[1]Source!AT2240</f>
        <v>85</v>
      </c>
      <c r="J1649" s="40">
        <f>SUM(T1646:T1651)</f>
        <v>856.62</v>
      </c>
      <c r="K1649" s="41"/>
    </row>
    <row r="1650" spans="1:26" x14ac:dyDescent="0.25">
      <c r="A1650" s="24"/>
      <c r="B1650" s="36"/>
      <c r="C1650" s="36" t="s">
        <v>34</v>
      </c>
      <c r="D1650" s="37" t="s">
        <v>33</v>
      </c>
      <c r="E1650" s="30">
        <f>[1]Source!CA2240</f>
        <v>65</v>
      </c>
      <c r="F1650" s="42"/>
      <c r="G1650" s="39"/>
      <c r="H1650" s="40">
        <f>SUM(U1646:U1651)</f>
        <v>21.14</v>
      </c>
      <c r="I1650" s="39">
        <f>[1]Source!AU2240</f>
        <v>65</v>
      </c>
      <c r="J1650" s="40">
        <f>SUM(V1646:V1651)</f>
        <v>655.05999999999995</v>
      </c>
      <c r="K1650" s="41"/>
    </row>
    <row r="1651" spans="1:26" x14ac:dyDescent="0.25">
      <c r="A1651" s="44"/>
      <c r="B1651" s="45"/>
      <c r="C1651" s="45" t="s">
        <v>35</v>
      </c>
      <c r="D1651" s="46" t="s">
        <v>36</v>
      </c>
      <c r="E1651" s="47">
        <f>[1]Source!AQ2240</f>
        <v>19.04</v>
      </c>
      <c r="F1651" s="48"/>
      <c r="G1651" s="51" t="str">
        <f>[1]Source!DI2240</f>
        <v/>
      </c>
      <c r="H1651" s="50"/>
      <c r="I1651" s="51"/>
      <c r="J1651" s="50"/>
      <c r="K1651" s="60">
        <f>[1]Source!U2240</f>
        <v>19.04</v>
      </c>
    </row>
    <row r="1652" spans="1:26" x14ac:dyDescent="0.25">
      <c r="G1652" s="53">
        <f>H1648+H1649+H1650</f>
        <v>81.300000000000011</v>
      </c>
      <c r="H1652" s="53"/>
      <c r="I1652" s="53">
        <f>J1648+J1649+J1650</f>
        <v>2519.4699999999998</v>
      </c>
      <c r="J1652" s="53"/>
      <c r="K1652" s="54">
        <f>[1]Source!U2240</f>
        <v>19.04</v>
      </c>
      <c r="O1652" s="55">
        <f>G1652</f>
        <v>81.300000000000011</v>
      </c>
      <c r="P1652" s="55">
        <f>I1652</f>
        <v>2519.4699999999998</v>
      </c>
      <c r="Q1652" s="55">
        <f>K1652</f>
        <v>19.04</v>
      </c>
      <c r="W1652">
        <f>IF([1]Source!BI2240&lt;=1,H1648+H1649+H1650, 0)</f>
        <v>0</v>
      </c>
      <c r="X1652">
        <f>IF([1]Source!BI2240=2,H1648+H1649+H1650, 0)</f>
        <v>81.300000000000011</v>
      </c>
      <c r="Y1652">
        <f>IF([1]Source!BI2240=3,H1648+H1649+H1650, 0)</f>
        <v>0</v>
      </c>
      <c r="Z1652">
        <f>IF([1]Source!BI2240=4,H1648+H1649+H1650, 0)</f>
        <v>0</v>
      </c>
    </row>
    <row r="1653" spans="1:26" ht="141.75" x14ac:dyDescent="0.25">
      <c r="A1653" s="24" t="str">
        <f>[1]Source!E2241</f>
        <v>370</v>
      </c>
      <c r="B1653" s="36" t="s">
        <v>70</v>
      </c>
      <c r="C1653" s="36" t="s">
        <v>71</v>
      </c>
      <c r="D1653" s="37" t="str">
        <f>[1]Source!H2241</f>
        <v>1  ШТ.</v>
      </c>
      <c r="E1653" s="30">
        <f>[1]Source!I2241</f>
        <v>15</v>
      </c>
      <c r="F1653" s="38">
        <f>[1]Source!AL2241+[1]Source!AM2241+[1]Source!AO2241</f>
        <v>5.29</v>
      </c>
      <c r="G1653" s="39"/>
      <c r="H1653" s="40"/>
      <c r="I1653" s="39" t="str">
        <f>[1]Source!BO2241</f>
        <v>м10-08-019-1</v>
      </c>
      <c r="J1653" s="40"/>
      <c r="K1653" s="41"/>
      <c r="S1653">
        <f>ROUND(([1]Source!FX2241/100)*((ROUND([1]Source!AF2241*[1]Source!I2241, 2)+ROUND([1]Source!AE2241*[1]Source!I2241, 2))), 2)</f>
        <v>17.57</v>
      </c>
      <c r="T1653">
        <f>[1]Source!X2241</f>
        <v>544.42999999999995</v>
      </c>
      <c r="U1653">
        <f>ROUND(([1]Source!FY2241/100)*((ROUND([1]Source!AF2241*[1]Source!I2241, 2)+ROUND([1]Source!AE2241*[1]Source!I2241, 2))), 2)</f>
        <v>13.18</v>
      </c>
      <c r="V1653">
        <f>[1]Source!Y2241</f>
        <v>408.32</v>
      </c>
    </row>
    <row r="1654" spans="1:26" x14ac:dyDescent="0.25">
      <c r="A1654" s="24"/>
      <c r="B1654" s="36"/>
      <c r="C1654" s="36" t="s">
        <v>29</v>
      </c>
      <c r="D1654" s="37"/>
      <c r="E1654" s="30"/>
      <c r="F1654" s="38">
        <f>[1]Source!AO2241</f>
        <v>4.88</v>
      </c>
      <c r="G1654" s="39" t="str">
        <f>[1]Source!DG2241</f>
        <v>)*0,3</v>
      </c>
      <c r="H1654" s="40">
        <f>ROUND([1]Source!AF2241*[1]Source!I2241, 2)</f>
        <v>21.96</v>
      </c>
      <c r="I1654" s="39">
        <f>IF([1]Source!BA2241&lt;&gt; 0, [1]Source!BA2241, 1)</f>
        <v>30.99</v>
      </c>
      <c r="J1654" s="40">
        <f>[1]Source!S2241</f>
        <v>680.54</v>
      </c>
      <c r="K1654" s="41"/>
      <c r="R1654">
        <f>H1654</f>
        <v>21.96</v>
      </c>
    </row>
    <row r="1655" spans="1:26" x14ac:dyDescent="0.25">
      <c r="A1655" s="24"/>
      <c r="B1655" s="36"/>
      <c r="C1655" s="36" t="s">
        <v>32</v>
      </c>
      <c r="D1655" s="37" t="s">
        <v>33</v>
      </c>
      <c r="E1655" s="30">
        <f>[1]Source!BZ2241</f>
        <v>80</v>
      </c>
      <c r="F1655" s="42"/>
      <c r="G1655" s="39"/>
      <c r="H1655" s="40">
        <f>SUM(S1653:S1657)</f>
        <v>17.57</v>
      </c>
      <c r="I1655" s="39">
        <f>[1]Source!AT2241</f>
        <v>80</v>
      </c>
      <c r="J1655" s="40">
        <f>SUM(T1653:T1657)</f>
        <v>544.42999999999995</v>
      </c>
      <c r="K1655" s="41"/>
    </row>
    <row r="1656" spans="1:26" x14ac:dyDescent="0.25">
      <c r="A1656" s="24"/>
      <c r="B1656" s="36"/>
      <c r="C1656" s="36" t="s">
        <v>34</v>
      </c>
      <c r="D1656" s="37" t="s">
        <v>33</v>
      </c>
      <c r="E1656" s="30">
        <f>[1]Source!CA2241</f>
        <v>60</v>
      </c>
      <c r="F1656" s="42"/>
      <c r="G1656" s="39"/>
      <c r="H1656" s="40">
        <f>SUM(U1653:U1657)</f>
        <v>13.18</v>
      </c>
      <c r="I1656" s="39">
        <f>[1]Source!AU2241</f>
        <v>60</v>
      </c>
      <c r="J1656" s="40">
        <f>SUM(V1653:V1657)</f>
        <v>408.32</v>
      </c>
      <c r="K1656" s="41"/>
    </row>
    <row r="1657" spans="1:26" x14ac:dyDescent="0.25">
      <c r="A1657" s="44"/>
      <c r="B1657" s="45"/>
      <c r="C1657" s="45" t="s">
        <v>35</v>
      </c>
      <c r="D1657" s="46" t="s">
        <v>36</v>
      </c>
      <c r="E1657" s="47">
        <f>[1]Source!AQ2241</f>
        <v>0.5</v>
      </c>
      <c r="F1657" s="48"/>
      <c r="G1657" s="51" t="str">
        <f>[1]Source!DI2241</f>
        <v>)*0,3</v>
      </c>
      <c r="H1657" s="50"/>
      <c r="I1657" s="51"/>
      <c r="J1657" s="50"/>
      <c r="K1657" s="60">
        <f>[1]Source!U2241</f>
        <v>2.25</v>
      </c>
    </row>
    <row r="1658" spans="1:26" x14ac:dyDescent="0.25">
      <c r="G1658" s="53">
        <f>H1654+H1655+H1656</f>
        <v>52.71</v>
      </c>
      <c r="H1658" s="53"/>
      <c r="I1658" s="53">
        <f>J1654+J1655+J1656</f>
        <v>1633.2899999999997</v>
      </c>
      <c r="J1658" s="53"/>
      <c r="K1658" s="54">
        <f>[1]Source!U2241</f>
        <v>2.25</v>
      </c>
      <c r="O1658" s="55">
        <f>G1658</f>
        <v>52.71</v>
      </c>
      <c r="P1658" s="55">
        <f>I1658</f>
        <v>1633.2899999999997</v>
      </c>
      <c r="Q1658" s="55">
        <f>K1658</f>
        <v>2.25</v>
      </c>
      <c r="W1658">
        <f>IF([1]Source!BI2241&lt;=1,H1654+H1655+H1656, 0)</f>
        <v>0</v>
      </c>
      <c r="X1658">
        <f>IF([1]Source!BI2241=2,H1654+H1655+H1656, 0)</f>
        <v>52.71</v>
      </c>
      <c r="Y1658">
        <f>IF([1]Source!BI2241=3,H1654+H1655+H1656, 0)</f>
        <v>0</v>
      </c>
      <c r="Z1658">
        <f>IF([1]Source!BI2241=4,H1654+H1655+H1656, 0)</f>
        <v>0</v>
      </c>
    </row>
    <row r="1660" spans="1:26" x14ac:dyDescent="0.25">
      <c r="A1660" s="1" t="str">
        <f>CONCATENATE("Итого по подразделу: ",IF([1]Source!G2243&lt;&gt;"Новый подраздел", [1]Source!G2243, ""))</f>
        <v>Итого по подразделу: Демонтажные работы</v>
      </c>
      <c r="B1660" s="1"/>
      <c r="C1660" s="1"/>
      <c r="D1660" s="1"/>
      <c r="E1660" s="1"/>
      <c r="F1660" s="1"/>
      <c r="G1660" s="59">
        <f>SUM(O1581:O1659)</f>
        <v>1441.8899999999999</v>
      </c>
      <c r="H1660" s="59"/>
      <c r="I1660" s="59">
        <f>SUM(P1581:P1659)</f>
        <v>41526.21</v>
      </c>
      <c r="J1660" s="59"/>
      <c r="K1660" s="54">
        <f>SUM(Q1581:Q1659)</f>
        <v>68.48899999999999</v>
      </c>
    </row>
    <row r="1664" spans="1:26" x14ac:dyDescent="0.25">
      <c r="A1664" s="1" t="str">
        <f>CONCATENATE("Итого по разделу: ",IF([1]Source!G2273&lt;&gt;"Новый раздел", [1]Source!G2273, ""))</f>
        <v>Итого по разделу: Здание гаража №2</v>
      </c>
      <c r="B1664" s="1"/>
      <c r="C1664" s="1"/>
      <c r="D1664" s="1"/>
      <c r="E1664" s="1"/>
      <c r="F1664" s="1"/>
      <c r="G1664" s="59">
        <f>SUM(O1389:O1663)</f>
        <v>35331.649999999994</v>
      </c>
      <c r="H1664" s="59"/>
      <c r="I1664" s="59">
        <f>SUM(P1389:P1663)</f>
        <v>398223.39</v>
      </c>
      <c r="J1664" s="59"/>
      <c r="K1664" s="54">
        <f>SUM(Q1389:Q1663)</f>
        <v>322.46600000000001</v>
      </c>
    </row>
    <row r="1668" spans="1:26" ht="16.5" x14ac:dyDescent="0.25">
      <c r="A1668" s="35" t="str">
        <f>CONCATENATE("Раздел: ",IF([1]Source!G2303&lt;&gt;"Новый раздел", [1]Source!G2303, ""))</f>
        <v>Раздел: Здание гаража №1</v>
      </c>
      <c r="B1668" s="35"/>
      <c r="C1668" s="35"/>
      <c r="D1668" s="35"/>
      <c r="E1668" s="35"/>
      <c r="F1668" s="35"/>
      <c r="G1668" s="35"/>
      <c r="H1668" s="35"/>
      <c r="I1668" s="35"/>
      <c r="J1668" s="35"/>
      <c r="K1668" s="35"/>
    </row>
    <row r="1670" spans="1:26" ht="16.5" x14ac:dyDescent="0.25">
      <c r="A1670" s="35" t="str">
        <f>CONCATENATE("Подраздел: ",IF([1]Source!G2307&lt;&gt;"Новый подраздел", [1]Source!G2307, ""))</f>
        <v>Подраздел: Монтажные работы</v>
      </c>
      <c r="B1670" s="35"/>
      <c r="C1670" s="35"/>
      <c r="D1670" s="35"/>
      <c r="E1670" s="35"/>
      <c r="F1670" s="35"/>
      <c r="G1670" s="35"/>
      <c r="H1670" s="35"/>
      <c r="I1670" s="35"/>
      <c r="J1670" s="35"/>
      <c r="K1670" s="35"/>
    </row>
    <row r="1671" spans="1:26" ht="29.25" x14ac:dyDescent="0.25">
      <c r="A1671" s="24" t="str">
        <f>[1]Source!E2311</f>
        <v>371</v>
      </c>
      <c r="B1671" s="36" t="str">
        <f>[1]Source!F2311</f>
        <v>м10-08-001-8</v>
      </c>
      <c r="C1671" s="36" t="str">
        <f>[1]Source!G2311</f>
        <v>Прибор ОПС на 4 луча</v>
      </c>
      <c r="D1671" s="37" t="str">
        <f>[1]Source!H2311</f>
        <v>1  ШТ.</v>
      </c>
      <c r="E1671" s="30">
        <f>[1]Source!I2311</f>
        <v>1</v>
      </c>
      <c r="F1671" s="38">
        <f>[1]Source!AL2311+[1]Source!AM2311+[1]Source!AO2311</f>
        <v>29.66</v>
      </c>
      <c r="G1671" s="39"/>
      <c r="H1671" s="40"/>
      <c r="I1671" s="39" t="str">
        <f>[1]Source!BO2311</f>
        <v>м10-08-001-8</v>
      </c>
      <c r="J1671" s="40"/>
      <c r="K1671" s="41"/>
      <c r="S1671">
        <f>ROUND(([1]Source!FX2311/100)*((ROUND([1]Source!AF2311*[1]Source!I2311, 2)+ROUND([1]Source!AE2311*[1]Source!I2311, 2))), 2)</f>
        <v>20.16</v>
      </c>
      <c r="T1671">
        <f>[1]Source!X2311</f>
        <v>624.76</v>
      </c>
      <c r="U1671">
        <f>ROUND(([1]Source!FY2311/100)*((ROUND([1]Source!AF2311*[1]Source!I2311, 2)+ROUND([1]Source!AE2311*[1]Source!I2311, 2))), 2)</f>
        <v>15.12</v>
      </c>
      <c r="V1671">
        <f>[1]Source!Y2311</f>
        <v>468.57</v>
      </c>
    </row>
    <row r="1672" spans="1:26" x14ac:dyDescent="0.25">
      <c r="A1672" s="24"/>
      <c r="B1672" s="36"/>
      <c r="C1672" s="36" t="s">
        <v>29</v>
      </c>
      <c r="D1672" s="37"/>
      <c r="E1672" s="30"/>
      <c r="F1672" s="38">
        <f>[1]Source!AO2311</f>
        <v>25.2</v>
      </c>
      <c r="G1672" s="39" t="str">
        <f>[1]Source!DG2311</f>
        <v/>
      </c>
      <c r="H1672" s="40">
        <f>ROUND([1]Source!AF2311*[1]Source!I2311, 2)</f>
        <v>25.2</v>
      </c>
      <c r="I1672" s="39">
        <f>IF([1]Source!BA2311&lt;&gt; 0, [1]Source!BA2311, 1)</f>
        <v>30.99</v>
      </c>
      <c r="J1672" s="40">
        <f>[1]Source!S2311</f>
        <v>780.95</v>
      </c>
      <c r="K1672" s="41"/>
      <c r="R1672">
        <f>H1672</f>
        <v>25.2</v>
      </c>
    </row>
    <row r="1673" spans="1:26" x14ac:dyDescent="0.25">
      <c r="A1673" s="24"/>
      <c r="B1673" s="36"/>
      <c r="C1673" s="36" t="s">
        <v>30</v>
      </c>
      <c r="D1673" s="37"/>
      <c r="E1673" s="30"/>
      <c r="F1673" s="38">
        <f>[1]Source!AM2311</f>
        <v>0.25</v>
      </c>
      <c r="G1673" s="39" t="str">
        <f>[1]Source!DE2311</f>
        <v/>
      </c>
      <c r="H1673" s="40">
        <f>ROUND([1]Source!AD2311*[1]Source!I2311, 2)</f>
        <v>0.25</v>
      </c>
      <c r="I1673" s="39">
        <f>IF([1]Source!BB2311&lt;&gt; 0, [1]Source!BB2311, 1)</f>
        <v>3.76</v>
      </c>
      <c r="J1673" s="40">
        <f>[1]Source!Q2311</f>
        <v>0.94</v>
      </c>
      <c r="K1673" s="41"/>
    </row>
    <row r="1674" spans="1:26" x14ac:dyDescent="0.25">
      <c r="A1674" s="24"/>
      <c r="B1674" s="36"/>
      <c r="C1674" s="36" t="s">
        <v>31</v>
      </c>
      <c r="D1674" s="37"/>
      <c r="E1674" s="30"/>
      <c r="F1674" s="38">
        <f>[1]Source!AL2311</f>
        <v>4.21</v>
      </c>
      <c r="G1674" s="39" t="str">
        <f>[1]Source!DD2311</f>
        <v/>
      </c>
      <c r="H1674" s="40">
        <f>ROUND([1]Source!AC2311*[1]Source!I2311, 2)</f>
        <v>4.21</v>
      </c>
      <c r="I1674" s="39">
        <f>IF([1]Source!BC2311&lt;&gt; 0, [1]Source!BC2311, 1)</f>
        <v>8.52</v>
      </c>
      <c r="J1674" s="40">
        <f>[1]Source!P2311</f>
        <v>35.869999999999997</v>
      </c>
      <c r="K1674" s="41"/>
    </row>
    <row r="1675" spans="1:26" x14ac:dyDescent="0.25">
      <c r="A1675" s="24"/>
      <c r="B1675" s="36"/>
      <c r="C1675" s="36" t="s">
        <v>32</v>
      </c>
      <c r="D1675" s="37" t="s">
        <v>33</v>
      </c>
      <c r="E1675" s="30">
        <f>[1]Source!BZ2311</f>
        <v>80</v>
      </c>
      <c r="F1675" s="42"/>
      <c r="G1675" s="39"/>
      <c r="H1675" s="40">
        <f>SUM(S1671:S1678)</f>
        <v>20.16</v>
      </c>
      <c r="I1675" s="39">
        <f>[1]Source!AT2311</f>
        <v>80</v>
      </c>
      <c r="J1675" s="40">
        <f>SUM(T1671:T1678)</f>
        <v>624.76</v>
      </c>
      <c r="K1675" s="41"/>
    </row>
    <row r="1676" spans="1:26" x14ac:dyDescent="0.25">
      <c r="A1676" s="24"/>
      <c r="B1676" s="36"/>
      <c r="C1676" s="36" t="s">
        <v>34</v>
      </c>
      <c r="D1676" s="37" t="s">
        <v>33</v>
      </c>
      <c r="E1676" s="30">
        <f>[1]Source!CA2311</f>
        <v>60</v>
      </c>
      <c r="F1676" s="42"/>
      <c r="G1676" s="39"/>
      <c r="H1676" s="40">
        <f>SUM(U1671:U1678)</f>
        <v>15.12</v>
      </c>
      <c r="I1676" s="39">
        <f>[1]Source!AU2311</f>
        <v>60</v>
      </c>
      <c r="J1676" s="40">
        <f>SUM(V1671:V1678)</f>
        <v>468.57</v>
      </c>
      <c r="K1676" s="41"/>
    </row>
    <row r="1677" spans="1:26" x14ac:dyDescent="0.25">
      <c r="A1677" s="24"/>
      <c r="B1677" s="36"/>
      <c r="C1677" s="36" t="s">
        <v>35</v>
      </c>
      <c r="D1677" s="37" t="s">
        <v>36</v>
      </c>
      <c r="E1677" s="30">
        <f>[1]Source!AQ2311</f>
        <v>2.4</v>
      </c>
      <c r="F1677" s="38"/>
      <c r="G1677" s="39" t="str">
        <f>[1]Source!DI2311</f>
        <v/>
      </c>
      <c r="H1677" s="40"/>
      <c r="I1677" s="39"/>
      <c r="J1677" s="40"/>
      <c r="K1677" s="43">
        <f>[1]Source!U2311</f>
        <v>2.4</v>
      </c>
    </row>
    <row r="1678" spans="1:26" ht="28.5" x14ac:dyDescent="0.25">
      <c r="A1678" s="44" t="str">
        <f>[1]Source!E2312</f>
        <v>371,1</v>
      </c>
      <c r="B1678" s="45" t="str">
        <f>[1]Source!F2312</f>
        <v>509-4291</v>
      </c>
      <c r="C1678" s="45" t="str">
        <f>[1]Source!G2312</f>
        <v>Пульт контроля и управления охранно-пожарный, марка "С2000-М"</v>
      </c>
      <c r="D1678" s="46" t="str">
        <f>[1]Source!H2312</f>
        <v>шт.</v>
      </c>
      <c r="E1678" s="47">
        <f>[1]Source!I2312</f>
        <v>1</v>
      </c>
      <c r="F1678" s="48">
        <f>[1]Source!AL2312+[1]Source!AM2312+[1]Source!AO2312</f>
        <v>639.42999999999995</v>
      </c>
      <c r="G1678" s="49" t="s">
        <v>37</v>
      </c>
      <c r="H1678" s="50">
        <f>ROUND([1]Source!AC2312*[1]Source!I2312, 2)+ROUND([1]Source!AD2312*[1]Source!I2312, 2)+ROUND([1]Source!AF2312*[1]Source!I2312, 2)</f>
        <v>639.42999999999995</v>
      </c>
      <c r="I1678" s="51">
        <f>IF([1]Source!BC2312&lt;&gt; 0, [1]Source!BC2312, 1)</f>
        <v>8.6</v>
      </c>
      <c r="J1678" s="50">
        <f>[1]Source!O2312</f>
        <v>5499.1</v>
      </c>
      <c r="K1678" s="52"/>
      <c r="S1678">
        <f>ROUND(([1]Source!FX2312/100)*((ROUND([1]Source!AF2312*[1]Source!I2312, 2)+ROUND([1]Source!AE2312*[1]Source!I2312, 2))), 2)</f>
        <v>0</v>
      </c>
      <c r="T1678">
        <f>[1]Source!X2312</f>
        <v>0</v>
      </c>
      <c r="U1678">
        <f>ROUND(([1]Source!FY2312/100)*((ROUND([1]Source!AF2312*[1]Source!I2312, 2)+ROUND([1]Source!AE2312*[1]Source!I2312, 2))), 2)</f>
        <v>0</v>
      </c>
      <c r="V1678">
        <f>[1]Source!Y2312</f>
        <v>0</v>
      </c>
      <c r="W1678">
        <f>IF([1]Source!BI2312&lt;=1,H1678, 0)</f>
        <v>0</v>
      </c>
      <c r="X1678">
        <f>IF([1]Source!BI2312=2,H1678, 0)</f>
        <v>639.42999999999995</v>
      </c>
      <c r="Y1678">
        <f>IF([1]Source!BI2312=3,H1678, 0)</f>
        <v>0</v>
      </c>
      <c r="Z1678">
        <f>IF([1]Source!BI2312=4,H1678, 0)</f>
        <v>0</v>
      </c>
    </row>
    <row r="1679" spans="1:26" x14ac:dyDescent="0.25">
      <c r="G1679" s="53">
        <f>H1672+H1673+H1674+H1675+H1676+SUM(H1678:H1678)</f>
        <v>704.36999999999989</v>
      </c>
      <c r="H1679" s="53"/>
      <c r="I1679" s="53">
        <f>J1672+J1673+J1674+J1675+J1676+SUM(J1678:J1678)</f>
        <v>7410.1900000000005</v>
      </c>
      <c r="J1679" s="53"/>
      <c r="K1679" s="54">
        <f>[1]Source!U2311</f>
        <v>2.4</v>
      </c>
      <c r="O1679" s="55">
        <f>G1679</f>
        <v>704.36999999999989</v>
      </c>
      <c r="P1679" s="55">
        <f>I1679</f>
        <v>7410.1900000000005</v>
      </c>
      <c r="Q1679" s="55">
        <f>K1679</f>
        <v>2.4</v>
      </c>
      <c r="W1679">
        <f>IF([1]Source!BI2311&lt;=1,H1672+H1673+H1674+H1675+H1676, 0)</f>
        <v>0</v>
      </c>
      <c r="X1679">
        <f>IF([1]Source!BI2311=2,H1672+H1673+H1674+H1675+H1676, 0)</f>
        <v>64.94</v>
      </c>
      <c r="Y1679">
        <f>IF([1]Source!BI2311=3,H1672+H1673+H1674+H1675+H1676, 0)</f>
        <v>0</v>
      </c>
      <c r="Z1679">
        <f>IF([1]Source!BI2311=4,H1672+H1673+H1674+H1675+H1676, 0)</f>
        <v>0</v>
      </c>
    </row>
    <row r="1680" spans="1:26" ht="42.75" x14ac:dyDescent="0.25">
      <c r="A1680" s="24" t="str">
        <f>[1]Source!E2313</f>
        <v>372</v>
      </c>
      <c r="B1680" s="36" t="str">
        <f>[1]Source!F2313</f>
        <v>м10-08-001-7</v>
      </c>
      <c r="C1680" s="36" t="str">
        <f>[1]Source!G2313</f>
        <v>Приборы приемно-контрольные сигнальные, концентратор блок линейный</v>
      </c>
      <c r="D1680" s="37" t="str">
        <f>[1]Source!H2313</f>
        <v>10 лучей</v>
      </c>
      <c r="E1680" s="30">
        <f>[1]Source!I2313</f>
        <v>0.1</v>
      </c>
      <c r="F1680" s="38">
        <f>[1]Source!AL2313+[1]Source!AM2313+[1]Source!AO2313</f>
        <v>44.43</v>
      </c>
      <c r="G1680" s="39"/>
      <c r="H1680" s="40"/>
      <c r="I1680" s="39" t="str">
        <f>[1]Source!BO2313</f>
        <v>м10-08-001-7</v>
      </c>
      <c r="J1680" s="40"/>
      <c r="K1680" s="41"/>
      <c r="S1680">
        <f>ROUND(([1]Source!FX2313/100)*((ROUND([1]Source!AF2313*[1]Source!I2313, 2)+ROUND([1]Source!AE2313*[1]Source!I2313, 2))), 2)</f>
        <v>3.1</v>
      </c>
      <c r="T1680">
        <f>[1]Source!X2313</f>
        <v>95.92</v>
      </c>
      <c r="U1680">
        <f>ROUND(([1]Source!FY2313/100)*((ROUND([1]Source!AF2313*[1]Source!I2313, 2)+ROUND([1]Source!AE2313*[1]Source!I2313, 2))), 2)</f>
        <v>2.3199999999999998</v>
      </c>
      <c r="V1680">
        <f>[1]Source!Y2313</f>
        <v>71.94</v>
      </c>
    </row>
    <row r="1681" spans="1:26" x14ac:dyDescent="0.25">
      <c r="C1681" s="56" t="str">
        <f>"Объем: "&amp;[1]Source!I2313&amp;"=1/"&amp;"10"</f>
        <v>Объем: 0,1=1/10</v>
      </c>
    </row>
    <row r="1682" spans="1:26" x14ac:dyDescent="0.25">
      <c r="A1682" s="24"/>
      <c r="B1682" s="36"/>
      <c r="C1682" s="36" t="s">
        <v>29</v>
      </c>
      <c r="D1682" s="37"/>
      <c r="E1682" s="30"/>
      <c r="F1682" s="38">
        <f>[1]Source!AO2313</f>
        <v>38.69</v>
      </c>
      <c r="G1682" s="39" t="str">
        <f>[1]Source!DG2313</f>
        <v/>
      </c>
      <c r="H1682" s="40">
        <f>ROUND([1]Source!AF2313*[1]Source!I2313, 2)</f>
        <v>3.87</v>
      </c>
      <c r="I1682" s="39">
        <f>IF([1]Source!BA2313&lt;&gt; 0, [1]Source!BA2313, 1)</f>
        <v>30.99</v>
      </c>
      <c r="J1682" s="40">
        <f>[1]Source!S2313</f>
        <v>119.9</v>
      </c>
      <c r="K1682" s="41"/>
      <c r="R1682">
        <f>H1682</f>
        <v>3.87</v>
      </c>
    </row>
    <row r="1683" spans="1:26" x14ac:dyDescent="0.25">
      <c r="A1683" s="24"/>
      <c r="B1683" s="36"/>
      <c r="C1683" s="36" t="s">
        <v>30</v>
      </c>
      <c r="D1683" s="37"/>
      <c r="E1683" s="30"/>
      <c r="F1683" s="38">
        <f>[1]Source!AM2313</f>
        <v>0.31</v>
      </c>
      <c r="G1683" s="39" t="str">
        <f>[1]Source!DE2313</f>
        <v/>
      </c>
      <c r="H1683" s="40">
        <f>ROUND([1]Source!AD2313*[1]Source!I2313, 2)</f>
        <v>0.03</v>
      </c>
      <c r="I1683" s="39">
        <f>IF([1]Source!BB2313&lt;&gt; 0, [1]Source!BB2313, 1)</f>
        <v>3.74</v>
      </c>
      <c r="J1683" s="40">
        <f>[1]Source!Q2313</f>
        <v>0.12</v>
      </c>
      <c r="K1683" s="41"/>
    </row>
    <row r="1684" spans="1:26" x14ac:dyDescent="0.25">
      <c r="A1684" s="24"/>
      <c r="B1684" s="36"/>
      <c r="C1684" s="36" t="s">
        <v>31</v>
      </c>
      <c r="D1684" s="37"/>
      <c r="E1684" s="30"/>
      <c r="F1684" s="38">
        <f>[1]Source!AL2313</f>
        <v>5.43</v>
      </c>
      <c r="G1684" s="39" t="str">
        <f>[1]Source!DD2313</f>
        <v/>
      </c>
      <c r="H1684" s="40">
        <f>ROUND([1]Source!AC2313*[1]Source!I2313, 2)</f>
        <v>0.54</v>
      </c>
      <c r="I1684" s="39">
        <f>IF([1]Source!BC2313&lt;&gt; 0, [1]Source!BC2313, 1)</f>
        <v>8.9</v>
      </c>
      <c r="J1684" s="40">
        <f>[1]Source!P2313</f>
        <v>4.83</v>
      </c>
      <c r="K1684" s="41"/>
    </row>
    <row r="1685" spans="1:26" x14ac:dyDescent="0.25">
      <c r="A1685" s="24"/>
      <c r="B1685" s="36"/>
      <c r="C1685" s="36" t="s">
        <v>32</v>
      </c>
      <c r="D1685" s="37" t="s">
        <v>33</v>
      </c>
      <c r="E1685" s="30">
        <f>[1]Source!BZ2313</f>
        <v>80</v>
      </c>
      <c r="F1685" s="42"/>
      <c r="G1685" s="39"/>
      <c r="H1685" s="40">
        <f>SUM(S1680:S1688)</f>
        <v>3.1</v>
      </c>
      <c r="I1685" s="39">
        <f>[1]Source!AT2313</f>
        <v>80</v>
      </c>
      <c r="J1685" s="40">
        <f>SUM(T1680:T1688)</f>
        <v>95.92</v>
      </c>
      <c r="K1685" s="41"/>
    </row>
    <row r="1686" spans="1:26" x14ac:dyDescent="0.25">
      <c r="A1686" s="24"/>
      <c r="B1686" s="36"/>
      <c r="C1686" s="36" t="s">
        <v>34</v>
      </c>
      <c r="D1686" s="37" t="s">
        <v>33</v>
      </c>
      <c r="E1686" s="30">
        <f>[1]Source!CA2313</f>
        <v>60</v>
      </c>
      <c r="F1686" s="42"/>
      <c r="G1686" s="39"/>
      <c r="H1686" s="40">
        <f>SUM(U1680:U1688)</f>
        <v>2.3199999999999998</v>
      </c>
      <c r="I1686" s="39">
        <f>[1]Source!AU2313</f>
        <v>60</v>
      </c>
      <c r="J1686" s="40">
        <f>SUM(V1680:V1688)</f>
        <v>71.94</v>
      </c>
      <c r="K1686" s="41"/>
    </row>
    <row r="1687" spans="1:26" x14ac:dyDescent="0.25">
      <c r="A1687" s="24"/>
      <c r="B1687" s="36"/>
      <c r="C1687" s="36" t="s">
        <v>35</v>
      </c>
      <c r="D1687" s="37" t="s">
        <v>36</v>
      </c>
      <c r="E1687" s="30">
        <f>[1]Source!AQ2313</f>
        <v>3.9</v>
      </c>
      <c r="F1687" s="38"/>
      <c r="G1687" s="39" t="str">
        <f>[1]Source!DI2313</f>
        <v/>
      </c>
      <c r="H1687" s="40"/>
      <c r="I1687" s="39"/>
      <c r="J1687" s="40"/>
      <c r="K1687" s="43">
        <f>[1]Source!U2313</f>
        <v>0.39</v>
      </c>
    </row>
    <row r="1688" spans="1:26" ht="28.5" x14ac:dyDescent="0.25">
      <c r="A1688" s="44" t="str">
        <f>[1]Source!E2314</f>
        <v>372,1</v>
      </c>
      <c r="B1688" s="45" t="str">
        <f>[1]Source!F2314</f>
        <v>509-4299</v>
      </c>
      <c r="C1688" s="45" t="str">
        <f>[1]Source!G2314</f>
        <v>Преобразователь интерфейса, марка "С2000-ПИ"</v>
      </c>
      <c r="D1688" s="46" t="str">
        <f>[1]Source!H2314</f>
        <v>шт.</v>
      </c>
      <c r="E1688" s="47">
        <f>[1]Source!I2314</f>
        <v>1</v>
      </c>
      <c r="F1688" s="48">
        <f>[1]Source!AL2314+[1]Source!AM2314+[1]Source!AO2314</f>
        <v>288.2</v>
      </c>
      <c r="G1688" s="49" t="s">
        <v>37</v>
      </c>
      <c r="H1688" s="50">
        <f>ROUND([1]Source!AC2314*[1]Source!I2314, 2)+ROUND([1]Source!AD2314*[1]Source!I2314, 2)+ROUND([1]Source!AF2314*[1]Source!I2314, 2)</f>
        <v>288.2</v>
      </c>
      <c r="I1688" s="51">
        <f>IF([1]Source!BC2314&lt;&gt; 0, [1]Source!BC2314, 1)</f>
        <v>8.49</v>
      </c>
      <c r="J1688" s="50">
        <f>[1]Source!O2314</f>
        <v>2446.8200000000002</v>
      </c>
      <c r="K1688" s="52"/>
      <c r="S1688">
        <f>ROUND(([1]Source!FX2314/100)*((ROUND([1]Source!AF2314*[1]Source!I2314, 2)+ROUND([1]Source!AE2314*[1]Source!I2314, 2))), 2)</f>
        <v>0</v>
      </c>
      <c r="T1688">
        <f>[1]Source!X2314</f>
        <v>0</v>
      </c>
      <c r="U1688">
        <f>ROUND(([1]Source!FY2314/100)*((ROUND([1]Source!AF2314*[1]Source!I2314, 2)+ROUND([1]Source!AE2314*[1]Source!I2314, 2))), 2)</f>
        <v>0</v>
      </c>
      <c r="V1688">
        <f>[1]Source!Y2314</f>
        <v>0</v>
      </c>
      <c r="W1688">
        <f>IF([1]Source!BI2314&lt;=1,H1688, 0)</f>
        <v>0</v>
      </c>
      <c r="X1688">
        <f>IF([1]Source!BI2314=2,H1688, 0)</f>
        <v>288.2</v>
      </c>
      <c r="Y1688">
        <f>IF([1]Source!BI2314=3,H1688, 0)</f>
        <v>0</v>
      </c>
      <c r="Z1688">
        <f>IF([1]Source!BI2314=4,H1688, 0)</f>
        <v>0</v>
      </c>
    </row>
    <row r="1689" spans="1:26" x14ac:dyDescent="0.25">
      <c r="G1689" s="53">
        <f>H1682+H1683+H1684+H1685+H1686+SUM(H1688:H1688)</f>
        <v>298.06</v>
      </c>
      <c r="H1689" s="53"/>
      <c r="I1689" s="53">
        <f>J1682+J1683+J1684+J1685+J1686+SUM(J1688:J1688)</f>
        <v>2739.53</v>
      </c>
      <c r="J1689" s="53"/>
      <c r="K1689" s="54">
        <f>[1]Source!U2313</f>
        <v>0.39</v>
      </c>
      <c r="O1689" s="55">
        <f>G1689</f>
        <v>298.06</v>
      </c>
      <c r="P1689" s="55">
        <f>I1689</f>
        <v>2739.53</v>
      </c>
      <c r="Q1689" s="55">
        <f>K1689</f>
        <v>0.39</v>
      </c>
      <c r="W1689">
        <f>IF([1]Source!BI2313&lt;=1,H1682+H1683+H1684+H1685+H1686, 0)</f>
        <v>0</v>
      </c>
      <c r="X1689">
        <f>IF([1]Source!BI2313=2,H1682+H1683+H1684+H1685+H1686, 0)</f>
        <v>9.86</v>
      </c>
      <c r="Y1689">
        <f>IF([1]Source!BI2313=3,H1682+H1683+H1684+H1685+H1686, 0)</f>
        <v>0</v>
      </c>
      <c r="Z1689">
        <f>IF([1]Source!BI2313=4,H1682+H1683+H1684+H1685+H1686, 0)</f>
        <v>0</v>
      </c>
    </row>
    <row r="1690" spans="1:26" ht="29.25" x14ac:dyDescent="0.25">
      <c r="A1690" s="24" t="str">
        <f>[1]Source!E2315</f>
        <v>373</v>
      </c>
      <c r="B1690" s="36" t="str">
        <f>[1]Source!F2315</f>
        <v>м10-08-001-12</v>
      </c>
      <c r="C1690" s="36" t="str">
        <f>[1]Source!G2315</f>
        <v>Устройства промежуточные на количество лучей 5</v>
      </c>
      <c r="D1690" s="37" t="str">
        <f>[1]Source!H2315</f>
        <v>1  ШТ.</v>
      </c>
      <c r="E1690" s="30">
        <f>[1]Source!I2315</f>
        <v>1</v>
      </c>
      <c r="F1690" s="38">
        <f>[1]Source!AL2315+[1]Source!AM2315+[1]Source!AO2315</f>
        <v>29.17</v>
      </c>
      <c r="G1690" s="39"/>
      <c r="H1690" s="40"/>
      <c r="I1690" s="39" t="str">
        <f>[1]Source!BO2315</f>
        <v>м10-08-001-12</v>
      </c>
      <c r="J1690" s="40"/>
      <c r="K1690" s="41"/>
      <c r="S1690">
        <f>ROUND(([1]Source!FX2315/100)*((ROUND([1]Source!AF2315*[1]Source!I2315, 2)+ROUND([1]Source!AE2315*[1]Source!I2315, 2))), 2)</f>
        <v>19.87</v>
      </c>
      <c r="T1690">
        <f>[1]Source!X2315</f>
        <v>615.83000000000004</v>
      </c>
      <c r="U1690">
        <f>ROUND(([1]Source!FY2315/100)*((ROUND([1]Source!AF2315*[1]Source!I2315, 2)+ROUND([1]Source!AE2315*[1]Source!I2315, 2))), 2)</f>
        <v>14.9</v>
      </c>
      <c r="V1690">
        <f>[1]Source!Y2315</f>
        <v>461.87</v>
      </c>
    </row>
    <row r="1691" spans="1:26" x14ac:dyDescent="0.25">
      <c r="A1691" s="24"/>
      <c r="B1691" s="36"/>
      <c r="C1691" s="36" t="s">
        <v>29</v>
      </c>
      <c r="D1691" s="37"/>
      <c r="E1691" s="30"/>
      <c r="F1691" s="38">
        <f>[1]Source!AO2315</f>
        <v>24.84</v>
      </c>
      <c r="G1691" s="39" t="str">
        <f>[1]Source!DG2315</f>
        <v/>
      </c>
      <c r="H1691" s="40">
        <f>ROUND([1]Source!AF2315*[1]Source!I2315, 2)</f>
        <v>24.84</v>
      </c>
      <c r="I1691" s="39">
        <f>IF([1]Source!BA2315&lt;&gt; 0, [1]Source!BA2315, 1)</f>
        <v>30.99</v>
      </c>
      <c r="J1691" s="40">
        <f>[1]Source!S2315</f>
        <v>769.79</v>
      </c>
      <c r="K1691" s="41"/>
      <c r="R1691">
        <f>H1691</f>
        <v>24.84</v>
      </c>
    </row>
    <row r="1692" spans="1:26" x14ac:dyDescent="0.25">
      <c r="A1692" s="24"/>
      <c r="B1692" s="36"/>
      <c r="C1692" s="36" t="s">
        <v>30</v>
      </c>
      <c r="D1692" s="37"/>
      <c r="E1692" s="30"/>
      <c r="F1692" s="38">
        <f>[1]Source!AM2315</f>
        <v>0.25</v>
      </c>
      <c r="G1692" s="39" t="str">
        <f>[1]Source!DE2315</f>
        <v/>
      </c>
      <c r="H1692" s="40">
        <f>ROUND([1]Source!AD2315*[1]Source!I2315, 2)</f>
        <v>0.25</v>
      </c>
      <c r="I1692" s="39">
        <f>IF([1]Source!BB2315&lt;&gt; 0, [1]Source!BB2315, 1)</f>
        <v>3.76</v>
      </c>
      <c r="J1692" s="40">
        <f>[1]Source!Q2315</f>
        <v>0.94</v>
      </c>
      <c r="K1692" s="41"/>
    </row>
    <row r="1693" spans="1:26" x14ac:dyDescent="0.25">
      <c r="A1693" s="24"/>
      <c r="B1693" s="36"/>
      <c r="C1693" s="36" t="s">
        <v>31</v>
      </c>
      <c r="D1693" s="37"/>
      <c r="E1693" s="30"/>
      <c r="F1693" s="38">
        <f>[1]Source!AL2315</f>
        <v>4.08</v>
      </c>
      <c r="G1693" s="39" t="str">
        <f>[1]Source!DD2315</f>
        <v/>
      </c>
      <c r="H1693" s="40">
        <f>ROUND([1]Source!AC2315*[1]Source!I2315, 2)</f>
        <v>4.08</v>
      </c>
      <c r="I1693" s="39">
        <f>IF([1]Source!BC2315&lt;&gt; 0, [1]Source!BC2315, 1)</f>
        <v>8.43</v>
      </c>
      <c r="J1693" s="40">
        <f>[1]Source!P2315</f>
        <v>34.39</v>
      </c>
      <c r="K1693" s="41"/>
    </row>
    <row r="1694" spans="1:26" x14ac:dyDescent="0.25">
      <c r="A1694" s="24"/>
      <c r="B1694" s="36"/>
      <c r="C1694" s="36" t="s">
        <v>32</v>
      </c>
      <c r="D1694" s="37" t="s">
        <v>33</v>
      </c>
      <c r="E1694" s="30">
        <f>[1]Source!BZ2315</f>
        <v>80</v>
      </c>
      <c r="F1694" s="42"/>
      <c r="G1694" s="39"/>
      <c r="H1694" s="40">
        <f>SUM(S1690:S1697)</f>
        <v>19.87</v>
      </c>
      <c r="I1694" s="39">
        <f>[1]Source!AT2315</f>
        <v>80</v>
      </c>
      <c r="J1694" s="40">
        <f>SUM(T1690:T1697)</f>
        <v>615.83000000000004</v>
      </c>
      <c r="K1694" s="41"/>
    </row>
    <row r="1695" spans="1:26" x14ac:dyDescent="0.25">
      <c r="A1695" s="24"/>
      <c r="B1695" s="36"/>
      <c r="C1695" s="36" t="s">
        <v>34</v>
      </c>
      <c r="D1695" s="37" t="s">
        <v>33</v>
      </c>
      <c r="E1695" s="30">
        <f>[1]Source!CA2315</f>
        <v>60</v>
      </c>
      <c r="F1695" s="42"/>
      <c r="G1695" s="39"/>
      <c r="H1695" s="40">
        <f>SUM(U1690:U1697)</f>
        <v>14.9</v>
      </c>
      <c r="I1695" s="39">
        <f>[1]Source!AU2315</f>
        <v>60</v>
      </c>
      <c r="J1695" s="40">
        <f>SUM(V1690:V1697)</f>
        <v>461.87</v>
      </c>
      <c r="K1695" s="41"/>
    </row>
    <row r="1696" spans="1:26" x14ac:dyDescent="0.25">
      <c r="A1696" s="24"/>
      <c r="B1696" s="36"/>
      <c r="C1696" s="36" t="s">
        <v>35</v>
      </c>
      <c r="D1696" s="37" t="s">
        <v>36</v>
      </c>
      <c r="E1696" s="30">
        <f>[1]Source!AQ2315</f>
        <v>2.4</v>
      </c>
      <c r="F1696" s="38"/>
      <c r="G1696" s="39" t="str">
        <f>[1]Source!DI2315</f>
        <v/>
      </c>
      <c r="H1696" s="40"/>
      <c r="I1696" s="39"/>
      <c r="J1696" s="40"/>
      <c r="K1696" s="43">
        <f>[1]Source!U2315</f>
        <v>2.4</v>
      </c>
    </row>
    <row r="1697" spans="1:26" ht="28.5" x14ac:dyDescent="0.25">
      <c r="A1697" s="44" t="str">
        <f>[1]Source!E2316</f>
        <v>373,1</v>
      </c>
      <c r="B1697" s="45" t="str">
        <f>[1]Source!F2316</f>
        <v>509-4294</v>
      </c>
      <c r="C1697" s="45" t="str">
        <f>[1]Source!G2316</f>
        <v>Блок контроля и индикации, марка "С2000-БКИ"</v>
      </c>
      <c r="D1697" s="46" t="str">
        <f>[1]Source!H2316</f>
        <v>шт.</v>
      </c>
      <c r="E1697" s="47">
        <f>[1]Source!I2316</f>
        <v>1</v>
      </c>
      <c r="F1697" s="48">
        <f>[1]Source!AL2316+[1]Source!AM2316+[1]Source!AO2316</f>
        <v>404.27</v>
      </c>
      <c r="G1697" s="49" t="s">
        <v>37</v>
      </c>
      <c r="H1697" s="50">
        <f>ROUND([1]Source!AC2316*[1]Source!I2316, 2)+ROUND([1]Source!AD2316*[1]Source!I2316, 2)+ROUND([1]Source!AF2316*[1]Source!I2316, 2)</f>
        <v>404.27</v>
      </c>
      <c r="I1697" s="51">
        <f>IF([1]Source!BC2316&lt;&gt; 0, [1]Source!BC2316, 1)</f>
        <v>9.1</v>
      </c>
      <c r="J1697" s="50">
        <f>[1]Source!O2316</f>
        <v>3678.86</v>
      </c>
      <c r="K1697" s="52"/>
      <c r="S1697">
        <f>ROUND(([1]Source!FX2316/100)*((ROUND([1]Source!AF2316*[1]Source!I2316, 2)+ROUND([1]Source!AE2316*[1]Source!I2316, 2))), 2)</f>
        <v>0</v>
      </c>
      <c r="T1697">
        <f>[1]Source!X2316</f>
        <v>0</v>
      </c>
      <c r="U1697">
        <f>ROUND(([1]Source!FY2316/100)*((ROUND([1]Source!AF2316*[1]Source!I2316, 2)+ROUND([1]Source!AE2316*[1]Source!I2316, 2))), 2)</f>
        <v>0</v>
      </c>
      <c r="V1697">
        <f>[1]Source!Y2316</f>
        <v>0</v>
      </c>
      <c r="W1697">
        <f>IF([1]Source!BI2316&lt;=1,H1697, 0)</f>
        <v>0</v>
      </c>
      <c r="X1697">
        <f>IF([1]Source!BI2316=2,H1697, 0)</f>
        <v>404.27</v>
      </c>
      <c r="Y1697">
        <f>IF([1]Source!BI2316=3,H1697, 0)</f>
        <v>0</v>
      </c>
      <c r="Z1697">
        <f>IF([1]Source!BI2316=4,H1697, 0)</f>
        <v>0</v>
      </c>
    </row>
    <row r="1698" spans="1:26" x14ac:dyDescent="0.25">
      <c r="G1698" s="53">
        <f>H1691+H1692+H1693+H1694+H1695+SUM(H1697:H1697)</f>
        <v>468.21</v>
      </c>
      <c r="H1698" s="53"/>
      <c r="I1698" s="53">
        <f>J1691+J1692+J1693+J1694+J1695+SUM(J1697:J1697)</f>
        <v>5561.68</v>
      </c>
      <c r="J1698" s="53"/>
      <c r="K1698" s="54">
        <f>[1]Source!U2315</f>
        <v>2.4</v>
      </c>
      <c r="O1698" s="55">
        <f>G1698</f>
        <v>468.21</v>
      </c>
      <c r="P1698" s="55">
        <f>I1698</f>
        <v>5561.68</v>
      </c>
      <c r="Q1698" s="55">
        <f>K1698</f>
        <v>2.4</v>
      </c>
      <c r="W1698">
        <f>IF([1]Source!BI2315&lt;=1,H1691+H1692+H1693+H1694+H1695, 0)</f>
        <v>0</v>
      </c>
      <c r="X1698">
        <f>IF([1]Source!BI2315=2,H1691+H1692+H1693+H1694+H1695, 0)</f>
        <v>63.940000000000005</v>
      </c>
      <c r="Y1698">
        <f>IF([1]Source!BI2315=3,H1691+H1692+H1693+H1694+H1695, 0)</f>
        <v>0</v>
      </c>
      <c r="Z1698">
        <f>IF([1]Source!BI2315=4,H1691+H1692+H1693+H1694+H1695, 0)</f>
        <v>0</v>
      </c>
    </row>
    <row r="1699" spans="1:26" ht="29.25" x14ac:dyDescent="0.25">
      <c r="A1699" s="24" t="str">
        <f>[1]Source!E2317</f>
        <v>374</v>
      </c>
      <c r="B1699" s="36" t="str">
        <f>[1]Source!F2317</f>
        <v>м10-08-001-8</v>
      </c>
      <c r="C1699" s="36" t="str">
        <f>[1]Source!G2317</f>
        <v>Прибор ОПС на 4 луча</v>
      </c>
      <c r="D1699" s="37" t="str">
        <f>[1]Source!H2317</f>
        <v>1  ШТ.</v>
      </c>
      <c r="E1699" s="30">
        <f>[1]Source!I2317</f>
        <v>1</v>
      </c>
      <c r="F1699" s="38">
        <f>[1]Source!AL2317+[1]Source!AM2317+[1]Source!AO2317</f>
        <v>29.66</v>
      </c>
      <c r="G1699" s="39"/>
      <c r="H1699" s="40"/>
      <c r="I1699" s="39" t="str">
        <f>[1]Source!BO2317</f>
        <v>м10-08-001-8</v>
      </c>
      <c r="J1699" s="40"/>
      <c r="K1699" s="41"/>
      <c r="S1699">
        <f>ROUND(([1]Source!FX2317/100)*((ROUND([1]Source!AF2317*[1]Source!I2317, 2)+ROUND([1]Source!AE2317*[1]Source!I2317, 2))), 2)</f>
        <v>20.16</v>
      </c>
      <c r="T1699">
        <f>[1]Source!X2317</f>
        <v>624.76</v>
      </c>
      <c r="U1699">
        <f>ROUND(([1]Source!FY2317/100)*((ROUND([1]Source!AF2317*[1]Source!I2317, 2)+ROUND([1]Source!AE2317*[1]Source!I2317, 2))), 2)</f>
        <v>15.12</v>
      </c>
      <c r="V1699">
        <f>[1]Source!Y2317</f>
        <v>468.57</v>
      </c>
    </row>
    <row r="1700" spans="1:26" x14ac:dyDescent="0.25">
      <c r="A1700" s="24"/>
      <c r="B1700" s="36"/>
      <c r="C1700" s="36" t="s">
        <v>29</v>
      </c>
      <c r="D1700" s="37"/>
      <c r="E1700" s="30"/>
      <c r="F1700" s="38">
        <f>[1]Source!AO2317</f>
        <v>25.2</v>
      </c>
      <c r="G1700" s="39" t="str">
        <f>[1]Source!DG2317</f>
        <v/>
      </c>
      <c r="H1700" s="40">
        <f>ROUND([1]Source!AF2317*[1]Source!I2317, 2)</f>
        <v>25.2</v>
      </c>
      <c r="I1700" s="39">
        <f>IF([1]Source!BA2317&lt;&gt; 0, [1]Source!BA2317, 1)</f>
        <v>30.99</v>
      </c>
      <c r="J1700" s="40">
        <f>[1]Source!S2317</f>
        <v>780.95</v>
      </c>
      <c r="K1700" s="41"/>
      <c r="R1700">
        <f>H1700</f>
        <v>25.2</v>
      </c>
    </row>
    <row r="1701" spans="1:26" x14ac:dyDescent="0.25">
      <c r="A1701" s="24"/>
      <c r="B1701" s="36"/>
      <c r="C1701" s="36" t="s">
        <v>30</v>
      </c>
      <c r="D1701" s="37"/>
      <c r="E1701" s="30"/>
      <c r="F1701" s="38">
        <f>[1]Source!AM2317</f>
        <v>0.25</v>
      </c>
      <c r="G1701" s="39" t="str">
        <f>[1]Source!DE2317</f>
        <v/>
      </c>
      <c r="H1701" s="40">
        <f>ROUND([1]Source!AD2317*[1]Source!I2317, 2)</f>
        <v>0.25</v>
      </c>
      <c r="I1701" s="39">
        <f>IF([1]Source!BB2317&lt;&gt; 0, [1]Source!BB2317, 1)</f>
        <v>3.76</v>
      </c>
      <c r="J1701" s="40">
        <f>[1]Source!Q2317</f>
        <v>0.94</v>
      </c>
      <c r="K1701" s="41"/>
    </row>
    <row r="1702" spans="1:26" x14ac:dyDescent="0.25">
      <c r="A1702" s="24"/>
      <c r="B1702" s="36"/>
      <c r="C1702" s="36" t="s">
        <v>31</v>
      </c>
      <c r="D1702" s="37"/>
      <c r="E1702" s="30"/>
      <c r="F1702" s="38">
        <f>[1]Source!AL2317</f>
        <v>4.21</v>
      </c>
      <c r="G1702" s="39" t="str">
        <f>[1]Source!DD2317</f>
        <v/>
      </c>
      <c r="H1702" s="40">
        <f>ROUND([1]Source!AC2317*[1]Source!I2317, 2)</f>
        <v>4.21</v>
      </c>
      <c r="I1702" s="39">
        <f>IF([1]Source!BC2317&lt;&gt; 0, [1]Source!BC2317, 1)</f>
        <v>8.52</v>
      </c>
      <c r="J1702" s="40">
        <f>[1]Source!P2317</f>
        <v>35.869999999999997</v>
      </c>
      <c r="K1702" s="41"/>
    </row>
    <row r="1703" spans="1:26" x14ac:dyDescent="0.25">
      <c r="A1703" s="24"/>
      <c r="B1703" s="36"/>
      <c r="C1703" s="36" t="s">
        <v>32</v>
      </c>
      <c r="D1703" s="37" t="s">
        <v>33</v>
      </c>
      <c r="E1703" s="30">
        <f>[1]Source!BZ2317</f>
        <v>80</v>
      </c>
      <c r="F1703" s="42"/>
      <c r="G1703" s="39"/>
      <c r="H1703" s="40">
        <f>SUM(S1699:S1706)</f>
        <v>20.16</v>
      </c>
      <c r="I1703" s="39">
        <f>[1]Source!AT2317</f>
        <v>80</v>
      </c>
      <c r="J1703" s="40">
        <f>SUM(T1699:T1706)</f>
        <v>624.76</v>
      </c>
      <c r="K1703" s="41"/>
    </row>
    <row r="1704" spans="1:26" x14ac:dyDescent="0.25">
      <c r="A1704" s="24"/>
      <c r="B1704" s="36"/>
      <c r="C1704" s="36" t="s">
        <v>34</v>
      </c>
      <c r="D1704" s="37" t="s">
        <v>33</v>
      </c>
      <c r="E1704" s="30">
        <f>[1]Source!CA2317</f>
        <v>60</v>
      </c>
      <c r="F1704" s="42"/>
      <c r="G1704" s="39"/>
      <c r="H1704" s="40">
        <f>SUM(U1699:U1706)</f>
        <v>15.12</v>
      </c>
      <c r="I1704" s="39">
        <f>[1]Source!AU2317</f>
        <v>60</v>
      </c>
      <c r="J1704" s="40">
        <f>SUM(V1699:V1706)</f>
        <v>468.57</v>
      </c>
      <c r="K1704" s="41"/>
    </row>
    <row r="1705" spans="1:26" x14ac:dyDescent="0.25">
      <c r="A1705" s="24"/>
      <c r="B1705" s="36"/>
      <c r="C1705" s="36" t="s">
        <v>35</v>
      </c>
      <c r="D1705" s="37" t="s">
        <v>36</v>
      </c>
      <c r="E1705" s="30">
        <f>[1]Source!AQ2317</f>
        <v>2.4</v>
      </c>
      <c r="F1705" s="38"/>
      <c r="G1705" s="39" t="str">
        <f>[1]Source!DI2317</f>
        <v/>
      </c>
      <c r="H1705" s="40"/>
      <c r="I1705" s="39"/>
      <c r="J1705" s="40"/>
      <c r="K1705" s="43">
        <f>[1]Source!U2317</f>
        <v>2.4</v>
      </c>
    </row>
    <row r="1706" spans="1:26" ht="28.5" x14ac:dyDescent="0.25">
      <c r="A1706" s="44" t="str">
        <f>[1]Source!E2318</f>
        <v>374,1</v>
      </c>
      <c r="B1706" s="45" t="str">
        <f>[1]Source!F2318</f>
        <v>509-4296</v>
      </c>
      <c r="C1706" s="45" t="str">
        <f>[1]Source!G2318</f>
        <v>Контроллер двухпроводной линии связи, марка "С2000-КДЛ"</v>
      </c>
      <c r="D1706" s="46" t="str">
        <f>[1]Source!H2318</f>
        <v>шт.</v>
      </c>
      <c r="E1706" s="47">
        <f>[1]Source!I2318</f>
        <v>1</v>
      </c>
      <c r="F1706" s="48">
        <f>[1]Source!AL2318+[1]Source!AM2318+[1]Source!AO2318</f>
        <v>178.97</v>
      </c>
      <c r="G1706" s="49" t="s">
        <v>37</v>
      </c>
      <c r="H1706" s="50">
        <f>ROUND([1]Source!AC2318*[1]Source!I2318, 2)+ROUND([1]Source!AD2318*[1]Source!I2318, 2)+ROUND([1]Source!AF2318*[1]Source!I2318, 2)</f>
        <v>178.97</v>
      </c>
      <c r="I1706" s="51">
        <f>IF([1]Source!BC2318&lt;&gt; 0, [1]Source!BC2318, 1)</f>
        <v>10.37</v>
      </c>
      <c r="J1706" s="50">
        <f>[1]Source!O2318</f>
        <v>1855.92</v>
      </c>
      <c r="K1706" s="52"/>
      <c r="S1706">
        <f>ROUND(([1]Source!FX2318/100)*((ROUND([1]Source!AF2318*[1]Source!I2318, 2)+ROUND([1]Source!AE2318*[1]Source!I2318, 2))), 2)</f>
        <v>0</v>
      </c>
      <c r="T1706">
        <f>[1]Source!X2318</f>
        <v>0</v>
      </c>
      <c r="U1706">
        <f>ROUND(([1]Source!FY2318/100)*((ROUND([1]Source!AF2318*[1]Source!I2318, 2)+ROUND([1]Source!AE2318*[1]Source!I2318, 2))), 2)</f>
        <v>0</v>
      </c>
      <c r="V1706">
        <f>[1]Source!Y2318</f>
        <v>0</v>
      </c>
      <c r="W1706">
        <f>IF([1]Source!BI2318&lt;=1,H1706, 0)</f>
        <v>0</v>
      </c>
      <c r="X1706">
        <f>IF([1]Source!BI2318=2,H1706, 0)</f>
        <v>178.97</v>
      </c>
      <c r="Y1706">
        <f>IF([1]Source!BI2318=3,H1706, 0)</f>
        <v>0</v>
      </c>
      <c r="Z1706">
        <f>IF([1]Source!BI2318=4,H1706, 0)</f>
        <v>0</v>
      </c>
    </row>
    <row r="1707" spans="1:26" x14ac:dyDescent="0.25">
      <c r="G1707" s="53">
        <f>H1700+H1701+H1702+H1703+H1704+SUM(H1706:H1706)</f>
        <v>243.91</v>
      </c>
      <c r="H1707" s="53"/>
      <c r="I1707" s="53">
        <f>J1700+J1701+J1702+J1703+J1704+SUM(J1706:J1706)</f>
        <v>3767.01</v>
      </c>
      <c r="J1707" s="53"/>
      <c r="K1707" s="54">
        <f>[1]Source!U2317</f>
        <v>2.4</v>
      </c>
      <c r="O1707" s="55">
        <f>G1707</f>
        <v>243.91</v>
      </c>
      <c r="P1707" s="55">
        <f>I1707</f>
        <v>3767.01</v>
      </c>
      <c r="Q1707" s="55">
        <f>K1707</f>
        <v>2.4</v>
      </c>
      <c r="W1707">
        <f>IF([1]Source!BI2317&lt;=1,H1700+H1701+H1702+H1703+H1704, 0)</f>
        <v>0</v>
      </c>
      <c r="X1707">
        <f>IF([1]Source!BI2317=2,H1700+H1701+H1702+H1703+H1704, 0)</f>
        <v>64.94</v>
      </c>
      <c r="Y1707">
        <f>IF([1]Source!BI2317=3,H1700+H1701+H1702+H1703+H1704, 0)</f>
        <v>0</v>
      </c>
      <c r="Z1707">
        <f>IF([1]Source!BI2317=4,H1700+H1701+H1702+H1703+H1704, 0)</f>
        <v>0</v>
      </c>
    </row>
    <row r="1708" spans="1:26" ht="29.25" x14ac:dyDescent="0.25">
      <c r="A1708" s="24" t="str">
        <f>[1]Source!E2319</f>
        <v>375</v>
      </c>
      <c r="B1708" s="36" t="str">
        <f>[1]Source!F2319</f>
        <v>м10-08-001-12</v>
      </c>
      <c r="C1708" s="36" t="str">
        <f>[1]Source!G2319</f>
        <v>Устройства промежуточные на количество лучей 5</v>
      </c>
      <c r="D1708" s="37" t="str">
        <f>[1]Source!H2319</f>
        <v>1  ШТ.</v>
      </c>
      <c r="E1708" s="30">
        <f>[1]Source!I2319</f>
        <v>3</v>
      </c>
      <c r="F1708" s="38">
        <f>[1]Source!AL2319+[1]Source!AM2319+[1]Source!AO2319</f>
        <v>29.17</v>
      </c>
      <c r="G1708" s="39"/>
      <c r="H1708" s="40"/>
      <c r="I1708" s="39" t="str">
        <f>[1]Source!BO2319</f>
        <v>м10-08-001-12</v>
      </c>
      <c r="J1708" s="40"/>
      <c r="K1708" s="41"/>
      <c r="S1708">
        <f>ROUND(([1]Source!FX2319/100)*((ROUND([1]Source!AF2319*[1]Source!I2319, 2)+ROUND([1]Source!AE2319*[1]Source!I2319, 2))), 2)</f>
        <v>59.62</v>
      </c>
      <c r="T1708">
        <f>[1]Source!X2319</f>
        <v>1847.5</v>
      </c>
      <c r="U1708">
        <f>ROUND(([1]Source!FY2319/100)*((ROUND([1]Source!AF2319*[1]Source!I2319, 2)+ROUND([1]Source!AE2319*[1]Source!I2319, 2))), 2)</f>
        <v>44.71</v>
      </c>
      <c r="V1708">
        <f>[1]Source!Y2319</f>
        <v>1385.62</v>
      </c>
    </row>
    <row r="1709" spans="1:26" x14ac:dyDescent="0.25">
      <c r="A1709" s="24"/>
      <c r="B1709" s="36"/>
      <c r="C1709" s="36" t="s">
        <v>29</v>
      </c>
      <c r="D1709" s="37"/>
      <c r="E1709" s="30"/>
      <c r="F1709" s="38">
        <f>[1]Source!AO2319</f>
        <v>24.84</v>
      </c>
      <c r="G1709" s="39" t="str">
        <f>[1]Source!DG2319</f>
        <v/>
      </c>
      <c r="H1709" s="40">
        <f>ROUND([1]Source!AF2319*[1]Source!I2319, 2)</f>
        <v>74.52</v>
      </c>
      <c r="I1709" s="39">
        <f>IF([1]Source!BA2319&lt;&gt; 0, [1]Source!BA2319, 1)</f>
        <v>30.99</v>
      </c>
      <c r="J1709" s="40">
        <f>[1]Source!S2319</f>
        <v>2309.37</v>
      </c>
      <c r="K1709" s="41"/>
      <c r="R1709">
        <f>H1709</f>
        <v>74.52</v>
      </c>
    </row>
    <row r="1710" spans="1:26" x14ac:dyDescent="0.25">
      <c r="A1710" s="24"/>
      <c r="B1710" s="36"/>
      <c r="C1710" s="36" t="s">
        <v>30</v>
      </c>
      <c r="D1710" s="37"/>
      <c r="E1710" s="30"/>
      <c r="F1710" s="38">
        <f>[1]Source!AM2319</f>
        <v>0.25</v>
      </c>
      <c r="G1710" s="39" t="str">
        <f>[1]Source!DE2319</f>
        <v/>
      </c>
      <c r="H1710" s="40">
        <f>ROUND([1]Source!AD2319*[1]Source!I2319, 2)</f>
        <v>0.75</v>
      </c>
      <c r="I1710" s="39">
        <f>IF([1]Source!BB2319&lt;&gt; 0, [1]Source!BB2319, 1)</f>
        <v>3.76</v>
      </c>
      <c r="J1710" s="40">
        <f>[1]Source!Q2319</f>
        <v>2.82</v>
      </c>
      <c r="K1710" s="41"/>
    </row>
    <row r="1711" spans="1:26" x14ac:dyDescent="0.25">
      <c r="A1711" s="24"/>
      <c r="B1711" s="36"/>
      <c r="C1711" s="36" t="s">
        <v>31</v>
      </c>
      <c r="D1711" s="37"/>
      <c r="E1711" s="30"/>
      <c r="F1711" s="38">
        <f>[1]Source!AL2319</f>
        <v>4.08</v>
      </c>
      <c r="G1711" s="39" t="str">
        <f>[1]Source!DD2319</f>
        <v/>
      </c>
      <c r="H1711" s="40">
        <f>ROUND([1]Source!AC2319*[1]Source!I2319, 2)</f>
        <v>12.24</v>
      </c>
      <c r="I1711" s="39">
        <f>IF([1]Source!BC2319&lt;&gt; 0, [1]Source!BC2319, 1)</f>
        <v>8.43</v>
      </c>
      <c r="J1711" s="40">
        <f>[1]Source!P2319</f>
        <v>103.18</v>
      </c>
      <c r="K1711" s="41"/>
    </row>
    <row r="1712" spans="1:26" x14ac:dyDescent="0.25">
      <c r="A1712" s="24"/>
      <c r="B1712" s="36"/>
      <c r="C1712" s="36" t="s">
        <v>32</v>
      </c>
      <c r="D1712" s="37" t="s">
        <v>33</v>
      </c>
      <c r="E1712" s="30">
        <f>[1]Source!BZ2319</f>
        <v>80</v>
      </c>
      <c r="F1712" s="42"/>
      <c r="G1712" s="39"/>
      <c r="H1712" s="40">
        <f>SUM(S1708:S1715)</f>
        <v>59.62</v>
      </c>
      <c r="I1712" s="39">
        <f>[1]Source!AT2319</f>
        <v>80</v>
      </c>
      <c r="J1712" s="40">
        <f>SUM(T1708:T1715)</f>
        <v>1847.5</v>
      </c>
      <c r="K1712" s="41"/>
    </row>
    <row r="1713" spans="1:26" x14ac:dyDescent="0.25">
      <c r="A1713" s="24"/>
      <c r="B1713" s="36"/>
      <c r="C1713" s="36" t="s">
        <v>34</v>
      </c>
      <c r="D1713" s="37" t="s">
        <v>33</v>
      </c>
      <c r="E1713" s="30">
        <f>[1]Source!CA2319</f>
        <v>60</v>
      </c>
      <c r="F1713" s="42"/>
      <c r="G1713" s="39"/>
      <c r="H1713" s="40">
        <f>SUM(U1708:U1715)</f>
        <v>44.71</v>
      </c>
      <c r="I1713" s="39">
        <f>[1]Source!AU2319</f>
        <v>60</v>
      </c>
      <c r="J1713" s="40">
        <f>SUM(V1708:V1715)</f>
        <v>1385.62</v>
      </c>
      <c r="K1713" s="41"/>
    </row>
    <row r="1714" spans="1:26" x14ac:dyDescent="0.25">
      <c r="A1714" s="24"/>
      <c r="B1714" s="36"/>
      <c r="C1714" s="36" t="s">
        <v>35</v>
      </c>
      <c r="D1714" s="37" t="s">
        <v>36</v>
      </c>
      <c r="E1714" s="30">
        <f>[1]Source!AQ2319</f>
        <v>2.4</v>
      </c>
      <c r="F1714" s="38"/>
      <c r="G1714" s="39" t="str">
        <f>[1]Source!DI2319</f>
        <v/>
      </c>
      <c r="H1714" s="40"/>
      <c r="I1714" s="39"/>
      <c r="J1714" s="40"/>
      <c r="K1714" s="43">
        <f>[1]Source!U2319</f>
        <v>7.1999999999999993</v>
      </c>
    </row>
    <row r="1715" spans="1:26" ht="28.5" x14ac:dyDescent="0.25">
      <c r="A1715" s="44" t="str">
        <f>[1]Source!E2320</f>
        <v>375,1</v>
      </c>
      <c r="B1715" s="45" t="str">
        <f>[1]Source!F2320</f>
        <v>509-7317</v>
      </c>
      <c r="C1715" s="45" t="str">
        <f>[1]Source!G2320</f>
        <v>Блок сигнально-пусковой (релейный блок), марка "С2000-СП2"</v>
      </c>
      <c r="D1715" s="46" t="str">
        <f>[1]Source!H2320</f>
        <v>шт.</v>
      </c>
      <c r="E1715" s="47">
        <f>[1]Source!I2320</f>
        <v>3</v>
      </c>
      <c r="F1715" s="48">
        <f>[1]Source!AL2320+[1]Source!AM2320+[1]Source!AO2320</f>
        <v>99.32</v>
      </c>
      <c r="G1715" s="49" t="s">
        <v>37</v>
      </c>
      <c r="H1715" s="50">
        <f>ROUND([1]Source!AC2320*[1]Source!I2320, 2)+ROUND([1]Source!AD2320*[1]Source!I2320, 2)+ROUND([1]Source!AF2320*[1]Source!I2320, 2)</f>
        <v>297.95999999999998</v>
      </c>
      <c r="I1715" s="51">
        <f>IF([1]Source!BC2320&lt;&gt; 0, [1]Source!BC2320, 1)</f>
        <v>9.25</v>
      </c>
      <c r="J1715" s="50">
        <f>[1]Source!O2320</f>
        <v>2756.13</v>
      </c>
      <c r="K1715" s="52"/>
      <c r="S1715">
        <f>ROUND(([1]Source!FX2320/100)*((ROUND([1]Source!AF2320*[1]Source!I2320, 2)+ROUND([1]Source!AE2320*[1]Source!I2320, 2))), 2)</f>
        <v>0</v>
      </c>
      <c r="T1715">
        <f>[1]Source!X2320</f>
        <v>0</v>
      </c>
      <c r="U1715">
        <f>ROUND(([1]Source!FY2320/100)*((ROUND([1]Source!AF2320*[1]Source!I2320, 2)+ROUND([1]Source!AE2320*[1]Source!I2320, 2))), 2)</f>
        <v>0</v>
      </c>
      <c r="V1715">
        <f>[1]Source!Y2320</f>
        <v>0</v>
      </c>
      <c r="W1715">
        <f>IF([1]Source!BI2320&lt;=1,H1715, 0)</f>
        <v>0</v>
      </c>
      <c r="X1715">
        <f>IF([1]Source!BI2320=2,H1715, 0)</f>
        <v>297.95999999999998</v>
      </c>
      <c r="Y1715">
        <f>IF([1]Source!BI2320=3,H1715, 0)</f>
        <v>0</v>
      </c>
      <c r="Z1715">
        <f>IF([1]Source!BI2320=4,H1715, 0)</f>
        <v>0</v>
      </c>
    </row>
    <row r="1716" spans="1:26" x14ac:dyDescent="0.25">
      <c r="G1716" s="53">
        <f>H1709+H1710+H1711+H1712+H1713+SUM(H1715:H1715)</f>
        <v>489.79999999999995</v>
      </c>
      <c r="H1716" s="53"/>
      <c r="I1716" s="53">
        <f>J1709+J1710+J1711+J1712+J1713+SUM(J1715:J1715)</f>
        <v>8404.619999999999</v>
      </c>
      <c r="J1716" s="53"/>
      <c r="K1716" s="54">
        <f>[1]Source!U2319</f>
        <v>7.1999999999999993</v>
      </c>
      <c r="O1716" s="55">
        <f>G1716</f>
        <v>489.79999999999995</v>
      </c>
      <c r="P1716" s="55">
        <f>I1716</f>
        <v>8404.619999999999</v>
      </c>
      <c r="Q1716" s="55">
        <f>K1716</f>
        <v>7.1999999999999993</v>
      </c>
      <c r="W1716">
        <f>IF([1]Source!BI2319&lt;=1,H1709+H1710+H1711+H1712+H1713, 0)</f>
        <v>0</v>
      </c>
      <c r="X1716">
        <f>IF([1]Source!BI2319=2,H1709+H1710+H1711+H1712+H1713, 0)</f>
        <v>191.84</v>
      </c>
      <c r="Y1716">
        <f>IF([1]Source!BI2319=3,H1709+H1710+H1711+H1712+H1713, 0)</f>
        <v>0</v>
      </c>
      <c r="Z1716">
        <f>IF([1]Source!BI2319=4,H1709+H1710+H1711+H1712+H1713, 0)</f>
        <v>0</v>
      </c>
    </row>
    <row r="1717" spans="1:26" ht="29.25" x14ac:dyDescent="0.25">
      <c r="A1717" s="24" t="str">
        <f>[1]Source!E2321</f>
        <v>376</v>
      </c>
      <c r="B1717" s="36" t="str">
        <f>[1]Source!F2321</f>
        <v>м10-08-019-01</v>
      </c>
      <c r="C1717" s="36" t="str">
        <f>[1]Source!G2321</f>
        <v>Коробка ответвительная на стене</v>
      </c>
      <c r="D1717" s="37" t="str">
        <f>[1]Source!H2321</f>
        <v>1  ШТ.</v>
      </c>
      <c r="E1717" s="30">
        <f>[1]Source!I2321</f>
        <v>1</v>
      </c>
      <c r="F1717" s="38">
        <f>[1]Source!AL2321+[1]Source!AM2321+[1]Source!AO2321</f>
        <v>5.29</v>
      </c>
      <c r="G1717" s="39"/>
      <c r="H1717" s="40"/>
      <c r="I1717" s="39" t="str">
        <f>[1]Source!BO2321</f>
        <v>м11-03-001-1</v>
      </c>
      <c r="J1717" s="40"/>
      <c r="K1717" s="41"/>
      <c r="S1717">
        <f>ROUND(([1]Source!FX2321/100)*((ROUND([1]Source!AF2321*[1]Source!I2321, 2)+ROUND([1]Source!AE2321*[1]Source!I2321, 2))), 2)</f>
        <v>3.9</v>
      </c>
      <c r="T1717">
        <f>[1]Source!X2321</f>
        <v>120.98</v>
      </c>
      <c r="U1717">
        <f>ROUND(([1]Source!FY2321/100)*((ROUND([1]Source!AF2321*[1]Source!I2321, 2)+ROUND([1]Source!AE2321*[1]Source!I2321, 2))), 2)</f>
        <v>2.93</v>
      </c>
      <c r="V1717">
        <f>[1]Source!Y2321</f>
        <v>90.74</v>
      </c>
    </row>
    <row r="1718" spans="1:26" x14ac:dyDescent="0.25">
      <c r="A1718" s="24"/>
      <c r="B1718" s="36"/>
      <c r="C1718" s="36" t="s">
        <v>29</v>
      </c>
      <c r="D1718" s="37"/>
      <c r="E1718" s="30"/>
      <c r="F1718" s="38">
        <f>[1]Source!AO2321</f>
        <v>4.88</v>
      </c>
      <c r="G1718" s="39" t="str">
        <f>[1]Source!DG2321</f>
        <v/>
      </c>
      <c r="H1718" s="40">
        <f>ROUND([1]Source!AF2321*[1]Source!I2321, 2)</f>
        <v>4.88</v>
      </c>
      <c r="I1718" s="39">
        <f>IF([1]Source!BA2321&lt;&gt; 0, [1]Source!BA2321, 1)</f>
        <v>30.99</v>
      </c>
      <c r="J1718" s="40">
        <f>[1]Source!S2321</f>
        <v>151.22999999999999</v>
      </c>
      <c r="K1718" s="41"/>
      <c r="R1718">
        <f>H1718</f>
        <v>4.88</v>
      </c>
    </row>
    <row r="1719" spans="1:26" x14ac:dyDescent="0.25">
      <c r="A1719" s="24"/>
      <c r="B1719" s="36"/>
      <c r="C1719" s="36" t="s">
        <v>31</v>
      </c>
      <c r="D1719" s="37"/>
      <c r="E1719" s="30"/>
      <c r="F1719" s="38">
        <f>[1]Source!AL2321</f>
        <v>0.41</v>
      </c>
      <c r="G1719" s="39" t="str">
        <f>[1]Source!DD2321</f>
        <v/>
      </c>
      <c r="H1719" s="40">
        <f>ROUND([1]Source!AC2321*[1]Source!I2321, 2)</f>
        <v>0.41</v>
      </c>
      <c r="I1719" s="39">
        <f>IF([1]Source!BC2321&lt;&gt; 0, [1]Source!BC2321, 1)</f>
        <v>8.33</v>
      </c>
      <c r="J1719" s="40">
        <f>[1]Source!P2321</f>
        <v>3.42</v>
      </c>
      <c r="K1719" s="41"/>
    </row>
    <row r="1720" spans="1:26" x14ac:dyDescent="0.25">
      <c r="A1720" s="24"/>
      <c r="B1720" s="36"/>
      <c r="C1720" s="36" t="s">
        <v>32</v>
      </c>
      <c r="D1720" s="37" t="s">
        <v>33</v>
      </c>
      <c r="E1720" s="30">
        <f>[1]Source!BZ2321</f>
        <v>80</v>
      </c>
      <c r="F1720" s="42"/>
      <c r="G1720" s="39"/>
      <c r="H1720" s="40">
        <f>SUM(S1717:S1723)</f>
        <v>3.9</v>
      </c>
      <c r="I1720" s="39">
        <f>[1]Source!AT2321</f>
        <v>80</v>
      </c>
      <c r="J1720" s="40">
        <f>SUM(T1717:T1723)</f>
        <v>120.98</v>
      </c>
      <c r="K1720" s="41"/>
    </row>
    <row r="1721" spans="1:26" x14ac:dyDescent="0.25">
      <c r="A1721" s="24"/>
      <c r="B1721" s="36"/>
      <c r="C1721" s="36" t="s">
        <v>34</v>
      </c>
      <c r="D1721" s="37" t="s">
        <v>33</v>
      </c>
      <c r="E1721" s="30">
        <f>[1]Source!CA2321</f>
        <v>60</v>
      </c>
      <c r="F1721" s="42"/>
      <c r="G1721" s="39"/>
      <c r="H1721" s="40">
        <f>SUM(U1717:U1723)</f>
        <v>2.93</v>
      </c>
      <c r="I1721" s="39">
        <f>[1]Source!AU2321</f>
        <v>60</v>
      </c>
      <c r="J1721" s="40">
        <f>SUM(V1717:V1723)</f>
        <v>90.74</v>
      </c>
      <c r="K1721" s="41"/>
    </row>
    <row r="1722" spans="1:26" x14ac:dyDescent="0.25">
      <c r="A1722" s="24"/>
      <c r="B1722" s="36"/>
      <c r="C1722" s="36" t="s">
        <v>35</v>
      </c>
      <c r="D1722" s="37" t="s">
        <v>36</v>
      </c>
      <c r="E1722" s="30">
        <f>[1]Source!AQ2321</f>
        <v>0.52</v>
      </c>
      <c r="F1722" s="38"/>
      <c r="G1722" s="39" t="str">
        <f>[1]Source!DI2321</f>
        <v/>
      </c>
      <c r="H1722" s="40"/>
      <c r="I1722" s="39"/>
      <c r="J1722" s="40"/>
      <c r="K1722" s="43">
        <f>[1]Source!U2321</f>
        <v>0.52</v>
      </c>
    </row>
    <row r="1723" spans="1:26" ht="28.5" x14ac:dyDescent="0.25">
      <c r="A1723" s="44" t="str">
        <f>[1]Source!E2322</f>
        <v>376,1</v>
      </c>
      <c r="B1723" s="45" t="str">
        <f>[1]Source!F2322</f>
        <v>509-7292</v>
      </c>
      <c r="C1723" s="45" t="str">
        <f>[1]Source!G2322</f>
        <v>Расширитель адресный ("адресная метка"), марка "С2000-АР2"</v>
      </c>
      <c r="D1723" s="46" t="str">
        <f>[1]Source!H2322</f>
        <v>100 шт.</v>
      </c>
      <c r="E1723" s="47">
        <f>[1]Source!I2322</f>
        <v>0.01</v>
      </c>
      <c r="F1723" s="48">
        <f>[1]Source!AL2322+[1]Source!AM2322+[1]Source!AO2322</f>
        <v>5563</v>
      </c>
      <c r="G1723" s="49" t="s">
        <v>37</v>
      </c>
      <c r="H1723" s="50">
        <f>ROUND([1]Source!AC2322*[1]Source!I2322, 2)+ROUND([1]Source!AD2322*[1]Source!I2322, 2)+ROUND([1]Source!AF2322*[1]Source!I2322, 2)</f>
        <v>55.63</v>
      </c>
      <c r="I1723" s="51">
        <f>IF([1]Source!BC2322&lt;&gt; 0, [1]Source!BC2322, 1)</f>
        <v>7.37</v>
      </c>
      <c r="J1723" s="50">
        <f>[1]Source!O2322</f>
        <v>409.99</v>
      </c>
      <c r="K1723" s="52"/>
      <c r="S1723">
        <f>ROUND(([1]Source!FX2322/100)*((ROUND([1]Source!AF2322*[1]Source!I2322, 2)+ROUND([1]Source!AE2322*[1]Source!I2322, 2))), 2)</f>
        <v>0</v>
      </c>
      <c r="T1723">
        <f>[1]Source!X2322</f>
        <v>0</v>
      </c>
      <c r="U1723">
        <f>ROUND(([1]Source!FY2322/100)*((ROUND([1]Source!AF2322*[1]Source!I2322, 2)+ROUND([1]Source!AE2322*[1]Source!I2322, 2))), 2)</f>
        <v>0</v>
      </c>
      <c r="V1723">
        <f>[1]Source!Y2322</f>
        <v>0</v>
      </c>
      <c r="W1723">
        <f>IF([1]Source!BI2322&lt;=1,H1723, 0)</f>
        <v>0</v>
      </c>
      <c r="X1723">
        <f>IF([1]Source!BI2322=2,H1723, 0)</f>
        <v>55.63</v>
      </c>
      <c r="Y1723">
        <f>IF([1]Source!BI2322=3,H1723, 0)</f>
        <v>0</v>
      </c>
      <c r="Z1723">
        <f>IF([1]Source!BI2322=4,H1723, 0)</f>
        <v>0</v>
      </c>
    </row>
    <row r="1724" spans="1:26" x14ac:dyDescent="0.25">
      <c r="G1724" s="53">
        <f>H1718+H1719+H1720+H1721+SUM(H1723:H1723)</f>
        <v>67.75</v>
      </c>
      <c r="H1724" s="53"/>
      <c r="I1724" s="53">
        <f>J1718+J1719+J1720+J1721+SUM(J1723:J1723)</f>
        <v>776.36</v>
      </c>
      <c r="J1724" s="53"/>
      <c r="K1724" s="54">
        <f>[1]Source!U2321</f>
        <v>0.52</v>
      </c>
      <c r="O1724" s="55">
        <f>G1724</f>
        <v>67.75</v>
      </c>
      <c r="P1724" s="55">
        <f>I1724</f>
        <v>776.36</v>
      </c>
      <c r="Q1724" s="55">
        <f>K1724</f>
        <v>0.52</v>
      </c>
      <c r="W1724">
        <f>IF([1]Source!BI2321&lt;=1,H1718+H1719+H1720+H1721, 0)</f>
        <v>0</v>
      </c>
      <c r="X1724">
        <f>IF([1]Source!BI2321=2,H1718+H1719+H1720+H1721, 0)</f>
        <v>12.12</v>
      </c>
      <c r="Y1724">
        <f>IF([1]Source!BI2321=3,H1718+H1719+H1720+H1721, 0)</f>
        <v>0</v>
      </c>
      <c r="Z1724">
        <f>IF([1]Source!BI2321=4,H1718+H1719+H1720+H1721, 0)</f>
        <v>0</v>
      </c>
    </row>
    <row r="1725" spans="1:26" ht="57" x14ac:dyDescent="0.25">
      <c r="A1725" s="24" t="str">
        <f>[1]Source!E2328</f>
        <v>377</v>
      </c>
      <c r="B1725" s="36" t="str">
        <f>[1]Source!F2328</f>
        <v>м10-08-002-1</v>
      </c>
      <c r="C1725" s="36" t="str">
        <f>[1]Source!G2328</f>
        <v>Извещатель ПС автоматический тепловой электро-контактный, магнитоконтактный в нормальном исполнении</v>
      </c>
      <c r="D1725" s="37" t="str">
        <f>[1]Source!H2328</f>
        <v>1  ШТ.</v>
      </c>
      <c r="E1725" s="30">
        <f>[1]Source!I2328</f>
        <v>9</v>
      </c>
      <c r="F1725" s="38">
        <f>[1]Source!AL2328+[1]Source!AM2328+[1]Source!AO2328</f>
        <v>9.48</v>
      </c>
      <c r="G1725" s="39"/>
      <c r="H1725" s="40"/>
      <c r="I1725" s="39" t="str">
        <f>[1]Source!BO2328</f>
        <v>м10-08-002-1</v>
      </c>
      <c r="J1725" s="40"/>
      <c r="K1725" s="41"/>
      <c r="S1725">
        <f>ROUND(([1]Source!FX2328/100)*((ROUND([1]Source!AF2328*[1]Source!I2328, 2)+ROUND([1]Source!AE2328*[1]Source!I2328, 2))), 2)</f>
        <v>58.18</v>
      </c>
      <c r="T1725">
        <f>[1]Source!X2328</f>
        <v>1802.87</v>
      </c>
      <c r="U1725">
        <f>ROUND(([1]Source!FY2328/100)*((ROUND([1]Source!AF2328*[1]Source!I2328, 2)+ROUND([1]Source!AE2328*[1]Source!I2328, 2))), 2)</f>
        <v>43.63</v>
      </c>
      <c r="V1725">
        <f>[1]Source!Y2328</f>
        <v>1352.15</v>
      </c>
    </row>
    <row r="1726" spans="1:26" x14ac:dyDescent="0.25">
      <c r="A1726" s="24"/>
      <c r="B1726" s="36"/>
      <c r="C1726" s="36" t="s">
        <v>29</v>
      </c>
      <c r="D1726" s="37"/>
      <c r="E1726" s="30"/>
      <c r="F1726" s="38">
        <f>[1]Source!AO2328</f>
        <v>8.08</v>
      </c>
      <c r="G1726" s="39" t="str">
        <f>[1]Source!DG2328</f>
        <v/>
      </c>
      <c r="H1726" s="40">
        <f>ROUND([1]Source!AF2328*[1]Source!I2328, 2)</f>
        <v>72.72</v>
      </c>
      <c r="I1726" s="39">
        <f>IF([1]Source!BA2328&lt;&gt; 0, [1]Source!BA2328, 1)</f>
        <v>30.99</v>
      </c>
      <c r="J1726" s="40">
        <f>[1]Source!S2328</f>
        <v>2253.59</v>
      </c>
      <c r="K1726" s="41"/>
      <c r="R1726">
        <f>H1726</f>
        <v>72.72</v>
      </c>
    </row>
    <row r="1727" spans="1:26" x14ac:dyDescent="0.25">
      <c r="A1727" s="24"/>
      <c r="B1727" s="36"/>
      <c r="C1727" s="36" t="s">
        <v>30</v>
      </c>
      <c r="D1727" s="37"/>
      <c r="E1727" s="30"/>
      <c r="F1727" s="38">
        <f>[1]Source!AM2328</f>
        <v>0.12</v>
      </c>
      <c r="G1727" s="39" t="str">
        <f>[1]Source!DE2328</f>
        <v/>
      </c>
      <c r="H1727" s="40">
        <f>ROUND([1]Source!AD2328*[1]Source!I2328, 2)</f>
        <v>1.08</v>
      </c>
      <c r="I1727" s="39">
        <f>IF([1]Source!BB2328&lt;&gt; 0, [1]Source!BB2328, 1)</f>
        <v>3.67</v>
      </c>
      <c r="J1727" s="40">
        <f>[1]Source!Q2328</f>
        <v>3.96</v>
      </c>
      <c r="K1727" s="41"/>
    </row>
    <row r="1728" spans="1:26" x14ac:dyDescent="0.25">
      <c r="A1728" s="24"/>
      <c r="B1728" s="36"/>
      <c r="C1728" s="36" t="s">
        <v>31</v>
      </c>
      <c r="D1728" s="37"/>
      <c r="E1728" s="30"/>
      <c r="F1728" s="38">
        <f>[1]Source!AL2328</f>
        <v>1.28</v>
      </c>
      <c r="G1728" s="39" t="str">
        <f>[1]Source!DD2328</f>
        <v/>
      </c>
      <c r="H1728" s="40">
        <f>ROUND([1]Source!AC2328*[1]Source!I2328, 2)</f>
        <v>11.52</v>
      </c>
      <c r="I1728" s="39">
        <f>IF([1]Source!BC2328&lt;&gt; 0, [1]Source!BC2328, 1)</f>
        <v>8.11</v>
      </c>
      <c r="J1728" s="40">
        <f>[1]Source!P2328</f>
        <v>93.43</v>
      </c>
      <c r="K1728" s="41"/>
    </row>
    <row r="1729" spans="1:26" x14ac:dyDescent="0.25">
      <c r="A1729" s="24"/>
      <c r="B1729" s="36"/>
      <c r="C1729" s="36" t="s">
        <v>32</v>
      </c>
      <c r="D1729" s="37" t="s">
        <v>33</v>
      </c>
      <c r="E1729" s="30">
        <f>[1]Source!BZ2328</f>
        <v>80</v>
      </c>
      <c r="F1729" s="42"/>
      <c r="G1729" s="39"/>
      <c r="H1729" s="40">
        <f>SUM(S1725:S1734)</f>
        <v>58.18</v>
      </c>
      <c r="I1729" s="39">
        <f>[1]Source!AT2328</f>
        <v>80</v>
      </c>
      <c r="J1729" s="40">
        <f>SUM(T1725:T1734)</f>
        <v>1802.87</v>
      </c>
      <c r="K1729" s="41"/>
    </row>
    <row r="1730" spans="1:26" x14ac:dyDescent="0.25">
      <c r="A1730" s="24"/>
      <c r="B1730" s="36"/>
      <c r="C1730" s="36" t="s">
        <v>34</v>
      </c>
      <c r="D1730" s="37" t="s">
        <v>33</v>
      </c>
      <c r="E1730" s="30">
        <f>[1]Source!CA2328</f>
        <v>60</v>
      </c>
      <c r="F1730" s="42"/>
      <c r="G1730" s="39"/>
      <c r="H1730" s="40">
        <f>SUM(U1725:U1734)</f>
        <v>43.63</v>
      </c>
      <c r="I1730" s="39">
        <f>[1]Source!AU2328</f>
        <v>60</v>
      </c>
      <c r="J1730" s="40">
        <f>SUM(V1725:V1734)</f>
        <v>1352.15</v>
      </c>
      <c r="K1730" s="41"/>
    </row>
    <row r="1731" spans="1:26" x14ac:dyDescent="0.25">
      <c r="A1731" s="24"/>
      <c r="B1731" s="36"/>
      <c r="C1731" s="36" t="s">
        <v>35</v>
      </c>
      <c r="D1731" s="37" t="s">
        <v>36</v>
      </c>
      <c r="E1731" s="30">
        <f>[1]Source!AQ2328</f>
        <v>0.84</v>
      </c>
      <c r="F1731" s="38"/>
      <c r="G1731" s="39" t="str">
        <f>[1]Source!DI2328</f>
        <v/>
      </c>
      <c r="H1731" s="40"/>
      <c r="I1731" s="39"/>
      <c r="J1731" s="40"/>
      <c r="K1731" s="43">
        <f>[1]Source!U2328</f>
        <v>7.56</v>
      </c>
    </row>
    <row r="1732" spans="1:26" ht="57" x14ac:dyDescent="0.25">
      <c r="A1732" s="24" t="str">
        <f>[1]Source!E2329</f>
        <v>377,1</v>
      </c>
      <c r="B1732" s="36" t="str">
        <f>[1]Source!F2329</f>
        <v>509-7315</v>
      </c>
      <c r="C1732" s="36" t="str">
        <f>[1]Source!G2329</f>
        <v>Извещатель пожарный тепловой максимально-дифференциальный адресно-аналоговый, марка "С2000-ИП"</v>
      </c>
      <c r="D1732" s="37" t="str">
        <f>[1]Source!H2329</f>
        <v>шт.</v>
      </c>
      <c r="E1732" s="30">
        <f>[1]Source!I2329</f>
        <v>4</v>
      </c>
      <c r="F1732" s="38">
        <f>[1]Source!AL2329+[1]Source!AM2329+[1]Source!AO2329</f>
        <v>139.94999999999999</v>
      </c>
      <c r="G1732" s="57" t="s">
        <v>37</v>
      </c>
      <c r="H1732" s="40">
        <f>ROUND([1]Source!AC2329*[1]Source!I2329, 2)+ROUND([1]Source!AD2329*[1]Source!I2329, 2)+ROUND([1]Source!AF2329*[1]Source!I2329, 2)</f>
        <v>559.79999999999995</v>
      </c>
      <c r="I1732" s="39">
        <f>IF([1]Source!BC2329&lt;&gt; 0, [1]Source!BC2329, 1)</f>
        <v>4.5599999999999996</v>
      </c>
      <c r="J1732" s="40">
        <f>[1]Source!O2329</f>
        <v>2552.69</v>
      </c>
      <c r="K1732" s="41"/>
      <c r="S1732">
        <f>ROUND(([1]Source!FX2329/100)*((ROUND([1]Source!AF2329*[1]Source!I2329, 2)+ROUND([1]Source!AE2329*[1]Source!I2329, 2))), 2)</f>
        <v>0</v>
      </c>
      <c r="T1732">
        <f>[1]Source!X2329</f>
        <v>0</v>
      </c>
      <c r="U1732">
        <f>ROUND(([1]Source!FY2329/100)*((ROUND([1]Source!AF2329*[1]Source!I2329, 2)+ROUND([1]Source!AE2329*[1]Source!I2329, 2))), 2)</f>
        <v>0</v>
      </c>
      <c r="V1732">
        <f>[1]Source!Y2329</f>
        <v>0</v>
      </c>
      <c r="W1732">
        <f>IF([1]Source!BI2329&lt;=1,H1732, 0)</f>
        <v>0</v>
      </c>
      <c r="X1732">
        <f>IF([1]Source!BI2329=2,H1732, 0)</f>
        <v>559.79999999999995</v>
      </c>
      <c r="Y1732">
        <f>IF([1]Source!BI2329=3,H1732, 0)</f>
        <v>0</v>
      </c>
      <c r="Z1732">
        <f>IF([1]Source!BI2329=4,H1732, 0)</f>
        <v>0</v>
      </c>
    </row>
    <row r="1733" spans="1:26" ht="28.5" x14ac:dyDescent="0.25">
      <c r="A1733" s="24" t="str">
        <f>[1]Source!E2330</f>
        <v>377,2</v>
      </c>
      <c r="B1733" s="36" t="str">
        <f>[1]Source!F2330</f>
        <v>509-7234</v>
      </c>
      <c r="C1733" s="36" t="str">
        <f>[1]Source!G2330</f>
        <v>Извещатель пожарный ручной ИПР 513-3А исп. 02</v>
      </c>
      <c r="D1733" s="37" t="str">
        <f>[1]Source!H2330</f>
        <v>10 шт.</v>
      </c>
      <c r="E1733" s="30">
        <f>[1]Source!I2330</f>
        <v>0.1</v>
      </c>
      <c r="F1733" s="38">
        <f>[1]Source!AL2330+[1]Source!AM2330+[1]Source!AO2330</f>
        <v>2845.5</v>
      </c>
      <c r="G1733" s="57" t="s">
        <v>37</v>
      </c>
      <c r="H1733" s="40">
        <f>ROUND([1]Source!AC2330*[1]Source!I2330, 2)+ROUND([1]Source!AD2330*[1]Source!I2330, 2)+ROUND([1]Source!AF2330*[1]Source!I2330, 2)</f>
        <v>284.55</v>
      </c>
      <c r="I1733" s="39">
        <f>IF([1]Source!BC2330&lt;&gt; 0, [1]Source!BC2330, 1)</f>
        <v>1.74</v>
      </c>
      <c r="J1733" s="40">
        <f>[1]Source!O2330</f>
        <v>495.12</v>
      </c>
      <c r="K1733" s="41"/>
      <c r="S1733">
        <f>ROUND(([1]Source!FX2330/100)*((ROUND([1]Source!AF2330*[1]Source!I2330, 2)+ROUND([1]Source!AE2330*[1]Source!I2330, 2))), 2)</f>
        <v>0</v>
      </c>
      <c r="T1733">
        <f>[1]Source!X2330</f>
        <v>0</v>
      </c>
      <c r="U1733">
        <f>ROUND(([1]Source!FY2330/100)*((ROUND([1]Source!AF2330*[1]Source!I2330, 2)+ROUND([1]Source!AE2330*[1]Source!I2330, 2))), 2)</f>
        <v>0</v>
      </c>
      <c r="V1733">
        <f>[1]Source!Y2330</f>
        <v>0</v>
      </c>
      <c r="W1733">
        <f>IF([1]Source!BI2330&lt;=1,H1733, 0)</f>
        <v>0</v>
      </c>
      <c r="X1733">
        <f>IF([1]Source!BI2330=2,H1733, 0)</f>
        <v>284.55</v>
      </c>
      <c r="Y1733">
        <f>IF([1]Source!BI2330=3,H1733, 0)</f>
        <v>0</v>
      </c>
      <c r="Z1733">
        <f>IF([1]Source!BI2330=4,H1733, 0)</f>
        <v>0</v>
      </c>
    </row>
    <row r="1734" spans="1:26" ht="68.25" x14ac:dyDescent="0.25">
      <c r="A1734" s="44" t="str">
        <f>[1]Source!E2331</f>
        <v>377,3</v>
      </c>
      <c r="B1734" s="45" t="str">
        <f>[1]Source!F2331</f>
        <v>КП поставщика</v>
      </c>
      <c r="C1734" s="45" t="s">
        <v>79</v>
      </c>
      <c r="D1734" s="46" t="str">
        <f>[1]Source!H2331</f>
        <v>шт.</v>
      </c>
      <c r="E1734" s="47">
        <f>[1]Source!I2331</f>
        <v>4</v>
      </c>
      <c r="F1734" s="48">
        <f>[1]Source!AL2331+[1]Source!AM2331+[1]Source!AO2331</f>
        <v>2133.25</v>
      </c>
      <c r="G1734" s="49" t="s">
        <v>37</v>
      </c>
      <c r="H1734" s="50">
        <f>ROUND([1]Source!AC2331*[1]Source!I2331, 2)+ROUND([1]Source!AD2331*[1]Source!I2331, 2)+ROUND([1]Source!AF2331*[1]Source!I2331, 2)</f>
        <v>8533</v>
      </c>
      <c r="I1734" s="51">
        <f>IF([1]Source!BC2331&lt;&gt; 0, [1]Source!BC2331, 1)</f>
        <v>7.98</v>
      </c>
      <c r="J1734" s="50">
        <f>[1]Source!O2331</f>
        <v>68093.34</v>
      </c>
      <c r="K1734" s="52"/>
      <c r="S1734">
        <f>ROUND(([1]Source!FX2331/100)*((ROUND([1]Source!AF2331*[1]Source!I2331, 2)+ROUND([1]Source!AE2331*[1]Source!I2331, 2))), 2)</f>
        <v>0</v>
      </c>
      <c r="T1734">
        <f>[1]Source!X2331</f>
        <v>0</v>
      </c>
      <c r="U1734">
        <f>ROUND(([1]Source!FY2331/100)*((ROUND([1]Source!AF2331*[1]Source!I2331, 2)+ROUND([1]Source!AE2331*[1]Source!I2331, 2))), 2)</f>
        <v>0</v>
      </c>
      <c r="V1734">
        <f>[1]Source!Y2331</f>
        <v>0</v>
      </c>
      <c r="W1734">
        <f>IF([1]Source!BI2331&lt;=1,H1734, 0)</f>
        <v>0</v>
      </c>
      <c r="X1734">
        <f>IF([1]Source!BI2331=2,H1734, 0)</f>
        <v>8533</v>
      </c>
      <c r="Y1734">
        <f>IF([1]Source!BI2331=3,H1734, 0)</f>
        <v>0</v>
      </c>
      <c r="Z1734">
        <f>IF([1]Source!BI2331=4,H1734, 0)</f>
        <v>0</v>
      </c>
    </row>
    <row r="1735" spans="1:26" x14ac:dyDescent="0.25">
      <c r="G1735" s="53">
        <f>H1726+H1727+H1728+H1729+H1730+SUM(H1732:H1734)</f>
        <v>9564.48</v>
      </c>
      <c r="H1735" s="53"/>
      <c r="I1735" s="53">
        <f>J1726+J1727+J1728+J1729+J1730+SUM(J1732:J1734)</f>
        <v>76647.149999999994</v>
      </c>
      <c r="J1735" s="53"/>
      <c r="K1735" s="54">
        <f>[1]Source!U2328</f>
        <v>7.56</v>
      </c>
      <c r="O1735" s="55">
        <f>G1735</f>
        <v>9564.48</v>
      </c>
      <c r="P1735" s="55">
        <f>I1735</f>
        <v>76647.149999999994</v>
      </c>
      <c r="Q1735" s="55">
        <f>K1735</f>
        <v>7.56</v>
      </c>
      <c r="W1735">
        <f>IF([1]Source!BI2328&lt;=1,H1726+H1727+H1728+H1729+H1730, 0)</f>
        <v>0</v>
      </c>
      <c r="X1735">
        <f>IF([1]Source!BI2328=2,H1726+H1727+H1728+H1729+H1730, 0)</f>
        <v>187.13</v>
      </c>
      <c r="Y1735">
        <f>IF([1]Source!BI2328=3,H1726+H1727+H1728+H1729+H1730, 0)</f>
        <v>0</v>
      </c>
      <c r="Z1735">
        <f>IF([1]Source!BI2328=4,H1726+H1727+H1728+H1729+H1730, 0)</f>
        <v>0</v>
      </c>
    </row>
    <row r="1736" spans="1:26" ht="57" x14ac:dyDescent="0.25">
      <c r="A1736" s="24" t="str">
        <f>[1]Source!E2337</f>
        <v>378</v>
      </c>
      <c r="B1736" s="36" t="str">
        <f>[1]Source!F2337</f>
        <v>м10-08-002-2</v>
      </c>
      <c r="C1736" s="36" t="str">
        <f>[1]Source!G2337</f>
        <v>Извещатель ПС автоматический дымовой, фотоэлектрический, радиоизотопный, световой в нормальном исполнении</v>
      </c>
      <c r="D1736" s="37" t="str">
        <f>[1]Source!H2337</f>
        <v>1  ШТ.</v>
      </c>
      <c r="E1736" s="30">
        <f>[1]Source!I2337</f>
        <v>8</v>
      </c>
      <c r="F1736" s="38">
        <f>[1]Source!AL2337+[1]Source!AM2337+[1]Source!AO2337</f>
        <v>19.21</v>
      </c>
      <c r="G1736" s="39"/>
      <c r="H1736" s="40"/>
      <c r="I1736" s="39" t="str">
        <f>[1]Source!BO2337</f>
        <v>м10-08-002-2</v>
      </c>
      <c r="J1736" s="40"/>
      <c r="K1736" s="41"/>
      <c r="S1736">
        <f>ROUND(([1]Source!FX2337/100)*((ROUND([1]Source!AF2337*[1]Source!I2337, 2)+ROUND([1]Source!AE2337*[1]Source!I2337, 2))), 2)</f>
        <v>103.42</v>
      </c>
      <c r="T1736">
        <f>[1]Source!X2337</f>
        <v>3205.11</v>
      </c>
      <c r="U1736">
        <f>ROUND(([1]Source!FY2337/100)*((ROUND([1]Source!AF2337*[1]Source!I2337, 2)+ROUND([1]Source!AE2337*[1]Source!I2337, 2))), 2)</f>
        <v>77.569999999999993</v>
      </c>
      <c r="V1736">
        <f>[1]Source!Y2337</f>
        <v>2403.83</v>
      </c>
    </row>
    <row r="1737" spans="1:26" x14ac:dyDescent="0.25">
      <c r="A1737" s="24"/>
      <c r="B1737" s="36"/>
      <c r="C1737" s="36" t="s">
        <v>29</v>
      </c>
      <c r="D1737" s="37"/>
      <c r="E1737" s="30"/>
      <c r="F1737" s="38">
        <f>[1]Source!AO2337</f>
        <v>16.16</v>
      </c>
      <c r="G1737" s="39" t="str">
        <f>[1]Source!DG2337</f>
        <v/>
      </c>
      <c r="H1737" s="40">
        <f>ROUND([1]Source!AF2337*[1]Source!I2337, 2)</f>
        <v>129.28</v>
      </c>
      <c r="I1737" s="39">
        <f>IF([1]Source!BA2337&lt;&gt; 0, [1]Source!BA2337, 1)</f>
        <v>30.99</v>
      </c>
      <c r="J1737" s="40">
        <f>[1]Source!S2337</f>
        <v>4006.39</v>
      </c>
      <c r="K1737" s="41"/>
      <c r="R1737">
        <f>H1737</f>
        <v>129.28</v>
      </c>
    </row>
    <row r="1738" spans="1:26" x14ac:dyDescent="0.25">
      <c r="A1738" s="24"/>
      <c r="B1738" s="36"/>
      <c r="C1738" s="36" t="s">
        <v>30</v>
      </c>
      <c r="D1738" s="37"/>
      <c r="E1738" s="30"/>
      <c r="F1738" s="38">
        <f>[1]Source!AM2337</f>
        <v>0.31</v>
      </c>
      <c r="G1738" s="39" t="str">
        <f>[1]Source!DE2337</f>
        <v/>
      </c>
      <c r="H1738" s="40">
        <f>ROUND([1]Source!AD2337*[1]Source!I2337, 2)</f>
        <v>2.48</v>
      </c>
      <c r="I1738" s="39">
        <f>IF([1]Source!BB2337&lt;&gt; 0, [1]Source!BB2337, 1)</f>
        <v>3.74</v>
      </c>
      <c r="J1738" s="40">
        <f>[1]Source!Q2337</f>
        <v>9.2799999999999994</v>
      </c>
      <c r="K1738" s="41"/>
    </row>
    <row r="1739" spans="1:26" x14ac:dyDescent="0.25">
      <c r="A1739" s="24"/>
      <c r="B1739" s="36"/>
      <c r="C1739" s="36" t="s">
        <v>31</v>
      </c>
      <c r="D1739" s="37"/>
      <c r="E1739" s="30"/>
      <c r="F1739" s="38">
        <f>[1]Source!AL2337</f>
        <v>2.74</v>
      </c>
      <c r="G1739" s="39" t="str">
        <f>[1]Source!DD2337</f>
        <v/>
      </c>
      <c r="H1739" s="40">
        <f>ROUND([1]Source!AC2337*[1]Source!I2337, 2)</f>
        <v>21.92</v>
      </c>
      <c r="I1739" s="39">
        <f>IF([1]Source!BC2337&lt;&gt; 0, [1]Source!BC2337, 1)</f>
        <v>7.47</v>
      </c>
      <c r="J1739" s="40">
        <f>[1]Source!P2337</f>
        <v>163.74</v>
      </c>
      <c r="K1739" s="41"/>
    </row>
    <row r="1740" spans="1:26" x14ac:dyDescent="0.25">
      <c r="A1740" s="24"/>
      <c r="B1740" s="36"/>
      <c r="C1740" s="36" t="s">
        <v>32</v>
      </c>
      <c r="D1740" s="37" t="s">
        <v>33</v>
      </c>
      <c r="E1740" s="30">
        <f>[1]Source!BZ2337</f>
        <v>80</v>
      </c>
      <c r="F1740" s="42"/>
      <c r="G1740" s="39"/>
      <c r="H1740" s="40">
        <f>SUM(S1736:S1744)</f>
        <v>103.42</v>
      </c>
      <c r="I1740" s="39">
        <f>[1]Source!AT2337</f>
        <v>80</v>
      </c>
      <c r="J1740" s="40">
        <f>SUM(T1736:T1744)</f>
        <v>3205.11</v>
      </c>
      <c r="K1740" s="41"/>
    </row>
    <row r="1741" spans="1:26" x14ac:dyDescent="0.25">
      <c r="A1741" s="24"/>
      <c r="B1741" s="36"/>
      <c r="C1741" s="36" t="s">
        <v>34</v>
      </c>
      <c r="D1741" s="37" t="s">
        <v>33</v>
      </c>
      <c r="E1741" s="30">
        <f>[1]Source!CA2337</f>
        <v>60</v>
      </c>
      <c r="F1741" s="42"/>
      <c r="G1741" s="39"/>
      <c r="H1741" s="40">
        <f>SUM(U1736:U1744)</f>
        <v>77.569999999999993</v>
      </c>
      <c r="I1741" s="39">
        <f>[1]Source!AU2337</f>
        <v>60</v>
      </c>
      <c r="J1741" s="40">
        <f>SUM(V1736:V1744)</f>
        <v>2403.83</v>
      </c>
      <c r="K1741" s="41"/>
    </row>
    <row r="1742" spans="1:26" x14ac:dyDescent="0.25">
      <c r="A1742" s="24"/>
      <c r="B1742" s="36"/>
      <c r="C1742" s="36" t="s">
        <v>35</v>
      </c>
      <c r="D1742" s="37" t="s">
        <v>36</v>
      </c>
      <c r="E1742" s="30">
        <f>[1]Source!AQ2337</f>
        <v>1.68</v>
      </c>
      <c r="F1742" s="38"/>
      <c r="G1742" s="39" t="str">
        <f>[1]Source!DI2337</f>
        <v/>
      </c>
      <c r="H1742" s="40"/>
      <c r="I1742" s="39"/>
      <c r="J1742" s="40"/>
      <c r="K1742" s="43">
        <f>[1]Source!U2337</f>
        <v>13.44</v>
      </c>
    </row>
    <row r="1743" spans="1:26" ht="28.5" x14ac:dyDescent="0.25">
      <c r="A1743" s="24" t="str">
        <f>[1]Source!E2338</f>
        <v>378,1</v>
      </c>
      <c r="B1743" s="36" t="str">
        <f>[1]Source!F2338</f>
        <v>509-1930</v>
      </c>
      <c r="C1743" s="36" t="str">
        <f>[1]Source!G2338</f>
        <v>Оповещатель комбинированный светозвуковой МАЯК 12КП</v>
      </c>
      <c r="D1743" s="37" t="str">
        <f>[1]Source!H2338</f>
        <v>10 шт.</v>
      </c>
      <c r="E1743" s="30">
        <f>[1]Source!I2338</f>
        <v>0.3</v>
      </c>
      <c r="F1743" s="38">
        <f>[1]Source!AL2338+[1]Source!AM2338+[1]Source!AO2338</f>
        <v>462.2</v>
      </c>
      <c r="G1743" s="57" t="s">
        <v>37</v>
      </c>
      <c r="H1743" s="40">
        <f>ROUND([1]Source!AC2338*[1]Source!I2338, 2)+ROUND([1]Source!AD2338*[1]Source!I2338, 2)+ROUND([1]Source!AF2338*[1]Source!I2338, 2)</f>
        <v>138.66</v>
      </c>
      <c r="I1743" s="39">
        <f>IF([1]Source!BC2338&lt;&gt; 0, [1]Source!BC2338, 1)</f>
        <v>5.87</v>
      </c>
      <c r="J1743" s="40">
        <f>[1]Source!O2338</f>
        <v>813.93</v>
      </c>
      <c r="K1743" s="41"/>
      <c r="S1743">
        <f>ROUND(([1]Source!FX2338/100)*((ROUND([1]Source!AF2338*[1]Source!I2338, 2)+ROUND([1]Source!AE2338*[1]Source!I2338, 2))), 2)</f>
        <v>0</v>
      </c>
      <c r="T1743">
        <f>[1]Source!X2338</f>
        <v>0</v>
      </c>
      <c r="U1743">
        <f>ROUND(([1]Source!FY2338/100)*((ROUND([1]Source!AF2338*[1]Source!I2338, 2)+ROUND([1]Source!AE2338*[1]Source!I2338, 2))), 2)</f>
        <v>0</v>
      </c>
      <c r="V1743">
        <f>[1]Source!Y2338</f>
        <v>0</v>
      </c>
      <c r="W1743">
        <f>IF([1]Source!BI2338&lt;=1,H1743, 0)</f>
        <v>0</v>
      </c>
      <c r="X1743">
        <f>IF([1]Source!BI2338=2,H1743, 0)</f>
        <v>138.66</v>
      </c>
      <c r="Y1743">
        <f>IF([1]Source!BI2338=3,H1743, 0)</f>
        <v>0</v>
      </c>
      <c r="Z1743">
        <f>IF([1]Source!BI2338=4,H1743, 0)</f>
        <v>0</v>
      </c>
    </row>
    <row r="1744" spans="1:26" ht="57" x14ac:dyDescent="0.25">
      <c r="A1744" s="44" t="str">
        <f>[1]Source!E2339</f>
        <v>378,2</v>
      </c>
      <c r="B1744" s="45" t="str">
        <f>[1]Source!F2339</f>
        <v>509-6290</v>
      </c>
      <c r="C1744" s="45" t="str">
        <f>[1]Source!G2339</f>
        <v>Светильник аварийного освещения "ВЫХОД" под лампу КЛ с рассеивателем из поликарбоната, тип ЛБО 29-9-831 (БС-831)</v>
      </c>
      <c r="D1744" s="46" t="str">
        <f>[1]Source!H2339</f>
        <v>шт.</v>
      </c>
      <c r="E1744" s="47">
        <f>[1]Source!I2339</f>
        <v>5</v>
      </c>
      <c r="F1744" s="48">
        <f>[1]Source!AL2339+[1]Source!AM2339+[1]Source!AO2339</f>
        <v>208.87</v>
      </c>
      <c r="G1744" s="49" t="s">
        <v>37</v>
      </c>
      <c r="H1744" s="50">
        <f>ROUND([1]Source!AC2339*[1]Source!I2339, 2)+ROUND([1]Source!AD2339*[1]Source!I2339, 2)+ROUND([1]Source!AF2339*[1]Source!I2339, 2)</f>
        <v>1044.3499999999999</v>
      </c>
      <c r="I1744" s="51">
        <f>IF([1]Source!BC2339&lt;&gt; 0, [1]Source!BC2339, 1)</f>
        <v>12.01</v>
      </c>
      <c r="J1744" s="50">
        <f>[1]Source!O2339</f>
        <v>12542.64</v>
      </c>
      <c r="K1744" s="52"/>
      <c r="S1744">
        <f>ROUND(([1]Source!FX2339/100)*((ROUND([1]Source!AF2339*[1]Source!I2339, 2)+ROUND([1]Source!AE2339*[1]Source!I2339, 2))), 2)</f>
        <v>0</v>
      </c>
      <c r="T1744">
        <f>[1]Source!X2339</f>
        <v>0</v>
      </c>
      <c r="U1744">
        <f>ROUND(([1]Source!FY2339/100)*((ROUND([1]Source!AF2339*[1]Source!I2339, 2)+ROUND([1]Source!AE2339*[1]Source!I2339, 2))), 2)</f>
        <v>0</v>
      </c>
      <c r="V1744">
        <f>[1]Source!Y2339</f>
        <v>0</v>
      </c>
      <c r="W1744">
        <f>IF([1]Source!BI2339&lt;=1,H1744, 0)</f>
        <v>0</v>
      </c>
      <c r="X1744">
        <f>IF([1]Source!BI2339=2,H1744, 0)</f>
        <v>1044.3499999999999</v>
      </c>
      <c r="Y1744">
        <f>IF([1]Source!BI2339=3,H1744, 0)</f>
        <v>0</v>
      </c>
      <c r="Z1744">
        <f>IF([1]Source!BI2339=4,H1744, 0)</f>
        <v>0</v>
      </c>
    </row>
    <row r="1745" spans="1:26" x14ac:dyDescent="0.25">
      <c r="G1745" s="53">
        <f>H1737+H1738+H1739+H1740+H1741+SUM(H1743:H1744)</f>
        <v>1517.68</v>
      </c>
      <c r="H1745" s="53"/>
      <c r="I1745" s="53">
        <f>J1737+J1738+J1739+J1740+J1741+SUM(J1743:J1744)</f>
        <v>23144.92</v>
      </c>
      <c r="J1745" s="53"/>
      <c r="K1745" s="54">
        <f>[1]Source!U2337</f>
        <v>13.44</v>
      </c>
      <c r="O1745" s="55">
        <f>G1745</f>
        <v>1517.68</v>
      </c>
      <c r="P1745" s="55">
        <f>I1745</f>
        <v>23144.92</v>
      </c>
      <c r="Q1745" s="55">
        <f>K1745</f>
        <v>13.44</v>
      </c>
      <c r="W1745">
        <f>IF([1]Source!BI2337&lt;=1,H1737+H1738+H1739+H1740+H1741, 0)</f>
        <v>0</v>
      </c>
      <c r="X1745">
        <f>IF([1]Source!BI2337=2,H1737+H1738+H1739+H1740+H1741, 0)</f>
        <v>334.67</v>
      </c>
      <c r="Y1745">
        <f>IF([1]Source!BI2337=3,H1737+H1738+H1739+H1740+H1741, 0)</f>
        <v>0</v>
      </c>
      <c r="Z1745">
        <f>IF([1]Source!BI2337=4,H1737+H1738+H1739+H1740+H1741, 0)</f>
        <v>0</v>
      </c>
    </row>
    <row r="1746" spans="1:26" ht="43.5" x14ac:dyDescent="0.25">
      <c r="A1746" s="24" t="str">
        <f>[1]Source!E2340</f>
        <v>379</v>
      </c>
      <c r="B1746" s="36" t="str">
        <f>[1]Source!F2340</f>
        <v>м11-08-001-4</v>
      </c>
      <c r="C1746" s="36" t="str">
        <f>[1]Source!G2340</f>
        <v>Присоединение к приборам электрических проводок пайкой</v>
      </c>
      <c r="D1746" s="37" t="str">
        <f>[1]Source!H2340</f>
        <v>100 концов жил</v>
      </c>
      <c r="E1746" s="30">
        <f>[1]Source!I2340</f>
        <v>0.4</v>
      </c>
      <c r="F1746" s="38">
        <f>[1]Source!AL2340+[1]Source!AM2340+[1]Source!AO2340</f>
        <v>159.9</v>
      </c>
      <c r="G1746" s="39"/>
      <c r="H1746" s="40"/>
      <c r="I1746" s="39" t="str">
        <f>[1]Source!BO2340</f>
        <v>м11-08-001-4</v>
      </c>
      <c r="J1746" s="40"/>
      <c r="K1746" s="41"/>
      <c r="S1746">
        <f>ROUND(([1]Source!FX2340/100)*((ROUND([1]Source!AF2340*[1]Source!I2340, 2)+ROUND([1]Source!AE2340*[1]Source!I2340, 2))), 2)</f>
        <v>33.65</v>
      </c>
      <c r="T1746">
        <f>[1]Source!X2340</f>
        <v>1042.8499999999999</v>
      </c>
      <c r="U1746">
        <f>ROUND(([1]Source!FY2340/100)*((ROUND([1]Source!AF2340*[1]Source!I2340, 2)+ROUND([1]Source!AE2340*[1]Source!I2340, 2))), 2)</f>
        <v>25.24</v>
      </c>
      <c r="V1746">
        <f>[1]Source!Y2340</f>
        <v>782.14</v>
      </c>
    </row>
    <row r="1747" spans="1:26" x14ac:dyDescent="0.25">
      <c r="C1747" s="56" t="str">
        <f>"Объем: "&amp;[1]Source!I2340&amp;"=40/"&amp;"100"</f>
        <v>Объем: 0,4=40/100</v>
      </c>
    </row>
    <row r="1748" spans="1:26" x14ac:dyDescent="0.25">
      <c r="A1748" s="24"/>
      <c r="B1748" s="36"/>
      <c r="C1748" s="36" t="s">
        <v>29</v>
      </c>
      <c r="D1748" s="37"/>
      <c r="E1748" s="30"/>
      <c r="F1748" s="38">
        <f>[1]Source!AO2340</f>
        <v>105.16</v>
      </c>
      <c r="G1748" s="39" t="str">
        <f>[1]Source!DG2340</f>
        <v/>
      </c>
      <c r="H1748" s="40">
        <f>ROUND([1]Source!AF2340*[1]Source!I2340, 2)</f>
        <v>42.06</v>
      </c>
      <c r="I1748" s="39">
        <f>IF([1]Source!BA2340&lt;&gt; 0, [1]Source!BA2340, 1)</f>
        <v>30.99</v>
      </c>
      <c r="J1748" s="40">
        <f>[1]Source!S2340</f>
        <v>1303.56</v>
      </c>
      <c r="K1748" s="41"/>
      <c r="R1748">
        <f>H1748</f>
        <v>42.06</v>
      </c>
    </row>
    <row r="1749" spans="1:26" x14ac:dyDescent="0.25">
      <c r="A1749" s="24"/>
      <c r="B1749" s="36"/>
      <c r="C1749" s="36" t="s">
        <v>31</v>
      </c>
      <c r="D1749" s="37"/>
      <c r="E1749" s="30"/>
      <c r="F1749" s="38">
        <f>[1]Source!AL2340</f>
        <v>54.74</v>
      </c>
      <c r="G1749" s="39" t="str">
        <f>[1]Source!DD2340</f>
        <v/>
      </c>
      <c r="H1749" s="40">
        <f>ROUND([1]Source!AC2340*[1]Source!I2340, 2)</f>
        <v>21.9</v>
      </c>
      <c r="I1749" s="39">
        <f>IF([1]Source!BC2340&lt;&gt; 0, [1]Source!BC2340, 1)</f>
        <v>5.68</v>
      </c>
      <c r="J1749" s="40">
        <f>[1]Source!P2340</f>
        <v>124.37</v>
      </c>
      <c r="K1749" s="41"/>
    </row>
    <row r="1750" spans="1:26" x14ac:dyDescent="0.25">
      <c r="A1750" s="24"/>
      <c r="B1750" s="36"/>
      <c r="C1750" s="36" t="s">
        <v>32</v>
      </c>
      <c r="D1750" s="37" t="s">
        <v>33</v>
      </c>
      <c r="E1750" s="30">
        <f>[1]Source!BZ2340</f>
        <v>80</v>
      </c>
      <c r="F1750" s="42"/>
      <c r="G1750" s="39"/>
      <c r="H1750" s="40">
        <f>SUM(S1746:S1753)</f>
        <v>33.65</v>
      </c>
      <c r="I1750" s="39">
        <f>[1]Source!AT2340</f>
        <v>80</v>
      </c>
      <c r="J1750" s="40">
        <f>SUM(T1746:T1753)</f>
        <v>1042.8499999999999</v>
      </c>
      <c r="K1750" s="41"/>
    </row>
    <row r="1751" spans="1:26" x14ac:dyDescent="0.25">
      <c r="A1751" s="24"/>
      <c r="B1751" s="36"/>
      <c r="C1751" s="36" t="s">
        <v>34</v>
      </c>
      <c r="D1751" s="37" t="s">
        <v>33</v>
      </c>
      <c r="E1751" s="30">
        <f>[1]Source!CA2340</f>
        <v>60</v>
      </c>
      <c r="F1751" s="42"/>
      <c r="G1751" s="39"/>
      <c r="H1751" s="40">
        <f>SUM(U1746:U1753)</f>
        <v>25.24</v>
      </c>
      <c r="I1751" s="39">
        <f>[1]Source!AU2340</f>
        <v>60</v>
      </c>
      <c r="J1751" s="40">
        <f>SUM(V1746:V1753)</f>
        <v>782.14</v>
      </c>
      <c r="K1751" s="41"/>
    </row>
    <row r="1752" spans="1:26" x14ac:dyDescent="0.25">
      <c r="A1752" s="24"/>
      <c r="B1752" s="36"/>
      <c r="C1752" s="36" t="s">
        <v>35</v>
      </c>
      <c r="D1752" s="37" t="s">
        <v>36</v>
      </c>
      <c r="E1752" s="30">
        <f>[1]Source!AQ2340</f>
        <v>10.3</v>
      </c>
      <c r="F1752" s="38"/>
      <c r="G1752" s="39" t="str">
        <f>[1]Source!DI2340</f>
        <v/>
      </c>
      <c r="H1752" s="40"/>
      <c r="I1752" s="39"/>
      <c r="J1752" s="40"/>
      <c r="K1752" s="43">
        <f>[1]Source!U2340</f>
        <v>4.12</v>
      </c>
    </row>
    <row r="1753" spans="1:26" ht="42.75" x14ac:dyDescent="0.25">
      <c r="A1753" s="44" t="str">
        <f>[1]Source!E2341</f>
        <v>379,1</v>
      </c>
      <c r="B1753" s="45" t="str">
        <f>[1]Source!F2341</f>
        <v>КП поставщика</v>
      </c>
      <c r="C1753" s="45" t="s">
        <v>73</v>
      </c>
      <c r="D1753" s="46" t="str">
        <f>[1]Source!H2341</f>
        <v>шт.</v>
      </c>
      <c r="E1753" s="47">
        <f>[1]Source!I2341</f>
        <v>10</v>
      </c>
      <c r="F1753" s="48">
        <f>[1]Source!AL2341+[1]Source!AM2341+[1]Source!AO2341</f>
        <v>4.8</v>
      </c>
      <c r="G1753" s="49" t="s">
        <v>37</v>
      </c>
      <c r="H1753" s="50">
        <f>ROUND([1]Source!AC2341*[1]Source!I2341, 2)+ROUND([1]Source!AD2341*[1]Source!I2341, 2)+ROUND([1]Source!AF2341*[1]Source!I2341, 2)</f>
        <v>48</v>
      </c>
      <c r="I1753" s="51">
        <f>IF([1]Source!BC2341&lt;&gt; 0, [1]Source!BC2341, 1)</f>
        <v>7.98</v>
      </c>
      <c r="J1753" s="50">
        <f>[1]Source!O2341</f>
        <v>383.04</v>
      </c>
      <c r="K1753" s="52"/>
      <c r="S1753">
        <f>ROUND(([1]Source!FX2341/100)*((ROUND([1]Source!AF2341*[1]Source!I2341, 2)+ROUND([1]Source!AE2341*[1]Source!I2341, 2))), 2)</f>
        <v>0</v>
      </c>
      <c r="T1753">
        <f>[1]Source!X2341</f>
        <v>0</v>
      </c>
      <c r="U1753">
        <f>ROUND(([1]Source!FY2341/100)*((ROUND([1]Source!AF2341*[1]Source!I2341, 2)+ROUND([1]Source!AE2341*[1]Source!I2341, 2))), 2)</f>
        <v>0</v>
      </c>
      <c r="V1753">
        <f>[1]Source!Y2341</f>
        <v>0</v>
      </c>
      <c r="W1753">
        <f>IF([1]Source!BI2341&lt;=1,H1753, 0)</f>
        <v>0</v>
      </c>
      <c r="X1753">
        <f>IF([1]Source!BI2341=2,H1753, 0)</f>
        <v>48</v>
      </c>
      <c r="Y1753">
        <f>IF([1]Source!BI2341=3,H1753, 0)</f>
        <v>0</v>
      </c>
      <c r="Z1753">
        <f>IF([1]Source!BI2341=4,H1753, 0)</f>
        <v>0</v>
      </c>
    </row>
    <row r="1754" spans="1:26" x14ac:dyDescent="0.25">
      <c r="G1754" s="53">
        <f>H1748+H1749+H1750+H1751+SUM(H1753:H1753)</f>
        <v>170.85</v>
      </c>
      <c r="H1754" s="53"/>
      <c r="I1754" s="53">
        <f>J1748+J1749+J1750+J1751+SUM(J1753:J1753)</f>
        <v>3635.9599999999996</v>
      </c>
      <c r="J1754" s="53"/>
      <c r="K1754" s="54">
        <f>[1]Source!U2340</f>
        <v>4.12</v>
      </c>
      <c r="O1754" s="55">
        <f>G1754</f>
        <v>170.85</v>
      </c>
      <c r="P1754" s="55">
        <f>I1754</f>
        <v>3635.9599999999996</v>
      </c>
      <c r="Q1754" s="55">
        <f>K1754</f>
        <v>4.12</v>
      </c>
      <c r="W1754">
        <f>IF([1]Source!BI2340&lt;=1,H1748+H1749+H1750+H1751, 0)</f>
        <v>0</v>
      </c>
      <c r="X1754">
        <f>IF([1]Source!BI2340=2,H1748+H1749+H1750+H1751, 0)</f>
        <v>122.85</v>
      </c>
      <c r="Y1754">
        <f>IF([1]Source!BI2340=3,H1748+H1749+H1750+H1751, 0)</f>
        <v>0</v>
      </c>
      <c r="Z1754">
        <f>IF([1]Source!BI2340=4,H1748+H1749+H1750+H1751, 0)</f>
        <v>0</v>
      </c>
    </row>
    <row r="1755" spans="1:26" ht="42.75" x14ac:dyDescent="0.25">
      <c r="A1755" s="24" t="str">
        <f>[1]Source!E2343</f>
        <v>380</v>
      </c>
      <c r="B1755" s="36" t="str">
        <f>[1]Source!F2343</f>
        <v>м08-03-573-4</v>
      </c>
      <c r="C1755" s="36" t="str">
        <f>[1]Source!G2343</f>
        <v>Шкаф (пульт) управления навесной, высота, ширина и глубина до 600х600х350 мм</v>
      </c>
      <c r="D1755" s="37" t="str">
        <f>[1]Source!H2343</f>
        <v>1  ШТ.</v>
      </c>
      <c r="E1755" s="30">
        <f>[1]Source!I2343</f>
        <v>1</v>
      </c>
      <c r="F1755" s="38">
        <f>[1]Source!AL2343+[1]Source!AM2343+[1]Source!AO2343</f>
        <v>59.070000000000007</v>
      </c>
      <c r="G1755" s="39"/>
      <c r="H1755" s="40"/>
      <c r="I1755" s="39" t="str">
        <f>[1]Source!BO2343</f>
        <v>м08-03-573-4</v>
      </c>
      <c r="J1755" s="40"/>
      <c r="K1755" s="41"/>
      <c r="S1755">
        <f>ROUND(([1]Source!FX2343/100)*((ROUND([1]Source!AF2343*[1]Source!I2343, 2)+ROUND([1]Source!AE2343*[1]Source!I2343, 2))), 2)</f>
        <v>25.34</v>
      </c>
      <c r="T1755">
        <f>[1]Source!X2343</f>
        <v>785.18</v>
      </c>
      <c r="U1755">
        <f>ROUND(([1]Source!FY2343/100)*((ROUND([1]Source!AF2343*[1]Source!I2343, 2)+ROUND([1]Source!AE2343*[1]Source!I2343, 2))), 2)</f>
        <v>17.34</v>
      </c>
      <c r="V1755">
        <f>[1]Source!Y2343</f>
        <v>537.23</v>
      </c>
    </row>
    <row r="1756" spans="1:26" x14ac:dyDescent="0.25">
      <c r="A1756" s="24"/>
      <c r="B1756" s="36"/>
      <c r="C1756" s="36" t="s">
        <v>29</v>
      </c>
      <c r="D1756" s="37"/>
      <c r="E1756" s="30"/>
      <c r="F1756" s="38">
        <f>[1]Source!AO2343</f>
        <v>23.51</v>
      </c>
      <c r="G1756" s="39" t="str">
        <f>[1]Source!DG2343</f>
        <v/>
      </c>
      <c r="H1756" s="40">
        <f>ROUND([1]Source!AF2343*[1]Source!I2343, 2)</f>
        <v>23.51</v>
      </c>
      <c r="I1756" s="39">
        <f>IF([1]Source!BA2343&lt;&gt; 0, [1]Source!BA2343, 1)</f>
        <v>30.99</v>
      </c>
      <c r="J1756" s="40">
        <f>[1]Source!S2343</f>
        <v>728.57</v>
      </c>
      <c r="K1756" s="41"/>
      <c r="R1756">
        <f>H1756</f>
        <v>23.51</v>
      </c>
    </row>
    <row r="1757" spans="1:26" x14ac:dyDescent="0.25">
      <c r="A1757" s="24"/>
      <c r="B1757" s="36"/>
      <c r="C1757" s="36" t="s">
        <v>30</v>
      </c>
      <c r="D1757" s="37"/>
      <c r="E1757" s="30"/>
      <c r="F1757" s="38">
        <f>[1]Source!AM2343</f>
        <v>32.18</v>
      </c>
      <c r="G1757" s="39" t="str">
        <f>[1]Source!DE2343</f>
        <v/>
      </c>
      <c r="H1757" s="40">
        <f>ROUND([1]Source!AD2343*[1]Source!I2343, 2)</f>
        <v>32.18</v>
      </c>
      <c r="I1757" s="39">
        <f>IF([1]Source!BB2343&lt;&gt; 0, [1]Source!BB2343, 1)</f>
        <v>9.14</v>
      </c>
      <c r="J1757" s="40">
        <f>[1]Source!Q2343</f>
        <v>294.13</v>
      </c>
      <c r="K1757" s="41"/>
    </row>
    <row r="1758" spans="1:26" x14ac:dyDescent="0.25">
      <c r="A1758" s="24"/>
      <c r="B1758" s="36"/>
      <c r="C1758" s="36" t="s">
        <v>41</v>
      </c>
      <c r="D1758" s="37"/>
      <c r="E1758" s="30"/>
      <c r="F1758" s="38">
        <f>[1]Source!AN2343</f>
        <v>3.16</v>
      </c>
      <c r="G1758" s="39" t="str">
        <f>[1]Source!DF2343</f>
        <v/>
      </c>
      <c r="H1758" s="58">
        <f>ROUND([1]Source!AE2343*[1]Source!I2343, 2)</f>
        <v>3.16</v>
      </c>
      <c r="I1758" s="39">
        <f>IF([1]Source!BS2343&lt;&gt; 0, [1]Source!BS2343, 1)</f>
        <v>30.99</v>
      </c>
      <c r="J1758" s="58">
        <f>[1]Source!R2343</f>
        <v>97.93</v>
      </c>
      <c r="K1758" s="41"/>
      <c r="R1758">
        <f>H1758</f>
        <v>3.16</v>
      </c>
    </row>
    <row r="1759" spans="1:26" x14ac:dyDescent="0.25">
      <c r="A1759" s="24"/>
      <c r="B1759" s="36"/>
      <c r="C1759" s="36" t="s">
        <v>31</v>
      </c>
      <c r="D1759" s="37"/>
      <c r="E1759" s="30"/>
      <c r="F1759" s="38">
        <f>[1]Source!AL2343</f>
        <v>3.38</v>
      </c>
      <c r="G1759" s="39" t="str">
        <f>[1]Source!DD2343</f>
        <v/>
      </c>
      <c r="H1759" s="40">
        <f>ROUND([1]Source!AC2343*[1]Source!I2343, 2)</f>
        <v>3.38</v>
      </c>
      <c r="I1759" s="39">
        <f>IF([1]Source!BC2343&lt;&gt; 0, [1]Source!BC2343, 1)</f>
        <v>9.81</v>
      </c>
      <c r="J1759" s="40">
        <f>[1]Source!P2343</f>
        <v>33.159999999999997</v>
      </c>
      <c r="K1759" s="41"/>
    </row>
    <row r="1760" spans="1:26" x14ac:dyDescent="0.25">
      <c r="A1760" s="24"/>
      <c r="B1760" s="36"/>
      <c r="C1760" s="36" t="s">
        <v>32</v>
      </c>
      <c r="D1760" s="37" t="s">
        <v>33</v>
      </c>
      <c r="E1760" s="30">
        <f>[1]Source!BZ2343</f>
        <v>95</v>
      </c>
      <c r="F1760" s="42"/>
      <c r="G1760" s="39"/>
      <c r="H1760" s="40">
        <f>SUM(S1755:S1763)</f>
        <v>25.34</v>
      </c>
      <c r="I1760" s="39">
        <f>[1]Source!AT2343</f>
        <v>95</v>
      </c>
      <c r="J1760" s="40">
        <f>SUM(T1755:T1763)</f>
        <v>785.18</v>
      </c>
      <c r="K1760" s="41"/>
    </row>
    <row r="1761" spans="1:26" x14ac:dyDescent="0.25">
      <c r="A1761" s="24"/>
      <c r="B1761" s="36"/>
      <c r="C1761" s="36" t="s">
        <v>34</v>
      </c>
      <c r="D1761" s="37" t="s">
        <v>33</v>
      </c>
      <c r="E1761" s="30">
        <f>[1]Source!CA2343</f>
        <v>65</v>
      </c>
      <c r="F1761" s="42"/>
      <c r="G1761" s="39"/>
      <c r="H1761" s="40">
        <f>SUM(U1755:U1763)</f>
        <v>17.34</v>
      </c>
      <c r="I1761" s="39">
        <f>[1]Source!AU2343</f>
        <v>65</v>
      </c>
      <c r="J1761" s="40">
        <f>SUM(V1755:V1763)</f>
        <v>537.23</v>
      </c>
      <c r="K1761" s="41"/>
    </row>
    <row r="1762" spans="1:26" x14ac:dyDescent="0.25">
      <c r="A1762" s="24"/>
      <c r="B1762" s="36"/>
      <c r="C1762" s="36" t="s">
        <v>35</v>
      </c>
      <c r="D1762" s="37" t="s">
        <v>36</v>
      </c>
      <c r="E1762" s="30">
        <f>[1]Source!AQ2343</f>
        <v>2.37</v>
      </c>
      <c r="F1762" s="38"/>
      <c r="G1762" s="39" t="str">
        <f>[1]Source!DI2343</f>
        <v/>
      </c>
      <c r="H1762" s="40"/>
      <c r="I1762" s="39"/>
      <c r="J1762" s="40"/>
      <c r="K1762" s="43">
        <f>[1]Source!U2343</f>
        <v>2.37</v>
      </c>
    </row>
    <row r="1763" spans="1:26" ht="42.75" x14ac:dyDescent="0.25">
      <c r="A1763" s="44" t="str">
        <f>[1]Source!E2344</f>
        <v>380,1</v>
      </c>
      <c r="B1763" s="45" t="str">
        <f>[1]Source!F2344</f>
        <v>КП поставщика</v>
      </c>
      <c r="C1763" s="45" t="s">
        <v>74</v>
      </c>
      <c r="D1763" s="46" t="str">
        <f>[1]Source!H2344</f>
        <v>шт.</v>
      </c>
      <c r="E1763" s="47">
        <f>[1]Source!I2344</f>
        <v>1</v>
      </c>
      <c r="F1763" s="48">
        <f>[1]Source!AL2344+[1]Source!AM2344+[1]Source!AO2344</f>
        <v>1734.23</v>
      </c>
      <c r="G1763" s="49" t="s">
        <v>37</v>
      </c>
      <c r="H1763" s="50">
        <f>ROUND([1]Source!AC2344*[1]Source!I2344, 2)+ROUND([1]Source!AD2344*[1]Source!I2344, 2)+ROUND([1]Source!AF2344*[1]Source!I2344, 2)</f>
        <v>1734.23</v>
      </c>
      <c r="I1763" s="51">
        <f>IF([1]Source!BC2344&lt;&gt; 0, [1]Source!BC2344, 1)</f>
        <v>7.98</v>
      </c>
      <c r="J1763" s="50">
        <f>[1]Source!O2344</f>
        <v>13839.16</v>
      </c>
      <c r="K1763" s="52"/>
      <c r="S1763">
        <f>ROUND(([1]Source!FX2344/100)*((ROUND([1]Source!AF2344*[1]Source!I2344, 2)+ROUND([1]Source!AE2344*[1]Source!I2344, 2))), 2)</f>
        <v>0</v>
      </c>
      <c r="T1763">
        <f>[1]Source!X2344</f>
        <v>0</v>
      </c>
      <c r="U1763">
        <f>ROUND(([1]Source!FY2344/100)*((ROUND([1]Source!AF2344*[1]Source!I2344, 2)+ROUND([1]Source!AE2344*[1]Source!I2344, 2))), 2)</f>
        <v>0</v>
      </c>
      <c r="V1763">
        <f>[1]Source!Y2344</f>
        <v>0</v>
      </c>
      <c r="W1763">
        <f>IF([1]Source!BI2344&lt;=1,H1763, 0)</f>
        <v>0</v>
      </c>
      <c r="X1763">
        <f>IF([1]Source!BI2344=2,H1763, 0)</f>
        <v>1734.23</v>
      </c>
      <c r="Y1763">
        <f>IF([1]Source!BI2344=3,H1763, 0)</f>
        <v>0</v>
      </c>
      <c r="Z1763">
        <f>IF([1]Source!BI2344=4,H1763, 0)</f>
        <v>0</v>
      </c>
    </row>
    <row r="1764" spans="1:26" x14ac:dyDescent="0.25">
      <c r="G1764" s="53">
        <f>H1756+H1757+H1759+H1760+H1761+SUM(H1763:H1763)</f>
        <v>1835.98</v>
      </c>
      <c r="H1764" s="53"/>
      <c r="I1764" s="53">
        <f>J1756+J1757+J1759+J1760+J1761+SUM(J1763:J1763)</f>
        <v>16217.43</v>
      </c>
      <c r="J1764" s="53"/>
      <c r="K1764" s="54">
        <f>[1]Source!U2343</f>
        <v>2.37</v>
      </c>
      <c r="O1764" s="55">
        <f>G1764</f>
        <v>1835.98</v>
      </c>
      <c r="P1764" s="55">
        <f>I1764</f>
        <v>16217.43</v>
      </c>
      <c r="Q1764" s="55">
        <f>K1764</f>
        <v>2.37</v>
      </c>
      <c r="W1764">
        <f>IF([1]Source!BI2343&lt;=1,H1756+H1757+H1759+H1760+H1761, 0)</f>
        <v>0</v>
      </c>
      <c r="X1764">
        <f>IF([1]Source!BI2343=2,H1756+H1757+H1759+H1760+H1761, 0)</f>
        <v>101.75</v>
      </c>
      <c r="Y1764">
        <f>IF([1]Source!BI2343=3,H1756+H1757+H1759+H1760+H1761, 0)</f>
        <v>0</v>
      </c>
      <c r="Z1764">
        <f>IF([1]Source!BI2343=4,H1756+H1757+H1759+H1760+H1761, 0)</f>
        <v>0</v>
      </c>
    </row>
    <row r="1765" spans="1:26" ht="29.25" x14ac:dyDescent="0.25">
      <c r="A1765" s="24" t="str">
        <f>[1]Source!E2345</f>
        <v>381</v>
      </c>
      <c r="B1765" s="36" t="str">
        <f>[1]Source!F2345</f>
        <v>м10-08-001-13</v>
      </c>
      <c r="C1765" s="36" t="str">
        <f>[1]Source!G2345</f>
        <v>Устройства промежуточные на количество лучей 1</v>
      </c>
      <c r="D1765" s="37" t="str">
        <f>[1]Source!H2345</f>
        <v>1  ШТ.</v>
      </c>
      <c r="E1765" s="30">
        <f>[1]Source!I2345</f>
        <v>2</v>
      </c>
      <c r="F1765" s="38">
        <f>[1]Source!AL2345+[1]Source!AM2345+[1]Source!AO2345</f>
        <v>15.79</v>
      </c>
      <c r="G1765" s="39"/>
      <c r="H1765" s="40"/>
      <c r="I1765" s="39" t="str">
        <f>[1]Source!BO2345</f>
        <v>м10-08-001-13</v>
      </c>
      <c r="J1765" s="40"/>
      <c r="K1765" s="41"/>
      <c r="S1765">
        <f>ROUND(([1]Source!FX2345/100)*((ROUND([1]Source!AF2345*[1]Source!I2345, 2)+ROUND([1]Source!AE2345*[1]Source!I2345, 2))), 2)</f>
        <v>19.600000000000001</v>
      </c>
      <c r="T1765">
        <f>[1]Source!X2345</f>
        <v>607.41</v>
      </c>
      <c r="U1765">
        <f>ROUND(([1]Source!FY2345/100)*((ROUND([1]Source!AF2345*[1]Source!I2345, 2)+ROUND([1]Source!AE2345*[1]Source!I2345, 2))), 2)</f>
        <v>14.7</v>
      </c>
      <c r="V1765">
        <f>[1]Source!Y2345</f>
        <v>455.56</v>
      </c>
    </row>
    <row r="1766" spans="1:26" x14ac:dyDescent="0.25">
      <c r="A1766" s="24"/>
      <c r="B1766" s="36"/>
      <c r="C1766" s="36" t="s">
        <v>29</v>
      </c>
      <c r="D1766" s="37"/>
      <c r="E1766" s="30"/>
      <c r="F1766" s="38">
        <f>[1]Source!AO2345</f>
        <v>12.25</v>
      </c>
      <c r="G1766" s="39" t="str">
        <f>[1]Source!DG2345</f>
        <v/>
      </c>
      <c r="H1766" s="40">
        <f>ROUND([1]Source!AF2345*[1]Source!I2345, 2)</f>
        <v>24.5</v>
      </c>
      <c r="I1766" s="39">
        <f>IF([1]Source!BA2345&lt;&gt; 0, [1]Source!BA2345, 1)</f>
        <v>30.99</v>
      </c>
      <c r="J1766" s="40">
        <f>[1]Source!S2345</f>
        <v>759.26</v>
      </c>
      <c r="K1766" s="41"/>
      <c r="R1766">
        <f>H1766</f>
        <v>24.5</v>
      </c>
    </row>
    <row r="1767" spans="1:26" x14ac:dyDescent="0.25">
      <c r="A1767" s="24"/>
      <c r="B1767" s="36"/>
      <c r="C1767" s="36" t="s">
        <v>30</v>
      </c>
      <c r="D1767" s="37"/>
      <c r="E1767" s="30"/>
      <c r="F1767" s="38">
        <f>[1]Source!AM2345</f>
        <v>0.25</v>
      </c>
      <c r="G1767" s="39" t="str">
        <f>[1]Source!DE2345</f>
        <v/>
      </c>
      <c r="H1767" s="40">
        <f>ROUND([1]Source!AD2345*[1]Source!I2345, 2)</f>
        <v>0.5</v>
      </c>
      <c r="I1767" s="39">
        <f>IF([1]Source!BB2345&lt;&gt; 0, [1]Source!BB2345, 1)</f>
        <v>3.76</v>
      </c>
      <c r="J1767" s="40">
        <f>[1]Source!Q2345</f>
        <v>1.88</v>
      </c>
      <c r="K1767" s="41"/>
    </row>
    <row r="1768" spans="1:26" x14ac:dyDescent="0.25">
      <c r="A1768" s="24"/>
      <c r="B1768" s="36"/>
      <c r="C1768" s="36" t="s">
        <v>31</v>
      </c>
      <c r="D1768" s="37"/>
      <c r="E1768" s="30"/>
      <c r="F1768" s="38">
        <f>[1]Source!AL2345</f>
        <v>3.29</v>
      </c>
      <c r="G1768" s="39" t="str">
        <f>[1]Source!DD2345</f>
        <v/>
      </c>
      <c r="H1768" s="40">
        <f>ROUND([1]Source!AC2345*[1]Source!I2345, 2)</f>
        <v>6.58</v>
      </c>
      <c r="I1768" s="39">
        <f>IF([1]Source!BC2345&lt;&gt; 0, [1]Source!BC2345, 1)</f>
        <v>6.53</v>
      </c>
      <c r="J1768" s="40">
        <f>[1]Source!P2345</f>
        <v>42.97</v>
      </c>
      <c r="K1768" s="41"/>
    </row>
    <row r="1769" spans="1:26" x14ac:dyDescent="0.25">
      <c r="A1769" s="24"/>
      <c r="B1769" s="36"/>
      <c r="C1769" s="36" t="s">
        <v>32</v>
      </c>
      <c r="D1769" s="37" t="s">
        <v>33</v>
      </c>
      <c r="E1769" s="30">
        <f>[1]Source!BZ2345</f>
        <v>80</v>
      </c>
      <c r="F1769" s="42"/>
      <c r="G1769" s="39"/>
      <c r="H1769" s="40">
        <f>SUM(S1765:S1772)</f>
        <v>19.600000000000001</v>
      </c>
      <c r="I1769" s="39">
        <f>[1]Source!AT2345</f>
        <v>80</v>
      </c>
      <c r="J1769" s="40">
        <f>SUM(T1765:T1772)</f>
        <v>607.41</v>
      </c>
      <c r="K1769" s="41"/>
    </row>
    <row r="1770" spans="1:26" x14ac:dyDescent="0.25">
      <c r="A1770" s="24"/>
      <c r="B1770" s="36"/>
      <c r="C1770" s="36" t="s">
        <v>34</v>
      </c>
      <c r="D1770" s="37" t="s">
        <v>33</v>
      </c>
      <c r="E1770" s="30">
        <f>[1]Source!CA2345</f>
        <v>60</v>
      </c>
      <c r="F1770" s="42"/>
      <c r="G1770" s="39"/>
      <c r="H1770" s="40">
        <f>SUM(U1765:U1772)</f>
        <v>14.7</v>
      </c>
      <c r="I1770" s="39">
        <f>[1]Source!AU2345</f>
        <v>60</v>
      </c>
      <c r="J1770" s="40">
        <f>SUM(V1765:V1772)</f>
        <v>455.56</v>
      </c>
      <c r="K1770" s="41"/>
    </row>
    <row r="1771" spans="1:26" x14ac:dyDescent="0.25">
      <c r="A1771" s="24"/>
      <c r="B1771" s="36"/>
      <c r="C1771" s="36" t="s">
        <v>35</v>
      </c>
      <c r="D1771" s="37" t="s">
        <v>36</v>
      </c>
      <c r="E1771" s="30">
        <f>[1]Source!AQ2345</f>
        <v>1.2</v>
      </c>
      <c r="F1771" s="38"/>
      <c r="G1771" s="39" t="str">
        <f>[1]Source!DI2345</f>
        <v/>
      </c>
      <c r="H1771" s="40"/>
      <c r="I1771" s="39"/>
      <c r="J1771" s="40"/>
      <c r="K1771" s="43">
        <f>[1]Source!U2345</f>
        <v>2.4</v>
      </c>
    </row>
    <row r="1772" spans="1:26" ht="42.75" x14ac:dyDescent="0.25">
      <c r="A1772" s="44" t="str">
        <f>[1]Source!E2346</f>
        <v>381,1</v>
      </c>
      <c r="B1772" s="45" t="str">
        <f>[1]Source!F2346</f>
        <v>КП поставщика</v>
      </c>
      <c r="C1772" s="45" t="s">
        <v>43</v>
      </c>
      <c r="D1772" s="46" t="str">
        <f>[1]Source!H2346</f>
        <v>шт.</v>
      </c>
      <c r="E1772" s="47">
        <f>[1]Source!I2346</f>
        <v>2</v>
      </c>
      <c r="F1772" s="48">
        <f>[1]Source!AL2346+[1]Source!AM2346+[1]Source!AO2346</f>
        <v>267.3</v>
      </c>
      <c r="G1772" s="49" t="s">
        <v>37</v>
      </c>
      <c r="H1772" s="50">
        <f>ROUND([1]Source!AC2346*[1]Source!I2346, 2)+ROUND([1]Source!AD2346*[1]Source!I2346, 2)+ROUND([1]Source!AF2346*[1]Source!I2346, 2)</f>
        <v>534.6</v>
      </c>
      <c r="I1772" s="51">
        <f>IF([1]Source!BC2346&lt;&gt; 0, [1]Source!BC2346, 1)</f>
        <v>7.89</v>
      </c>
      <c r="J1772" s="50">
        <f>[1]Source!O2346</f>
        <v>4217.99</v>
      </c>
      <c r="K1772" s="52"/>
      <c r="S1772">
        <f>ROUND(([1]Source!FX2346/100)*((ROUND([1]Source!AF2346*[1]Source!I2346, 2)+ROUND([1]Source!AE2346*[1]Source!I2346, 2))), 2)</f>
        <v>0</v>
      </c>
      <c r="T1772">
        <f>[1]Source!X2346</f>
        <v>0</v>
      </c>
      <c r="U1772">
        <f>ROUND(([1]Source!FY2346/100)*((ROUND([1]Source!AF2346*[1]Source!I2346, 2)+ROUND([1]Source!AE2346*[1]Source!I2346, 2))), 2)</f>
        <v>0</v>
      </c>
      <c r="V1772">
        <f>[1]Source!Y2346</f>
        <v>0</v>
      </c>
      <c r="W1772">
        <f>IF([1]Source!BI2346&lt;=1,H1772, 0)</f>
        <v>0</v>
      </c>
      <c r="X1772">
        <f>IF([1]Source!BI2346=2,H1772, 0)</f>
        <v>534.6</v>
      </c>
      <c r="Y1772">
        <f>IF([1]Source!BI2346=3,H1772, 0)</f>
        <v>0</v>
      </c>
      <c r="Z1772">
        <f>IF([1]Source!BI2346=4,H1772, 0)</f>
        <v>0</v>
      </c>
    </row>
    <row r="1773" spans="1:26" x14ac:dyDescent="0.25">
      <c r="G1773" s="53">
        <f>H1766+H1767+H1768+H1769+H1770+SUM(H1772:H1772)</f>
        <v>600.48</v>
      </c>
      <c r="H1773" s="53"/>
      <c r="I1773" s="53">
        <f>J1766+J1767+J1768+J1769+J1770+SUM(J1772:J1772)</f>
        <v>6085.07</v>
      </c>
      <c r="J1773" s="53"/>
      <c r="K1773" s="54">
        <f>[1]Source!U2345</f>
        <v>2.4</v>
      </c>
      <c r="O1773" s="55">
        <f>G1773</f>
        <v>600.48</v>
      </c>
      <c r="P1773" s="55">
        <f>I1773</f>
        <v>6085.07</v>
      </c>
      <c r="Q1773" s="55">
        <f>K1773</f>
        <v>2.4</v>
      </c>
      <c r="W1773">
        <f>IF([1]Source!BI2345&lt;=1,H1766+H1767+H1768+H1769+H1770, 0)</f>
        <v>0</v>
      </c>
      <c r="X1773">
        <f>IF([1]Source!BI2345=2,H1766+H1767+H1768+H1769+H1770, 0)</f>
        <v>65.88</v>
      </c>
      <c r="Y1773">
        <f>IF([1]Source!BI2345=3,H1766+H1767+H1768+H1769+H1770, 0)</f>
        <v>0</v>
      </c>
      <c r="Z1773">
        <f>IF([1]Source!BI2345=4,H1766+H1767+H1768+H1769+H1770, 0)</f>
        <v>0</v>
      </c>
    </row>
    <row r="1774" spans="1:26" ht="29.25" x14ac:dyDescent="0.25">
      <c r="A1774" s="24" t="str">
        <f>[1]Source!E2349</f>
        <v>382</v>
      </c>
      <c r="B1774" s="36" t="str">
        <f>[1]Source!F2349</f>
        <v>м08-03-575-1</v>
      </c>
      <c r="C1774" s="36" t="str">
        <f>[1]Source!G2349</f>
        <v>Прибор или аппарат</v>
      </c>
      <c r="D1774" s="37" t="str">
        <f>[1]Source!H2349</f>
        <v>1  ШТ.</v>
      </c>
      <c r="E1774" s="30">
        <f>[1]Source!I2349</f>
        <v>3</v>
      </c>
      <c r="F1774" s="38">
        <f>[1]Source!AL2349+[1]Source!AM2349+[1]Source!AO2349</f>
        <v>11.51</v>
      </c>
      <c r="G1774" s="39"/>
      <c r="H1774" s="40"/>
      <c r="I1774" s="39" t="str">
        <f>[1]Source!BO2349</f>
        <v>м08-03-575-1</v>
      </c>
      <c r="J1774" s="40"/>
      <c r="K1774" s="41"/>
      <c r="S1774">
        <f>ROUND(([1]Source!FX2349/100)*((ROUND([1]Source!AF2349*[1]Source!I2349, 2)+ROUND([1]Source!AE2349*[1]Source!I2349, 2))), 2)</f>
        <v>31.66</v>
      </c>
      <c r="T1774">
        <f>[1]Source!X2349</f>
        <v>981.26</v>
      </c>
      <c r="U1774">
        <f>ROUND(([1]Source!FY2349/100)*((ROUND([1]Source!AF2349*[1]Source!I2349, 2)+ROUND([1]Source!AE2349*[1]Source!I2349, 2))), 2)</f>
        <v>21.66</v>
      </c>
      <c r="V1774">
        <f>[1]Source!Y2349</f>
        <v>671.39</v>
      </c>
    </row>
    <row r="1775" spans="1:26" x14ac:dyDescent="0.25">
      <c r="A1775" s="24"/>
      <c r="B1775" s="36"/>
      <c r="C1775" s="36" t="s">
        <v>29</v>
      </c>
      <c r="D1775" s="37"/>
      <c r="E1775" s="30"/>
      <c r="F1775" s="38">
        <f>[1]Source!AO2349</f>
        <v>11.11</v>
      </c>
      <c r="G1775" s="39" t="str">
        <f>[1]Source!DG2349</f>
        <v/>
      </c>
      <c r="H1775" s="40">
        <f>ROUND([1]Source!AF2349*[1]Source!I2349, 2)</f>
        <v>33.33</v>
      </c>
      <c r="I1775" s="39">
        <f>IF([1]Source!BA2349&lt;&gt; 0, [1]Source!BA2349, 1)</f>
        <v>30.99</v>
      </c>
      <c r="J1775" s="40">
        <f>[1]Source!S2349</f>
        <v>1032.9000000000001</v>
      </c>
      <c r="K1775" s="41"/>
      <c r="R1775">
        <f>H1775</f>
        <v>33.33</v>
      </c>
    </row>
    <row r="1776" spans="1:26" x14ac:dyDescent="0.25">
      <c r="A1776" s="24"/>
      <c r="B1776" s="36"/>
      <c r="C1776" s="36" t="s">
        <v>31</v>
      </c>
      <c r="D1776" s="37"/>
      <c r="E1776" s="30"/>
      <c r="F1776" s="38">
        <f>[1]Source!AL2349</f>
        <v>0.4</v>
      </c>
      <c r="G1776" s="39" t="str">
        <f>[1]Source!DD2349</f>
        <v/>
      </c>
      <c r="H1776" s="40">
        <f>ROUND([1]Source!AC2349*[1]Source!I2349, 2)</f>
        <v>1.2</v>
      </c>
      <c r="I1776" s="39">
        <f>IF([1]Source!BC2349&lt;&gt; 0, [1]Source!BC2349, 1)</f>
        <v>21.2</v>
      </c>
      <c r="J1776" s="40">
        <f>[1]Source!P2349</f>
        <v>25.44</v>
      </c>
      <c r="K1776" s="41"/>
    </row>
    <row r="1777" spans="1:26" x14ac:dyDescent="0.25">
      <c r="A1777" s="24"/>
      <c r="B1777" s="36"/>
      <c r="C1777" s="36" t="s">
        <v>32</v>
      </c>
      <c r="D1777" s="37" t="s">
        <v>33</v>
      </c>
      <c r="E1777" s="30">
        <f>[1]Source!BZ2349</f>
        <v>95</v>
      </c>
      <c r="F1777" s="42"/>
      <c r="G1777" s="39"/>
      <c r="H1777" s="40">
        <f>SUM(S1774:S1781)</f>
        <v>31.66</v>
      </c>
      <c r="I1777" s="39">
        <f>[1]Source!AT2349</f>
        <v>95</v>
      </c>
      <c r="J1777" s="40">
        <f>SUM(T1774:T1781)</f>
        <v>981.26</v>
      </c>
      <c r="K1777" s="41"/>
    </row>
    <row r="1778" spans="1:26" x14ac:dyDescent="0.25">
      <c r="A1778" s="24"/>
      <c r="B1778" s="36"/>
      <c r="C1778" s="36" t="s">
        <v>34</v>
      </c>
      <c r="D1778" s="37" t="s">
        <v>33</v>
      </c>
      <c r="E1778" s="30">
        <f>[1]Source!CA2349</f>
        <v>65</v>
      </c>
      <c r="F1778" s="42"/>
      <c r="G1778" s="39"/>
      <c r="H1778" s="40">
        <f>SUM(U1774:U1781)</f>
        <v>21.66</v>
      </c>
      <c r="I1778" s="39">
        <f>[1]Source!AU2349</f>
        <v>65</v>
      </c>
      <c r="J1778" s="40">
        <f>SUM(V1774:V1781)</f>
        <v>671.39</v>
      </c>
      <c r="K1778" s="41"/>
    </row>
    <row r="1779" spans="1:26" x14ac:dyDescent="0.25">
      <c r="A1779" s="24"/>
      <c r="B1779" s="36"/>
      <c r="C1779" s="36" t="s">
        <v>35</v>
      </c>
      <c r="D1779" s="37" t="s">
        <v>36</v>
      </c>
      <c r="E1779" s="30">
        <f>[1]Source!AQ2349</f>
        <v>1.1200000000000001</v>
      </c>
      <c r="F1779" s="38"/>
      <c r="G1779" s="39" t="str">
        <f>[1]Source!DI2349</f>
        <v/>
      </c>
      <c r="H1779" s="40"/>
      <c r="I1779" s="39"/>
      <c r="J1779" s="40"/>
      <c r="K1779" s="43">
        <f>[1]Source!U2349</f>
        <v>3.3600000000000003</v>
      </c>
    </row>
    <row r="1780" spans="1:26" ht="42.75" x14ac:dyDescent="0.25">
      <c r="A1780" s="24" t="str">
        <f>[1]Source!E2350</f>
        <v>382,1</v>
      </c>
      <c r="B1780" s="36" t="str">
        <f>[1]Source!F2350</f>
        <v>509-2235</v>
      </c>
      <c r="C1780" s="36" t="str">
        <f>[1]Source!G2350</f>
        <v>Выключатели автоматические «IEK» ВА47-29 2Р  до 10А, характеристика С. прим</v>
      </c>
      <c r="D1780" s="37" t="str">
        <f>[1]Source!H2350</f>
        <v>шт.</v>
      </c>
      <c r="E1780" s="30">
        <f>[1]Source!I2350</f>
        <v>2</v>
      </c>
      <c r="F1780" s="38">
        <f>[1]Source!AL2350+[1]Source!AM2350+[1]Source!AO2350</f>
        <v>21.32</v>
      </c>
      <c r="G1780" s="57" t="s">
        <v>37</v>
      </c>
      <c r="H1780" s="40">
        <f>ROUND([1]Source!AC2350*[1]Source!I2350, 2)+ROUND([1]Source!AD2350*[1]Source!I2350, 2)+ROUND([1]Source!AF2350*[1]Source!I2350, 2)</f>
        <v>42.64</v>
      </c>
      <c r="I1780" s="39">
        <f>IF([1]Source!BC2350&lt;&gt; 0, [1]Source!BC2350, 1)</f>
        <v>9.48</v>
      </c>
      <c r="J1780" s="40">
        <f>[1]Source!O2350</f>
        <v>404.23</v>
      </c>
      <c r="K1780" s="41"/>
      <c r="S1780">
        <f>ROUND(([1]Source!FX2350/100)*((ROUND([1]Source!AF2350*[1]Source!I2350, 2)+ROUND([1]Source!AE2350*[1]Source!I2350, 2))), 2)</f>
        <v>0</v>
      </c>
      <c r="T1780">
        <f>[1]Source!X2350</f>
        <v>0</v>
      </c>
      <c r="U1780">
        <f>ROUND(([1]Source!FY2350/100)*((ROUND([1]Source!AF2350*[1]Source!I2350, 2)+ROUND([1]Source!AE2350*[1]Source!I2350, 2))), 2)</f>
        <v>0</v>
      </c>
      <c r="V1780">
        <f>[1]Source!Y2350</f>
        <v>0</v>
      </c>
      <c r="W1780">
        <f>IF([1]Source!BI2350&lt;=1,H1780, 0)</f>
        <v>0</v>
      </c>
      <c r="X1780">
        <f>IF([1]Source!BI2350=2,H1780, 0)</f>
        <v>42.64</v>
      </c>
      <c r="Y1780">
        <f>IF([1]Source!BI2350=3,H1780, 0)</f>
        <v>0</v>
      </c>
      <c r="Z1780">
        <f>IF([1]Source!BI2350=4,H1780, 0)</f>
        <v>0</v>
      </c>
    </row>
    <row r="1781" spans="1:26" ht="28.5" x14ac:dyDescent="0.25">
      <c r="A1781" s="44" t="str">
        <f>[1]Source!E2351</f>
        <v>382,2</v>
      </c>
      <c r="B1781" s="45" t="str">
        <f>[1]Source!F2351</f>
        <v>509-2236</v>
      </c>
      <c r="C1781" s="45" t="str">
        <f>[1]Source!G2351</f>
        <v>Выключатели автоматические «IEK» ВА47-29 2Р 16А, характеристика С</v>
      </c>
      <c r="D1781" s="46" t="str">
        <f>[1]Source!H2351</f>
        <v>шт.</v>
      </c>
      <c r="E1781" s="47">
        <f>[1]Source!I2351</f>
        <v>1</v>
      </c>
      <c r="F1781" s="48">
        <f>[1]Source!AL2351+[1]Source!AM2351+[1]Source!AO2351</f>
        <v>21.32</v>
      </c>
      <c r="G1781" s="49" t="s">
        <v>37</v>
      </c>
      <c r="H1781" s="50">
        <f>ROUND([1]Source!AC2351*[1]Source!I2351, 2)+ROUND([1]Source!AD2351*[1]Source!I2351, 2)+ROUND([1]Source!AF2351*[1]Source!I2351, 2)</f>
        <v>21.32</v>
      </c>
      <c r="I1781" s="51">
        <f>IF([1]Source!BC2351&lt;&gt; 0, [1]Source!BC2351, 1)</f>
        <v>9.4700000000000006</v>
      </c>
      <c r="J1781" s="50">
        <f>[1]Source!O2351</f>
        <v>201.9</v>
      </c>
      <c r="K1781" s="52"/>
      <c r="S1781">
        <f>ROUND(([1]Source!FX2351/100)*((ROUND([1]Source!AF2351*[1]Source!I2351, 2)+ROUND([1]Source!AE2351*[1]Source!I2351, 2))), 2)</f>
        <v>0</v>
      </c>
      <c r="T1781">
        <f>[1]Source!X2351</f>
        <v>0</v>
      </c>
      <c r="U1781">
        <f>ROUND(([1]Source!FY2351/100)*((ROUND([1]Source!AF2351*[1]Source!I2351, 2)+ROUND([1]Source!AE2351*[1]Source!I2351, 2))), 2)</f>
        <v>0</v>
      </c>
      <c r="V1781">
        <f>[1]Source!Y2351</f>
        <v>0</v>
      </c>
      <c r="W1781">
        <f>IF([1]Source!BI2351&lt;=1,H1781, 0)</f>
        <v>0</v>
      </c>
      <c r="X1781">
        <f>IF([1]Source!BI2351=2,H1781, 0)</f>
        <v>21.32</v>
      </c>
      <c r="Y1781">
        <f>IF([1]Source!BI2351=3,H1781, 0)</f>
        <v>0</v>
      </c>
      <c r="Z1781">
        <f>IF([1]Source!BI2351=4,H1781, 0)</f>
        <v>0</v>
      </c>
    </row>
    <row r="1782" spans="1:26" x14ac:dyDescent="0.25">
      <c r="G1782" s="53">
        <f>H1775+H1776+H1777+H1778+SUM(H1780:H1781)</f>
        <v>151.81</v>
      </c>
      <c r="H1782" s="53"/>
      <c r="I1782" s="53">
        <f>J1775+J1776+J1777+J1778+SUM(J1780:J1781)</f>
        <v>3317.1200000000003</v>
      </c>
      <c r="J1782" s="53"/>
      <c r="K1782" s="54">
        <f>[1]Source!U2349</f>
        <v>3.3600000000000003</v>
      </c>
      <c r="O1782" s="55">
        <f>G1782</f>
        <v>151.81</v>
      </c>
      <c r="P1782" s="55">
        <f>I1782</f>
        <v>3317.1200000000003</v>
      </c>
      <c r="Q1782" s="55">
        <f>K1782</f>
        <v>3.3600000000000003</v>
      </c>
      <c r="W1782">
        <f>IF([1]Source!BI2349&lt;=1,H1775+H1776+H1777+H1778, 0)</f>
        <v>0</v>
      </c>
      <c r="X1782">
        <f>IF([1]Source!BI2349=2,H1775+H1776+H1777+H1778, 0)</f>
        <v>87.85</v>
      </c>
      <c r="Y1782">
        <f>IF([1]Source!BI2349=3,H1775+H1776+H1777+H1778, 0)</f>
        <v>0</v>
      </c>
      <c r="Z1782">
        <f>IF([1]Source!BI2349=4,H1775+H1776+H1777+H1778, 0)</f>
        <v>0</v>
      </c>
    </row>
    <row r="1783" spans="1:26" ht="42.75" x14ac:dyDescent="0.25">
      <c r="A1783" s="24" t="str">
        <f>[1]Source!E2354</f>
        <v>383</v>
      </c>
      <c r="B1783" s="36" t="str">
        <f>[1]Source!F2354</f>
        <v>м08-03-573-4</v>
      </c>
      <c r="C1783" s="36" t="str">
        <f>[1]Source!G2354</f>
        <v>Шкаф (пульт) управления навесной, высота, ширина и глубина до 600х600х350 мм</v>
      </c>
      <c r="D1783" s="37" t="str">
        <f>[1]Source!H2354</f>
        <v>1  ШТ.</v>
      </c>
      <c r="E1783" s="30">
        <f>[1]Source!I2354</f>
        <v>1</v>
      </c>
      <c r="F1783" s="38">
        <f>[1]Source!AL2354+[1]Source!AM2354+[1]Source!AO2354</f>
        <v>59.070000000000007</v>
      </c>
      <c r="G1783" s="39"/>
      <c r="H1783" s="40"/>
      <c r="I1783" s="39" t="str">
        <f>[1]Source!BO2354</f>
        <v>м08-03-573-4</v>
      </c>
      <c r="J1783" s="40"/>
      <c r="K1783" s="41"/>
      <c r="S1783">
        <f>ROUND(([1]Source!FX2354/100)*((ROUND([1]Source!AF2354*[1]Source!I2354, 2)+ROUND([1]Source!AE2354*[1]Source!I2354, 2))), 2)</f>
        <v>25.34</v>
      </c>
      <c r="T1783">
        <f>[1]Source!X2354</f>
        <v>785.18</v>
      </c>
      <c r="U1783">
        <f>ROUND(([1]Source!FY2354/100)*((ROUND([1]Source!AF2354*[1]Source!I2354, 2)+ROUND([1]Source!AE2354*[1]Source!I2354, 2))), 2)</f>
        <v>17.34</v>
      </c>
      <c r="V1783">
        <f>[1]Source!Y2354</f>
        <v>537.23</v>
      </c>
    </row>
    <row r="1784" spans="1:26" x14ac:dyDescent="0.25">
      <c r="A1784" s="24"/>
      <c r="B1784" s="36"/>
      <c r="C1784" s="36" t="s">
        <v>29</v>
      </c>
      <c r="D1784" s="37"/>
      <c r="E1784" s="30"/>
      <c r="F1784" s="38">
        <f>[1]Source!AO2354</f>
        <v>23.51</v>
      </c>
      <c r="G1784" s="39" t="str">
        <f>[1]Source!DG2354</f>
        <v/>
      </c>
      <c r="H1784" s="40">
        <f>ROUND([1]Source!AF2354*[1]Source!I2354, 2)</f>
        <v>23.51</v>
      </c>
      <c r="I1784" s="39">
        <f>IF([1]Source!BA2354&lt;&gt; 0, [1]Source!BA2354, 1)</f>
        <v>30.99</v>
      </c>
      <c r="J1784" s="40">
        <f>[1]Source!S2354</f>
        <v>728.57</v>
      </c>
      <c r="K1784" s="41"/>
      <c r="R1784">
        <f>H1784</f>
        <v>23.51</v>
      </c>
    </row>
    <row r="1785" spans="1:26" x14ac:dyDescent="0.25">
      <c r="A1785" s="24"/>
      <c r="B1785" s="36"/>
      <c r="C1785" s="36" t="s">
        <v>30</v>
      </c>
      <c r="D1785" s="37"/>
      <c r="E1785" s="30"/>
      <c r="F1785" s="38">
        <f>[1]Source!AM2354</f>
        <v>32.18</v>
      </c>
      <c r="G1785" s="39" t="str">
        <f>[1]Source!DE2354</f>
        <v/>
      </c>
      <c r="H1785" s="40">
        <f>ROUND([1]Source!AD2354*[1]Source!I2354, 2)</f>
        <v>32.18</v>
      </c>
      <c r="I1785" s="39">
        <f>IF([1]Source!BB2354&lt;&gt; 0, [1]Source!BB2354, 1)</f>
        <v>9.14</v>
      </c>
      <c r="J1785" s="40">
        <f>[1]Source!Q2354</f>
        <v>294.13</v>
      </c>
      <c r="K1785" s="41"/>
    </row>
    <row r="1786" spans="1:26" x14ac:dyDescent="0.25">
      <c r="A1786" s="24"/>
      <c r="B1786" s="36"/>
      <c r="C1786" s="36" t="s">
        <v>41</v>
      </c>
      <c r="D1786" s="37"/>
      <c r="E1786" s="30"/>
      <c r="F1786" s="38">
        <f>[1]Source!AN2354</f>
        <v>3.16</v>
      </c>
      <c r="G1786" s="39" t="str">
        <f>[1]Source!DF2354</f>
        <v/>
      </c>
      <c r="H1786" s="58">
        <f>ROUND([1]Source!AE2354*[1]Source!I2354, 2)</f>
        <v>3.16</v>
      </c>
      <c r="I1786" s="39">
        <f>IF([1]Source!BS2354&lt;&gt; 0, [1]Source!BS2354, 1)</f>
        <v>30.99</v>
      </c>
      <c r="J1786" s="58">
        <f>[1]Source!R2354</f>
        <v>97.93</v>
      </c>
      <c r="K1786" s="41"/>
      <c r="R1786">
        <f>H1786</f>
        <v>3.16</v>
      </c>
    </row>
    <row r="1787" spans="1:26" x14ac:dyDescent="0.25">
      <c r="A1787" s="24"/>
      <c r="B1787" s="36"/>
      <c r="C1787" s="36" t="s">
        <v>31</v>
      </c>
      <c r="D1787" s="37"/>
      <c r="E1787" s="30"/>
      <c r="F1787" s="38">
        <f>[1]Source!AL2354</f>
        <v>3.38</v>
      </c>
      <c r="G1787" s="39" t="str">
        <f>[1]Source!DD2354</f>
        <v/>
      </c>
      <c r="H1787" s="40">
        <f>ROUND([1]Source!AC2354*[1]Source!I2354, 2)</f>
        <v>3.38</v>
      </c>
      <c r="I1787" s="39">
        <f>IF([1]Source!BC2354&lt;&gt; 0, [1]Source!BC2354, 1)</f>
        <v>9.81</v>
      </c>
      <c r="J1787" s="40">
        <f>[1]Source!P2354</f>
        <v>33.159999999999997</v>
      </c>
      <c r="K1787" s="41"/>
    </row>
    <row r="1788" spans="1:26" x14ac:dyDescent="0.25">
      <c r="A1788" s="24"/>
      <c r="B1788" s="36"/>
      <c r="C1788" s="36" t="s">
        <v>32</v>
      </c>
      <c r="D1788" s="37" t="s">
        <v>33</v>
      </c>
      <c r="E1788" s="30">
        <f>[1]Source!BZ2354</f>
        <v>95</v>
      </c>
      <c r="F1788" s="42"/>
      <c r="G1788" s="39"/>
      <c r="H1788" s="40">
        <f>SUM(S1783:S1791)</f>
        <v>25.34</v>
      </c>
      <c r="I1788" s="39">
        <f>[1]Source!AT2354</f>
        <v>95</v>
      </c>
      <c r="J1788" s="40">
        <f>SUM(T1783:T1791)</f>
        <v>785.18</v>
      </c>
      <c r="K1788" s="41"/>
    </row>
    <row r="1789" spans="1:26" x14ac:dyDescent="0.25">
      <c r="A1789" s="24"/>
      <c r="B1789" s="36"/>
      <c r="C1789" s="36" t="s">
        <v>34</v>
      </c>
      <c r="D1789" s="37" t="s">
        <v>33</v>
      </c>
      <c r="E1789" s="30">
        <f>[1]Source!CA2354</f>
        <v>65</v>
      </c>
      <c r="F1789" s="42"/>
      <c r="G1789" s="39"/>
      <c r="H1789" s="40">
        <f>SUM(U1783:U1791)</f>
        <v>17.34</v>
      </c>
      <c r="I1789" s="39">
        <f>[1]Source!AU2354</f>
        <v>65</v>
      </c>
      <c r="J1789" s="40">
        <f>SUM(V1783:V1791)</f>
        <v>537.23</v>
      </c>
      <c r="K1789" s="41"/>
    </row>
    <row r="1790" spans="1:26" x14ac:dyDescent="0.25">
      <c r="A1790" s="24"/>
      <c r="B1790" s="36"/>
      <c r="C1790" s="36" t="s">
        <v>35</v>
      </c>
      <c r="D1790" s="37" t="s">
        <v>36</v>
      </c>
      <c r="E1790" s="30">
        <f>[1]Source!AQ2354</f>
        <v>2.37</v>
      </c>
      <c r="F1790" s="38"/>
      <c r="G1790" s="39" t="str">
        <f>[1]Source!DI2354</f>
        <v/>
      </c>
      <c r="H1790" s="40"/>
      <c r="I1790" s="39"/>
      <c r="J1790" s="40"/>
      <c r="K1790" s="43">
        <f>[1]Source!U2354</f>
        <v>2.37</v>
      </c>
    </row>
    <row r="1791" spans="1:26" ht="42.75" x14ac:dyDescent="0.25">
      <c r="A1791" s="44" t="str">
        <f>[1]Source!E2355</f>
        <v>383,1</v>
      </c>
      <c r="B1791" s="45" t="str">
        <f>[1]Source!F2355</f>
        <v>509-5739</v>
      </c>
      <c r="C1791" s="45" t="str">
        <f>[1]Source!G2355</f>
        <v>Щиты распределительные навесные ЩРН-12, размер корпуса 220х300х125 мм</v>
      </c>
      <c r="D1791" s="46" t="str">
        <f>[1]Source!H2355</f>
        <v>шт.</v>
      </c>
      <c r="E1791" s="47">
        <f>[1]Source!I2355</f>
        <v>1</v>
      </c>
      <c r="F1791" s="48">
        <f>[1]Source!AL2355+[1]Source!AM2355+[1]Source!AO2355</f>
        <v>184.7</v>
      </c>
      <c r="G1791" s="49" t="s">
        <v>37</v>
      </c>
      <c r="H1791" s="50">
        <f>ROUND([1]Source!AC2355*[1]Source!I2355, 2)+ROUND([1]Source!AD2355*[1]Source!I2355, 2)+ROUND([1]Source!AF2355*[1]Source!I2355, 2)</f>
        <v>184.7</v>
      </c>
      <c r="I1791" s="51">
        <f>IF([1]Source!BC2355&lt;&gt; 0, [1]Source!BC2355, 1)</f>
        <v>3.12</v>
      </c>
      <c r="J1791" s="50">
        <f>[1]Source!O2355</f>
        <v>576.26</v>
      </c>
      <c r="K1791" s="52"/>
      <c r="S1791">
        <f>ROUND(([1]Source!FX2355/100)*((ROUND([1]Source!AF2355*[1]Source!I2355, 2)+ROUND([1]Source!AE2355*[1]Source!I2355, 2))), 2)</f>
        <v>0</v>
      </c>
      <c r="T1791">
        <f>[1]Source!X2355</f>
        <v>0</v>
      </c>
      <c r="U1791">
        <f>ROUND(([1]Source!FY2355/100)*((ROUND([1]Source!AF2355*[1]Source!I2355, 2)+ROUND([1]Source!AE2355*[1]Source!I2355, 2))), 2)</f>
        <v>0</v>
      </c>
      <c r="V1791">
        <f>[1]Source!Y2355</f>
        <v>0</v>
      </c>
      <c r="W1791">
        <f>IF([1]Source!BI2355&lt;=1,H1791, 0)</f>
        <v>0</v>
      </c>
      <c r="X1791">
        <f>IF([1]Source!BI2355=2,H1791, 0)</f>
        <v>184.7</v>
      </c>
      <c r="Y1791">
        <f>IF([1]Source!BI2355=3,H1791, 0)</f>
        <v>0</v>
      </c>
      <c r="Z1791">
        <f>IF([1]Source!BI2355=4,H1791, 0)</f>
        <v>0</v>
      </c>
    </row>
    <row r="1792" spans="1:26" x14ac:dyDescent="0.25">
      <c r="G1792" s="53">
        <f>H1784+H1785+H1787+H1788+H1789+SUM(H1791:H1791)</f>
        <v>286.45</v>
      </c>
      <c r="H1792" s="53"/>
      <c r="I1792" s="53">
        <f>J1784+J1785+J1787+J1788+J1789+SUM(J1791:J1791)</f>
        <v>2954.5299999999997</v>
      </c>
      <c r="J1792" s="53"/>
      <c r="K1792" s="54">
        <f>[1]Source!U2354</f>
        <v>2.37</v>
      </c>
      <c r="O1792" s="55">
        <f>G1792</f>
        <v>286.45</v>
      </c>
      <c r="P1792" s="55">
        <f>I1792</f>
        <v>2954.5299999999997</v>
      </c>
      <c r="Q1792" s="55">
        <f>K1792</f>
        <v>2.37</v>
      </c>
      <c r="W1792">
        <f>IF([1]Source!BI2354&lt;=1,H1784+H1785+H1787+H1788+H1789, 0)</f>
        <v>0</v>
      </c>
      <c r="X1792">
        <f>IF([1]Source!BI2354=2,H1784+H1785+H1787+H1788+H1789, 0)</f>
        <v>101.75</v>
      </c>
      <c r="Y1792">
        <f>IF([1]Source!BI2354=3,H1784+H1785+H1787+H1788+H1789, 0)</f>
        <v>0</v>
      </c>
      <c r="Z1792">
        <f>IF([1]Source!BI2354=4,H1784+H1785+H1787+H1788+H1789, 0)</f>
        <v>0</v>
      </c>
    </row>
    <row r="1793" spans="1:26" ht="29.25" x14ac:dyDescent="0.25">
      <c r="A1793" s="24" t="str">
        <f>[1]Source!E2363</f>
        <v>384</v>
      </c>
      <c r="B1793" s="36" t="str">
        <f>[1]Source!F2363</f>
        <v>м08-02-390-2</v>
      </c>
      <c r="C1793" s="36" t="str">
        <f>[1]Source!G2363</f>
        <v>Короба пластмассовые шириной до 63 мм</v>
      </c>
      <c r="D1793" s="37" t="str">
        <f>[1]Source!H2363</f>
        <v>100 м</v>
      </c>
      <c r="E1793" s="30">
        <f>[1]Source!I2363</f>
        <v>0.04</v>
      </c>
      <c r="F1793" s="38">
        <f>[1]Source!AL2363+[1]Source!AM2363+[1]Source!AO2363</f>
        <v>279.77999999999997</v>
      </c>
      <c r="G1793" s="39"/>
      <c r="H1793" s="40"/>
      <c r="I1793" s="39" t="str">
        <f>[1]Source!BO2363</f>
        <v>м08-02-390-2</v>
      </c>
      <c r="J1793" s="40"/>
      <c r="K1793" s="41"/>
      <c r="S1793">
        <f>ROUND(([1]Source!FX2363/100)*((ROUND([1]Source!AF2363*[1]Source!I2363, 2)+ROUND([1]Source!AE2363*[1]Source!I2363, 2))), 2)</f>
        <v>6.66</v>
      </c>
      <c r="T1793">
        <f>[1]Source!X2363</f>
        <v>206.11</v>
      </c>
      <c r="U1793">
        <f>ROUND(([1]Source!FY2363/100)*((ROUND([1]Source!AF2363*[1]Source!I2363, 2)+ROUND([1]Source!AE2363*[1]Source!I2363, 2))), 2)</f>
        <v>4.5599999999999996</v>
      </c>
      <c r="V1793">
        <f>[1]Source!Y2363</f>
        <v>141.02000000000001</v>
      </c>
    </row>
    <row r="1794" spans="1:26" x14ac:dyDescent="0.25">
      <c r="C1794" s="56" t="str">
        <f>"Объем: "&amp;[1]Source!I2363&amp;"=4/"&amp;"100"</f>
        <v>Объем: 0,04=4/100</v>
      </c>
    </row>
    <row r="1795" spans="1:26" x14ac:dyDescent="0.25">
      <c r="A1795" s="24"/>
      <c r="B1795" s="36"/>
      <c r="C1795" s="36" t="s">
        <v>29</v>
      </c>
      <c r="D1795" s="37"/>
      <c r="E1795" s="30"/>
      <c r="F1795" s="38">
        <f>[1]Source!AO2363</f>
        <v>174.89</v>
      </c>
      <c r="G1795" s="39" t="str">
        <f>[1]Source!DG2363</f>
        <v/>
      </c>
      <c r="H1795" s="40">
        <f>ROUND([1]Source!AF2363*[1]Source!I2363, 2)</f>
        <v>7</v>
      </c>
      <c r="I1795" s="39">
        <f>IF([1]Source!BA2363&lt;&gt; 0, [1]Source!BA2363, 1)</f>
        <v>30.99</v>
      </c>
      <c r="J1795" s="40">
        <f>[1]Source!S2363</f>
        <v>216.79</v>
      </c>
      <c r="K1795" s="41"/>
      <c r="R1795">
        <f>H1795</f>
        <v>7</v>
      </c>
    </row>
    <row r="1796" spans="1:26" x14ac:dyDescent="0.25">
      <c r="A1796" s="24"/>
      <c r="B1796" s="36"/>
      <c r="C1796" s="36" t="s">
        <v>30</v>
      </c>
      <c r="D1796" s="37"/>
      <c r="E1796" s="30"/>
      <c r="F1796" s="38">
        <f>[1]Source!AM2363</f>
        <v>35.26</v>
      </c>
      <c r="G1796" s="39" t="str">
        <f>[1]Source!DE2363</f>
        <v/>
      </c>
      <c r="H1796" s="40">
        <f>ROUND([1]Source!AD2363*[1]Source!I2363, 2)</f>
        <v>1.41</v>
      </c>
      <c r="I1796" s="39">
        <f>IF([1]Source!BB2363&lt;&gt; 0, [1]Source!BB2363, 1)</f>
        <v>8.7899999999999991</v>
      </c>
      <c r="J1796" s="40">
        <f>[1]Source!Q2363</f>
        <v>12.4</v>
      </c>
      <c r="K1796" s="41"/>
    </row>
    <row r="1797" spans="1:26" x14ac:dyDescent="0.25">
      <c r="A1797" s="24"/>
      <c r="B1797" s="36"/>
      <c r="C1797" s="36" t="s">
        <v>41</v>
      </c>
      <c r="D1797" s="37"/>
      <c r="E1797" s="30"/>
      <c r="F1797" s="38">
        <f>[1]Source!AN2363</f>
        <v>0.14000000000000001</v>
      </c>
      <c r="G1797" s="39" t="str">
        <f>[1]Source!DF2363</f>
        <v/>
      </c>
      <c r="H1797" s="58">
        <f>ROUND([1]Source!AE2363*[1]Source!I2363, 2)</f>
        <v>0.01</v>
      </c>
      <c r="I1797" s="39">
        <f>IF([1]Source!BS2363&lt;&gt; 0, [1]Source!BS2363, 1)</f>
        <v>30.99</v>
      </c>
      <c r="J1797" s="58">
        <f>[1]Source!R2363</f>
        <v>0.17</v>
      </c>
      <c r="K1797" s="41"/>
      <c r="R1797">
        <f>H1797</f>
        <v>0.01</v>
      </c>
    </row>
    <row r="1798" spans="1:26" x14ac:dyDescent="0.25">
      <c r="A1798" s="24"/>
      <c r="B1798" s="36"/>
      <c r="C1798" s="36" t="s">
        <v>31</v>
      </c>
      <c r="D1798" s="37"/>
      <c r="E1798" s="30"/>
      <c r="F1798" s="38">
        <f>[1]Source!AL2363</f>
        <v>69.63</v>
      </c>
      <c r="G1798" s="39" t="str">
        <f>[1]Source!DD2363</f>
        <v/>
      </c>
      <c r="H1798" s="40">
        <f>ROUND([1]Source!AC2363*[1]Source!I2363, 2)</f>
        <v>2.79</v>
      </c>
      <c r="I1798" s="39">
        <f>IF([1]Source!BC2363&lt;&gt; 0, [1]Source!BC2363, 1)</f>
        <v>3.73</v>
      </c>
      <c r="J1798" s="40">
        <f>[1]Source!P2363</f>
        <v>10.39</v>
      </c>
      <c r="K1798" s="41"/>
    </row>
    <row r="1799" spans="1:26" x14ac:dyDescent="0.25">
      <c r="A1799" s="24"/>
      <c r="B1799" s="36"/>
      <c r="C1799" s="36" t="s">
        <v>32</v>
      </c>
      <c r="D1799" s="37" t="s">
        <v>33</v>
      </c>
      <c r="E1799" s="30">
        <f>[1]Source!BZ2363</f>
        <v>95</v>
      </c>
      <c r="F1799" s="42"/>
      <c r="G1799" s="39"/>
      <c r="H1799" s="40">
        <f>SUM(S1793:S1802)</f>
        <v>6.66</v>
      </c>
      <c r="I1799" s="39">
        <f>[1]Source!AT2363</f>
        <v>95</v>
      </c>
      <c r="J1799" s="40">
        <f>SUM(T1793:T1802)</f>
        <v>206.11</v>
      </c>
      <c r="K1799" s="41"/>
    </row>
    <row r="1800" spans="1:26" x14ac:dyDescent="0.25">
      <c r="A1800" s="24"/>
      <c r="B1800" s="36"/>
      <c r="C1800" s="36" t="s">
        <v>34</v>
      </c>
      <c r="D1800" s="37" t="s">
        <v>33</v>
      </c>
      <c r="E1800" s="30">
        <f>[1]Source!CA2363</f>
        <v>65</v>
      </c>
      <c r="F1800" s="42"/>
      <c r="G1800" s="39"/>
      <c r="H1800" s="40">
        <f>SUM(U1793:U1802)</f>
        <v>4.5599999999999996</v>
      </c>
      <c r="I1800" s="39">
        <f>[1]Source!AU2363</f>
        <v>65</v>
      </c>
      <c r="J1800" s="40">
        <f>SUM(V1793:V1802)</f>
        <v>141.02000000000001</v>
      </c>
      <c r="K1800" s="41"/>
    </row>
    <row r="1801" spans="1:26" x14ac:dyDescent="0.25">
      <c r="A1801" s="24"/>
      <c r="B1801" s="36"/>
      <c r="C1801" s="36" t="s">
        <v>35</v>
      </c>
      <c r="D1801" s="37" t="s">
        <v>36</v>
      </c>
      <c r="E1801" s="30">
        <f>[1]Source!AQ2363</f>
        <v>18.39</v>
      </c>
      <c r="F1801" s="38"/>
      <c r="G1801" s="39" t="str">
        <f>[1]Source!DI2363</f>
        <v/>
      </c>
      <c r="H1801" s="40"/>
      <c r="I1801" s="39"/>
      <c r="J1801" s="40"/>
      <c r="K1801" s="43">
        <f>[1]Source!U2363</f>
        <v>0.73560000000000003</v>
      </c>
    </row>
    <row r="1802" spans="1:26" ht="28.5" x14ac:dyDescent="0.25">
      <c r="A1802" s="44" t="str">
        <f>[1]Source!E2364</f>
        <v>384,1</v>
      </c>
      <c r="B1802" s="45" t="str">
        <f>[1]Source!F2364</f>
        <v>509-1836</v>
      </c>
      <c r="C1802" s="45" t="str">
        <f>[1]Source!G2364</f>
        <v>Кабель-канал (короб) "Электропласт" 60x40 мм</v>
      </c>
      <c r="D1802" s="46" t="str">
        <f>[1]Source!H2364</f>
        <v>100 м</v>
      </c>
      <c r="E1802" s="47">
        <f>[1]Source!I2364</f>
        <v>0.04</v>
      </c>
      <c r="F1802" s="48">
        <f>[1]Source!AL2364+[1]Source!AM2364+[1]Source!AO2364</f>
        <v>692</v>
      </c>
      <c r="G1802" s="49" t="s">
        <v>37</v>
      </c>
      <c r="H1802" s="50">
        <f>ROUND([1]Source!AC2364*[1]Source!I2364, 2)+ROUND([1]Source!AD2364*[1]Source!I2364, 2)+ROUND([1]Source!AF2364*[1]Source!I2364, 2)</f>
        <v>27.68</v>
      </c>
      <c r="I1802" s="51">
        <f>IF([1]Source!BC2364&lt;&gt; 0, [1]Source!BC2364, 1)</f>
        <v>4.62</v>
      </c>
      <c r="J1802" s="50">
        <f>[1]Source!O2364</f>
        <v>127.88</v>
      </c>
      <c r="K1802" s="52"/>
      <c r="S1802">
        <f>ROUND(([1]Source!FX2364/100)*((ROUND([1]Source!AF2364*[1]Source!I2364, 2)+ROUND([1]Source!AE2364*[1]Source!I2364, 2))), 2)</f>
        <v>0</v>
      </c>
      <c r="T1802">
        <f>[1]Source!X2364</f>
        <v>0</v>
      </c>
      <c r="U1802">
        <f>ROUND(([1]Source!FY2364/100)*((ROUND([1]Source!AF2364*[1]Source!I2364, 2)+ROUND([1]Source!AE2364*[1]Source!I2364, 2))), 2)</f>
        <v>0</v>
      </c>
      <c r="V1802">
        <f>[1]Source!Y2364</f>
        <v>0</v>
      </c>
      <c r="W1802">
        <f>IF([1]Source!BI2364&lt;=1,H1802, 0)</f>
        <v>0</v>
      </c>
      <c r="X1802">
        <f>IF([1]Source!BI2364=2,H1802, 0)</f>
        <v>27.68</v>
      </c>
      <c r="Y1802">
        <f>IF([1]Source!BI2364=3,H1802, 0)</f>
        <v>0</v>
      </c>
      <c r="Z1802">
        <f>IF([1]Source!BI2364=4,H1802, 0)</f>
        <v>0</v>
      </c>
    </row>
    <row r="1803" spans="1:26" x14ac:dyDescent="0.25">
      <c r="G1803" s="53">
        <f>H1795+H1796+H1798+H1799+H1800+SUM(H1802:H1802)</f>
        <v>50.099999999999994</v>
      </c>
      <c r="H1803" s="53"/>
      <c r="I1803" s="53">
        <f>J1795+J1796+J1798+J1799+J1800+SUM(J1802:J1802)</f>
        <v>714.59</v>
      </c>
      <c r="J1803" s="53"/>
      <c r="K1803" s="54">
        <f>[1]Source!U2363</f>
        <v>0.73560000000000003</v>
      </c>
      <c r="O1803" s="55">
        <f>G1803</f>
        <v>50.099999999999994</v>
      </c>
      <c r="P1803" s="55">
        <f>I1803</f>
        <v>714.59</v>
      </c>
      <c r="Q1803" s="55">
        <f>K1803</f>
        <v>0.73560000000000003</v>
      </c>
      <c r="W1803">
        <f>IF([1]Source!BI2363&lt;=1,H1795+H1796+H1798+H1799+H1800, 0)</f>
        <v>0</v>
      </c>
      <c r="X1803">
        <f>IF([1]Source!BI2363=2,H1795+H1796+H1798+H1799+H1800, 0)</f>
        <v>22.419999999999998</v>
      </c>
      <c r="Y1803">
        <f>IF([1]Source!BI2363=3,H1795+H1796+H1798+H1799+H1800, 0)</f>
        <v>0</v>
      </c>
      <c r="Z1803">
        <f>IF([1]Source!BI2363=4,H1795+H1796+H1798+H1799+H1800, 0)</f>
        <v>0</v>
      </c>
    </row>
    <row r="1804" spans="1:26" ht="42.75" x14ac:dyDescent="0.25">
      <c r="A1804" s="24" t="str">
        <f>[1]Source!E2371</f>
        <v>385</v>
      </c>
      <c r="B1804" s="36" t="str">
        <f>[1]Source!F2371</f>
        <v>м08-02-413-1</v>
      </c>
      <c r="C1804" s="36" t="str">
        <f>[1]Source!G2371</f>
        <v>Провод, количество проводов в резинобитумной трубке до 2, сечение провода до 6 мм2</v>
      </c>
      <c r="D1804" s="37" t="str">
        <f>[1]Source!H2371</f>
        <v>100 М ТРУБОК</v>
      </c>
      <c r="E1804" s="30">
        <f>[1]Source!I2371</f>
        <v>2.2000000000000002</v>
      </c>
      <c r="F1804" s="38">
        <f>[1]Source!AL2371+[1]Source!AM2371+[1]Source!AO2371</f>
        <v>256.45000000000005</v>
      </c>
      <c r="G1804" s="39"/>
      <c r="H1804" s="40"/>
      <c r="I1804" s="39" t="str">
        <f>[1]Source!BO2371</f>
        <v/>
      </c>
      <c r="J1804" s="40"/>
      <c r="K1804" s="41"/>
      <c r="S1804">
        <f>ROUND(([1]Source!FX2371/100)*((ROUND([1]Source!AF2371*[1]Source!I2371, 2)+ROUND([1]Source!AE2371*[1]Source!I2371, 2))), 2)</f>
        <v>322.55</v>
      </c>
      <c r="T1804">
        <f>[1]Source!X2371</f>
        <v>9995.81</v>
      </c>
      <c r="U1804">
        <f>ROUND(([1]Source!FY2371/100)*((ROUND([1]Source!AF2371*[1]Source!I2371, 2)+ROUND([1]Source!AE2371*[1]Source!I2371, 2))), 2)</f>
        <v>220.69</v>
      </c>
      <c r="V1804">
        <f>[1]Source!Y2371</f>
        <v>6839.24</v>
      </c>
    </row>
    <row r="1805" spans="1:26" x14ac:dyDescent="0.25">
      <c r="C1805" s="56" t="str">
        <f>"Объем: "&amp;[1]Source!I2371&amp;"=220/"&amp;"100"</f>
        <v>Объем: 2,2=220/100</v>
      </c>
    </row>
    <row r="1806" spans="1:26" x14ac:dyDescent="0.25">
      <c r="A1806" s="24"/>
      <c r="B1806" s="36"/>
      <c r="C1806" s="36" t="s">
        <v>29</v>
      </c>
      <c r="D1806" s="37"/>
      <c r="E1806" s="30"/>
      <c r="F1806" s="38">
        <f>[1]Source!AO2371</f>
        <v>151.9</v>
      </c>
      <c r="G1806" s="39" t="str">
        <f>[1]Source!DG2371</f>
        <v/>
      </c>
      <c r="H1806" s="40">
        <f>ROUND([1]Source!AF2371*[1]Source!I2371, 2)</f>
        <v>334.18</v>
      </c>
      <c r="I1806" s="39">
        <f>IF([1]Source!BA2371&lt;&gt; 0, [1]Source!BA2371, 1)</f>
        <v>30.99</v>
      </c>
      <c r="J1806" s="40">
        <f>[1]Source!S2371</f>
        <v>10356.24</v>
      </c>
      <c r="K1806" s="41"/>
      <c r="R1806">
        <f>H1806</f>
        <v>334.18</v>
      </c>
    </row>
    <row r="1807" spans="1:26" x14ac:dyDescent="0.25">
      <c r="A1807" s="24"/>
      <c r="B1807" s="36"/>
      <c r="C1807" s="36" t="s">
        <v>30</v>
      </c>
      <c r="D1807" s="37"/>
      <c r="E1807" s="30"/>
      <c r="F1807" s="38">
        <f>[1]Source!AM2371</f>
        <v>39.93</v>
      </c>
      <c r="G1807" s="39" t="str">
        <f>[1]Source!DE2371</f>
        <v/>
      </c>
      <c r="H1807" s="40">
        <f>ROUND([1]Source!AD2371*[1]Source!I2371, 2)</f>
        <v>87.85</v>
      </c>
      <c r="I1807" s="39">
        <f>IF([1]Source!BB2371&lt;&gt; 0, [1]Source!BB2371, 1)</f>
        <v>8.84</v>
      </c>
      <c r="J1807" s="40">
        <f>[1]Source!Q2371</f>
        <v>776.56</v>
      </c>
      <c r="K1807" s="41"/>
    </row>
    <row r="1808" spans="1:26" x14ac:dyDescent="0.25">
      <c r="A1808" s="24"/>
      <c r="B1808" s="36"/>
      <c r="C1808" s="36" t="s">
        <v>41</v>
      </c>
      <c r="D1808" s="37"/>
      <c r="E1808" s="30"/>
      <c r="F1808" s="38">
        <f>[1]Source!AN2371</f>
        <v>2.4300000000000002</v>
      </c>
      <c r="G1808" s="39" t="str">
        <f>[1]Source!DF2371</f>
        <v/>
      </c>
      <c r="H1808" s="58">
        <f>ROUND([1]Source!AE2371*[1]Source!I2371, 2)</f>
        <v>5.35</v>
      </c>
      <c r="I1808" s="39">
        <f>IF([1]Source!BS2371&lt;&gt; 0, [1]Source!BS2371, 1)</f>
        <v>30.99</v>
      </c>
      <c r="J1808" s="58">
        <f>[1]Source!R2371</f>
        <v>165.67</v>
      </c>
      <c r="K1808" s="41"/>
      <c r="R1808">
        <f>H1808</f>
        <v>5.35</v>
      </c>
    </row>
    <row r="1809" spans="1:26" x14ac:dyDescent="0.25">
      <c r="A1809" s="24"/>
      <c r="B1809" s="36"/>
      <c r="C1809" s="36" t="s">
        <v>31</v>
      </c>
      <c r="D1809" s="37"/>
      <c r="E1809" s="30"/>
      <c r="F1809" s="38">
        <f>[1]Source!AL2371</f>
        <v>64.62</v>
      </c>
      <c r="G1809" s="39" t="str">
        <f>[1]Source!DD2371</f>
        <v/>
      </c>
      <c r="H1809" s="40">
        <f>ROUND([1]Source!AC2371*[1]Source!I2371, 2)</f>
        <v>142.16</v>
      </c>
      <c r="I1809" s="39">
        <f>IF([1]Source!BC2371&lt;&gt; 0, [1]Source!BC2371, 1)</f>
        <v>5.23</v>
      </c>
      <c r="J1809" s="40">
        <f>[1]Source!P2371</f>
        <v>743.52</v>
      </c>
      <c r="K1809" s="41"/>
    </row>
    <row r="1810" spans="1:26" x14ac:dyDescent="0.25">
      <c r="A1810" s="24"/>
      <c r="B1810" s="36"/>
      <c r="C1810" s="36" t="s">
        <v>32</v>
      </c>
      <c r="D1810" s="37" t="s">
        <v>33</v>
      </c>
      <c r="E1810" s="30">
        <f>[1]Source!BZ2371</f>
        <v>95</v>
      </c>
      <c r="F1810" s="42"/>
      <c r="G1810" s="39"/>
      <c r="H1810" s="40">
        <f>SUM(S1804:S1820)</f>
        <v>322.55</v>
      </c>
      <c r="I1810" s="39">
        <f>[1]Source!AT2371</f>
        <v>95</v>
      </c>
      <c r="J1810" s="40">
        <f>SUM(T1804:T1820)</f>
        <v>9995.81</v>
      </c>
      <c r="K1810" s="41"/>
    </row>
    <row r="1811" spans="1:26" x14ac:dyDescent="0.25">
      <c r="A1811" s="24"/>
      <c r="B1811" s="36"/>
      <c r="C1811" s="36" t="s">
        <v>34</v>
      </c>
      <c r="D1811" s="37" t="s">
        <v>33</v>
      </c>
      <c r="E1811" s="30">
        <f>[1]Source!CA2371</f>
        <v>65</v>
      </c>
      <c r="F1811" s="42"/>
      <c r="G1811" s="39"/>
      <c r="H1811" s="40">
        <f>SUM(U1804:U1820)</f>
        <v>220.69</v>
      </c>
      <c r="I1811" s="39">
        <f>[1]Source!AU2371</f>
        <v>65</v>
      </c>
      <c r="J1811" s="40">
        <f>SUM(V1804:V1820)</f>
        <v>6839.24</v>
      </c>
      <c r="K1811" s="41"/>
    </row>
    <row r="1812" spans="1:26" x14ac:dyDescent="0.25">
      <c r="A1812" s="24"/>
      <c r="B1812" s="36"/>
      <c r="C1812" s="36" t="s">
        <v>35</v>
      </c>
      <c r="D1812" s="37" t="s">
        <v>36</v>
      </c>
      <c r="E1812" s="30">
        <f>[1]Source!AQ2371</f>
        <v>16.16</v>
      </c>
      <c r="F1812" s="38"/>
      <c r="G1812" s="39" t="str">
        <f>[1]Source!DI2371</f>
        <v/>
      </c>
      <c r="H1812" s="40"/>
      <c r="I1812" s="39"/>
      <c r="J1812" s="40"/>
      <c r="K1812" s="43">
        <f>[1]Source!U2371</f>
        <v>35.552000000000007</v>
      </c>
    </row>
    <row r="1813" spans="1:26" ht="42.75" x14ac:dyDescent="0.25">
      <c r="A1813" s="24" t="str">
        <f>[1]Source!E2372</f>
        <v>385,1</v>
      </c>
      <c r="B1813" s="36" t="str">
        <f>[1]Source!F2372</f>
        <v>103-2406</v>
      </c>
      <c r="C1813" s="36" t="str">
        <f>[1]Source!G2372</f>
        <v>Трубы гибкие гофрированные легкие из самозатухающего ПВХ (IP55) серии FL, диаметром 16 мм</v>
      </c>
      <c r="D1813" s="37" t="str">
        <f>[1]Source!H2372</f>
        <v>10 м</v>
      </c>
      <c r="E1813" s="30">
        <f>[1]Source!I2372</f>
        <v>20</v>
      </c>
      <c r="F1813" s="38">
        <f>[1]Source!AL2372+[1]Source!AM2372+[1]Source!AO2372</f>
        <v>15.66</v>
      </c>
      <c r="G1813" s="57" t="s">
        <v>37</v>
      </c>
      <c r="H1813" s="40">
        <f>ROUND([1]Source!AC2372*[1]Source!I2372, 2)+ROUND([1]Source!AD2372*[1]Source!I2372, 2)+ROUND([1]Source!AF2372*[1]Source!I2372, 2)</f>
        <v>313.2</v>
      </c>
      <c r="I1813" s="39">
        <f>IF([1]Source!BC2372&lt;&gt; 0, [1]Source!BC2372, 1)</f>
        <v>3.51</v>
      </c>
      <c r="J1813" s="40">
        <f>[1]Source!O2372</f>
        <v>1099.33</v>
      </c>
      <c r="K1813" s="41"/>
      <c r="S1813">
        <f>ROUND(([1]Source!FX2372/100)*((ROUND([1]Source!AF2372*[1]Source!I2372, 2)+ROUND([1]Source!AE2372*[1]Source!I2372, 2))), 2)</f>
        <v>0</v>
      </c>
      <c r="T1813">
        <f>[1]Source!X2372</f>
        <v>0</v>
      </c>
      <c r="U1813">
        <f>ROUND(([1]Source!FY2372/100)*((ROUND([1]Source!AF2372*[1]Source!I2372, 2)+ROUND([1]Source!AE2372*[1]Source!I2372, 2))), 2)</f>
        <v>0</v>
      </c>
      <c r="V1813">
        <f>[1]Source!Y2372</f>
        <v>0</v>
      </c>
      <c r="W1813">
        <f>IF([1]Source!BI2372&lt;=1,H1813, 0)</f>
        <v>0</v>
      </c>
      <c r="X1813">
        <f>IF([1]Source!BI2372=2,H1813, 0)</f>
        <v>313.2</v>
      </c>
      <c r="Y1813">
        <f>IF([1]Source!BI2372=3,H1813, 0)</f>
        <v>0</v>
      </c>
      <c r="Z1813">
        <f>IF([1]Source!BI2372=4,H1813, 0)</f>
        <v>0</v>
      </c>
    </row>
    <row r="1814" spans="1:26" ht="28.5" x14ac:dyDescent="0.25">
      <c r="A1814" s="24" t="str">
        <f>[1]Source!E2373</f>
        <v>385,2</v>
      </c>
      <c r="B1814" s="36" t="str">
        <f>[1]Source!F2373</f>
        <v>103-1177</v>
      </c>
      <c r="C1814" s="36" t="str">
        <f>[1]Source!G2373</f>
        <v>Клипса для крепежа гофротрубы, диаметром 16 мм</v>
      </c>
      <c r="D1814" s="37" t="str">
        <f>[1]Source!H2373</f>
        <v>10 шт.</v>
      </c>
      <c r="E1814" s="30">
        <f>[1]Source!I2373</f>
        <v>40</v>
      </c>
      <c r="F1814" s="38">
        <f>[1]Source!AL2373+[1]Source!AM2373+[1]Source!AO2373</f>
        <v>1.9</v>
      </c>
      <c r="G1814" s="57" t="s">
        <v>37</v>
      </c>
      <c r="H1814" s="40">
        <f>ROUND([1]Source!AC2373*[1]Source!I2373, 2)+ROUND([1]Source!AD2373*[1]Source!I2373, 2)+ROUND([1]Source!AF2373*[1]Source!I2373, 2)</f>
        <v>76</v>
      </c>
      <c r="I1814" s="39">
        <f>IF([1]Source!BC2373&lt;&gt; 0, [1]Source!BC2373, 1)</f>
        <v>16.05</v>
      </c>
      <c r="J1814" s="40">
        <f>[1]Source!O2373</f>
        <v>1219.8</v>
      </c>
      <c r="K1814" s="41"/>
      <c r="S1814">
        <f>ROUND(([1]Source!FX2373/100)*((ROUND([1]Source!AF2373*[1]Source!I2373, 2)+ROUND([1]Source!AE2373*[1]Source!I2373, 2))), 2)</f>
        <v>0</v>
      </c>
      <c r="T1814">
        <f>[1]Source!X2373</f>
        <v>0</v>
      </c>
      <c r="U1814">
        <f>ROUND(([1]Source!FY2373/100)*((ROUND([1]Source!AF2373*[1]Source!I2373, 2)+ROUND([1]Source!AE2373*[1]Source!I2373, 2))), 2)</f>
        <v>0</v>
      </c>
      <c r="V1814">
        <f>[1]Source!Y2373</f>
        <v>0</v>
      </c>
      <c r="W1814">
        <f>IF([1]Source!BI2373&lt;=1,H1814, 0)</f>
        <v>0</v>
      </c>
      <c r="X1814">
        <f>IF([1]Source!BI2373=2,H1814, 0)</f>
        <v>76</v>
      </c>
      <c r="Y1814">
        <f>IF([1]Source!BI2373=3,H1814, 0)</f>
        <v>0</v>
      </c>
      <c r="Z1814">
        <f>IF([1]Source!BI2373=4,H1814, 0)</f>
        <v>0</v>
      </c>
    </row>
    <row r="1815" spans="1:26" ht="42.75" x14ac:dyDescent="0.25">
      <c r="A1815" s="24" t="str">
        <f>[1]Source!E2374</f>
        <v>385,3</v>
      </c>
      <c r="B1815" s="36" t="str">
        <f>[1]Source!F2374</f>
        <v>103-2407</v>
      </c>
      <c r="C1815" s="36" t="str">
        <f>[1]Source!G2374</f>
        <v>Трубы гибкие гофрированные легкие из самозатухающего ПВХ (IP55) серии FL, диаметром 20 мм</v>
      </c>
      <c r="D1815" s="37" t="str">
        <f>[1]Source!H2374</f>
        <v>10 м</v>
      </c>
      <c r="E1815" s="30">
        <f>[1]Source!I2374</f>
        <v>2</v>
      </c>
      <c r="F1815" s="38">
        <f>[1]Source!AL2374+[1]Source!AM2374+[1]Source!AO2374</f>
        <v>20.56</v>
      </c>
      <c r="G1815" s="57" t="s">
        <v>37</v>
      </c>
      <c r="H1815" s="40">
        <f>ROUND([1]Source!AC2374*[1]Source!I2374, 2)+ROUND([1]Source!AD2374*[1]Source!I2374, 2)+ROUND([1]Source!AF2374*[1]Source!I2374, 2)</f>
        <v>41.12</v>
      </c>
      <c r="I1815" s="39">
        <f>IF([1]Source!BC2374&lt;&gt; 0, [1]Source!BC2374, 1)</f>
        <v>3.6</v>
      </c>
      <c r="J1815" s="40">
        <f>[1]Source!O2374</f>
        <v>148.03</v>
      </c>
      <c r="K1815" s="41"/>
      <c r="S1815">
        <f>ROUND(([1]Source!FX2374/100)*((ROUND([1]Source!AF2374*[1]Source!I2374, 2)+ROUND([1]Source!AE2374*[1]Source!I2374, 2))), 2)</f>
        <v>0</v>
      </c>
      <c r="T1815">
        <f>[1]Source!X2374</f>
        <v>0</v>
      </c>
      <c r="U1815">
        <f>ROUND(([1]Source!FY2374/100)*((ROUND([1]Source!AF2374*[1]Source!I2374, 2)+ROUND([1]Source!AE2374*[1]Source!I2374, 2))), 2)</f>
        <v>0</v>
      </c>
      <c r="V1815">
        <f>[1]Source!Y2374</f>
        <v>0</v>
      </c>
      <c r="W1815">
        <f>IF([1]Source!BI2374&lt;=1,H1815, 0)</f>
        <v>0</v>
      </c>
      <c r="X1815">
        <f>IF([1]Source!BI2374=2,H1815, 0)</f>
        <v>41.12</v>
      </c>
      <c r="Y1815">
        <f>IF([1]Source!BI2374=3,H1815, 0)</f>
        <v>0</v>
      </c>
      <c r="Z1815">
        <f>IF([1]Source!BI2374=4,H1815, 0)</f>
        <v>0</v>
      </c>
    </row>
    <row r="1816" spans="1:26" ht="28.5" x14ac:dyDescent="0.25">
      <c r="A1816" s="24" t="str">
        <f>[1]Source!E2375</f>
        <v>385,4</v>
      </c>
      <c r="B1816" s="36" t="str">
        <f>[1]Source!F2375</f>
        <v>103-1178</v>
      </c>
      <c r="C1816" s="36" t="str">
        <f>[1]Source!G2375</f>
        <v>Клипса для крепежа гофротрубы, диаметром 32 мм</v>
      </c>
      <c r="D1816" s="37" t="str">
        <f>[1]Source!H2375</f>
        <v>10 шт.</v>
      </c>
      <c r="E1816" s="30">
        <f>[1]Source!I2375</f>
        <v>4</v>
      </c>
      <c r="F1816" s="38">
        <f>[1]Source!AL2375+[1]Source!AM2375+[1]Source!AO2375</f>
        <v>4.5</v>
      </c>
      <c r="G1816" s="57" t="s">
        <v>37</v>
      </c>
      <c r="H1816" s="40">
        <f>ROUND([1]Source!AC2375*[1]Source!I2375, 2)+ROUND([1]Source!AD2375*[1]Source!I2375, 2)+ROUND([1]Source!AF2375*[1]Source!I2375, 2)</f>
        <v>18</v>
      </c>
      <c r="I1816" s="39">
        <f>IF([1]Source!BC2375&lt;&gt; 0, [1]Source!BC2375, 1)</f>
        <v>16.12</v>
      </c>
      <c r="J1816" s="40">
        <f>[1]Source!O2375</f>
        <v>290.16000000000003</v>
      </c>
      <c r="K1816" s="41"/>
      <c r="S1816">
        <f>ROUND(([1]Source!FX2375/100)*((ROUND([1]Source!AF2375*[1]Source!I2375, 2)+ROUND([1]Source!AE2375*[1]Source!I2375, 2))), 2)</f>
        <v>0</v>
      </c>
      <c r="T1816">
        <f>[1]Source!X2375</f>
        <v>0</v>
      </c>
      <c r="U1816">
        <f>ROUND(([1]Source!FY2375/100)*((ROUND([1]Source!AF2375*[1]Source!I2375, 2)+ROUND([1]Source!AE2375*[1]Source!I2375, 2))), 2)</f>
        <v>0</v>
      </c>
      <c r="V1816">
        <f>[1]Source!Y2375</f>
        <v>0</v>
      </c>
      <c r="W1816">
        <f>IF([1]Source!BI2375&lt;=1,H1816, 0)</f>
        <v>0</v>
      </c>
      <c r="X1816">
        <f>IF([1]Source!BI2375=2,H1816, 0)</f>
        <v>18</v>
      </c>
      <c r="Y1816">
        <f>IF([1]Source!BI2375=3,H1816, 0)</f>
        <v>0</v>
      </c>
      <c r="Z1816">
        <f>IF([1]Source!BI2375=4,H1816, 0)</f>
        <v>0</v>
      </c>
    </row>
    <row r="1817" spans="1:26" ht="42.75" x14ac:dyDescent="0.25">
      <c r="A1817" s="24" t="str">
        <f>[1]Source!E2376</f>
        <v>385,5</v>
      </c>
      <c r="B1817" s="36" t="str">
        <f>[1]Source!F2376</f>
        <v>КП поставщика</v>
      </c>
      <c r="C1817" s="36" t="s">
        <v>45</v>
      </c>
      <c r="D1817" s="37" t="str">
        <f>[1]Source!H2376</f>
        <v>м</v>
      </c>
      <c r="E1817" s="30">
        <f>[1]Source!I2376</f>
        <v>100</v>
      </c>
      <c r="F1817" s="38">
        <f>[1]Source!AL2376+[1]Source!AM2376+[1]Source!AO2376</f>
        <v>2.77</v>
      </c>
      <c r="G1817" s="57" t="s">
        <v>37</v>
      </c>
      <c r="H1817" s="40">
        <f>ROUND([1]Source!AC2376*[1]Source!I2376, 2)+ROUND([1]Source!AD2376*[1]Source!I2376, 2)+ROUND([1]Source!AF2376*[1]Source!I2376, 2)</f>
        <v>277</v>
      </c>
      <c r="I1817" s="39">
        <f>IF([1]Source!BC2376&lt;&gt; 0, [1]Source!BC2376, 1)</f>
        <v>7.98</v>
      </c>
      <c r="J1817" s="40">
        <f>[1]Source!O2376</f>
        <v>2210.46</v>
      </c>
      <c r="K1817" s="41"/>
      <c r="S1817">
        <f>ROUND(([1]Source!FX2376/100)*((ROUND([1]Source!AF2376*[1]Source!I2376, 2)+ROUND([1]Source!AE2376*[1]Source!I2376, 2))), 2)</f>
        <v>0</v>
      </c>
      <c r="T1817">
        <f>[1]Source!X2376</f>
        <v>0</v>
      </c>
      <c r="U1817">
        <f>ROUND(([1]Source!FY2376/100)*((ROUND([1]Source!AF2376*[1]Source!I2376, 2)+ROUND([1]Source!AE2376*[1]Source!I2376, 2))), 2)</f>
        <v>0</v>
      </c>
      <c r="V1817">
        <f>[1]Source!Y2376</f>
        <v>0</v>
      </c>
      <c r="W1817">
        <f>IF([1]Source!BI2376&lt;=1,H1817, 0)</f>
        <v>0</v>
      </c>
      <c r="X1817">
        <f>IF([1]Source!BI2376=2,H1817, 0)</f>
        <v>277</v>
      </c>
      <c r="Y1817">
        <f>IF([1]Source!BI2376=3,H1817, 0)</f>
        <v>0</v>
      </c>
      <c r="Z1817">
        <f>IF([1]Source!BI2376=4,H1817, 0)</f>
        <v>0</v>
      </c>
    </row>
    <row r="1818" spans="1:26" ht="42.75" x14ac:dyDescent="0.25">
      <c r="A1818" s="24" t="str">
        <f>[1]Source!E2377</f>
        <v>385,6</v>
      </c>
      <c r="B1818" s="36" t="str">
        <f>[1]Source!F2377</f>
        <v>КП поставщика</v>
      </c>
      <c r="C1818" s="36" t="s">
        <v>80</v>
      </c>
      <c r="D1818" s="37" t="str">
        <f>[1]Source!H2377</f>
        <v>м</v>
      </c>
      <c r="E1818" s="30">
        <f>[1]Source!I2377</f>
        <v>100</v>
      </c>
      <c r="F1818" s="38">
        <f>[1]Source!AL2377+[1]Source!AM2377+[1]Source!AO2377</f>
        <v>4.53</v>
      </c>
      <c r="G1818" s="57" t="s">
        <v>37</v>
      </c>
      <c r="H1818" s="40">
        <f>ROUND([1]Source!AC2377*[1]Source!I2377, 2)+ROUND([1]Source!AD2377*[1]Source!I2377, 2)+ROUND([1]Source!AF2377*[1]Source!I2377, 2)</f>
        <v>453</v>
      </c>
      <c r="I1818" s="39">
        <f>IF([1]Source!BC2377&lt;&gt; 0, [1]Source!BC2377, 1)</f>
        <v>7.98</v>
      </c>
      <c r="J1818" s="40">
        <f>[1]Source!O2377</f>
        <v>3614.94</v>
      </c>
      <c r="K1818" s="41"/>
      <c r="S1818">
        <f>ROUND(([1]Source!FX2377/100)*((ROUND([1]Source!AF2377*[1]Source!I2377, 2)+ROUND([1]Source!AE2377*[1]Source!I2377, 2))), 2)</f>
        <v>0</v>
      </c>
      <c r="T1818">
        <f>[1]Source!X2377</f>
        <v>0</v>
      </c>
      <c r="U1818">
        <f>ROUND(([1]Source!FY2377/100)*((ROUND([1]Source!AF2377*[1]Source!I2377, 2)+ROUND([1]Source!AE2377*[1]Source!I2377, 2))), 2)</f>
        <v>0</v>
      </c>
      <c r="V1818">
        <f>[1]Source!Y2377</f>
        <v>0</v>
      </c>
      <c r="W1818">
        <f>IF([1]Source!BI2377&lt;=1,H1818, 0)</f>
        <v>0</v>
      </c>
      <c r="X1818">
        <f>IF([1]Source!BI2377=2,H1818, 0)</f>
        <v>453</v>
      </c>
      <c r="Y1818">
        <f>IF([1]Source!BI2377=3,H1818, 0)</f>
        <v>0</v>
      </c>
      <c r="Z1818">
        <f>IF([1]Source!BI2377=4,H1818, 0)</f>
        <v>0</v>
      </c>
    </row>
    <row r="1819" spans="1:26" ht="42.75" x14ac:dyDescent="0.25">
      <c r="A1819" s="24" t="str">
        <f>[1]Source!E2378</f>
        <v>385,7</v>
      </c>
      <c r="B1819" s="36" t="str">
        <f>[1]Source!F2378</f>
        <v>КП поставщика</v>
      </c>
      <c r="C1819" s="36" t="s">
        <v>47</v>
      </c>
      <c r="D1819" s="37" t="str">
        <f>[1]Source!H2378</f>
        <v>м</v>
      </c>
      <c r="E1819" s="30">
        <f>[1]Source!I2378</f>
        <v>10</v>
      </c>
      <c r="F1819" s="38">
        <f>[1]Source!AL2378+[1]Source!AM2378+[1]Source!AO2378</f>
        <v>4.95</v>
      </c>
      <c r="G1819" s="57" t="s">
        <v>37</v>
      </c>
      <c r="H1819" s="40">
        <f>ROUND([1]Source!AC2378*[1]Source!I2378, 2)+ROUND([1]Source!AD2378*[1]Source!I2378, 2)+ROUND([1]Source!AF2378*[1]Source!I2378, 2)</f>
        <v>49.5</v>
      </c>
      <c r="I1819" s="39">
        <f>IF([1]Source!BC2378&lt;&gt; 0, [1]Source!BC2378, 1)</f>
        <v>7.98</v>
      </c>
      <c r="J1819" s="40">
        <f>[1]Source!O2378</f>
        <v>395.01</v>
      </c>
      <c r="K1819" s="41"/>
      <c r="S1819">
        <f>ROUND(([1]Source!FX2378/100)*((ROUND([1]Source!AF2378*[1]Source!I2378, 2)+ROUND([1]Source!AE2378*[1]Source!I2378, 2))), 2)</f>
        <v>0</v>
      </c>
      <c r="T1819">
        <f>[1]Source!X2378</f>
        <v>0</v>
      </c>
      <c r="U1819">
        <f>ROUND(([1]Source!FY2378/100)*((ROUND([1]Source!AF2378*[1]Source!I2378, 2)+ROUND([1]Source!AE2378*[1]Source!I2378, 2))), 2)</f>
        <v>0</v>
      </c>
      <c r="V1819">
        <f>[1]Source!Y2378</f>
        <v>0</v>
      </c>
      <c r="W1819">
        <f>IF([1]Source!BI2378&lt;=1,H1819, 0)</f>
        <v>0</v>
      </c>
      <c r="X1819">
        <f>IF([1]Source!BI2378=2,H1819, 0)</f>
        <v>49.5</v>
      </c>
      <c r="Y1819">
        <f>IF([1]Source!BI2378=3,H1819, 0)</f>
        <v>0</v>
      </c>
      <c r="Z1819">
        <f>IF([1]Source!BI2378=4,H1819, 0)</f>
        <v>0</v>
      </c>
    </row>
    <row r="1820" spans="1:26" ht="42.75" x14ac:dyDescent="0.25">
      <c r="A1820" s="44" t="str">
        <f>[1]Source!E2379</f>
        <v>385,8</v>
      </c>
      <c r="B1820" s="45" t="str">
        <f>[1]Source!F2379</f>
        <v>КП поставщика</v>
      </c>
      <c r="C1820" s="45" t="s">
        <v>75</v>
      </c>
      <c r="D1820" s="46" t="str">
        <f>[1]Source!H2379</f>
        <v>м</v>
      </c>
      <c r="E1820" s="47">
        <f>[1]Source!I2379</f>
        <v>10</v>
      </c>
      <c r="F1820" s="48">
        <f>[1]Source!AL2379+[1]Source!AM2379+[1]Source!AO2379</f>
        <v>14.92</v>
      </c>
      <c r="G1820" s="49" t="s">
        <v>37</v>
      </c>
      <c r="H1820" s="50">
        <f>ROUND([1]Source!AC2379*[1]Source!I2379, 2)+ROUND([1]Source!AD2379*[1]Source!I2379, 2)+ROUND([1]Source!AF2379*[1]Source!I2379, 2)</f>
        <v>149.19999999999999</v>
      </c>
      <c r="I1820" s="51">
        <f>IF([1]Source!BC2379&lt;&gt; 0, [1]Source!BC2379, 1)</f>
        <v>7.98</v>
      </c>
      <c r="J1820" s="50">
        <f>[1]Source!O2379</f>
        <v>1190.6199999999999</v>
      </c>
      <c r="K1820" s="52"/>
      <c r="S1820">
        <f>ROUND(([1]Source!FX2379/100)*((ROUND([1]Source!AF2379*[1]Source!I2379, 2)+ROUND([1]Source!AE2379*[1]Source!I2379, 2))), 2)</f>
        <v>0</v>
      </c>
      <c r="T1820">
        <f>[1]Source!X2379</f>
        <v>0</v>
      </c>
      <c r="U1820">
        <f>ROUND(([1]Source!FY2379/100)*((ROUND([1]Source!AF2379*[1]Source!I2379, 2)+ROUND([1]Source!AE2379*[1]Source!I2379, 2))), 2)</f>
        <v>0</v>
      </c>
      <c r="V1820">
        <f>[1]Source!Y2379</f>
        <v>0</v>
      </c>
      <c r="W1820">
        <f>IF([1]Source!BI2379&lt;=1,H1820, 0)</f>
        <v>0</v>
      </c>
      <c r="X1820">
        <f>IF([1]Source!BI2379=2,H1820, 0)</f>
        <v>149.19999999999999</v>
      </c>
      <c r="Y1820">
        <f>IF([1]Source!BI2379=3,H1820, 0)</f>
        <v>0</v>
      </c>
      <c r="Z1820">
        <f>IF([1]Source!BI2379=4,H1820, 0)</f>
        <v>0</v>
      </c>
    </row>
    <row r="1821" spans="1:26" x14ac:dyDescent="0.25">
      <c r="G1821" s="53">
        <f>H1806+H1807+H1809+H1810+H1811+SUM(H1813:H1820)</f>
        <v>2484.4499999999998</v>
      </c>
      <c r="H1821" s="53"/>
      <c r="I1821" s="53">
        <f>J1806+J1807+J1809+J1810+J1811+SUM(J1813:J1820)</f>
        <v>38879.72</v>
      </c>
      <c r="J1821" s="53"/>
      <c r="K1821" s="54">
        <f>[1]Source!U2371</f>
        <v>35.552000000000007</v>
      </c>
      <c r="O1821" s="55">
        <f>G1821</f>
        <v>2484.4499999999998</v>
      </c>
      <c r="P1821" s="55">
        <f>I1821</f>
        <v>38879.72</v>
      </c>
      <c r="Q1821" s="55">
        <f>K1821</f>
        <v>35.552000000000007</v>
      </c>
      <c r="W1821">
        <f>IF([1]Source!BI2371&lt;=1,H1806+H1807+H1809+H1810+H1811, 0)</f>
        <v>0</v>
      </c>
      <c r="X1821">
        <f>IF([1]Source!BI2371=2,H1806+H1807+H1809+H1810+H1811, 0)</f>
        <v>1107.43</v>
      </c>
      <c r="Y1821">
        <f>IF([1]Source!BI2371=3,H1806+H1807+H1809+H1810+H1811, 0)</f>
        <v>0</v>
      </c>
      <c r="Z1821">
        <f>IF([1]Source!BI2371=4,H1806+H1807+H1809+H1810+H1811, 0)</f>
        <v>0</v>
      </c>
    </row>
    <row r="1822" spans="1:26" ht="29.25" x14ac:dyDescent="0.25">
      <c r="A1822" s="24" t="str">
        <f>[1]Source!E2380</f>
        <v>386</v>
      </c>
      <c r="B1822" s="36" t="str">
        <f>[1]Source!F2380</f>
        <v>м08-02-399-1</v>
      </c>
      <c r="C1822" s="36" t="str">
        <f>[1]Source!G2380</f>
        <v>Провод в коробах, сечением до 6 мм2</v>
      </c>
      <c r="D1822" s="37" t="str">
        <f>[1]Source!H2380</f>
        <v>100 м</v>
      </c>
      <c r="E1822" s="30">
        <f>[1]Source!I2380</f>
        <v>0.1</v>
      </c>
      <c r="F1822" s="38">
        <f>[1]Source!AL2380+[1]Source!AM2380+[1]Source!AO2380</f>
        <v>41.59</v>
      </c>
      <c r="G1822" s="39"/>
      <c r="H1822" s="40"/>
      <c r="I1822" s="39" t="str">
        <f>[1]Source!BO2380</f>
        <v>м08-02-399-1</v>
      </c>
      <c r="J1822" s="40"/>
      <c r="K1822" s="41"/>
      <c r="S1822">
        <f>ROUND(([1]Source!FX2380/100)*((ROUND([1]Source!AF2380*[1]Source!I2380, 2)+ROUND([1]Source!AE2380*[1]Source!I2380, 2))), 2)</f>
        <v>2.5299999999999998</v>
      </c>
      <c r="T1822">
        <f>[1]Source!X2380</f>
        <v>78.45</v>
      </c>
      <c r="U1822">
        <f>ROUND(([1]Source!FY2380/100)*((ROUND([1]Source!AF2380*[1]Source!I2380, 2)+ROUND([1]Source!AE2380*[1]Source!I2380, 2))), 2)</f>
        <v>1.73</v>
      </c>
      <c r="V1822">
        <f>[1]Source!Y2380</f>
        <v>53.68</v>
      </c>
    </row>
    <row r="1823" spans="1:26" x14ac:dyDescent="0.25">
      <c r="C1823" s="56" t="str">
        <f>"Объем: "&amp;[1]Source!I2380&amp;"=10/"&amp;"100"</f>
        <v>Объем: 0,1=10/100</v>
      </c>
    </row>
    <row r="1824" spans="1:26" x14ac:dyDescent="0.25">
      <c r="A1824" s="24"/>
      <c r="B1824" s="36"/>
      <c r="C1824" s="36" t="s">
        <v>29</v>
      </c>
      <c r="D1824" s="37"/>
      <c r="E1824" s="30"/>
      <c r="F1824" s="38">
        <f>[1]Source!AO2380</f>
        <v>26.51</v>
      </c>
      <c r="G1824" s="39" t="str">
        <f>[1]Source!DG2380</f>
        <v/>
      </c>
      <c r="H1824" s="40">
        <f>ROUND([1]Source!AF2380*[1]Source!I2380, 2)</f>
        <v>2.65</v>
      </c>
      <c r="I1824" s="39">
        <f>IF([1]Source!BA2380&lt;&gt; 0, [1]Source!BA2380, 1)</f>
        <v>30.99</v>
      </c>
      <c r="J1824" s="40">
        <f>[1]Source!S2380</f>
        <v>82.15</v>
      </c>
      <c r="K1824" s="41"/>
      <c r="R1824">
        <f>H1824</f>
        <v>2.65</v>
      </c>
    </row>
    <row r="1825" spans="1:26" x14ac:dyDescent="0.25">
      <c r="A1825" s="24"/>
      <c r="B1825" s="36"/>
      <c r="C1825" s="36" t="s">
        <v>30</v>
      </c>
      <c r="D1825" s="37"/>
      <c r="E1825" s="30"/>
      <c r="F1825" s="38">
        <f>[1]Source!AM2380</f>
        <v>2.2200000000000002</v>
      </c>
      <c r="G1825" s="39" t="str">
        <f>[1]Source!DE2380</f>
        <v/>
      </c>
      <c r="H1825" s="40">
        <f>ROUND([1]Source!AD2380*[1]Source!I2380, 2)</f>
        <v>0.22</v>
      </c>
      <c r="I1825" s="39">
        <f>IF([1]Source!BB2380&lt;&gt; 0, [1]Source!BB2380, 1)</f>
        <v>8.83</v>
      </c>
      <c r="J1825" s="40">
        <f>[1]Source!Q2380</f>
        <v>1.96</v>
      </c>
      <c r="K1825" s="41"/>
    </row>
    <row r="1826" spans="1:26" x14ac:dyDescent="0.25">
      <c r="A1826" s="24"/>
      <c r="B1826" s="36"/>
      <c r="C1826" s="36" t="s">
        <v>41</v>
      </c>
      <c r="D1826" s="37"/>
      <c r="E1826" s="30"/>
      <c r="F1826" s="38">
        <f>[1]Source!AN2380</f>
        <v>0.14000000000000001</v>
      </c>
      <c r="G1826" s="39" t="str">
        <f>[1]Source!DF2380</f>
        <v/>
      </c>
      <c r="H1826" s="58">
        <f>ROUND([1]Source!AE2380*[1]Source!I2380, 2)</f>
        <v>0.01</v>
      </c>
      <c r="I1826" s="39">
        <f>IF([1]Source!BS2380&lt;&gt; 0, [1]Source!BS2380, 1)</f>
        <v>30.99</v>
      </c>
      <c r="J1826" s="58">
        <f>[1]Source!R2380</f>
        <v>0.43</v>
      </c>
      <c r="K1826" s="41"/>
      <c r="R1826">
        <f>H1826</f>
        <v>0.01</v>
      </c>
    </row>
    <row r="1827" spans="1:26" x14ac:dyDescent="0.25">
      <c r="A1827" s="24"/>
      <c r="B1827" s="36"/>
      <c r="C1827" s="36" t="s">
        <v>31</v>
      </c>
      <c r="D1827" s="37"/>
      <c r="E1827" s="30"/>
      <c r="F1827" s="38">
        <f>[1]Source!AL2380</f>
        <v>12.86</v>
      </c>
      <c r="G1827" s="39" t="str">
        <f>[1]Source!DD2380</f>
        <v/>
      </c>
      <c r="H1827" s="40">
        <f>ROUND([1]Source!AC2380*[1]Source!I2380, 2)</f>
        <v>1.29</v>
      </c>
      <c r="I1827" s="39">
        <f>IF([1]Source!BC2380&lt;&gt; 0, [1]Source!BC2380, 1)</f>
        <v>4.97</v>
      </c>
      <c r="J1827" s="40">
        <f>[1]Source!P2380</f>
        <v>6.39</v>
      </c>
      <c r="K1827" s="41"/>
    </row>
    <row r="1828" spans="1:26" x14ac:dyDescent="0.25">
      <c r="A1828" s="24"/>
      <c r="B1828" s="36"/>
      <c r="C1828" s="36" t="s">
        <v>32</v>
      </c>
      <c r="D1828" s="37" t="s">
        <v>33</v>
      </c>
      <c r="E1828" s="30">
        <f>[1]Source!BZ2380</f>
        <v>95</v>
      </c>
      <c r="F1828" s="42"/>
      <c r="G1828" s="39"/>
      <c r="H1828" s="40">
        <f>SUM(S1822:S1831)</f>
        <v>2.5299999999999998</v>
      </c>
      <c r="I1828" s="39">
        <f>[1]Source!AT2380</f>
        <v>95</v>
      </c>
      <c r="J1828" s="40">
        <f>SUM(T1822:T1831)</f>
        <v>78.45</v>
      </c>
      <c r="K1828" s="41"/>
    </row>
    <row r="1829" spans="1:26" x14ac:dyDescent="0.25">
      <c r="A1829" s="24"/>
      <c r="B1829" s="36"/>
      <c r="C1829" s="36" t="s">
        <v>34</v>
      </c>
      <c r="D1829" s="37" t="s">
        <v>33</v>
      </c>
      <c r="E1829" s="30">
        <f>[1]Source!CA2380</f>
        <v>65</v>
      </c>
      <c r="F1829" s="42"/>
      <c r="G1829" s="39"/>
      <c r="H1829" s="40">
        <f>SUM(U1822:U1831)</f>
        <v>1.73</v>
      </c>
      <c r="I1829" s="39">
        <f>[1]Source!AU2380</f>
        <v>65</v>
      </c>
      <c r="J1829" s="40">
        <f>SUM(V1822:V1831)</f>
        <v>53.68</v>
      </c>
      <c r="K1829" s="41"/>
    </row>
    <row r="1830" spans="1:26" x14ac:dyDescent="0.25">
      <c r="A1830" s="24"/>
      <c r="B1830" s="36"/>
      <c r="C1830" s="36" t="s">
        <v>35</v>
      </c>
      <c r="D1830" s="37" t="s">
        <v>36</v>
      </c>
      <c r="E1830" s="30">
        <f>[1]Source!AQ2380</f>
        <v>2.82</v>
      </c>
      <c r="F1830" s="38"/>
      <c r="G1830" s="39" t="str">
        <f>[1]Source!DI2380</f>
        <v/>
      </c>
      <c r="H1830" s="40"/>
      <c r="I1830" s="39"/>
      <c r="J1830" s="40"/>
      <c r="K1830" s="43">
        <f>[1]Source!U2380</f>
        <v>0.28199999999999997</v>
      </c>
    </row>
    <row r="1831" spans="1:26" ht="42.75" x14ac:dyDescent="0.25">
      <c r="A1831" s="44" t="str">
        <f>[1]Source!E2381</f>
        <v>386,1</v>
      </c>
      <c r="B1831" s="45" t="str">
        <f>[1]Source!F2381</f>
        <v>КП поставщика</v>
      </c>
      <c r="C1831" s="45" t="s">
        <v>75</v>
      </c>
      <c r="D1831" s="46" t="str">
        <f>[1]Source!H2381</f>
        <v>м</v>
      </c>
      <c r="E1831" s="47">
        <f>[1]Source!I2381</f>
        <v>10</v>
      </c>
      <c r="F1831" s="48">
        <f>[1]Source!AL2381+[1]Source!AM2381+[1]Source!AO2381</f>
        <v>14.92</v>
      </c>
      <c r="G1831" s="49" t="s">
        <v>37</v>
      </c>
      <c r="H1831" s="50">
        <f>ROUND([1]Source!AC2381*[1]Source!I2381, 2)+ROUND([1]Source!AD2381*[1]Source!I2381, 2)+ROUND([1]Source!AF2381*[1]Source!I2381, 2)</f>
        <v>149.19999999999999</v>
      </c>
      <c r="I1831" s="51">
        <f>IF([1]Source!BC2381&lt;&gt; 0, [1]Source!BC2381, 1)</f>
        <v>7.98</v>
      </c>
      <c r="J1831" s="50">
        <f>[1]Source!O2381</f>
        <v>1190.6199999999999</v>
      </c>
      <c r="K1831" s="52"/>
      <c r="S1831">
        <f>ROUND(([1]Source!FX2381/100)*((ROUND([1]Source!AF2381*[1]Source!I2381, 2)+ROUND([1]Source!AE2381*[1]Source!I2381, 2))), 2)</f>
        <v>0</v>
      </c>
      <c r="T1831">
        <f>[1]Source!X2381</f>
        <v>0</v>
      </c>
      <c r="U1831">
        <f>ROUND(([1]Source!FY2381/100)*((ROUND([1]Source!AF2381*[1]Source!I2381, 2)+ROUND([1]Source!AE2381*[1]Source!I2381, 2))), 2)</f>
        <v>0</v>
      </c>
      <c r="V1831">
        <f>[1]Source!Y2381</f>
        <v>0</v>
      </c>
      <c r="W1831">
        <f>IF([1]Source!BI2381&lt;=1,H1831, 0)</f>
        <v>0</v>
      </c>
      <c r="X1831">
        <f>IF([1]Source!BI2381=2,H1831, 0)</f>
        <v>149.19999999999999</v>
      </c>
      <c r="Y1831">
        <f>IF([1]Source!BI2381=3,H1831, 0)</f>
        <v>0</v>
      </c>
      <c r="Z1831">
        <f>IF([1]Source!BI2381=4,H1831, 0)</f>
        <v>0</v>
      </c>
    </row>
    <row r="1832" spans="1:26" x14ac:dyDescent="0.25">
      <c r="G1832" s="53">
        <f>H1824+H1825+H1827+H1828+H1829+SUM(H1831:H1831)</f>
        <v>157.61999999999998</v>
      </c>
      <c r="H1832" s="53"/>
      <c r="I1832" s="53">
        <f>J1824+J1825+J1827+J1828+J1829+SUM(J1831:J1831)</f>
        <v>1413.25</v>
      </c>
      <c r="J1832" s="53"/>
      <c r="K1832" s="54">
        <f>[1]Source!U2380</f>
        <v>0.28199999999999997</v>
      </c>
      <c r="O1832" s="55">
        <f>G1832</f>
        <v>157.61999999999998</v>
      </c>
      <c r="P1832" s="55">
        <f>I1832</f>
        <v>1413.25</v>
      </c>
      <c r="Q1832" s="55">
        <f>K1832</f>
        <v>0.28199999999999997</v>
      </c>
      <c r="W1832">
        <f>IF([1]Source!BI2380&lt;=1,H1824+H1825+H1827+H1828+H1829, 0)</f>
        <v>0</v>
      </c>
      <c r="X1832">
        <f>IF([1]Source!BI2380=2,H1824+H1825+H1827+H1828+H1829, 0)</f>
        <v>8.42</v>
      </c>
      <c r="Y1832">
        <f>IF([1]Source!BI2380=3,H1824+H1825+H1827+H1828+H1829, 0)</f>
        <v>0</v>
      </c>
      <c r="Z1832">
        <f>IF([1]Source!BI2380=4,H1824+H1825+H1827+H1828+H1829, 0)</f>
        <v>0</v>
      </c>
    </row>
    <row r="1834" spans="1:26" x14ac:dyDescent="0.25">
      <c r="A1834" s="1" t="str">
        <f>CONCATENATE("Итого по подразделу: ",IF([1]Source!G2390&lt;&gt;"Новый подраздел", [1]Source!G2390, ""))</f>
        <v>Итого по подразделу: Монтажные работы</v>
      </c>
      <c r="B1834" s="1"/>
      <c r="C1834" s="1"/>
      <c r="D1834" s="1"/>
      <c r="E1834" s="1"/>
      <c r="F1834" s="1"/>
      <c r="G1834" s="59">
        <f>SUM(O1670:O1833)</f>
        <v>19091.999999999996</v>
      </c>
      <c r="H1834" s="59"/>
      <c r="I1834" s="59">
        <f>SUM(P1670:P1833)</f>
        <v>201669.12999999998</v>
      </c>
      <c r="J1834" s="59"/>
      <c r="K1834" s="54">
        <f>SUM(Q1670:Q1833)</f>
        <v>87.499599999999987</v>
      </c>
    </row>
    <row r="1838" spans="1:26" ht="16.5" x14ac:dyDescent="0.25">
      <c r="A1838" s="35" t="str">
        <f>CONCATENATE("Подраздел: ",IF([1]Source!G2420&lt;&gt;"Новый подраздел", [1]Source!G2420, ""))</f>
        <v>Подраздел: Дополнительные работы</v>
      </c>
      <c r="B1838" s="35"/>
      <c r="C1838" s="35"/>
      <c r="D1838" s="35"/>
      <c r="E1838" s="35"/>
      <c r="F1838" s="35"/>
      <c r="G1838" s="35"/>
      <c r="H1838" s="35"/>
      <c r="I1838" s="35"/>
      <c r="J1838" s="35"/>
      <c r="K1838" s="35"/>
    </row>
    <row r="1839" spans="1:26" ht="120.75" x14ac:dyDescent="0.25">
      <c r="A1839" s="24" t="str">
        <f>[1]Source!E2425</f>
        <v>388</v>
      </c>
      <c r="B1839" s="36" t="s">
        <v>50</v>
      </c>
      <c r="C1839" s="36" t="s">
        <v>51</v>
      </c>
      <c r="D1839" s="37" t="str">
        <f>[1]Source!H2425</f>
        <v>1 система</v>
      </c>
      <c r="E1839" s="30">
        <f>[1]Source!I2425</f>
        <v>1</v>
      </c>
      <c r="F1839" s="38">
        <f>[1]Source!AL2425+[1]Source!AM2425+[1]Source!AO2425</f>
        <v>190.01</v>
      </c>
      <c r="G1839" s="39"/>
      <c r="H1839" s="40"/>
      <c r="I1839" s="39" t="str">
        <f>[1]Source!BO2425</f>
        <v/>
      </c>
      <c r="J1839" s="40"/>
      <c r="K1839" s="41"/>
      <c r="S1839">
        <f>ROUND(([1]Source!FX2425/100)*((ROUND([1]Source!AF2425*[1]Source!I2425, 2)+ROUND([1]Source!AE2425*[1]Source!I2425, 2))), 2)</f>
        <v>98.81</v>
      </c>
      <c r="T1839">
        <f>[1]Source!X2425</f>
        <v>3061.97</v>
      </c>
      <c r="U1839">
        <f>ROUND(([1]Source!FY2425/100)*((ROUND([1]Source!AF2425*[1]Source!I2425, 2)+ROUND([1]Source!AE2425*[1]Source!I2425, 2))), 2)</f>
        <v>60.8</v>
      </c>
      <c r="V1839">
        <f>[1]Source!Y2425</f>
        <v>1884.29</v>
      </c>
    </row>
    <row r="1840" spans="1:26" x14ac:dyDescent="0.25">
      <c r="A1840" s="24"/>
      <c r="B1840" s="36"/>
      <c r="C1840" s="36" t="s">
        <v>29</v>
      </c>
      <c r="D1840" s="37"/>
      <c r="E1840" s="30"/>
      <c r="F1840" s="38">
        <f>[1]Source!AO2425</f>
        <v>190.01</v>
      </c>
      <c r="G1840" s="39" t="str">
        <f>[1]Source!DG2425</f>
        <v>)*0,8</v>
      </c>
      <c r="H1840" s="40">
        <f>ROUND([1]Source!AF2425*[1]Source!I2425, 2)</f>
        <v>152.01</v>
      </c>
      <c r="I1840" s="39">
        <f>IF([1]Source!BA2425&lt;&gt; 0, [1]Source!BA2425, 1)</f>
        <v>30.99</v>
      </c>
      <c r="J1840" s="40">
        <f>[1]Source!S2425</f>
        <v>4710.7299999999996</v>
      </c>
      <c r="K1840" s="41"/>
      <c r="R1840">
        <f>H1840</f>
        <v>152.01</v>
      </c>
    </row>
    <row r="1841" spans="1:26" x14ac:dyDescent="0.25">
      <c r="A1841" s="24"/>
      <c r="B1841" s="36"/>
      <c r="C1841" s="36" t="s">
        <v>32</v>
      </c>
      <c r="D1841" s="37" t="s">
        <v>33</v>
      </c>
      <c r="E1841" s="30">
        <f>[1]Source!BZ2425</f>
        <v>65</v>
      </c>
      <c r="F1841" s="42"/>
      <c r="G1841" s="39"/>
      <c r="H1841" s="40">
        <f>SUM(S1839:S1843)</f>
        <v>98.81</v>
      </c>
      <c r="I1841" s="39">
        <f>[1]Source!AT2425</f>
        <v>65</v>
      </c>
      <c r="J1841" s="40">
        <f>SUM(T1839:T1843)</f>
        <v>3061.97</v>
      </c>
      <c r="K1841" s="41"/>
    </row>
    <row r="1842" spans="1:26" x14ac:dyDescent="0.25">
      <c r="A1842" s="24"/>
      <c r="B1842" s="36"/>
      <c r="C1842" s="36" t="s">
        <v>34</v>
      </c>
      <c r="D1842" s="37" t="s">
        <v>33</v>
      </c>
      <c r="E1842" s="30">
        <f>[1]Source!CA2425</f>
        <v>40</v>
      </c>
      <c r="F1842" s="42"/>
      <c r="G1842" s="39"/>
      <c r="H1842" s="40">
        <f>SUM(U1839:U1843)</f>
        <v>60.8</v>
      </c>
      <c r="I1842" s="39">
        <f>[1]Source!AU2425</f>
        <v>40</v>
      </c>
      <c r="J1842" s="40">
        <f>SUM(V1839:V1843)</f>
        <v>1884.29</v>
      </c>
      <c r="K1842" s="41"/>
    </row>
    <row r="1843" spans="1:26" x14ac:dyDescent="0.25">
      <c r="A1843" s="44"/>
      <c r="B1843" s="45"/>
      <c r="C1843" s="45" t="s">
        <v>35</v>
      </c>
      <c r="D1843" s="46" t="s">
        <v>36</v>
      </c>
      <c r="E1843" s="47">
        <f>[1]Source!AQ2425</f>
        <v>128</v>
      </c>
      <c r="F1843" s="48"/>
      <c r="G1843" s="51" t="str">
        <f>[1]Source!DI2425</f>
        <v>)*0,8</v>
      </c>
      <c r="H1843" s="50"/>
      <c r="I1843" s="51"/>
      <c r="J1843" s="50"/>
      <c r="K1843" s="60">
        <f>[1]Source!U2425</f>
        <v>102.4</v>
      </c>
    </row>
    <row r="1844" spans="1:26" x14ac:dyDescent="0.25">
      <c r="G1844" s="53">
        <f>H1840+H1841+H1842</f>
        <v>311.62</v>
      </c>
      <c r="H1844" s="53"/>
      <c r="I1844" s="53">
        <f>J1840+J1841+J1842</f>
        <v>9656.989999999998</v>
      </c>
      <c r="J1844" s="53"/>
      <c r="K1844" s="54">
        <f>[1]Source!U2425</f>
        <v>102.4</v>
      </c>
      <c r="O1844" s="55">
        <f>G1844</f>
        <v>311.62</v>
      </c>
      <c r="P1844" s="55">
        <f>I1844</f>
        <v>9656.989999999998</v>
      </c>
      <c r="Q1844" s="55">
        <f>K1844</f>
        <v>102.4</v>
      </c>
      <c r="W1844">
        <f>IF([1]Source!BI2425&lt;=1,H1840+H1841+H1842, 0)</f>
        <v>0</v>
      </c>
      <c r="X1844">
        <f>IF([1]Source!BI2425=2,H1840+H1841+H1842, 0)</f>
        <v>0</v>
      </c>
      <c r="Y1844">
        <f>IF([1]Source!BI2425=3,H1840+H1841+H1842, 0)</f>
        <v>0</v>
      </c>
      <c r="Z1844">
        <f>IF([1]Source!BI2425=4,H1840+H1841+H1842, 0)</f>
        <v>311.62</v>
      </c>
    </row>
    <row r="1846" spans="1:26" x14ac:dyDescent="0.25">
      <c r="A1846" s="1" t="str">
        <f>CONCATENATE("Итого по подразделу: ",IF([1]Source!G2429&lt;&gt;"Новый подраздел", [1]Source!G2429, ""))</f>
        <v>Итого по подразделу: Дополнительные работы</v>
      </c>
      <c r="B1846" s="1"/>
      <c r="C1846" s="1"/>
      <c r="D1846" s="1"/>
      <c r="E1846" s="1"/>
      <c r="F1846" s="1"/>
      <c r="G1846" s="59">
        <f>SUM(O1838:O1845)</f>
        <v>311.62</v>
      </c>
      <c r="H1846" s="59"/>
      <c r="I1846" s="59">
        <f>SUM(P1838:P1845)</f>
        <v>9656.989999999998</v>
      </c>
      <c r="J1846" s="59"/>
      <c r="K1846" s="54">
        <f>SUM(Q1838:Q1845)</f>
        <v>102.4</v>
      </c>
    </row>
    <row r="1850" spans="1:26" ht="16.5" x14ac:dyDescent="0.25">
      <c r="A1850" s="35" t="str">
        <f>CONCATENATE("Подраздел: ",IF([1]Source!G2459&lt;&gt;"Новый подраздел", [1]Source!G2459, ""))</f>
        <v>Подраздел: Демонтажные работы</v>
      </c>
      <c r="B1850" s="35"/>
      <c r="C1850" s="35"/>
      <c r="D1850" s="35"/>
      <c r="E1850" s="35"/>
      <c r="F1850" s="35"/>
      <c r="G1850" s="35"/>
      <c r="H1850" s="35"/>
      <c r="I1850" s="35"/>
      <c r="J1850" s="35"/>
      <c r="K1850" s="35"/>
    </row>
    <row r="1851" spans="1:26" ht="141.75" x14ac:dyDescent="0.25">
      <c r="A1851" s="24" t="str">
        <f>[1]Source!E2463</f>
        <v>389</v>
      </c>
      <c r="B1851" s="36" t="s">
        <v>52</v>
      </c>
      <c r="C1851" s="36" t="s">
        <v>53</v>
      </c>
      <c r="D1851" s="37" t="str">
        <f>[1]Source!H2463</f>
        <v>1  ШТ.</v>
      </c>
      <c r="E1851" s="30">
        <f>[1]Source!I2463</f>
        <v>1</v>
      </c>
      <c r="F1851" s="38">
        <f>[1]Source!AL2463+[1]Source!AM2463+[1]Source!AO2463</f>
        <v>1126.8699999999999</v>
      </c>
      <c r="G1851" s="39"/>
      <c r="H1851" s="40"/>
      <c r="I1851" s="39" t="str">
        <f>[1]Source!BO2463</f>
        <v>м10-04-077-15</v>
      </c>
      <c r="J1851" s="40"/>
      <c r="K1851" s="41"/>
      <c r="S1851">
        <f>ROUND(([1]Source!FX2463/100)*((ROUND([1]Source!AF2463*[1]Source!I2463, 2)+ROUND([1]Source!AE2463*[1]Source!I2463, 2))), 2)</f>
        <v>207.05</v>
      </c>
      <c r="T1851">
        <f>[1]Source!X2463</f>
        <v>6416.29</v>
      </c>
      <c r="U1851">
        <f>ROUND(([1]Source!FY2463/100)*((ROUND([1]Source!AF2463*[1]Source!I2463, 2)+ROUND([1]Source!AE2463*[1]Source!I2463, 2))), 2)</f>
        <v>146.28</v>
      </c>
      <c r="V1851">
        <f>[1]Source!Y2463</f>
        <v>4533.25</v>
      </c>
    </row>
    <row r="1852" spans="1:26" x14ac:dyDescent="0.25">
      <c r="A1852" s="24"/>
      <c r="B1852" s="36"/>
      <c r="C1852" s="36" t="s">
        <v>29</v>
      </c>
      <c r="D1852" s="37"/>
      <c r="E1852" s="30"/>
      <c r="F1852" s="38">
        <f>[1]Source!AO2463</f>
        <v>712.84</v>
      </c>
      <c r="G1852" s="39" t="str">
        <f>[1]Source!DG2463</f>
        <v>)*0,3</v>
      </c>
      <c r="H1852" s="40">
        <f>ROUND([1]Source!AF2463*[1]Source!I2463, 2)</f>
        <v>213.85</v>
      </c>
      <c r="I1852" s="39">
        <f>IF([1]Source!BA2463&lt;&gt; 0, [1]Source!BA2463, 1)</f>
        <v>30.99</v>
      </c>
      <c r="J1852" s="40">
        <f>[1]Source!S2463</f>
        <v>6627.27</v>
      </c>
      <c r="K1852" s="41"/>
      <c r="R1852">
        <f>H1852</f>
        <v>213.85</v>
      </c>
    </row>
    <row r="1853" spans="1:26" x14ac:dyDescent="0.25">
      <c r="A1853" s="24"/>
      <c r="B1853" s="36"/>
      <c r="C1853" s="36" t="s">
        <v>30</v>
      </c>
      <c r="D1853" s="37"/>
      <c r="E1853" s="30"/>
      <c r="F1853" s="38">
        <f>[1]Source!AM2463</f>
        <v>370.59</v>
      </c>
      <c r="G1853" s="39" t="str">
        <f>[1]Source!DE2463</f>
        <v>)*0,3</v>
      </c>
      <c r="H1853" s="40">
        <f>ROUND([1]Source!AD2463*[1]Source!I2463, 2)</f>
        <v>111.18</v>
      </c>
      <c r="I1853" s="39">
        <f>IF([1]Source!BB2463&lt;&gt; 0, [1]Source!BB2463, 1)</f>
        <v>8.51</v>
      </c>
      <c r="J1853" s="40">
        <f>[1]Source!Q2463</f>
        <v>946.12</v>
      </c>
      <c r="K1853" s="41"/>
    </row>
    <row r="1854" spans="1:26" x14ac:dyDescent="0.25">
      <c r="A1854" s="24"/>
      <c r="B1854" s="36"/>
      <c r="C1854" s="36" t="s">
        <v>41</v>
      </c>
      <c r="D1854" s="37"/>
      <c r="E1854" s="30"/>
      <c r="F1854" s="38">
        <f>[1]Source!AN2463</f>
        <v>37.32</v>
      </c>
      <c r="G1854" s="39" t="str">
        <f>[1]Source!DF2463</f>
        <v>)*0,3</v>
      </c>
      <c r="H1854" s="58">
        <f>ROUND([1]Source!AE2463*[1]Source!I2463, 2)</f>
        <v>11.2</v>
      </c>
      <c r="I1854" s="39">
        <f>IF([1]Source!BS2463&lt;&gt; 0, [1]Source!BS2463, 1)</f>
        <v>30.99</v>
      </c>
      <c r="J1854" s="58">
        <f>[1]Source!R2463</f>
        <v>346.96</v>
      </c>
      <c r="K1854" s="41"/>
      <c r="R1854">
        <f>H1854</f>
        <v>11.2</v>
      </c>
    </row>
    <row r="1855" spans="1:26" x14ac:dyDescent="0.25">
      <c r="A1855" s="24"/>
      <c r="B1855" s="36"/>
      <c r="C1855" s="36" t="s">
        <v>32</v>
      </c>
      <c r="D1855" s="37" t="s">
        <v>33</v>
      </c>
      <c r="E1855" s="30">
        <f>[1]Source!BZ2463</f>
        <v>92</v>
      </c>
      <c r="F1855" s="42"/>
      <c r="G1855" s="39"/>
      <c r="H1855" s="40">
        <f>SUM(S1851:S1857)</f>
        <v>207.05</v>
      </c>
      <c r="I1855" s="39">
        <f>[1]Source!AT2463</f>
        <v>92</v>
      </c>
      <c r="J1855" s="40">
        <f>SUM(T1851:T1857)</f>
        <v>6416.29</v>
      </c>
      <c r="K1855" s="41"/>
    </row>
    <row r="1856" spans="1:26" x14ac:dyDescent="0.25">
      <c r="A1856" s="24"/>
      <c r="B1856" s="36"/>
      <c r="C1856" s="36" t="s">
        <v>34</v>
      </c>
      <c r="D1856" s="37" t="s">
        <v>33</v>
      </c>
      <c r="E1856" s="30">
        <f>[1]Source!CA2463</f>
        <v>65</v>
      </c>
      <c r="F1856" s="42"/>
      <c r="G1856" s="39"/>
      <c r="H1856" s="40">
        <f>SUM(U1851:U1857)</f>
        <v>146.28</v>
      </c>
      <c r="I1856" s="39">
        <f>[1]Source!AU2463</f>
        <v>65</v>
      </c>
      <c r="J1856" s="40">
        <f>SUM(V1851:V1857)</f>
        <v>4533.25</v>
      </c>
      <c r="K1856" s="41"/>
    </row>
    <row r="1857" spans="1:26" x14ac:dyDescent="0.25">
      <c r="A1857" s="44"/>
      <c r="B1857" s="45"/>
      <c r="C1857" s="45" t="s">
        <v>35</v>
      </c>
      <c r="D1857" s="46" t="s">
        <v>36</v>
      </c>
      <c r="E1857" s="47">
        <f>[1]Source!AQ2463</f>
        <v>74.099999999999994</v>
      </c>
      <c r="F1857" s="48"/>
      <c r="G1857" s="51" t="str">
        <f>[1]Source!DI2463</f>
        <v>)*0,3</v>
      </c>
      <c r="H1857" s="50"/>
      <c r="I1857" s="51"/>
      <c r="J1857" s="50"/>
      <c r="K1857" s="60">
        <f>[1]Source!U2463</f>
        <v>22.229999999999997</v>
      </c>
    </row>
    <row r="1858" spans="1:26" x14ac:dyDescent="0.25">
      <c r="G1858" s="53">
        <f>H1852+H1853+H1855+H1856</f>
        <v>678.3599999999999</v>
      </c>
      <c r="H1858" s="53"/>
      <c r="I1858" s="53">
        <f>J1852+J1853+J1855+J1856</f>
        <v>18522.93</v>
      </c>
      <c r="J1858" s="53"/>
      <c r="K1858" s="54">
        <f>[1]Source!U2463</f>
        <v>22.229999999999997</v>
      </c>
      <c r="O1858" s="55">
        <f>G1858</f>
        <v>678.3599999999999</v>
      </c>
      <c r="P1858" s="55">
        <f>I1858</f>
        <v>18522.93</v>
      </c>
      <c r="Q1858" s="55">
        <f>K1858</f>
        <v>22.229999999999997</v>
      </c>
      <c r="W1858">
        <f>IF([1]Source!BI2463&lt;=1,H1852+H1853+H1855+H1856, 0)</f>
        <v>0</v>
      </c>
      <c r="X1858">
        <f>IF([1]Source!BI2463=2,H1852+H1853+H1855+H1856, 0)</f>
        <v>678.3599999999999</v>
      </c>
      <c r="Y1858">
        <f>IF([1]Source!BI2463=3,H1852+H1853+H1855+H1856, 0)</f>
        <v>0</v>
      </c>
      <c r="Z1858">
        <f>IF([1]Source!BI2463=4,H1852+H1853+H1855+H1856, 0)</f>
        <v>0</v>
      </c>
    </row>
    <row r="1859" spans="1:26" ht="170.25" x14ac:dyDescent="0.25">
      <c r="A1859" s="24" t="str">
        <f>[1]Source!E2465</f>
        <v>390</v>
      </c>
      <c r="B1859" s="36" t="s">
        <v>54</v>
      </c>
      <c r="C1859" s="36" t="s">
        <v>55</v>
      </c>
      <c r="D1859" s="37" t="str">
        <f>[1]Source!H2465</f>
        <v>1  ШТ.</v>
      </c>
      <c r="E1859" s="30">
        <f>[1]Source!I2465</f>
        <v>1</v>
      </c>
      <c r="F1859" s="38">
        <f>[1]Source!AL2465+[1]Source!AM2465+[1]Source!AO2465</f>
        <v>130.4</v>
      </c>
      <c r="G1859" s="39"/>
      <c r="H1859" s="40"/>
      <c r="I1859" s="39" t="str">
        <f>[1]Source!BO2465</f>
        <v>м10-08-001-2</v>
      </c>
      <c r="J1859" s="40"/>
      <c r="K1859" s="41"/>
      <c r="S1859">
        <f>ROUND(([1]Source!FX2465/100)*((ROUND([1]Source!AF2465*[1]Source!I2465, 2)+ROUND([1]Source!AE2465*[1]Source!I2465, 2))), 2)</f>
        <v>28.25</v>
      </c>
      <c r="T1859">
        <f>[1]Source!X2465</f>
        <v>875.41</v>
      </c>
      <c r="U1859">
        <f>ROUND(([1]Source!FY2465/100)*((ROUND([1]Source!AF2465*[1]Source!I2465, 2)+ROUND([1]Source!AE2465*[1]Source!I2465, 2))), 2)</f>
        <v>21.19</v>
      </c>
      <c r="V1859">
        <f>[1]Source!Y2465</f>
        <v>656.56</v>
      </c>
    </row>
    <row r="1860" spans="1:26" x14ac:dyDescent="0.25">
      <c r="A1860" s="24"/>
      <c r="B1860" s="36"/>
      <c r="C1860" s="36" t="s">
        <v>29</v>
      </c>
      <c r="D1860" s="37"/>
      <c r="E1860" s="30"/>
      <c r="F1860" s="38">
        <f>[1]Source!AO2465</f>
        <v>117.7</v>
      </c>
      <c r="G1860" s="39" t="str">
        <f>[1]Source!DG2465</f>
        <v>)*0,3</v>
      </c>
      <c r="H1860" s="40">
        <f>ROUND([1]Source!AF2465*[1]Source!I2465, 2)</f>
        <v>35.31</v>
      </c>
      <c r="I1860" s="39">
        <f>IF([1]Source!BA2465&lt;&gt; 0, [1]Source!BA2465, 1)</f>
        <v>30.99</v>
      </c>
      <c r="J1860" s="40">
        <f>[1]Source!S2465</f>
        <v>1094.26</v>
      </c>
      <c r="K1860" s="41"/>
      <c r="R1860">
        <f>H1860</f>
        <v>35.31</v>
      </c>
    </row>
    <row r="1861" spans="1:26" x14ac:dyDescent="0.25">
      <c r="A1861" s="24"/>
      <c r="B1861" s="36"/>
      <c r="C1861" s="36" t="s">
        <v>30</v>
      </c>
      <c r="D1861" s="37"/>
      <c r="E1861" s="30"/>
      <c r="F1861" s="38">
        <f>[1]Source!AM2465</f>
        <v>0.31</v>
      </c>
      <c r="G1861" s="39" t="str">
        <f>[1]Source!DE2465</f>
        <v>)*0,3</v>
      </c>
      <c r="H1861" s="40">
        <f>ROUND([1]Source!AD2465*[1]Source!I2465, 2)</f>
        <v>0.09</v>
      </c>
      <c r="I1861" s="39">
        <f>IF([1]Source!BB2465&lt;&gt; 0, [1]Source!BB2465, 1)</f>
        <v>3.74</v>
      </c>
      <c r="J1861" s="40">
        <f>[1]Source!Q2465</f>
        <v>0.35</v>
      </c>
      <c r="K1861" s="41"/>
    </row>
    <row r="1862" spans="1:26" x14ac:dyDescent="0.25">
      <c r="A1862" s="24"/>
      <c r="B1862" s="36"/>
      <c r="C1862" s="36" t="s">
        <v>32</v>
      </c>
      <c r="D1862" s="37" t="s">
        <v>33</v>
      </c>
      <c r="E1862" s="30">
        <f>[1]Source!BZ2465</f>
        <v>80</v>
      </c>
      <c r="F1862" s="42"/>
      <c r="G1862" s="39"/>
      <c r="H1862" s="40">
        <f>SUM(S1859:S1864)</f>
        <v>28.25</v>
      </c>
      <c r="I1862" s="39">
        <f>[1]Source!AT2465</f>
        <v>80</v>
      </c>
      <c r="J1862" s="40">
        <f>SUM(T1859:T1864)</f>
        <v>875.41</v>
      </c>
      <c r="K1862" s="41"/>
    </row>
    <row r="1863" spans="1:26" x14ac:dyDescent="0.25">
      <c r="A1863" s="24"/>
      <c r="B1863" s="36"/>
      <c r="C1863" s="36" t="s">
        <v>34</v>
      </c>
      <c r="D1863" s="37" t="s">
        <v>33</v>
      </c>
      <c r="E1863" s="30">
        <f>[1]Source!CA2465</f>
        <v>60</v>
      </c>
      <c r="F1863" s="42"/>
      <c r="G1863" s="39"/>
      <c r="H1863" s="40">
        <f>SUM(U1859:U1864)</f>
        <v>21.19</v>
      </c>
      <c r="I1863" s="39">
        <f>[1]Source!AU2465</f>
        <v>60</v>
      </c>
      <c r="J1863" s="40">
        <f>SUM(V1859:V1864)</f>
        <v>656.56</v>
      </c>
      <c r="K1863" s="41"/>
    </row>
    <row r="1864" spans="1:26" x14ac:dyDescent="0.25">
      <c r="A1864" s="44"/>
      <c r="B1864" s="45"/>
      <c r="C1864" s="45" t="s">
        <v>35</v>
      </c>
      <c r="D1864" s="46" t="s">
        <v>36</v>
      </c>
      <c r="E1864" s="47">
        <f>[1]Source!AQ2465</f>
        <v>11.7</v>
      </c>
      <c r="F1864" s="48"/>
      <c r="G1864" s="51" t="str">
        <f>[1]Source!DI2465</f>
        <v>)*0,3</v>
      </c>
      <c r="H1864" s="50"/>
      <c r="I1864" s="51"/>
      <c r="J1864" s="50"/>
      <c r="K1864" s="60">
        <f>[1]Source!U2465</f>
        <v>3.51</v>
      </c>
    </row>
    <row r="1865" spans="1:26" x14ac:dyDescent="0.25">
      <c r="G1865" s="53">
        <f>H1860+H1861+H1862+H1863</f>
        <v>84.84</v>
      </c>
      <c r="H1865" s="53"/>
      <c r="I1865" s="53">
        <f>J1860+J1861+J1862+J1863</f>
        <v>2626.58</v>
      </c>
      <c r="J1865" s="53"/>
      <c r="K1865" s="54">
        <f>[1]Source!U2465</f>
        <v>3.51</v>
      </c>
      <c r="O1865" s="55">
        <f>G1865</f>
        <v>84.84</v>
      </c>
      <c r="P1865" s="55">
        <f>I1865</f>
        <v>2626.58</v>
      </c>
      <c r="Q1865" s="55">
        <f>K1865</f>
        <v>3.51</v>
      </c>
      <c r="W1865">
        <f>IF([1]Source!BI2465&lt;=1,H1860+H1861+H1862+H1863, 0)</f>
        <v>0</v>
      </c>
      <c r="X1865">
        <f>IF([1]Source!BI2465=2,H1860+H1861+H1862+H1863, 0)</f>
        <v>84.84</v>
      </c>
      <c r="Y1865">
        <f>IF([1]Source!BI2465=3,H1860+H1861+H1862+H1863, 0)</f>
        <v>0</v>
      </c>
      <c r="Z1865">
        <f>IF([1]Source!BI2465=4,H1860+H1861+H1862+H1863, 0)</f>
        <v>0</v>
      </c>
    </row>
    <row r="1866" spans="1:26" ht="141.75" x14ac:dyDescent="0.25">
      <c r="A1866" s="24" t="str">
        <f>[1]Source!E2466</f>
        <v>391</v>
      </c>
      <c r="B1866" s="36" t="s">
        <v>56</v>
      </c>
      <c r="C1866" s="36" t="s">
        <v>57</v>
      </c>
      <c r="D1866" s="37" t="str">
        <f>[1]Source!H2466</f>
        <v>1 ящик</v>
      </c>
      <c r="E1866" s="30">
        <f>[1]Source!I2466</f>
        <v>1</v>
      </c>
      <c r="F1866" s="38">
        <f>[1]Source!AL2466+[1]Source!AM2466+[1]Source!AO2466</f>
        <v>36.86</v>
      </c>
      <c r="G1866" s="39"/>
      <c r="H1866" s="40"/>
      <c r="I1866" s="39" t="str">
        <f>[1]Source!BO2466</f>
        <v>м10-01-003-8</v>
      </c>
      <c r="J1866" s="40"/>
      <c r="K1866" s="41"/>
      <c r="S1866">
        <f>ROUND(([1]Source!FX2466/100)*((ROUND([1]Source!AF2466*[1]Source!I2466, 2)+ROUND([1]Source!AE2466*[1]Source!I2466, 2))), 2)</f>
        <v>6.75</v>
      </c>
      <c r="T1866">
        <f>[1]Source!X2466</f>
        <v>209.14</v>
      </c>
      <c r="U1866">
        <f>ROUND(([1]Source!FY2466/100)*((ROUND([1]Source!AF2466*[1]Source!I2466, 2)+ROUND([1]Source!AE2466*[1]Source!I2466, 2))), 2)</f>
        <v>5.0599999999999996</v>
      </c>
      <c r="V1866">
        <f>[1]Source!Y2466</f>
        <v>156.86000000000001</v>
      </c>
    </row>
    <row r="1867" spans="1:26" x14ac:dyDescent="0.25">
      <c r="A1867" s="24"/>
      <c r="B1867" s="36"/>
      <c r="C1867" s="36" t="s">
        <v>29</v>
      </c>
      <c r="D1867" s="37"/>
      <c r="E1867" s="30"/>
      <c r="F1867" s="38">
        <f>[1]Source!AO2466</f>
        <v>28.12</v>
      </c>
      <c r="G1867" s="39" t="str">
        <f>[1]Source!DG2466</f>
        <v>)*0,3</v>
      </c>
      <c r="H1867" s="40">
        <f>ROUND([1]Source!AF2466*[1]Source!I2466, 2)</f>
        <v>8.44</v>
      </c>
      <c r="I1867" s="39">
        <f>IF([1]Source!BA2466&lt;&gt; 0, [1]Source!BA2466, 1)</f>
        <v>30.99</v>
      </c>
      <c r="J1867" s="40">
        <f>[1]Source!S2466</f>
        <v>261.43</v>
      </c>
      <c r="K1867" s="41"/>
      <c r="R1867">
        <f>H1867</f>
        <v>8.44</v>
      </c>
    </row>
    <row r="1868" spans="1:26" x14ac:dyDescent="0.25">
      <c r="A1868" s="24"/>
      <c r="B1868" s="36"/>
      <c r="C1868" s="36" t="s">
        <v>32</v>
      </c>
      <c r="D1868" s="37" t="s">
        <v>33</v>
      </c>
      <c r="E1868" s="30">
        <f>[1]Source!BZ2466</f>
        <v>80</v>
      </c>
      <c r="F1868" s="42"/>
      <c r="G1868" s="39"/>
      <c r="H1868" s="40">
        <f>SUM(S1866:S1870)</f>
        <v>6.75</v>
      </c>
      <c r="I1868" s="39">
        <f>[1]Source!AT2466</f>
        <v>80</v>
      </c>
      <c r="J1868" s="40">
        <f>SUM(T1866:T1870)</f>
        <v>209.14</v>
      </c>
      <c r="K1868" s="41"/>
    </row>
    <row r="1869" spans="1:26" x14ac:dyDescent="0.25">
      <c r="A1869" s="24"/>
      <c r="B1869" s="36"/>
      <c r="C1869" s="36" t="s">
        <v>34</v>
      </c>
      <c r="D1869" s="37" t="s">
        <v>33</v>
      </c>
      <c r="E1869" s="30">
        <f>[1]Source!CA2466</f>
        <v>60</v>
      </c>
      <c r="F1869" s="42"/>
      <c r="G1869" s="39"/>
      <c r="H1869" s="40">
        <f>SUM(U1866:U1870)</f>
        <v>5.0599999999999996</v>
      </c>
      <c r="I1869" s="39">
        <f>[1]Source!AU2466</f>
        <v>60</v>
      </c>
      <c r="J1869" s="40">
        <f>SUM(V1866:V1870)</f>
        <v>156.86000000000001</v>
      </c>
      <c r="K1869" s="41"/>
    </row>
    <row r="1870" spans="1:26" x14ac:dyDescent="0.25">
      <c r="A1870" s="44"/>
      <c r="B1870" s="45"/>
      <c r="C1870" s="45" t="s">
        <v>35</v>
      </c>
      <c r="D1870" s="46" t="s">
        <v>36</v>
      </c>
      <c r="E1870" s="47">
        <f>[1]Source!AQ2466</f>
        <v>3.1</v>
      </c>
      <c r="F1870" s="48"/>
      <c r="G1870" s="51" t="str">
        <f>[1]Source!DI2466</f>
        <v>)*0,3</v>
      </c>
      <c r="H1870" s="50"/>
      <c r="I1870" s="51"/>
      <c r="J1870" s="50"/>
      <c r="K1870" s="60">
        <f>[1]Source!U2466</f>
        <v>0.92999999999999994</v>
      </c>
    </row>
    <row r="1871" spans="1:26" x14ac:dyDescent="0.25">
      <c r="G1871" s="53">
        <f>H1867+H1868+H1869</f>
        <v>20.25</v>
      </c>
      <c r="H1871" s="53"/>
      <c r="I1871" s="53">
        <f>J1867+J1868+J1869</f>
        <v>627.43000000000006</v>
      </c>
      <c r="J1871" s="53"/>
      <c r="K1871" s="54">
        <f>[1]Source!U2466</f>
        <v>0.92999999999999994</v>
      </c>
      <c r="O1871" s="55">
        <f>G1871</f>
        <v>20.25</v>
      </c>
      <c r="P1871" s="55">
        <f>I1871</f>
        <v>627.43000000000006</v>
      </c>
      <c r="Q1871" s="55">
        <f>K1871</f>
        <v>0.92999999999999994</v>
      </c>
      <c r="W1871">
        <f>IF([1]Source!BI2466&lt;=1,H1867+H1868+H1869, 0)</f>
        <v>0</v>
      </c>
      <c r="X1871">
        <f>IF([1]Source!BI2466=2,H1867+H1868+H1869, 0)</f>
        <v>20.25</v>
      </c>
      <c r="Y1871">
        <f>IF([1]Source!BI2466=3,H1867+H1868+H1869, 0)</f>
        <v>0</v>
      </c>
      <c r="Z1871">
        <f>IF([1]Source!BI2466=4,H1867+H1868+H1869, 0)</f>
        <v>0</v>
      </c>
    </row>
    <row r="1872" spans="1:26" ht="170.25" x14ac:dyDescent="0.25">
      <c r="A1872" s="24" t="str">
        <f>[1]Source!E2468</f>
        <v>392</v>
      </c>
      <c r="B1872" s="36" t="s">
        <v>58</v>
      </c>
      <c r="C1872" s="36" t="s">
        <v>59</v>
      </c>
      <c r="D1872" s="37" t="str">
        <f>[1]Source!H2468</f>
        <v>1  ШТ.</v>
      </c>
      <c r="E1872" s="30">
        <f>[1]Source!I2468</f>
        <v>1</v>
      </c>
      <c r="F1872" s="38">
        <f>[1]Source!AL2468+[1]Source!AM2468+[1]Source!AO2468</f>
        <v>59.070000000000007</v>
      </c>
      <c r="G1872" s="39"/>
      <c r="H1872" s="40"/>
      <c r="I1872" s="39" t="str">
        <f>[1]Source!BO2468</f>
        <v>м08-03-573-4</v>
      </c>
      <c r="J1872" s="40"/>
      <c r="K1872" s="41"/>
      <c r="S1872">
        <f>ROUND(([1]Source!FX2468/100)*((ROUND([1]Source!AF2468*[1]Source!I2468, 2)+ROUND([1]Source!AE2468*[1]Source!I2468, 2))), 2)</f>
        <v>7.6</v>
      </c>
      <c r="T1872">
        <f>[1]Source!X2468</f>
        <v>235.55</v>
      </c>
      <c r="U1872">
        <f>ROUND(([1]Source!FY2468/100)*((ROUND([1]Source!AF2468*[1]Source!I2468, 2)+ROUND([1]Source!AE2468*[1]Source!I2468, 2))), 2)</f>
        <v>5.2</v>
      </c>
      <c r="V1872">
        <f>[1]Source!Y2468</f>
        <v>161.16999999999999</v>
      </c>
    </row>
    <row r="1873" spans="1:26" x14ac:dyDescent="0.25">
      <c r="A1873" s="24"/>
      <c r="B1873" s="36"/>
      <c r="C1873" s="36" t="s">
        <v>29</v>
      </c>
      <c r="D1873" s="37"/>
      <c r="E1873" s="30"/>
      <c r="F1873" s="38">
        <f>[1]Source!AO2468</f>
        <v>23.51</v>
      </c>
      <c r="G1873" s="39" t="str">
        <f>[1]Source!DG2468</f>
        <v>)*0,3</v>
      </c>
      <c r="H1873" s="40">
        <f>ROUND([1]Source!AF2468*[1]Source!I2468, 2)</f>
        <v>7.05</v>
      </c>
      <c r="I1873" s="39">
        <f>IF([1]Source!BA2468&lt;&gt; 0, [1]Source!BA2468, 1)</f>
        <v>30.99</v>
      </c>
      <c r="J1873" s="40">
        <f>[1]Source!S2468</f>
        <v>218.57</v>
      </c>
      <c r="K1873" s="41"/>
      <c r="R1873">
        <f>H1873</f>
        <v>7.05</v>
      </c>
    </row>
    <row r="1874" spans="1:26" x14ac:dyDescent="0.25">
      <c r="A1874" s="24"/>
      <c r="B1874" s="36"/>
      <c r="C1874" s="36" t="s">
        <v>30</v>
      </c>
      <c r="D1874" s="37"/>
      <c r="E1874" s="30"/>
      <c r="F1874" s="38">
        <f>[1]Source!AM2468</f>
        <v>32.18</v>
      </c>
      <c r="G1874" s="39" t="str">
        <f>[1]Source!DE2468</f>
        <v>)*0,3</v>
      </c>
      <c r="H1874" s="40">
        <f>ROUND([1]Source!AD2468*[1]Source!I2468, 2)</f>
        <v>9.65</v>
      </c>
      <c r="I1874" s="39">
        <f>IF([1]Source!BB2468&lt;&gt; 0, [1]Source!BB2468, 1)</f>
        <v>9.14</v>
      </c>
      <c r="J1874" s="40">
        <f>[1]Source!Q2468</f>
        <v>88.24</v>
      </c>
      <c r="K1874" s="41"/>
    </row>
    <row r="1875" spans="1:26" x14ac:dyDescent="0.25">
      <c r="A1875" s="24"/>
      <c r="B1875" s="36"/>
      <c r="C1875" s="36" t="s">
        <v>41</v>
      </c>
      <c r="D1875" s="37"/>
      <c r="E1875" s="30"/>
      <c r="F1875" s="38">
        <f>[1]Source!AN2468</f>
        <v>3.16</v>
      </c>
      <c r="G1875" s="39" t="str">
        <f>[1]Source!DF2468</f>
        <v>)*0,3</v>
      </c>
      <c r="H1875" s="58">
        <f>ROUND([1]Source!AE2468*[1]Source!I2468, 2)</f>
        <v>0.95</v>
      </c>
      <c r="I1875" s="39">
        <f>IF([1]Source!BS2468&lt;&gt; 0, [1]Source!BS2468, 1)</f>
        <v>30.99</v>
      </c>
      <c r="J1875" s="58">
        <f>[1]Source!R2468</f>
        <v>29.38</v>
      </c>
      <c r="K1875" s="41"/>
      <c r="R1875">
        <f>H1875</f>
        <v>0.95</v>
      </c>
    </row>
    <row r="1876" spans="1:26" x14ac:dyDescent="0.25">
      <c r="A1876" s="24"/>
      <c r="B1876" s="36"/>
      <c r="C1876" s="36" t="s">
        <v>32</v>
      </c>
      <c r="D1876" s="37" t="s">
        <v>33</v>
      </c>
      <c r="E1876" s="30">
        <f>[1]Source!BZ2468</f>
        <v>95</v>
      </c>
      <c r="F1876" s="42"/>
      <c r="G1876" s="39"/>
      <c r="H1876" s="40">
        <f>SUM(S1872:S1878)</f>
        <v>7.6</v>
      </c>
      <c r="I1876" s="39">
        <f>[1]Source!AT2468</f>
        <v>95</v>
      </c>
      <c r="J1876" s="40">
        <f>SUM(T1872:T1878)</f>
        <v>235.55</v>
      </c>
      <c r="K1876" s="41"/>
    </row>
    <row r="1877" spans="1:26" x14ac:dyDescent="0.25">
      <c r="A1877" s="24"/>
      <c r="B1877" s="36"/>
      <c r="C1877" s="36" t="s">
        <v>34</v>
      </c>
      <c r="D1877" s="37" t="s">
        <v>33</v>
      </c>
      <c r="E1877" s="30">
        <f>[1]Source!CA2468</f>
        <v>65</v>
      </c>
      <c r="F1877" s="42"/>
      <c r="G1877" s="39"/>
      <c r="H1877" s="40">
        <f>SUM(U1872:U1878)</f>
        <v>5.2</v>
      </c>
      <c r="I1877" s="39">
        <f>[1]Source!AU2468</f>
        <v>65</v>
      </c>
      <c r="J1877" s="40">
        <f>SUM(V1872:V1878)</f>
        <v>161.16999999999999</v>
      </c>
      <c r="K1877" s="41"/>
    </row>
    <row r="1878" spans="1:26" x14ac:dyDescent="0.25">
      <c r="A1878" s="44"/>
      <c r="B1878" s="45"/>
      <c r="C1878" s="45" t="s">
        <v>35</v>
      </c>
      <c r="D1878" s="46" t="s">
        <v>36</v>
      </c>
      <c r="E1878" s="47">
        <f>[1]Source!AQ2468</f>
        <v>2.37</v>
      </c>
      <c r="F1878" s="48"/>
      <c r="G1878" s="51" t="str">
        <f>[1]Source!DI2468</f>
        <v>)*0,3</v>
      </c>
      <c r="H1878" s="50"/>
      <c r="I1878" s="51"/>
      <c r="J1878" s="50"/>
      <c r="K1878" s="60">
        <f>[1]Source!U2468</f>
        <v>0.71099999999999997</v>
      </c>
    </row>
    <row r="1879" spans="1:26" x14ac:dyDescent="0.25">
      <c r="G1879" s="53">
        <f>H1873+H1874+H1876+H1877</f>
        <v>29.499999999999996</v>
      </c>
      <c r="H1879" s="53"/>
      <c r="I1879" s="53">
        <f>J1873+J1874+J1876+J1877</f>
        <v>703.53</v>
      </c>
      <c r="J1879" s="53"/>
      <c r="K1879" s="54">
        <f>[1]Source!U2468</f>
        <v>0.71099999999999997</v>
      </c>
      <c r="O1879" s="55">
        <f>G1879</f>
        <v>29.499999999999996</v>
      </c>
      <c r="P1879" s="55">
        <f>I1879</f>
        <v>703.53</v>
      </c>
      <c r="Q1879" s="55">
        <f>K1879</f>
        <v>0.71099999999999997</v>
      </c>
      <c r="W1879">
        <f>IF([1]Source!BI2468&lt;=1,H1873+H1874+H1876+H1877, 0)</f>
        <v>0</v>
      </c>
      <c r="X1879">
        <f>IF([1]Source!BI2468=2,H1873+H1874+H1876+H1877, 0)</f>
        <v>29.499999999999996</v>
      </c>
      <c r="Y1879">
        <f>IF([1]Source!BI2468=3,H1873+H1874+H1876+H1877, 0)</f>
        <v>0</v>
      </c>
      <c r="Z1879">
        <f>IF([1]Source!BI2468=4,H1873+H1874+H1876+H1877, 0)</f>
        <v>0</v>
      </c>
    </row>
    <row r="1880" spans="1:26" ht="141.75" x14ac:dyDescent="0.25">
      <c r="A1880" s="24" t="str">
        <f>[1]Source!E2469</f>
        <v>393</v>
      </c>
      <c r="B1880" s="36" t="s">
        <v>60</v>
      </c>
      <c r="C1880" s="36" t="s">
        <v>61</v>
      </c>
      <c r="D1880" s="37" t="str">
        <f>[1]Source!H2469</f>
        <v>1  ШТ.</v>
      </c>
      <c r="E1880" s="30">
        <f>[1]Source!I2469</f>
        <v>1</v>
      </c>
      <c r="F1880" s="38">
        <f>[1]Source!AL2469+[1]Source!AM2469+[1]Source!AO2469</f>
        <v>11.51</v>
      </c>
      <c r="G1880" s="39"/>
      <c r="H1880" s="40"/>
      <c r="I1880" s="39" t="str">
        <f>[1]Source!BO2469</f>
        <v>м08-03-575-1</v>
      </c>
      <c r="J1880" s="40"/>
      <c r="K1880" s="41"/>
      <c r="S1880">
        <f>ROUND(([1]Source!FX2469/100)*((ROUND([1]Source!AF2469*[1]Source!I2469, 2)+ROUND([1]Source!AE2469*[1]Source!I2469, 2))), 2)</f>
        <v>3.16</v>
      </c>
      <c r="T1880">
        <f>[1]Source!X2469</f>
        <v>98.13</v>
      </c>
      <c r="U1880">
        <f>ROUND(([1]Source!FY2469/100)*((ROUND([1]Source!AF2469*[1]Source!I2469, 2)+ROUND([1]Source!AE2469*[1]Source!I2469, 2))), 2)</f>
        <v>2.16</v>
      </c>
      <c r="V1880">
        <f>[1]Source!Y2469</f>
        <v>67.14</v>
      </c>
    </row>
    <row r="1881" spans="1:26" x14ac:dyDescent="0.25">
      <c r="A1881" s="24"/>
      <c r="B1881" s="36"/>
      <c r="C1881" s="36" t="s">
        <v>29</v>
      </c>
      <c r="D1881" s="37"/>
      <c r="E1881" s="30"/>
      <c r="F1881" s="38">
        <f>[1]Source!AO2469</f>
        <v>11.11</v>
      </c>
      <c r="G1881" s="39" t="str">
        <f>[1]Source!DG2469</f>
        <v>)*0,3</v>
      </c>
      <c r="H1881" s="40">
        <f>ROUND([1]Source!AF2469*[1]Source!I2469, 2)</f>
        <v>3.33</v>
      </c>
      <c r="I1881" s="39">
        <f>IF([1]Source!BA2469&lt;&gt; 0, [1]Source!BA2469, 1)</f>
        <v>30.99</v>
      </c>
      <c r="J1881" s="40">
        <f>[1]Source!S2469</f>
        <v>103.29</v>
      </c>
      <c r="K1881" s="41"/>
      <c r="R1881">
        <f>H1881</f>
        <v>3.33</v>
      </c>
    </row>
    <row r="1882" spans="1:26" x14ac:dyDescent="0.25">
      <c r="A1882" s="24"/>
      <c r="B1882" s="36"/>
      <c r="C1882" s="36" t="s">
        <v>32</v>
      </c>
      <c r="D1882" s="37" t="s">
        <v>33</v>
      </c>
      <c r="E1882" s="30">
        <f>[1]Source!BZ2469</f>
        <v>95</v>
      </c>
      <c r="F1882" s="42"/>
      <c r="G1882" s="39"/>
      <c r="H1882" s="40">
        <f>SUM(S1880:S1884)</f>
        <v>3.16</v>
      </c>
      <c r="I1882" s="39">
        <f>[1]Source!AT2469</f>
        <v>95</v>
      </c>
      <c r="J1882" s="40">
        <f>SUM(T1880:T1884)</f>
        <v>98.13</v>
      </c>
      <c r="K1882" s="41"/>
    </row>
    <row r="1883" spans="1:26" x14ac:dyDescent="0.25">
      <c r="A1883" s="24"/>
      <c r="B1883" s="36"/>
      <c r="C1883" s="36" t="s">
        <v>34</v>
      </c>
      <c r="D1883" s="37" t="s">
        <v>33</v>
      </c>
      <c r="E1883" s="30">
        <f>[1]Source!CA2469</f>
        <v>65</v>
      </c>
      <c r="F1883" s="42"/>
      <c r="G1883" s="39"/>
      <c r="H1883" s="40">
        <f>SUM(U1880:U1884)</f>
        <v>2.16</v>
      </c>
      <c r="I1883" s="39">
        <f>[1]Source!AU2469</f>
        <v>65</v>
      </c>
      <c r="J1883" s="40">
        <f>SUM(V1880:V1884)</f>
        <v>67.14</v>
      </c>
      <c r="K1883" s="41"/>
    </row>
    <row r="1884" spans="1:26" x14ac:dyDescent="0.25">
      <c r="A1884" s="44"/>
      <c r="B1884" s="45"/>
      <c r="C1884" s="45" t="s">
        <v>35</v>
      </c>
      <c r="D1884" s="46" t="s">
        <v>36</v>
      </c>
      <c r="E1884" s="47">
        <f>[1]Source!AQ2469</f>
        <v>1.1200000000000001</v>
      </c>
      <c r="F1884" s="48"/>
      <c r="G1884" s="51" t="str">
        <f>[1]Source!DI2469</f>
        <v>)*0,3</v>
      </c>
      <c r="H1884" s="50"/>
      <c r="I1884" s="51"/>
      <c r="J1884" s="50"/>
      <c r="K1884" s="60">
        <f>[1]Source!U2469</f>
        <v>0.33600000000000002</v>
      </c>
    </row>
    <row r="1885" spans="1:26" x14ac:dyDescent="0.25">
      <c r="G1885" s="53">
        <f>H1881+H1882+H1883</f>
        <v>8.65</v>
      </c>
      <c r="H1885" s="53"/>
      <c r="I1885" s="53">
        <f>J1881+J1882+J1883</f>
        <v>268.56</v>
      </c>
      <c r="J1885" s="53"/>
      <c r="K1885" s="54">
        <f>[1]Source!U2469</f>
        <v>0.33600000000000002</v>
      </c>
      <c r="O1885" s="55">
        <f>G1885</f>
        <v>8.65</v>
      </c>
      <c r="P1885" s="55">
        <f>I1885</f>
        <v>268.56</v>
      </c>
      <c r="Q1885" s="55">
        <f>K1885</f>
        <v>0.33600000000000002</v>
      </c>
      <c r="W1885">
        <f>IF([1]Source!BI2469&lt;=1,H1881+H1882+H1883, 0)</f>
        <v>0</v>
      </c>
      <c r="X1885">
        <f>IF([1]Source!BI2469=2,H1881+H1882+H1883, 0)</f>
        <v>8.65</v>
      </c>
      <c r="Y1885">
        <f>IF([1]Source!BI2469=3,H1881+H1882+H1883, 0)</f>
        <v>0</v>
      </c>
      <c r="Z1885">
        <f>IF([1]Source!BI2469=4,H1881+H1882+H1883, 0)</f>
        <v>0</v>
      </c>
    </row>
    <row r="1886" spans="1:26" ht="184.5" x14ac:dyDescent="0.25">
      <c r="A1886" s="24" t="str">
        <f>[1]Source!E2470</f>
        <v>394</v>
      </c>
      <c r="B1886" s="36" t="s">
        <v>62</v>
      </c>
      <c r="C1886" s="36" t="s">
        <v>63</v>
      </c>
      <c r="D1886" s="37" t="str">
        <f>[1]Source!H2470</f>
        <v>1  ШТ.</v>
      </c>
      <c r="E1886" s="30">
        <f>[1]Source!I2470</f>
        <v>6</v>
      </c>
      <c r="F1886" s="38">
        <f>[1]Source!AL2470+[1]Source!AM2470+[1]Source!AO2470</f>
        <v>9.48</v>
      </c>
      <c r="G1886" s="39"/>
      <c r="H1886" s="40"/>
      <c r="I1886" s="39" t="str">
        <f>[1]Source!BO2470</f>
        <v>м10-08-002-1</v>
      </c>
      <c r="J1886" s="40"/>
      <c r="K1886" s="41"/>
      <c r="S1886">
        <f>ROUND(([1]Source!FX2470/100)*((ROUND([1]Source!AF2470*[1]Source!I2470, 2)+ROUND([1]Source!AE2470*[1]Source!I2470, 2))), 2)</f>
        <v>11.63</v>
      </c>
      <c r="T1886">
        <f>[1]Source!X2470</f>
        <v>360.58</v>
      </c>
      <c r="U1886">
        <f>ROUND(([1]Source!FY2470/100)*((ROUND([1]Source!AF2470*[1]Source!I2470, 2)+ROUND([1]Source!AE2470*[1]Source!I2470, 2))), 2)</f>
        <v>8.7200000000000006</v>
      </c>
      <c r="V1886">
        <f>[1]Source!Y2470</f>
        <v>270.43</v>
      </c>
    </row>
    <row r="1887" spans="1:26" x14ac:dyDescent="0.25">
      <c r="A1887" s="24"/>
      <c r="B1887" s="36"/>
      <c r="C1887" s="36" t="s">
        <v>29</v>
      </c>
      <c r="D1887" s="37"/>
      <c r="E1887" s="30"/>
      <c r="F1887" s="38">
        <f>[1]Source!AO2470</f>
        <v>8.08</v>
      </c>
      <c r="G1887" s="39" t="str">
        <f>[1]Source!DG2470</f>
        <v>)*0,3</v>
      </c>
      <c r="H1887" s="40">
        <f>ROUND([1]Source!AF2470*[1]Source!I2470, 2)</f>
        <v>14.54</v>
      </c>
      <c r="I1887" s="39">
        <f>IF([1]Source!BA2470&lt;&gt; 0, [1]Source!BA2470, 1)</f>
        <v>30.99</v>
      </c>
      <c r="J1887" s="40">
        <f>[1]Source!S2470</f>
        <v>450.72</v>
      </c>
      <c r="K1887" s="41"/>
      <c r="R1887">
        <f>H1887</f>
        <v>14.54</v>
      </c>
    </row>
    <row r="1888" spans="1:26" x14ac:dyDescent="0.25">
      <c r="A1888" s="24"/>
      <c r="B1888" s="36"/>
      <c r="C1888" s="36" t="s">
        <v>30</v>
      </c>
      <c r="D1888" s="37"/>
      <c r="E1888" s="30"/>
      <c r="F1888" s="38">
        <f>[1]Source!AM2470</f>
        <v>0.12</v>
      </c>
      <c r="G1888" s="39" t="str">
        <f>[1]Source!DE2470</f>
        <v>)*0,3</v>
      </c>
      <c r="H1888" s="40">
        <f>ROUND([1]Source!AD2470*[1]Source!I2470, 2)</f>
        <v>0.22</v>
      </c>
      <c r="I1888" s="39">
        <f>IF([1]Source!BB2470&lt;&gt; 0, [1]Source!BB2470, 1)</f>
        <v>3.67</v>
      </c>
      <c r="J1888" s="40">
        <f>[1]Source!Q2470</f>
        <v>0.79</v>
      </c>
      <c r="K1888" s="41"/>
    </row>
    <row r="1889" spans="1:26" x14ac:dyDescent="0.25">
      <c r="A1889" s="24"/>
      <c r="B1889" s="36"/>
      <c r="C1889" s="36" t="s">
        <v>32</v>
      </c>
      <c r="D1889" s="37" t="s">
        <v>33</v>
      </c>
      <c r="E1889" s="30">
        <f>[1]Source!BZ2470</f>
        <v>80</v>
      </c>
      <c r="F1889" s="42"/>
      <c r="G1889" s="39"/>
      <c r="H1889" s="40">
        <f>SUM(S1886:S1891)</f>
        <v>11.63</v>
      </c>
      <c r="I1889" s="39">
        <f>[1]Source!AT2470</f>
        <v>80</v>
      </c>
      <c r="J1889" s="40">
        <f>SUM(T1886:T1891)</f>
        <v>360.58</v>
      </c>
      <c r="K1889" s="41"/>
    </row>
    <row r="1890" spans="1:26" x14ac:dyDescent="0.25">
      <c r="A1890" s="24"/>
      <c r="B1890" s="36"/>
      <c r="C1890" s="36" t="s">
        <v>34</v>
      </c>
      <c r="D1890" s="37" t="s">
        <v>33</v>
      </c>
      <c r="E1890" s="30">
        <f>[1]Source!CA2470</f>
        <v>60</v>
      </c>
      <c r="F1890" s="42"/>
      <c r="G1890" s="39"/>
      <c r="H1890" s="40">
        <f>SUM(U1886:U1891)</f>
        <v>8.7200000000000006</v>
      </c>
      <c r="I1890" s="39">
        <f>[1]Source!AU2470</f>
        <v>60</v>
      </c>
      <c r="J1890" s="40">
        <f>SUM(V1886:V1891)</f>
        <v>270.43</v>
      </c>
      <c r="K1890" s="41"/>
    </row>
    <row r="1891" spans="1:26" x14ac:dyDescent="0.25">
      <c r="A1891" s="44"/>
      <c r="B1891" s="45"/>
      <c r="C1891" s="45" t="s">
        <v>35</v>
      </c>
      <c r="D1891" s="46" t="s">
        <v>36</v>
      </c>
      <c r="E1891" s="47">
        <f>[1]Source!AQ2470</f>
        <v>0.84</v>
      </c>
      <c r="F1891" s="48"/>
      <c r="G1891" s="51" t="str">
        <f>[1]Source!DI2470</f>
        <v>)*0,3</v>
      </c>
      <c r="H1891" s="50"/>
      <c r="I1891" s="51"/>
      <c r="J1891" s="50"/>
      <c r="K1891" s="60">
        <f>[1]Source!U2470</f>
        <v>1.512</v>
      </c>
    </row>
    <row r="1892" spans="1:26" x14ac:dyDescent="0.25">
      <c r="G1892" s="53">
        <f>H1887+H1888+H1889+H1890</f>
        <v>35.11</v>
      </c>
      <c r="H1892" s="53"/>
      <c r="I1892" s="53">
        <f>J1887+J1888+J1889+J1890</f>
        <v>1082.52</v>
      </c>
      <c r="J1892" s="53"/>
      <c r="K1892" s="54">
        <f>[1]Source!U2470</f>
        <v>1.512</v>
      </c>
      <c r="O1892" s="55">
        <f>G1892</f>
        <v>35.11</v>
      </c>
      <c r="P1892" s="55">
        <f>I1892</f>
        <v>1082.52</v>
      </c>
      <c r="Q1892" s="55">
        <f>K1892</f>
        <v>1.512</v>
      </c>
      <c r="W1892">
        <f>IF([1]Source!BI2470&lt;=1,H1887+H1888+H1889+H1890, 0)</f>
        <v>0</v>
      </c>
      <c r="X1892">
        <f>IF([1]Source!BI2470=2,H1887+H1888+H1889+H1890, 0)</f>
        <v>35.11</v>
      </c>
      <c r="Y1892">
        <f>IF([1]Source!BI2470=3,H1887+H1888+H1889+H1890, 0)</f>
        <v>0</v>
      </c>
      <c r="Z1892">
        <f>IF([1]Source!BI2470=4,H1887+H1888+H1889+H1890, 0)</f>
        <v>0</v>
      </c>
    </row>
    <row r="1893" spans="1:26" ht="156" x14ac:dyDescent="0.25">
      <c r="A1893" s="24" t="str">
        <f>[1]Source!E2472</f>
        <v>396</v>
      </c>
      <c r="B1893" s="36" t="s">
        <v>66</v>
      </c>
      <c r="C1893" s="36" t="s">
        <v>67</v>
      </c>
      <c r="D1893" s="37" t="str">
        <f>[1]Source!H2472</f>
        <v>1  ШТ.</v>
      </c>
      <c r="E1893" s="30">
        <f>[1]Source!I2472</f>
        <v>1</v>
      </c>
      <c r="F1893" s="38">
        <f>[1]Source!AL2472+[1]Source!AM2472+[1]Source!AO2472</f>
        <v>30.85</v>
      </c>
      <c r="G1893" s="39"/>
      <c r="H1893" s="40"/>
      <c r="I1893" s="39" t="str">
        <f>[1]Source!BO2472</f>
        <v>м10-04-101-7</v>
      </c>
      <c r="J1893" s="40"/>
      <c r="K1893" s="41"/>
      <c r="S1893">
        <f>ROUND(([1]Source!FX2472/100)*((ROUND([1]Source!AF2472*[1]Source!I2472, 2)+ROUND([1]Source!AE2472*[1]Source!I2472, 2))), 2)</f>
        <v>5</v>
      </c>
      <c r="T1893">
        <f>[1]Source!X2472</f>
        <v>155.16</v>
      </c>
      <c r="U1893">
        <f>ROUND(([1]Source!FY2472/100)*((ROUND([1]Source!AF2472*[1]Source!I2472, 2)+ROUND([1]Source!AE2472*[1]Source!I2472, 2))), 2)</f>
        <v>3.54</v>
      </c>
      <c r="V1893">
        <f>[1]Source!Y2472</f>
        <v>109.62</v>
      </c>
    </row>
    <row r="1894" spans="1:26" x14ac:dyDescent="0.25">
      <c r="A1894" s="24"/>
      <c r="B1894" s="36"/>
      <c r="C1894" s="36" t="s">
        <v>29</v>
      </c>
      <c r="D1894" s="37"/>
      <c r="E1894" s="30"/>
      <c r="F1894" s="38">
        <f>[1]Source!AO2472</f>
        <v>18.14</v>
      </c>
      <c r="G1894" s="39" t="str">
        <f>[1]Source!DG2472</f>
        <v>)*0,3</v>
      </c>
      <c r="H1894" s="40">
        <f>ROUND([1]Source!AF2472*[1]Source!I2472, 2)</f>
        <v>5.44</v>
      </c>
      <c r="I1894" s="39">
        <f>IF([1]Source!BA2472&lt;&gt; 0, [1]Source!BA2472, 1)</f>
        <v>30.99</v>
      </c>
      <c r="J1894" s="40">
        <f>[1]Source!S2472</f>
        <v>168.65</v>
      </c>
      <c r="K1894" s="41"/>
      <c r="R1894">
        <f>H1894</f>
        <v>5.44</v>
      </c>
    </row>
    <row r="1895" spans="1:26" x14ac:dyDescent="0.25">
      <c r="A1895" s="24"/>
      <c r="B1895" s="36"/>
      <c r="C1895" s="36" t="s">
        <v>32</v>
      </c>
      <c r="D1895" s="37" t="s">
        <v>33</v>
      </c>
      <c r="E1895" s="30">
        <f>[1]Source!BZ2472</f>
        <v>92</v>
      </c>
      <c r="F1895" s="42"/>
      <c r="G1895" s="39"/>
      <c r="H1895" s="40">
        <f>SUM(S1893:S1897)</f>
        <v>5</v>
      </c>
      <c r="I1895" s="39">
        <f>[1]Source!AT2472</f>
        <v>92</v>
      </c>
      <c r="J1895" s="40">
        <f>SUM(T1893:T1897)</f>
        <v>155.16</v>
      </c>
      <c r="K1895" s="41"/>
    </row>
    <row r="1896" spans="1:26" x14ac:dyDescent="0.25">
      <c r="A1896" s="24"/>
      <c r="B1896" s="36"/>
      <c r="C1896" s="36" t="s">
        <v>34</v>
      </c>
      <c r="D1896" s="37" t="s">
        <v>33</v>
      </c>
      <c r="E1896" s="30">
        <f>[1]Source!CA2472</f>
        <v>65</v>
      </c>
      <c r="F1896" s="42"/>
      <c r="G1896" s="39"/>
      <c r="H1896" s="40">
        <f>SUM(U1893:U1897)</f>
        <v>3.54</v>
      </c>
      <c r="I1896" s="39">
        <f>[1]Source!AU2472</f>
        <v>65</v>
      </c>
      <c r="J1896" s="40">
        <f>SUM(V1893:V1897)</f>
        <v>109.62</v>
      </c>
      <c r="K1896" s="41"/>
    </row>
    <row r="1897" spans="1:26" x14ac:dyDescent="0.25">
      <c r="A1897" s="44"/>
      <c r="B1897" s="45"/>
      <c r="C1897" s="45" t="s">
        <v>35</v>
      </c>
      <c r="D1897" s="46" t="s">
        <v>36</v>
      </c>
      <c r="E1897" s="47">
        <f>[1]Source!AQ2472</f>
        <v>2</v>
      </c>
      <c r="F1897" s="48"/>
      <c r="G1897" s="51" t="str">
        <f>[1]Source!DI2472</f>
        <v>)*0,3</v>
      </c>
      <c r="H1897" s="50"/>
      <c r="I1897" s="51"/>
      <c r="J1897" s="50"/>
      <c r="K1897" s="60">
        <f>[1]Source!U2472</f>
        <v>0.6</v>
      </c>
    </row>
    <row r="1898" spans="1:26" x14ac:dyDescent="0.25">
      <c r="G1898" s="53">
        <f>H1894+H1895+H1896</f>
        <v>13.98</v>
      </c>
      <c r="H1898" s="53"/>
      <c r="I1898" s="53">
        <f>J1894+J1895+J1896</f>
        <v>433.43</v>
      </c>
      <c r="J1898" s="53"/>
      <c r="K1898" s="54">
        <f>[1]Source!U2472</f>
        <v>0.6</v>
      </c>
      <c r="O1898" s="55">
        <f>G1898</f>
        <v>13.98</v>
      </c>
      <c r="P1898" s="55">
        <f>I1898</f>
        <v>433.43</v>
      </c>
      <c r="Q1898" s="55">
        <f>K1898</f>
        <v>0.6</v>
      </c>
      <c r="W1898">
        <f>IF([1]Source!BI2472&lt;=1,H1894+H1895+H1896, 0)</f>
        <v>0</v>
      </c>
      <c r="X1898">
        <f>IF([1]Source!BI2472=2,H1894+H1895+H1896, 0)</f>
        <v>13.98</v>
      </c>
      <c r="Y1898">
        <f>IF([1]Source!BI2472=3,H1894+H1895+H1896, 0)</f>
        <v>0</v>
      </c>
      <c r="Z1898">
        <f>IF([1]Source!BI2472=4,H1894+H1895+H1896, 0)</f>
        <v>0</v>
      </c>
    </row>
    <row r="1899" spans="1:26" ht="156" x14ac:dyDescent="0.25">
      <c r="A1899" s="24" t="str">
        <f>[1]Source!E2474</f>
        <v>397</v>
      </c>
      <c r="B1899" s="36" t="s">
        <v>68</v>
      </c>
      <c r="C1899" s="36" t="s">
        <v>69</v>
      </c>
      <c r="D1899" s="37" t="str">
        <f>[1]Source!H2474</f>
        <v>100 м</v>
      </c>
      <c r="E1899" s="30">
        <f>[1]Source!I2474</f>
        <v>0.5</v>
      </c>
      <c r="F1899" s="38">
        <f>[1]Source!AL2474+[1]Source!AM2474+[1]Source!AO2474</f>
        <v>237.45</v>
      </c>
      <c r="G1899" s="39"/>
      <c r="H1899" s="40"/>
      <c r="I1899" s="39" t="str">
        <f>[1]Source!BO2474</f>
        <v>м08-02-390-1</v>
      </c>
      <c r="J1899" s="40"/>
      <c r="K1899" s="41"/>
      <c r="S1899">
        <f>ROUND(([1]Source!FX2474/100)*((ROUND([1]Source!AF2474*[1]Source!I2474, 2)+ROUND([1]Source!AE2474*[1]Source!I2474, 2))), 2)</f>
        <v>22.1</v>
      </c>
      <c r="T1899">
        <f>[1]Source!X2474</f>
        <v>684.76</v>
      </c>
      <c r="U1899">
        <f>ROUND(([1]Source!FY2474/100)*((ROUND([1]Source!AF2474*[1]Source!I2474, 2)+ROUND([1]Source!AE2474*[1]Source!I2474, 2))), 2)</f>
        <v>15.12</v>
      </c>
      <c r="V1899">
        <f>[1]Source!Y2474</f>
        <v>468.52</v>
      </c>
    </row>
    <row r="1900" spans="1:26" x14ac:dyDescent="0.25">
      <c r="C1900" s="56" t="str">
        <f>"Объем: "&amp;[1]Source!I2474&amp;"=50/"&amp;"100"</f>
        <v>Объем: 0,5=50/100</v>
      </c>
    </row>
    <row r="1901" spans="1:26" x14ac:dyDescent="0.25">
      <c r="A1901" s="24"/>
      <c r="B1901" s="36"/>
      <c r="C1901" s="36" t="s">
        <v>29</v>
      </c>
      <c r="D1901" s="37"/>
      <c r="E1901" s="30"/>
      <c r="F1901" s="38">
        <f>[1]Source!AO2474</f>
        <v>154.91999999999999</v>
      </c>
      <c r="G1901" s="39" t="str">
        <f>[1]Source!DG2474</f>
        <v>)*0,3</v>
      </c>
      <c r="H1901" s="40">
        <f>ROUND([1]Source!AF2474*[1]Source!I2474, 2)</f>
        <v>23.24</v>
      </c>
      <c r="I1901" s="39">
        <f>IF([1]Source!BA2474&lt;&gt; 0, [1]Source!BA2474, 1)</f>
        <v>30.99</v>
      </c>
      <c r="J1901" s="40">
        <f>[1]Source!S2474</f>
        <v>720.15</v>
      </c>
      <c r="K1901" s="41"/>
      <c r="R1901">
        <f>H1901</f>
        <v>23.24</v>
      </c>
    </row>
    <row r="1902" spans="1:26" x14ac:dyDescent="0.25">
      <c r="A1902" s="24"/>
      <c r="B1902" s="36"/>
      <c r="C1902" s="36" t="s">
        <v>30</v>
      </c>
      <c r="D1902" s="37"/>
      <c r="E1902" s="30"/>
      <c r="F1902" s="38">
        <f>[1]Source!AM2474</f>
        <v>31.2</v>
      </c>
      <c r="G1902" s="39" t="str">
        <f>[1]Source!DE2474</f>
        <v>)*0,3</v>
      </c>
      <c r="H1902" s="40">
        <f>ROUND([1]Source!AD2474*[1]Source!I2474, 2)</f>
        <v>4.68</v>
      </c>
      <c r="I1902" s="39">
        <f>IF([1]Source!BB2474&lt;&gt; 0, [1]Source!BB2474, 1)</f>
        <v>8.8000000000000007</v>
      </c>
      <c r="J1902" s="40">
        <f>[1]Source!Q2474</f>
        <v>41.18</v>
      </c>
      <c r="K1902" s="41"/>
    </row>
    <row r="1903" spans="1:26" x14ac:dyDescent="0.25">
      <c r="A1903" s="24"/>
      <c r="B1903" s="36"/>
      <c r="C1903" s="36" t="s">
        <v>41</v>
      </c>
      <c r="D1903" s="37"/>
      <c r="E1903" s="30"/>
      <c r="F1903" s="38">
        <f>[1]Source!AN2474</f>
        <v>0.14000000000000001</v>
      </c>
      <c r="G1903" s="39" t="str">
        <f>[1]Source!DF2474</f>
        <v>)*0,3</v>
      </c>
      <c r="H1903" s="58">
        <f>ROUND([1]Source!AE2474*[1]Source!I2474, 2)</f>
        <v>0.02</v>
      </c>
      <c r="I1903" s="39">
        <f>IF([1]Source!BS2474&lt;&gt; 0, [1]Source!BS2474, 1)</f>
        <v>30.99</v>
      </c>
      <c r="J1903" s="58">
        <f>[1]Source!R2474</f>
        <v>0.65</v>
      </c>
      <c r="K1903" s="41"/>
      <c r="R1903">
        <f>H1903</f>
        <v>0.02</v>
      </c>
    </row>
    <row r="1904" spans="1:26" x14ac:dyDescent="0.25">
      <c r="A1904" s="24"/>
      <c r="B1904" s="36"/>
      <c r="C1904" s="36" t="s">
        <v>32</v>
      </c>
      <c r="D1904" s="37" t="s">
        <v>33</v>
      </c>
      <c r="E1904" s="30">
        <f>[1]Source!BZ2474</f>
        <v>95</v>
      </c>
      <c r="F1904" s="42"/>
      <c r="G1904" s="39"/>
      <c r="H1904" s="40">
        <f>SUM(S1899:S1906)</f>
        <v>22.1</v>
      </c>
      <c r="I1904" s="39">
        <f>[1]Source!AT2474</f>
        <v>95</v>
      </c>
      <c r="J1904" s="40">
        <f>SUM(T1899:T1906)</f>
        <v>684.76</v>
      </c>
      <c r="K1904" s="41"/>
    </row>
    <row r="1905" spans="1:26" x14ac:dyDescent="0.25">
      <c r="A1905" s="24"/>
      <c r="B1905" s="36"/>
      <c r="C1905" s="36" t="s">
        <v>34</v>
      </c>
      <c r="D1905" s="37" t="s">
        <v>33</v>
      </c>
      <c r="E1905" s="30">
        <f>[1]Source!CA2474</f>
        <v>65</v>
      </c>
      <c r="F1905" s="42"/>
      <c r="G1905" s="39"/>
      <c r="H1905" s="40">
        <f>SUM(U1899:U1906)</f>
        <v>15.12</v>
      </c>
      <c r="I1905" s="39">
        <f>[1]Source!AU2474</f>
        <v>65</v>
      </c>
      <c r="J1905" s="40">
        <f>SUM(V1899:V1906)</f>
        <v>468.52</v>
      </c>
      <c r="K1905" s="41"/>
    </row>
    <row r="1906" spans="1:26" x14ac:dyDescent="0.25">
      <c r="A1906" s="44"/>
      <c r="B1906" s="45"/>
      <c r="C1906" s="45" t="s">
        <v>35</v>
      </c>
      <c r="D1906" s="46" t="s">
        <v>36</v>
      </c>
      <c r="E1906" s="47">
        <f>[1]Source!AQ2474</f>
        <v>16.29</v>
      </c>
      <c r="F1906" s="48"/>
      <c r="G1906" s="51" t="str">
        <f>[1]Source!DI2474</f>
        <v>)*0,3</v>
      </c>
      <c r="H1906" s="50"/>
      <c r="I1906" s="51"/>
      <c r="J1906" s="50"/>
      <c r="K1906" s="60">
        <f>[1]Source!U2474</f>
        <v>2.4434999999999998</v>
      </c>
    </row>
    <row r="1907" spans="1:26" x14ac:dyDescent="0.25">
      <c r="G1907" s="53">
        <f>H1901+H1902+H1904+H1905</f>
        <v>65.14</v>
      </c>
      <c r="H1907" s="53"/>
      <c r="I1907" s="53">
        <f>J1901+J1902+J1904+J1905</f>
        <v>1914.61</v>
      </c>
      <c r="J1907" s="53"/>
      <c r="K1907" s="54">
        <f>[1]Source!U2474</f>
        <v>2.4434999999999998</v>
      </c>
      <c r="O1907" s="55">
        <f>G1907</f>
        <v>65.14</v>
      </c>
      <c r="P1907" s="55">
        <f>I1907</f>
        <v>1914.61</v>
      </c>
      <c r="Q1907" s="55">
        <f>K1907</f>
        <v>2.4434999999999998</v>
      </c>
      <c r="W1907">
        <f>IF([1]Source!BI2474&lt;=1,H1901+H1902+H1904+H1905, 0)</f>
        <v>0</v>
      </c>
      <c r="X1907">
        <f>IF([1]Source!BI2474=2,H1901+H1902+H1904+H1905, 0)</f>
        <v>65.14</v>
      </c>
      <c r="Y1907">
        <f>IF([1]Source!BI2474=3,H1901+H1902+H1904+H1905, 0)</f>
        <v>0</v>
      </c>
      <c r="Z1907">
        <f>IF([1]Source!BI2474=4,H1901+H1902+H1904+H1905, 0)</f>
        <v>0</v>
      </c>
    </row>
    <row r="1908" spans="1:26" ht="42.75" x14ac:dyDescent="0.25">
      <c r="A1908" s="24" t="str">
        <f>[1]Source!E2475</f>
        <v>398</v>
      </c>
      <c r="B1908" s="36" t="str">
        <f>[1]Source!F2475</f>
        <v>67-2-11</v>
      </c>
      <c r="C1908" s="36" t="str">
        <f>[1]Source!G2475</f>
        <v>Демонтаж винипластовых труб, проложенных на скобах, диаметром до 25 мм</v>
      </c>
      <c r="D1908" s="37" t="str">
        <f>[1]Source!H2475</f>
        <v>100 м</v>
      </c>
      <c r="E1908" s="30">
        <f>[1]Source!I2475</f>
        <v>1</v>
      </c>
      <c r="F1908" s="38">
        <f>[1]Source!AL2475+[1]Source!AM2475+[1]Source!AO2475</f>
        <v>32.520000000000003</v>
      </c>
      <c r="G1908" s="39"/>
      <c r="H1908" s="40"/>
      <c r="I1908" s="39" t="str">
        <f>[1]Source!BO2475</f>
        <v>м08-02-409-1</v>
      </c>
      <c r="J1908" s="40"/>
      <c r="K1908" s="41"/>
      <c r="S1908">
        <f>ROUND(([1]Source!FX2475/100)*((ROUND([1]Source!AF2475*[1]Source!I2475, 2)+ROUND([1]Source!AE2475*[1]Source!I2475, 2))), 2)</f>
        <v>27.64</v>
      </c>
      <c r="T1908">
        <f>[1]Source!X2475</f>
        <v>856.62</v>
      </c>
      <c r="U1908">
        <f>ROUND(([1]Source!FY2475/100)*((ROUND([1]Source!AF2475*[1]Source!I2475, 2)+ROUND([1]Source!AE2475*[1]Source!I2475, 2))), 2)</f>
        <v>21.14</v>
      </c>
      <c r="V1908">
        <f>[1]Source!Y2475</f>
        <v>655.05999999999995</v>
      </c>
    </row>
    <row r="1909" spans="1:26" x14ac:dyDescent="0.25">
      <c r="C1909" s="56" t="str">
        <f>"Объем: "&amp;[1]Source!I2475&amp;"=100/"&amp;"100"</f>
        <v>Объем: 1=100/100</v>
      </c>
    </row>
    <row r="1910" spans="1:26" x14ac:dyDescent="0.25">
      <c r="A1910" s="24"/>
      <c r="B1910" s="36"/>
      <c r="C1910" s="36" t="s">
        <v>29</v>
      </c>
      <c r="D1910" s="37"/>
      <c r="E1910" s="30"/>
      <c r="F1910" s="38">
        <f>[1]Source!AO2475</f>
        <v>32.520000000000003</v>
      </c>
      <c r="G1910" s="39" t="str">
        <f>[1]Source!DG2475</f>
        <v/>
      </c>
      <c r="H1910" s="40">
        <f>ROUND([1]Source!AF2475*[1]Source!I2475, 2)</f>
        <v>32.520000000000003</v>
      </c>
      <c r="I1910" s="39">
        <f>IF([1]Source!BA2475&lt;&gt; 0, [1]Source!BA2475, 1)</f>
        <v>30.99</v>
      </c>
      <c r="J1910" s="40">
        <f>[1]Source!S2475</f>
        <v>1007.79</v>
      </c>
      <c r="K1910" s="41"/>
      <c r="R1910">
        <f>H1910</f>
        <v>32.520000000000003</v>
      </c>
    </row>
    <row r="1911" spans="1:26" x14ac:dyDescent="0.25">
      <c r="A1911" s="24"/>
      <c r="B1911" s="36"/>
      <c r="C1911" s="36" t="s">
        <v>32</v>
      </c>
      <c r="D1911" s="37" t="s">
        <v>33</v>
      </c>
      <c r="E1911" s="30">
        <f>[1]Source!BZ2475</f>
        <v>85</v>
      </c>
      <c r="F1911" s="42"/>
      <c r="G1911" s="39"/>
      <c r="H1911" s="40">
        <f>SUM(S1908:S1913)</f>
        <v>27.64</v>
      </c>
      <c r="I1911" s="39">
        <f>[1]Source!AT2475</f>
        <v>85</v>
      </c>
      <c r="J1911" s="40">
        <f>SUM(T1908:T1913)</f>
        <v>856.62</v>
      </c>
      <c r="K1911" s="41"/>
    </row>
    <row r="1912" spans="1:26" x14ac:dyDescent="0.25">
      <c r="A1912" s="24"/>
      <c r="B1912" s="36"/>
      <c r="C1912" s="36" t="s">
        <v>34</v>
      </c>
      <c r="D1912" s="37" t="s">
        <v>33</v>
      </c>
      <c r="E1912" s="30">
        <f>[1]Source!CA2475</f>
        <v>65</v>
      </c>
      <c r="F1912" s="42"/>
      <c r="G1912" s="39"/>
      <c r="H1912" s="40">
        <f>SUM(U1908:U1913)</f>
        <v>21.14</v>
      </c>
      <c r="I1912" s="39">
        <f>[1]Source!AU2475</f>
        <v>65</v>
      </c>
      <c r="J1912" s="40">
        <f>SUM(V1908:V1913)</f>
        <v>655.05999999999995</v>
      </c>
      <c r="K1912" s="41"/>
    </row>
    <row r="1913" spans="1:26" x14ac:dyDescent="0.25">
      <c r="A1913" s="44"/>
      <c r="B1913" s="45"/>
      <c r="C1913" s="45" t="s">
        <v>35</v>
      </c>
      <c r="D1913" s="46" t="s">
        <v>36</v>
      </c>
      <c r="E1913" s="47">
        <f>[1]Source!AQ2475</f>
        <v>19.04</v>
      </c>
      <c r="F1913" s="48"/>
      <c r="G1913" s="51" t="str">
        <f>[1]Source!DI2475</f>
        <v/>
      </c>
      <c r="H1913" s="50"/>
      <c r="I1913" s="51"/>
      <c r="J1913" s="50"/>
      <c r="K1913" s="60">
        <f>[1]Source!U2475</f>
        <v>19.04</v>
      </c>
    </row>
    <row r="1914" spans="1:26" x14ac:dyDescent="0.25">
      <c r="G1914" s="53">
        <f>H1910+H1911+H1912</f>
        <v>81.300000000000011</v>
      </c>
      <c r="H1914" s="53"/>
      <c r="I1914" s="53">
        <f>J1910+J1911+J1912</f>
        <v>2519.4699999999998</v>
      </c>
      <c r="J1914" s="53"/>
      <c r="K1914" s="54">
        <f>[1]Source!U2475</f>
        <v>19.04</v>
      </c>
      <c r="O1914" s="55">
        <f>G1914</f>
        <v>81.300000000000011</v>
      </c>
      <c r="P1914" s="55">
        <f>I1914</f>
        <v>2519.4699999999998</v>
      </c>
      <c r="Q1914" s="55">
        <f>K1914</f>
        <v>19.04</v>
      </c>
      <c r="W1914">
        <f>IF([1]Source!BI2475&lt;=1,H1910+H1911+H1912, 0)</f>
        <v>0</v>
      </c>
      <c r="X1914">
        <f>IF([1]Source!BI2475=2,H1910+H1911+H1912, 0)</f>
        <v>81.300000000000011</v>
      </c>
      <c r="Y1914">
        <f>IF([1]Source!BI2475=3,H1910+H1911+H1912, 0)</f>
        <v>0</v>
      </c>
      <c r="Z1914">
        <f>IF([1]Source!BI2475=4,H1910+H1911+H1912, 0)</f>
        <v>0</v>
      </c>
    </row>
    <row r="1915" spans="1:26" ht="141.75" x14ac:dyDescent="0.25">
      <c r="A1915" s="24" t="str">
        <f>[1]Source!E2476</f>
        <v>399</v>
      </c>
      <c r="B1915" s="36" t="s">
        <v>70</v>
      </c>
      <c r="C1915" s="36" t="s">
        <v>71</v>
      </c>
      <c r="D1915" s="37" t="str">
        <f>[1]Source!H2476</f>
        <v>1  ШТ.</v>
      </c>
      <c r="E1915" s="30">
        <f>[1]Source!I2476</f>
        <v>10</v>
      </c>
      <c r="F1915" s="38">
        <f>[1]Source!AL2476+[1]Source!AM2476+[1]Source!AO2476</f>
        <v>5.29</v>
      </c>
      <c r="G1915" s="39"/>
      <c r="H1915" s="40"/>
      <c r="I1915" s="39" t="str">
        <f>[1]Source!BO2476</f>
        <v>м10-08-019-1</v>
      </c>
      <c r="J1915" s="40"/>
      <c r="K1915" s="41"/>
      <c r="S1915">
        <f>ROUND(([1]Source!FX2476/100)*((ROUND([1]Source!AF2476*[1]Source!I2476, 2)+ROUND([1]Source!AE2476*[1]Source!I2476, 2))), 2)</f>
        <v>11.71</v>
      </c>
      <c r="T1915">
        <f>[1]Source!X2476</f>
        <v>362.95</v>
      </c>
      <c r="U1915">
        <f>ROUND(([1]Source!FY2476/100)*((ROUND([1]Source!AF2476*[1]Source!I2476, 2)+ROUND([1]Source!AE2476*[1]Source!I2476, 2))), 2)</f>
        <v>8.7799999999999994</v>
      </c>
      <c r="V1915">
        <f>[1]Source!Y2476</f>
        <v>272.20999999999998</v>
      </c>
    </row>
    <row r="1916" spans="1:26" x14ac:dyDescent="0.25">
      <c r="A1916" s="24"/>
      <c r="B1916" s="36"/>
      <c r="C1916" s="36" t="s">
        <v>29</v>
      </c>
      <c r="D1916" s="37"/>
      <c r="E1916" s="30"/>
      <c r="F1916" s="38">
        <f>[1]Source!AO2476</f>
        <v>4.88</v>
      </c>
      <c r="G1916" s="39" t="str">
        <f>[1]Source!DG2476</f>
        <v>)*0,3</v>
      </c>
      <c r="H1916" s="40">
        <f>ROUND([1]Source!AF2476*[1]Source!I2476, 2)</f>
        <v>14.64</v>
      </c>
      <c r="I1916" s="39">
        <f>IF([1]Source!BA2476&lt;&gt; 0, [1]Source!BA2476, 1)</f>
        <v>30.99</v>
      </c>
      <c r="J1916" s="40">
        <f>[1]Source!S2476</f>
        <v>453.69</v>
      </c>
      <c r="K1916" s="41"/>
      <c r="R1916">
        <f>H1916</f>
        <v>14.64</v>
      </c>
    </row>
    <row r="1917" spans="1:26" x14ac:dyDescent="0.25">
      <c r="A1917" s="24"/>
      <c r="B1917" s="36"/>
      <c r="C1917" s="36" t="s">
        <v>32</v>
      </c>
      <c r="D1917" s="37" t="s">
        <v>33</v>
      </c>
      <c r="E1917" s="30">
        <f>[1]Source!BZ2476</f>
        <v>80</v>
      </c>
      <c r="F1917" s="42"/>
      <c r="G1917" s="39"/>
      <c r="H1917" s="40">
        <f>SUM(S1915:S1919)</f>
        <v>11.71</v>
      </c>
      <c r="I1917" s="39">
        <f>[1]Source!AT2476</f>
        <v>80</v>
      </c>
      <c r="J1917" s="40">
        <f>SUM(T1915:T1919)</f>
        <v>362.95</v>
      </c>
      <c r="K1917" s="41"/>
    </row>
    <row r="1918" spans="1:26" x14ac:dyDescent="0.25">
      <c r="A1918" s="24"/>
      <c r="B1918" s="36"/>
      <c r="C1918" s="36" t="s">
        <v>34</v>
      </c>
      <c r="D1918" s="37" t="s">
        <v>33</v>
      </c>
      <c r="E1918" s="30">
        <f>[1]Source!CA2476</f>
        <v>60</v>
      </c>
      <c r="F1918" s="42"/>
      <c r="G1918" s="39"/>
      <c r="H1918" s="40">
        <f>SUM(U1915:U1919)</f>
        <v>8.7799999999999994</v>
      </c>
      <c r="I1918" s="39">
        <f>[1]Source!AU2476</f>
        <v>60</v>
      </c>
      <c r="J1918" s="40">
        <f>SUM(V1915:V1919)</f>
        <v>272.20999999999998</v>
      </c>
      <c r="K1918" s="41"/>
    </row>
    <row r="1919" spans="1:26" x14ac:dyDescent="0.25">
      <c r="A1919" s="44"/>
      <c r="B1919" s="45"/>
      <c r="C1919" s="45" t="s">
        <v>35</v>
      </c>
      <c r="D1919" s="46" t="s">
        <v>36</v>
      </c>
      <c r="E1919" s="47">
        <f>[1]Source!AQ2476</f>
        <v>0.5</v>
      </c>
      <c r="F1919" s="48"/>
      <c r="G1919" s="51" t="str">
        <f>[1]Source!DI2476</f>
        <v>)*0,3</v>
      </c>
      <c r="H1919" s="50"/>
      <c r="I1919" s="51"/>
      <c r="J1919" s="50"/>
      <c r="K1919" s="60">
        <f>[1]Source!U2476</f>
        <v>1.5</v>
      </c>
    </row>
    <row r="1920" spans="1:26" x14ac:dyDescent="0.25">
      <c r="G1920" s="53">
        <f>H1916+H1917+H1918</f>
        <v>35.130000000000003</v>
      </c>
      <c r="H1920" s="53"/>
      <c r="I1920" s="53">
        <f>J1916+J1917+J1918</f>
        <v>1088.8499999999999</v>
      </c>
      <c r="J1920" s="53"/>
      <c r="K1920" s="54">
        <f>[1]Source!U2476</f>
        <v>1.5</v>
      </c>
      <c r="O1920" s="55">
        <f>G1920</f>
        <v>35.130000000000003</v>
      </c>
      <c r="P1920" s="55">
        <f>I1920</f>
        <v>1088.8499999999999</v>
      </c>
      <c r="Q1920" s="55">
        <f>K1920</f>
        <v>1.5</v>
      </c>
      <c r="W1920">
        <f>IF([1]Source!BI2476&lt;=1,H1916+H1917+H1918, 0)</f>
        <v>0</v>
      </c>
      <c r="X1920">
        <f>IF([1]Source!BI2476=2,H1916+H1917+H1918, 0)</f>
        <v>35.130000000000003</v>
      </c>
      <c r="Y1920">
        <f>IF([1]Source!BI2476=3,H1916+H1917+H1918, 0)</f>
        <v>0</v>
      </c>
      <c r="Z1920">
        <f>IF([1]Source!BI2476=4,H1916+H1917+H1918, 0)</f>
        <v>0</v>
      </c>
    </row>
    <row r="1922" spans="1:32" x14ac:dyDescent="0.25">
      <c r="A1922" s="1" t="str">
        <f>CONCATENATE("Итого по подразделу: ",IF([1]Source!G2478&lt;&gt;"Новый подраздел", [1]Source!G2478, ""))</f>
        <v>Итого по подразделу: Демонтажные работы</v>
      </c>
      <c r="B1922" s="1"/>
      <c r="C1922" s="1"/>
      <c r="D1922" s="1"/>
      <c r="E1922" s="1"/>
      <c r="F1922" s="1"/>
      <c r="G1922" s="59">
        <f>SUM(O1850:O1921)</f>
        <v>1052.26</v>
      </c>
      <c r="H1922" s="59"/>
      <c r="I1922" s="59">
        <f>SUM(P1850:P1921)</f>
        <v>29787.910000000003</v>
      </c>
      <c r="J1922" s="59"/>
      <c r="K1922" s="54">
        <f>SUM(Q1850:Q1921)</f>
        <v>52.812499999999993</v>
      </c>
    </row>
    <row r="1926" spans="1:32" x14ac:dyDescent="0.25">
      <c r="A1926" s="1" t="str">
        <f>CONCATENATE("Итого по разделу: ",IF([1]Source!G2508&lt;&gt;"Новый раздел", [1]Source!G2508, ""))</f>
        <v>Итого по разделу: Здание гаража №1</v>
      </c>
      <c r="B1926" s="1"/>
      <c r="C1926" s="1"/>
      <c r="D1926" s="1"/>
      <c r="E1926" s="1"/>
      <c r="F1926" s="1"/>
      <c r="G1926" s="59">
        <f>SUM(O1668:O1925)</f>
        <v>20455.879999999997</v>
      </c>
      <c r="H1926" s="59"/>
      <c r="I1926" s="59">
        <f>SUM(P1668:P1925)</f>
        <v>241114.02999999991</v>
      </c>
      <c r="J1926" s="59"/>
      <c r="K1926" s="54">
        <f>SUM(Q1668:Q1925)</f>
        <v>242.71209999999999</v>
      </c>
    </row>
    <row r="1930" spans="1:32" x14ac:dyDescent="0.25">
      <c r="A1930" s="1" t="str">
        <f>CONCATENATE("Итого по локальной смете: ",IF([1]Source!G2804&lt;&gt;"Новая локальная смета", [1]Source!G2804, ""))</f>
        <v xml:space="preserve">Итого по локальной смете: </v>
      </c>
      <c r="B1930" s="1"/>
      <c r="C1930" s="1"/>
      <c r="D1930" s="1"/>
      <c r="E1930" s="1"/>
      <c r="F1930" s="1"/>
      <c r="G1930" s="59">
        <f>SUM(O34:O1929)</f>
        <v>326176.92999999993</v>
      </c>
      <c r="H1930" s="59"/>
      <c r="I1930" s="59">
        <f>SUM(P34:P1929)</f>
        <v>3646137.0900000022</v>
      </c>
      <c r="J1930" s="59"/>
      <c r="K1930" s="54">
        <f>SUM(Q34:Q1929)</f>
        <v>3403.2209999999964</v>
      </c>
    </row>
    <row r="1934" spans="1:32" x14ac:dyDescent="0.25">
      <c r="A1934" s="1" t="str">
        <f>CONCATENATE("Итого по смете: ",IF([1]Source!G2834&lt;&gt;"Новый объект", [1]Source!G2834, ""))</f>
        <v>Итого по смете: Детский оздоровительный лагерь «Осташево»</v>
      </c>
      <c r="B1934" s="1"/>
      <c r="C1934" s="1"/>
      <c r="D1934" s="1"/>
      <c r="E1934" s="1"/>
      <c r="F1934" s="1"/>
      <c r="G1934" s="59">
        <f>SUM(O1:O1933)</f>
        <v>326176.92999999993</v>
      </c>
      <c r="H1934" s="59"/>
      <c r="I1934" s="59">
        <f>SUM(P1:P1933)</f>
        <v>3646137.0900000022</v>
      </c>
      <c r="J1934" s="59"/>
      <c r="K1934" s="54">
        <f>SUM(Q1:Q1933)</f>
        <v>3403.2209999999964</v>
      </c>
      <c r="AF1934" s="2" t="str">
        <f>CONCATENATE("Итого по смете: ",IF([1]Source!G2834&lt;&gt;"Новый объект", [1]Source!G2834, ""))</f>
        <v>Итого по смете: Детский оздоровительный лагерь «Осташево»</v>
      </c>
    </row>
    <row r="1936" spans="1:32" x14ac:dyDescent="0.25">
      <c r="C1936" s="1" t="str">
        <f>[1]Source!H2863</f>
        <v>НДС</v>
      </c>
      <c r="D1936" s="1"/>
      <c r="E1936" s="1"/>
      <c r="F1936" s="1"/>
      <c r="G1936" s="1"/>
      <c r="H1936" s="1"/>
      <c r="I1936" s="59">
        <f>IF([1]Source!F2863=0, "", [1]Source!F2863)</f>
        <v>729227.42</v>
      </c>
      <c r="J1936" s="59"/>
    </row>
    <row r="1937" spans="1:11" x14ac:dyDescent="0.25">
      <c r="C1937" s="1" t="str">
        <f>[1]Source!H2864</f>
        <v>Итого</v>
      </c>
      <c r="D1937" s="1"/>
      <c r="E1937" s="1"/>
      <c r="F1937" s="1"/>
      <c r="G1937" s="1"/>
      <c r="H1937" s="1"/>
      <c r="I1937" s="59">
        <f>IF([1]Source!F2864=0, "", [1]Source!F2864)</f>
        <v>4375364.51</v>
      </c>
      <c r="J1937" s="59"/>
    </row>
    <row r="1940" spans="1:11" x14ac:dyDescent="0.25">
      <c r="A1940" s="61" t="s">
        <v>82</v>
      </c>
      <c r="B1940" s="61"/>
      <c r="C1940" s="30" t="s">
        <v>83</v>
      </c>
      <c r="D1940" s="62" t="str">
        <f>IF([1]Source!CP12&lt;&gt;"", [1]Source!CP12," ")</f>
        <v xml:space="preserve"> </v>
      </c>
      <c r="E1940" s="62"/>
      <c r="F1940" s="62"/>
      <c r="G1940" s="62"/>
      <c r="H1940" s="62"/>
      <c r="I1940" s="8" t="str">
        <f>IF([1]Source!CO12&lt;&gt;"", [1]Source!CO12," ")</f>
        <v xml:space="preserve"> </v>
      </c>
      <c r="J1940" s="8"/>
      <c r="K1940" s="8"/>
    </row>
    <row r="1941" spans="1:11" x14ac:dyDescent="0.25">
      <c r="A1941" s="8"/>
      <c r="B1941" s="8"/>
      <c r="C1941" s="30"/>
      <c r="D1941" s="63" t="s">
        <v>84</v>
      </c>
      <c r="E1941" s="63"/>
      <c r="F1941" s="63"/>
      <c r="G1941" s="63"/>
      <c r="H1941" s="63"/>
      <c r="I1941" s="8"/>
      <c r="J1941" s="8"/>
      <c r="K1941" s="8"/>
    </row>
    <row r="1942" spans="1:11" x14ac:dyDescent="0.25">
      <c r="A1942" s="8"/>
      <c r="B1942" s="8"/>
      <c r="C1942" s="30"/>
      <c r="D1942" s="8"/>
      <c r="E1942" s="8"/>
      <c r="F1942" s="8"/>
      <c r="G1942" s="8"/>
      <c r="H1942" s="8"/>
      <c r="I1942" s="8"/>
      <c r="J1942" s="8"/>
      <c r="K1942" s="8"/>
    </row>
    <row r="1943" spans="1:11" x14ac:dyDescent="0.25">
      <c r="A1943" s="61" t="s">
        <v>82</v>
      </c>
      <c r="B1943" s="61"/>
      <c r="C1943" s="30" t="s">
        <v>85</v>
      </c>
      <c r="D1943" s="62" t="str">
        <f>IF([1]Source!AC12&lt;&gt;"", [1]Source!AC12," ")</f>
        <v xml:space="preserve"> </v>
      </c>
      <c r="E1943" s="62"/>
      <c r="F1943" s="62"/>
      <c r="G1943" s="62"/>
      <c r="H1943" s="62"/>
      <c r="I1943" s="8" t="str">
        <f>IF([1]Source!AB12&lt;&gt;"", [1]Source!AB12," ")</f>
        <v xml:space="preserve"> </v>
      </c>
      <c r="J1943" s="8"/>
      <c r="K1943" s="8"/>
    </row>
    <row r="1944" spans="1:11" x14ac:dyDescent="0.25">
      <c r="A1944" s="8"/>
      <c r="B1944" s="8"/>
      <c r="C1944" s="8"/>
      <c r="D1944" s="63" t="s">
        <v>84</v>
      </c>
      <c r="E1944" s="63"/>
      <c r="F1944" s="63"/>
      <c r="G1944" s="63"/>
      <c r="H1944" s="63"/>
      <c r="I1944" s="8"/>
      <c r="J1944" s="8"/>
      <c r="K1944" s="8"/>
    </row>
    <row r="1945" spans="1:11" x14ac:dyDescent="0.25">
      <c r="A1945" s="8"/>
      <c r="B1945" s="8"/>
      <c r="C1945" s="8"/>
      <c r="D1945" s="8"/>
      <c r="E1945" s="8"/>
      <c r="F1945" s="8"/>
      <c r="G1945" s="8"/>
      <c r="H1945" s="8"/>
      <c r="I1945" s="8"/>
      <c r="J1945" s="8"/>
      <c r="K1945" s="8"/>
    </row>
    <row r="1946" spans="1:11" x14ac:dyDescent="0.25">
      <c r="A1946" s="8"/>
      <c r="B1946" s="8"/>
      <c r="C1946" s="30" t="s">
        <v>86</v>
      </c>
      <c r="D1946" s="62" t="str">
        <f>IF([1]Source!AE12&lt;&gt;"", [1]Source!AE12," ")</f>
        <v xml:space="preserve"> </v>
      </c>
      <c r="E1946" s="62"/>
      <c r="F1946" s="62"/>
      <c r="G1946" s="62"/>
      <c r="H1946" s="62"/>
      <c r="I1946" s="8" t="str">
        <f>IF([1]Source!AD12&lt;&gt;"", [1]Source!AD12," ")</f>
        <v xml:space="preserve"> </v>
      </c>
      <c r="J1946" s="8"/>
      <c r="K1946" s="8"/>
    </row>
    <row r="1947" spans="1:11" x14ac:dyDescent="0.25">
      <c r="A1947" s="8"/>
      <c r="B1947" s="8"/>
      <c r="C1947" s="8"/>
      <c r="D1947" s="63" t="s">
        <v>84</v>
      </c>
      <c r="E1947" s="63"/>
      <c r="F1947" s="63"/>
      <c r="G1947" s="63"/>
      <c r="H1947" s="63"/>
      <c r="I1947" s="8"/>
      <c r="J1947" s="8"/>
      <c r="K1947" s="8"/>
    </row>
  </sheetData>
  <mergeCells count="538">
    <mergeCell ref="D1947:H1947"/>
    <mergeCell ref="C1936:H1936"/>
    <mergeCell ref="I1936:J1936"/>
    <mergeCell ref="C1937:H1937"/>
    <mergeCell ref="I1937:J1937"/>
    <mergeCell ref="D1941:H1941"/>
    <mergeCell ref="D1944:H1944"/>
    <mergeCell ref="A1930:F1930"/>
    <mergeCell ref="G1930:H1930"/>
    <mergeCell ref="I1930:J1930"/>
    <mergeCell ref="A1934:F1934"/>
    <mergeCell ref="G1934:H1934"/>
    <mergeCell ref="I1934:J1934"/>
    <mergeCell ref="A1922:F1922"/>
    <mergeCell ref="G1922:H1922"/>
    <mergeCell ref="I1922:J1922"/>
    <mergeCell ref="A1926:F1926"/>
    <mergeCell ref="G1926:H1926"/>
    <mergeCell ref="I1926:J1926"/>
    <mergeCell ref="G1907:H1907"/>
    <mergeCell ref="I1907:J1907"/>
    <mergeCell ref="G1914:H1914"/>
    <mergeCell ref="I1914:J1914"/>
    <mergeCell ref="G1920:H1920"/>
    <mergeCell ref="I1920:J1920"/>
    <mergeCell ref="G1885:H1885"/>
    <mergeCell ref="I1885:J1885"/>
    <mergeCell ref="G1892:H1892"/>
    <mergeCell ref="I1892:J1892"/>
    <mergeCell ref="G1898:H1898"/>
    <mergeCell ref="I1898:J1898"/>
    <mergeCell ref="G1865:H1865"/>
    <mergeCell ref="I1865:J1865"/>
    <mergeCell ref="G1871:H1871"/>
    <mergeCell ref="I1871:J1871"/>
    <mergeCell ref="G1879:H1879"/>
    <mergeCell ref="I1879:J1879"/>
    <mergeCell ref="A1846:F1846"/>
    <mergeCell ref="G1846:H1846"/>
    <mergeCell ref="I1846:J1846"/>
    <mergeCell ref="A1850:K1850"/>
    <mergeCell ref="G1858:H1858"/>
    <mergeCell ref="I1858:J1858"/>
    <mergeCell ref="A1834:F1834"/>
    <mergeCell ref="G1834:H1834"/>
    <mergeCell ref="I1834:J1834"/>
    <mergeCell ref="A1838:K1838"/>
    <mergeCell ref="G1844:H1844"/>
    <mergeCell ref="I1844:J1844"/>
    <mergeCell ref="G1803:H1803"/>
    <mergeCell ref="I1803:J1803"/>
    <mergeCell ref="G1821:H1821"/>
    <mergeCell ref="I1821:J1821"/>
    <mergeCell ref="G1832:H1832"/>
    <mergeCell ref="I1832:J1832"/>
    <mergeCell ref="G1773:H1773"/>
    <mergeCell ref="I1773:J1773"/>
    <mergeCell ref="G1782:H1782"/>
    <mergeCell ref="I1782:J1782"/>
    <mergeCell ref="G1792:H1792"/>
    <mergeCell ref="I1792:J1792"/>
    <mergeCell ref="G1745:H1745"/>
    <mergeCell ref="I1745:J1745"/>
    <mergeCell ref="G1754:H1754"/>
    <mergeCell ref="I1754:J1754"/>
    <mergeCell ref="G1764:H1764"/>
    <mergeCell ref="I1764:J1764"/>
    <mergeCell ref="G1716:H1716"/>
    <mergeCell ref="I1716:J1716"/>
    <mergeCell ref="G1724:H1724"/>
    <mergeCell ref="I1724:J1724"/>
    <mergeCell ref="G1735:H1735"/>
    <mergeCell ref="I1735:J1735"/>
    <mergeCell ref="G1689:H1689"/>
    <mergeCell ref="I1689:J1689"/>
    <mergeCell ref="G1698:H1698"/>
    <mergeCell ref="I1698:J1698"/>
    <mergeCell ref="G1707:H1707"/>
    <mergeCell ref="I1707:J1707"/>
    <mergeCell ref="A1664:F1664"/>
    <mergeCell ref="G1664:H1664"/>
    <mergeCell ref="I1664:J1664"/>
    <mergeCell ref="A1668:K1668"/>
    <mergeCell ref="A1670:K1670"/>
    <mergeCell ref="G1679:H1679"/>
    <mergeCell ref="I1679:J1679"/>
    <mergeCell ref="G1652:H1652"/>
    <mergeCell ref="I1652:J1652"/>
    <mergeCell ref="G1658:H1658"/>
    <mergeCell ref="I1658:J1658"/>
    <mergeCell ref="A1660:F1660"/>
    <mergeCell ref="G1660:H1660"/>
    <mergeCell ref="I1660:J1660"/>
    <mergeCell ref="G1630:H1630"/>
    <mergeCell ref="I1630:J1630"/>
    <mergeCell ref="G1636:H1636"/>
    <mergeCell ref="I1636:J1636"/>
    <mergeCell ref="G1645:H1645"/>
    <mergeCell ref="I1645:J1645"/>
    <mergeCell ref="G1610:H1610"/>
    <mergeCell ref="I1610:J1610"/>
    <mergeCell ref="G1616:H1616"/>
    <mergeCell ref="I1616:J1616"/>
    <mergeCell ref="G1623:H1623"/>
    <mergeCell ref="I1623:J1623"/>
    <mergeCell ref="G1589:H1589"/>
    <mergeCell ref="I1589:J1589"/>
    <mergeCell ref="G1596:H1596"/>
    <mergeCell ref="I1596:J1596"/>
    <mergeCell ref="G1602:H1602"/>
    <mergeCell ref="I1602:J1602"/>
    <mergeCell ref="G1575:H1575"/>
    <mergeCell ref="I1575:J1575"/>
    <mergeCell ref="A1577:F1577"/>
    <mergeCell ref="G1577:H1577"/>
    <mergeCell ref="I1577:J1577"/>
    <mergeCell ref="A1581:K1581"/>
    <mergeCell ref="A1556:F1556"/>
    <mergeCell ref="G1556:H1556"/>
    <mergeCell ref="I1556:J1556"/>
    <mergeCell ref="A1560:K1560"/>
    <mergeCell ref="G1569:H1569"/>
    <mergeCell ref="I1569:J1569"/>
    <mergeCell ref="G1525:H1525"/>
    <mergeCell ref="I1525:J1525"/>
    <mergeCell ref="G1543:H1543"/>
    <mergeCell ref="I1543:J1543"/>
    <mergeCell ref="G1554:H1554"/>
    <mergeCell ref="I1554:J1554"/>
    <mergeCell ref="G1494:H1494"/>
    <mergeCell ref="I1494:J1494"/>
    <mergeCell ref="G1504:H1504"/>
    <mergeCell ref="I1504:J1504"/>
    <mergeCell ref="G1514:H1514"/>
    <mergeCell ref="I1514:J1514"/>
    <mergeCell ref="G1466:H1466"/>
    <mergeCell ref="I1466:J1466"/>
    <mergeCell ref="G1475:H1475"/>
    <mergeCell ref="I1475:J1475"/>
    <mergeCell ref="G1485:H1485"/>
    <mergeCell ref="I1485:J1485"/>
    <mergeCell ref="G1437:H1437"/>
    <mergeCell ref="I1437:J1437"/>
    <mergeCell ref="G1445:H1445"/>
    <mergeCell ref="I1445:J1445"/>
    <mergeCell ref="G1456:H1456"/>
    <mergeCell ref="I1456:J1456"/>
    <mergeCell ref="G1410:H1410"/>
    <mergeCell ref="I1410:J1410"/>
    <mergeCell ref="G1419:H1419"/>
    <mergeCell ref="I1419:J1419"/>
    <mergeCell ref="G1428:H1428"/>
    <mergeCell ref="I1428:J1428"/>
    <mergeCell ref="A1385:F1385"/>
    <mergeCell ref="G1385:H1385"/>
    <mergeCell ref="I1385:J1385"/>
    <mergeCell ref="A1389:K1389"/>
    <mergeCell ref="A1391:K1391"/>
    <mergeCell ref="G1400:H1400"/>
    <mergeCell ref="I1400:J1400"/>
    <mergeCell ref="G1373:H1373"/>
    <mergeCell ref="I1373:J1373"/>
    <mergeCell ref="G1379:H1379"/>
    <mergeCell ref="I1379:J1379"/>
    <mergeCell ref="A1381:F1381"/>
    <mergeCell ref="G1381:H1381"/>
    <mergeCell ref="I1381:J1381"/>
    <mergeCell ref="G1351:H1351"/>
    <mergeCell ref="I1351:J1351"/>
    <mergeCell ref="G1357:H1357"/>
    <mergeCell ref="I1357:J1357"/>
    <mergeCell ref="G1366:H1366"/>
    <mergeCell ref="I1366:J1366"/>
    <mergeCell ref="G1331:H1331"/>
    <mergeCell ref="I1331:J1331"/>
    <mergeCell ref="G1337:H1337"/>
    <mergeCell ref="I1337:J1337"/>
    <mergeCell ref="G1344:H1344"/>
    <mergeCell ref="I1344:J1344"/>
    <mergeCell ref="G1310:H1310"/>
    <mergeCell ref="I1310:J1310"/>
    <mergeCell ref="G1317:H1317"/>
    <mergeCell ref="I1317:J1317"/>
    <mergeCell ref="G1323:H1323"/>
    <mergeCell ref="I1323:J1323"/>
    <mergeCell ref="G1296:H1296"/>
    <mergeCell ref="I1296:J1296"/>
    <mergeCell ref="A1298:F1298"/>
    <mergeCell ref="G1298:H1298"/>
    <mergeCell ref="I1298:J1298"/>
    <mergeCell ref="A1302:K1302"/>
    <mergeCell ref="A1277:F1277"/>
    <mergeCell ref="G1277:H1277"/>
    <mergeCell ref="I1277:J1277"/>
    <mergeCell ref="A1281:K1281"/>
    <mergeCell ref="G1290:H1290"/>
    <mergeCell ref="I1290:J1290"/>
    <mergeCell ref="G1253:H1253"/>
    <mergeCell ref="I1253:J1253"/>
    <mergeCell ref="G1264:H1264"/>
    <mergeCell ref="I1264:J1264"/>
    <mergeCell ref="G1275:H1275"/>
    <mergeCell ref="I1275:J1275"/>
    <mergeCell ref="G1213:H1213"/>
    <mergeCell ref="I1213:J1213"/>
    <mergeCell ref="G1224:H1224"/>
    <mergeCell ref="I1224:J1224"/>
    <mergeCell ref="G1240:H1240"/>
    <mergeCell ref="I1240:J1240"/>
    <mergeCell ref="G1185:H1185"/>
    <mergeCell ref="I1185:J1185"/>
    <mergeCell ref="G1194:H1194"/>
    <mergeCell ref="I1194:J1194"/>
    <mergeCell ref="G1203:H1203"/>
    <mergeCell ref="I1203:J1203"/>
    <mergeCell ref="G1156:H1156"/>
    <mergeCell ref="I1156:J1156"/>
    <mergeCell ref="G1166:H1166"/>
    <mergeCell ref="I1166:J1166"/>
    <mergeCell ref="G1175:H1175"/>
    <mergeCell ref="I1175:J1175"/>
    <mergeCell ref="G1128:H1128"/>
    <mergeCell ref="I1128:J1128"/>
    <mergeCell ref="G1137:H1137"/>
    <mergeCell ref="I1137:J1137"/>
    <mergeCell ref="G1146:H1146"/>
    <mergeCell ref="I1146:J1146"/>
    <mergeCell ref="G1102:H1102"/>
    <mergeCell ref="I1102:J1102"/>
    <mergeCell ref="G1111:H1111"/>
    <mergeCell ref="I1111:J1111"/>
    <mergeCell ref="G1120:H1120"/>
    <mergeCell ref="I1120:J1120"/>
    <mergeCell ref="A1072:K1072"/>
    <mergeCell ref="A1074:K1074"/>
    <mergeCell ref="G1083:H1083"/>
    <mergeCell ref="I1083:J1083"/>
    <mergeCell ref="G1093:H1093"/>
    <mergeCell ref="I1093:J1093"/>
    <mergeCell ref="A1064:F1064"/>
    <mergeCell ref="G1064:H1064"/>
    <mergeCell ref="I1064:J1064"/>
    <mergeCell ref="A1068:F1068"/>
    <mergeCell ref="G1068:H1068"/>
    <mergeCell ref="I1068:J1068"/>
    <mergeCell ref="G1049:H1049"/>
    <mergeCell ref="I1049:J1049"/>
    <mergeCell ref="G1056:H1056"/>
    <mergeCell ref="I1056:J1056"/>
    <mergeCell ref="G1062:H1062"/>
    <mergeCell ref="I1062:J1062"/>
    <mergeCell ref="G1025:H1025"/>
    <mergeCell ref="I1025:J1025"/>
    <mergeCell ref="G1031:H1031"/>
    <mergeCell ref="I1031:J1031"/>
    <mergeCell ref="G1040:H1040"/>
    <mergeCell ref="I1040:J1040"/>
    <mergeCell ref="G1003:H1003"/>
    <mergeCell ref="I1003:J1003"/>
    <mergeCell ref="G1011:H1011"/>
    <mergeCell ref="I1011:J1011"/>
    <mergeCell ref="G1018:H1018"/>
    <mergeCell ref="I1018:J1018"/>
    <mergeCell ref="A976:K976"/>
    <mergeCell ref="G984:H984"/>
    <mergeCell ref="I984:J984"/>
    <mergeCell ref="G991:H991"/>
    <mergeCell ref="I991:J991"/>
    <mergeCell ref="G997:H997"/>
    <mergeCell ref="I997:J997"/>
    <mergeCell ref="G964:H964"/>
    <mergeCell ref="I964:J964"/>
    <mergeCell ref="G970:H970"/>
    <mergeCell ref="I970:J970"/>
    <mergeCell ref="A972:F972"/>
    <mergeCell ref="G972:H972"/>
    <mergeCell ref="I972:J972"/>
    <mergeCell ref="G949:H949"/>
    <mergeCell ref="I949:J949"/>
    <mergeCell ref="A951:F951"/>
    <mergeCell ref="G951:H951"/>
    <mergeCell ref="I951:J951"/>
    <mergeCell ref="A955:K955"/>
    <mergeCell ref="G911:H911"/>
    <mergeCell ref="I911:J911"/>
    <mergeCell ref="G927:H927"/>
    <mergeCell ref="I927:J927"/>
    <mergeCell ref="G938:H938"/>
    <mergeCell ref="I938:J938"/>
    <mergeCell ref="G874:H874"/>
    <mergeCell ref="I874:J874"/>
    <mergeCell ref="G885:H885"/>
    <mergeCell ref="I885:J885"/>
    <mergeCell ref="G896:H896"/>
    <mergeCell ref="I896:J896"/>
    <mergeCell ref="G842:H842"/>
    <mergeCell ref="I842:J842"/>
    <mergeCell ref="G850:H850"/>
    <mergeCell ref="I850:J850"/>
    <mergeCell ref="G862:H862"/>
    <mergeCell ref="I862:J862"/>
    <mergeCell ref="G813:H813"/>
    <mergeCell ref="I813:J813"/>
    <mergeCell ref="G822:H822"/>
    <mergeCell ref="I822:J822"/>
    <mergeCell ref="G832:H832"/>
    <mergeCell ref="I832:J832"/>
    <mergeCell ref="G786:H786"/>
    <mergeCell ref="I786:J786"/>
    <mergeCell ref="G794:H794"/>
    <mergeCell ref="I794:J794"/>
    <mergeCell ref="G804:H804"/>
    <mergeCell ref="I804:J804"/>
    <mergeCell ref="G760:H760"/>
    <mergeCell ref="I760:J760"/>
    <mergeCell ref="G768:H768"/>
    <mergeCell ref="I768:J768"/>
    <mergeCell ref="G777:H777"/>
    <mergeCell ref="I777:J777"/>
    <mergeCell ref="G733:H733"/>
    <mergeCell ref="I733:J733"/>
    <mergeCell ref="G742:H742"/>
    <mergeCell ref="I742:J742"/>
    <mergeCell ref="G751:H751"/>
    <mergeCell ref="I751:J751"/>
    <mergeCell ref="A708:F708"/>
    <mergeCell ref="G708:H708"/>
    <mergeCell ref="I708:J708"/>
    <mergeCell ref="A712:K712"/>
    <mergeCell ref="A714:K714"/>
    <mergeCell ref="G723:H723"/>
    <mergeCell ref="I723:J723"/>
    <mergeCell ref="G696:H696"/>
    <mergeCell ref="I696:J696"/>
    <mergeCell ref="G702:H702"/>
    <mergeCell ref="I702:J702"/>
    <mergeCell ref="A704:F704"/>
    <mergeCell ref="G704:H704"/>
    <mergeCell ref="I704:J704"/>
    <mergeCell ref="G674:H674"/>
    <mergeCell ref="I674:J674"/>
    <mergeCell ref="G680:H680"/>
    <mergeCell ref="I680:J680"/>
    <mergeCell ref="G689:H689"/>
    <mergeCell ref="I689:J689"/>
    <mergeCell ref="G654:H654"/>
    <mergeCell ref="I654:J654"/>
    <mergeCell ref="G660:H660"/>
    <mergeCell ref="I660:J660"/>
    <mergeCell ref="G667:H667"/>
    <mergeCell ref="I667:J667"/>
    <mergeCell ref="A625:K625"/>
    <mergeCell ref="G633:H633"/>
    <mergeCell ref="I633:J633"/>
    <mergeCell ref="G640:H640"/>
    <mergeCell ref="I640:J640"/>
    <mergeCell ref="G646:H646"/>
    <mergeCell ref="I646:J646"/>
    <mergeCell ref="G613:H613"/>
    <mergeCell ref="I613:J613"/>
    <mergeCell ref="G619:H619"/>
    <mergeCell ref="I619:J619"/>
    <mergeCell ref="A621:F621"/>
    <mergeCell ref="G621:H621"/>
    <mergeCell ref="I621:J621"/>
    <mergeCell ref="G598:H598"/>
    <mergeCell ref="I598:J598"/>
    <mergeCell ref="A600:F600"/>
    <mergeCell ref="G600:H600"/>
    <mergeCell ref="I600:J600"/>
    <mergeCell ref="A604:K604"/>
    <mergeCell ref="G561:H561"/>
    <mergeCell ref="I561:J561"/>
    <mergeCell ref="G576:H576"/>
    <mergeCell ref="I576:J576"/>
    <mergeCell ref="G587:H587"/>
    <mergeCell ref="I587:J587"/>
    <mergeCell ref="G523:H523"/>
    <mergeCell ref="I523:J523"/>
    <mergeCell ref="G534:H534"/>
    <mergeCell ref="I534:J534"/>
    <mergeCell ref="G545:H545"/>
    <mergeCell ref="I545:J545"/>
    <mergeCell ref="G491:H491"/>
    <mergeCell ref="I491:J491"/>
    <mergeCell ref="G499:H499"/>
    <mergeCell ref="I499:J499"/>
    <mergeCell ref="G511:H511"/>
    <mergeCell ref="I511:J511"/>
    <mergeCell ref="G462:H462"/>
    <mergeCell ref="I462:J462"/>
    <mergeCell ref="G471:H471"/>
    <mergeCell ref="I471:J471"/>
    <mergeCell ref="G481:H481"/>
    <mergeCell ref="I481:J481"/>
    <mergeCell ref="G435:H435"/>
    <mergeCell ref="I435:J435"/>
    <mergeCell ref="G443:H443"/>
    <mergeCell ref="I443:J443"/>
    <mergeCell ref="G453:H453"/>
    <mergeCell ref="I453:J453"/>
    <mergeCell ref="G409:H409"/>
    <mergeCell ref="I409:J409"/>
    <mergeCell ref="G417:H417"/>
    <mergeCell ref="I417:J417"/>
    <mergeCell ref="G426:H426"/>
    <mergeCell ref="I426:J426"/>
    <mergeCell ref="G382:H382"/>
    <mergeCell ref="I382:J382"/>
    <mergeCell ref="G391:H391"/>
    <mergeCell ref="I391:J391"/>
    <mergeCell ref="G400:H400"/>
    <mergeCell ref="I400:J400"/>
    <mergeCell ref="A357:F357"/>
    <mergeCell ref="G357:H357"/>
    <mergeCell ref="I357:J357"/>
    <mergeCell ref="A361:K361"/>
    <mergeCell ref="A363:K363"/>
    <mergeCell ref="G372:H372"/>
    <mergeCell ref="I372:J372"/>
    <mergeCell ref="G345:H345"/>
    <mergeCell ref="I345:J345"/>
    <mergeCell ref="G351:H351"/>
    <mergeCell ref="I351:J351"/>
    <mergeCell ref="A353:F353"/>
    <mergeCell ref="G353:H353"/>
    <mergeCell ref="I353:J353"/>
    <mergeCell ref="G323:H323"/>
    <mergeCell ref="I323:J323"/>
    <mergeCell ref="G329:H329"/>
    <mergeCell ref="I329:J329"/>
    <mergeCell ref="G338:H338"/>
    <mergeCell ref="I338:J338"/>
    <mergeCell ref="G303:H303"/>
    <mergeCell ref="I303:J303"/>
    <mergeCell ref="G309:H309"/>
    <mergeCell ref="I309:J309"/>
    <mergeCell ref="G316:H316"/>
    <mergeCell ref="I316:J316"/>
    <mergeCell ref="A274:K274"/>
    <mergeCell ref="G282:H282"/>
    <mergeCell ref="I282:J282"/>
    <mergeCell ref="G289:H289"/>
    <mergeCell ref="I289:J289"/>
    <mergeCell ref="G295:H295"/>
    <mergeCell ref="I295:J295"/>
    <mergeCell ref="A253:K253"/>
    <mergeCell ref="G262:H262"/>
    <mergeCell ref="I262:J262"/>
    <mergeCell ref="G268:H268"/>
    <mergeCell ref="I268:J268"/>
    <mergeCell ref="A270:F270"/>
    <mergeCell ref="G270:H270"/>
    <mergeCell ref="I270:J270"/>
    <mergeCell ref="G236:H236"/>
    <mergeCell ref="I236:J236"/>
    <mergeCell ref="G247:H247"/>
    <mergeCell ref="I247:J247"/>
    <mergeCell ref="A249:F249"/>
    <mergeCell ref="G249:H249"/>
    <mergeCell ref="I249:J249"/>
    <mergeCell ref="G200:H200"/>
    <mergeCell ref="I200:J200"/>
    <mergeCell ref="G211:H211"/>
    <mergeCell ref="I211:J211"/>
    <mergeCell ref="G225:H225"/>
    <mergeCell ref="I225:J225"/>
    <mergeCell ref="G166:H166"/>
    <mergeCell ref="I166:J166"/>
    <mergeCell ref="G177:H177"/>
    <mergeCell ref="I177:J177"/>
    <mergeCell ref="G189:H189"/>
    <mergeCell ref="I189:J189"/>
    <mergeCell ref="G137:H137"/>
    <mergeCell ref="I137:J137"/>
    <mergeCell ref="G146:H146"/>
    <mergeCell ref="I146:J146"/>
    <mergeCell ref="G156:H156"/>
    <mergeCell ref="I156:J156"/>
    <mergeCell ref="G111:H111"/>
    <mergeCell ref="I111:J111"/>
    <mergeCell ref="G119:H119"/>
    <mergeCell ref="I119:J119"/>
    <mergeCell ref="G128:H128"/>
    <mergeCell ref="I128:J128"/>
    <mergeCell ref="G84:H84"/>
    <mergeCell ref="I84:J84"/>
    <mergeCell ref="G92:H92"/>
    <mergeCell ref="I92:J92"/>
    <mergeCell ref="G101:H101"/>
    <mergeCell ref="I101:J101"/>
    <mergeCell ref="G57:H57"/>
    <mergeCell ref="I57:J57"/>
    <mergeCell ref="G66:H66"/>
    <mergeCell ref="I66:J66"/>
    <mergeCell ref="G75:H75"/>
    <mergeCell ref="I75:J75"/>
    <mergeCell ref="A30:K30"/>
    <mergeCell ref="A34:K34"/>
    <mergeCell ref="A36:K36"/>
    <mergeCell ref="A38:K38"/>
    <mergeCell ref="G47:H47"/>
    <mergeCell ref="I47:J47"/>
    <mergeCell ref="C24:F24"/>
    <mergeCell ref="G24:H24"/>
    <mergeCell ref="I24:J24"/>
    <mergeCell ref="C25:F25"/>
    <mergeCell ref="G25:H25"/>
    <mergeCell ref="I25:J25"/>
    <mergeCell ref="C22:F22"/>
    <mergeCell ref="G22:H22"/>
    <mergeCell ref="I22:J22"/>
    <mergeCell ref="C23:F23"/>
    <mergeCell ref="G23:H23"/>
    <mergeCell ref="I23:J23"/>
    <mergeCell ref="C20:F20"/>
    <mergeCell ref="G20:H20"/>
    <mergeCell ref="I20:J20"/>
    <mergeCell ref="C21:F21"/>
    <mergeCell ref="G21:H21"/>
    <mergeCell ref="I21:J21"/>
    <mergeCell ref="C18:F18"/>
    <mergeCell ref="G18:H18"/>
    <mergeCell ref="I18:J18"/>
    <mergeCell ref="C19:F19"/>
    <mergeCell ref="G19:H19"/>
    <mergeCell ref="I19:J19"/>
    <mergeCell ref="B9:J9"/>
    <mergeCell ref="B11:J11"/>
    <mergeCell ref="B12:J12"/>
    <mergeCell ref="A14:K14"/>
    <mergeCell ref="G17:H17"/>
    <mergeCell ref="I17:J17"/>
    <mergeCell ref="B2:J2"/>
    <mergeCell ref="B3:J3"/>
    <mergeCell ref="F5:G5"/>
    <mergeCell ref="H5:J5"/>
    <mergeCell ref="B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2020-09-07T12:11:11Z</dcterms:created>
  <dcterms:modified xsi:type="dcterms:W3CDTF">2020-09-07T12:11:40Z</dcterms:modified>
</cp:coreProperties>
</file>