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590167F3-08FB-49E1-B47F-1473B1CAF4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H46" i="3"/>
  <c r="G46" i="3"/>
  <c r="J45" i="3"/>
  <c r="K44" i="3" l="1"/>
  <c r="K41" i="3"/>
  <c r="J42" i="3"/>
  <c r="N42" i="3" s="1"/>
  <c r="K40" i="3"/>
  <c r="K45" i="3"/>
  <c r="K43" i="3"/>
  <c r="J43" i="3"/>
  <c r="J40" i="3"/>
  <c r="N40" i="3" s="1"/>
  <c r="J44" i="3"/>
  <c r="N44" i="3" s="1"/>
  <c r="N45" i="3"/>
  <c r="J41" i="3" l="1"/>
  <c r="N41" i="3" s="1"/>
  <c r="K42" i="3"/>
  <c r="L42" i="3" s="1"/>
  <c r="N43" i="3"/>
  <c r="L43" i="3"/>
  <c r="L45" i="3"/>
  <c r="L40" i="3"/>
  <c r="L44" i="3"/>
  <c r="L41" i="3" l="1"/>
  <c r="J39" i="3"/>
  <c r="N39" i="3" s="1"/>
  <c r="K36" i="3"/>
  <c r="J36" i="3"/>
  <c r="N36" i="3" s="1"/>
  <c r="K35" i="3"/>
  <c r="J35" i="3"/>
  <c r="N35" i="3" s="1"/>
  <c r="K32" i="3"/>
  <c r="K28" i="3"/>
  <c r="K24" i="3"/>
  <c r="K22" i="3"/>
  <c r="K20" i="3"/>
  <c r="K18" i="3"/>
  <c r="K16" i="3"/>
  <c r="K14" i="3"/>
  <c r="K12" i="3"/>
  <c r="K39" i="3" l="1"/>
  <c r="L39" i="3" s="1"/>
  <c r="L36" i="3"/>
  <c r="K26" i="3"/>
  <c r="K31" i="3"/>
  <c r="K27" i="3"/>
  <c r="K23" i="3"/>
  <c r="K30" i="3"/>
  <c r="J26" i="3"/>
  <c r="J30" i="3"/>
  <c r="N30" i="3" s="1"/>
  <c r="J23" i="3"/>
  <c r="K25" i="3"/>
  <c r="J27" i="3"/>
  <c r="K29" i="3"/>
  <c r="J31" i="3"/>
  <c r="N31" i="3" s="1"/>
  <c r="J34" i="3"/>
  <c r="N34" i="3" s="1"/>
  <c r="L35" i="3"/>
  <c r="J38" i="3"/>
  <c r="N38" i="3" s="1"/>
  <c r="J9" i="3"/>
  <c r="N9" i="3" s="1"/>
  <c r="J10" i="3"/>
  <c r="J17" i="3"/>
  <c r="N17" i="3" s="1"/>
  <c r="J19" i="3"/>
  <c r="N19" i="3" s="1"/>
  <c r="J24" i="3"/>
  <c r="J28" i="3"/>
  <c r="J32" i="3"/>
  <c r="N32" i="3" s="1"/>
  <c r="J33" i="3"/>
  <c r="N33" i="3" s="1"/>
  <c r="K34" i="3"/>
  <c r="J37" i="3"/>
  <c r="N37" i="3" s="1"/>
  <c r="K38" i="3"/>
  <c r="K9" i="3"/>
  <c r="K10" i="3"/>
  <c r="J12" i="3"/>
  <c r="J14" i="3"/>
  <c r="J16" i="3"/>
  <c r="N16" i="3" s="1"/>
  <c r="J18" i="3"/>
  <c r="N18" i="3" s="1"/>
  <c r="J20" i="3"/>
  <c r="N20" i="3" s="1"/>
  <c r="J22" i="3"/>
  <c r="J25" i="3"/>
  <c r="J29" i="3"/>
  <c r="N29" i="3" s="1"/>
  <c r="K33" i="3"/>
  <c r="K37" i="3"/>
  <c r="N10" i="3" l="1"/>
  <c r="N23" i="3"/>
  <c r="N24" i="3"/>
  <c r="N25" i="3"/>
  <c r="N26" i="3"/>
  <c r="N28" i="3"/>
  <c r="N27" i="3"/>
  <c r="N22" i="3"/>
  <c r="N14" i="3"/>
  <c r="N12" i="3"/>
  <c r="L9" i="3"/>
  <c r="L34" i="3"/>
  <c r="L10" i="3"/>
  <c r="L38" i="3"/>
  <c r="L33" i="3"/>
  <c r="L32" i="3"/>
  <c r="L27" i="3"/>
  <c r="L25" i="3"/>
  <c r="L24" i="3"/>
  <c r="L14" i="3"/>
  <c r="L22" i="3"/>
  <c r="K19" i="3"/>
  <c r="L19" i="3" s="1"/>
  <c r="K15" i="3"/>
  <c r="J11" i="3"/>
  <c r="L30" i="3"/>
  <c r="L12" i="3"/>
  <c r="K11" i="3"/>
  <c r="L29" i="3"/>
  <c r="J15" i="3"/>
  <c r="N15" i="3" s="1"/>
  <c r="L28" i="3"/>
  <c r="L20" i="3"/>
  <c r="L31" i="3"/>
  <c r="L26" i="3"/>
  <c r="L37" i="3"/>
  <c r="K21" i="3"/>
  <c r="K17" i="3"/>
  <c r="L17" i="3" s="1"/>
  <c r="K13" i="3"/>
  <c r="J21" i="3"/>
  <c r="N21" i="3" s="1"/>
  <c r="J13" i="3"/>
  <c r="L23" i="3"/>
  <c r="L18" i="3"/>
  <c r="L16" i="3"/>
  <c r="N13" i="3" l="1"/>
  <c r="N11" i="3"/>
  <c r="L11" i="3"/>
  <c r="L13" i="3"/>
  <c r="L21" i="3"/>
  <c r="K46" i="3"/>
  <c r="J46" i="3"/>
  <c r="L15" i="3"/>
  <c r="N46" i="3" l="1"/>
  <c r="L46" i="3"/>
</calcChain>
</file>

<file path=xl/sharedStrings.xml><?xml version="1.0" encoding="utf-8"?>
<sst xmlns="http://schemas.openxmlformats.org/spreadsheetml/2006/main" count="202" uniqueCount="76">
  <si>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</si>
  <si>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</si>
  <si>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</si>
  <si>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</si>
  <si>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</si>
  <si>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</si>
  <si>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</si>
  <si>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</si>
  <si>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</si>
  <si>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</si>
  <si>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</si>
  <si>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</si>
  <si>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</si>
  <si>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</si>
  <si>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</si>
  <si>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</si>
  <si>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</si>
  <si>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</si>
  <si>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</si>
  <si>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</si>
  <si>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</si>
  <si>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</si>
  <si>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</si>
  <si>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</si>
  <si>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1</t>
  </si>
  <si>
    <t>Предоставление универсального спортивного зала для проведения мероприятия с предоставлением помещений для переодевания участников.</t>
  </si>
  <si>
    <t>Мяч футбольный (размер №4).</t>
  </si>
  <si>
    <t>Манишка футбольная (цвет: синий).</t>
  </si>
  <si>
    <t xml:space="preserve">Манишка футбольная (цвет: зеленый). </t>
  </si>
  <si>
    <t xml:space="preserve">Манишка футбольная (цвет: красный). </t>
  </si>
  <si>
    <t>Манишка футбольная (цвет: желтый).</t>
  </si>
  <si>
    <t>Шильд на кубок. Дизайн по согласованию с Заказчиком.</t>
  </si>
  <si>
    <t xml:space="preserve">Организация и обеспечение работы судейской группы, аккредитация участников мероприятия (квалифицированные судья не ниже первой категории). </t>
  </si>
  <si>
    <t>Автотранспорт для перевозки, инвентаря, оборудования и материалов с услугой погрузки/разгрузки.</t>
  </si>
  <si>
    <t>Предоставление спортивного зала для проведения мероприятия</t>
  </si>
  <si>
    <t xml:space="preserve">Ведущий (не менее 8 часов, с опытом работы на спортивных и массовых мероприятий не менее 1 года). </t>
  </si>
  <si>
    <t>Выступление спортсменов: шоу футбольных фристайлеров (5 чел., с опытом работы на спортивных и массовых мероприятиях). Программа выступления по согласованию с Заказчиком.</t>
  </si>
  <si>
    <t xml:space="preserve">Предоставление звукового оборудования мощностью не менее 5 кВт. Все оборудование должно быть совместимым и соответствовать концепции звукового оформления и месту проведения мероприятия. </t>
  </si>
  <si>
    <t>Звукорежиссер (не менее 8 часов, с опытом работы на спортивных и массовых мероприятиях не менее 1 года).</t>
  </si>
  <si>
    <t>Техник по сопровождению, установке и  настройке оборудования (техник по орг. и иному оборудованию и инвентарю (обеспечение контроля за бесперебойной работой оборудования, помощь в работе с ним, обеспечение оперативного решения проблем в работе техники).</t>
  </si>
  <si>
    <t>Разработка дизайн макетов полиграфической и широкоформатной продукции.</t>
  </si>
  <si>
    <t>Баннер тематический, размером 5х1 м. Эскиз по согласованию с Заказчиком.</t>
  </si>
  <si>
    <t>Услуги по монтажу/демонтажу широкоформатной продукции.</t>
  </si>
  <si>
    <t>Бейдж на клипсе с лентой (размер не менее 105х148 мм. (А6)). Эскиз по согласованию с Заказчиком.</t>
  </si>
  <si>
    <t>Афиша (размер: А3 (297х420 мм.). Эскиз по согласованию с Заказчиком.</t>
  </si>
  <si>
    <t>Таблички команд участниц с держателем (размер таблички: 50х80 см.; деревянный держатель длиной не менее 0,5 м.). Эскиз по согласованию с Заказчиком.</t>
  </si>
  <si>
    <t>Внешний модуль памяти USB с нанесением (объём памяти: не менее 4 Гб.). Эскиз по согласованию с Заказчиком.</t>
  </si>
  <si>
    <t xml:space="preserve">Комплект футбольной формы (игровая) с нанесением. Макет, размерный ряд и цвет по согласованию с Заказчиком. </t>
  </si>
  <si>
    <t xml:space="preserve">Комплект футбольной формы (вратарская) с нанесением. Макет, размерный ряд и цвет по согласованию с Заказчиком. </t>
  </si>
  <si>
    <t>Обеспечение канцелярскими товарами (1 комплект).</t>
  </si>
  <si>
    <t>Обеспечение питьевой водой (бутилированная питьевая вода, объем не менее 0,5 л.).</t>
  </si>
  <si>
    <t>Репортажная фотосъемка мероприятия, фотограф (1 чел., не менее 8 часов), с опытом работы на спортивных и массовых мероприятиях не менее года.</t>
  </si>
  <si>
    <t>усл./час</t>
  </si>
  <si>
    <t>8/8</t>
  </si>
  <si>
    <t>4</t>
  </si>
  <si>
    <t>шт.</t>
  </si>
  <si>
    <t>-</t>
  </si>
  <si>
    <t>усл./чел.</t>
  </si>
  <si>
    <t>1/32</t>
  </si>
  <si>
    <t>усл/час</t>
  </si>
  <si>
    <t>8/10</t>
  </si>
  <si>
    <t>8/4</t>
  </si>
  <si>
    <t>1/10</t>
  </si>
  <si>
    <t>2</t>
  </si>
  <si>
    <t>усл/чел</t>
  </si>
  <si>
    <t>1/1</t>
  </si>
  <si>
    <t>усл.</t>
  </si>
  <si>
    <t>1/2</t>
  </si>
  <si>
    <t>компл.</t>
  </si>
  <si>
    <t>1/12</t>
  </si>
  <si>
    <t>усл/шт.</t>
  </si>
  <si>
    <t>1/800</t>
  </si>
  <si>
    <t>2/12</t>
  </si>
  <si>
    <t>3/8</t>
  </si>
  <si>
    <t>Оказание комплекса услуг по организации и проведению соревнований по мини-футболу (футзалу) среди команд общеобразовательных организаций Московской области в 2021-2022 учебном году (в рамках Общероссийского проекта "Мини-футбол в школу") III и IV этап</t>
  </si>
  <si>
    <t>Дежурство общепрофильной врачебной выездной бригады скорой медицинской помощи.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</si>
</sst>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1" fontId="3" fillId="0" borderId="18" xfId="0" applyNumberFormat="1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" fontId="3" fillId="0" borderId="16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1" fontId="3" fillId="0" borderId="11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zoomScale="90" zoomScaleNormal="90" workbookViewId="0">
      <selection activeCell="A3" sqref="A3:N3"/>
    </sheetView>
  </sheetViews>
  <sheetFormatPr defaultColWidth="9.140625" defaultRowHeight="15.75" x14ac:dyDescent="0.25"/>
  <cols>
    <col min="1" max="1" width="4.28515625" style="17" customWidth="1"/>
    <col min="2" max="2" width="44.28515625" style="17" customWidth="1"/>
    <col min="3" max="3" width="22.140625" style="17" customWidth="1"/>
    <col min="4" max="4" width="9.28515625" style="17" bestFit="1" customWidth="1"/>
    <col min="5" max="5" width="10.5703125" style="17" customWidth="1"/>
    <col min="6" max="6" width="10.85546875" style="56" customWidth="1"/>
    <col min="7" max="7" width="12.7109375" style="17" bestFit="1" customWidth="1"/>
    <col min="8" max="8" width="13" style="17" bestFit="1" customWidth="1"/>
    <col min="9" max="9" width="13" style="4" bestFit="1" customWidth="1"/>
    <col min="10" max="10" width="13" style="17" bestFit="1" customWidth="1"/>
    <col min="11" max="11" width="16" style="17" bestFit="1" customWidth="1"/>
    <col min="12" max="12" width="13.7109375" style="17" bestFit="1" customWidth="1"/>
    <col min="13" max="13" width="35.5703125" style="17" bestFit="1" customWidth="1"/>
    <col min="14" max="14" width="16.28515625" style="17" bestFit="1" customWidth="1"/>
    <col min="15" max="16384" width="9.140625" style="17"/>
  </cols>
  <sheetData>
    <row r="1" spans="1:14" ht="22.5" customHeight="1" x14ac:dyDescent="0.25">
      <c r="A1" s="3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39.6" customHeight="1" x14ac:dyDescent="0.25">
      <c r="A2" s="3"/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42.6" customHeight="1" thickBot="1" x14ac:dyDescent="0.3">
      <c r="A3" s="78" t="s">
        <v>74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47.25" customHeight="1" x14ac:dyDescent="0.25">
      <c r="A4" s="79"/>
      <c r="B4" s="69" t="s">
        <v>11</v>
      </c>
      <c r="C4" s="69" t="s">
        <v>12</v>
      </c>
      <c r="D4" s="69" t="s">
        <v>13</v>
      </c>
      <c r="E4" s="74" t="s">
        <v>20</v>
      </c>
      <c r="F4" s="74" t="s">
        <v>20</v>
      </c>
      <c r="G4" s="81" t="s">
        <v>14</v>
      </c>
      <c r="H4" s="82"/>
      <c r="I4" s="82"/>
      <c r="J4" s="69" t="s">
        <v>0</v>
      </c>
      <c r="K4" s="69" t="s">
        <v>5</v>
      </c>
      <c r="L4" s="69" t="s">
        <v>6</v>
      </c>
      <c r="M4" s="69" t="s">
        <v>7</v>
      </c>
      <c r="N4" s="85" t="s">
        <v>9</v>
      </c>
    </row>
    <row r="5" spans="1:14" ht="72" customHeight="1" x14ac:dyDescent="0.25">
      <c r="A5" s="80"/>
      <c r="B5" s="70"/>
      <c r="C5" s="70"/>
      <c r="D5" s="70"/>
      <c r="E5" s="75"/>
      <c r="F5" s="75"/>
      <c r="G5" s="83"/>
      <c r="H5" s="84"/>
      <c r="I5" s="84"/>
      <c r="J5" s="70"/>
      <c r="K5" s="70"/>
      <c r="L5" s="70"/>
      <c r="M5" s="70"/>
      <c r="N5" s="86"/>
    </row>
    <row r="6" spans="1:14" ht="18.75" customHeight="1" x14ac:dyDescent="0.25">
      <c r="A6" s="5"/>
      <c r="B6" s="57"/>
      <c r="C6" s="57"/>
      <c r="D6" s="57"/>
      <c r="E6" s="57"/>
      <c r="F6" s="6"/>
      <c r="G6" s="71" t="s">
        <v>15</v>
      </c>
      <c r="H6" s="72"/>
      <c r="I6" s="72"/>
      <c r="J6" s="7"/>
      <c r="K6" s="7"/>
      <c r="L6" s="7"/>
      <c r="M6" s="57"/>
      <c r="N6" s="8"/>
    </row>
    <row r="7" spans="1:14" x14ac:dyDescent="0.25">
      <c r="A7" s="73"/>
      <c r="B7" s="12"/>
      <c r="C7" s="12"/>
      <c r="D7" s="12"/>
      <c r="E7" s="12"/>
      <c r="F7" s="18"/>
      <c r="G7" s="57" t="s">
        <v>17</v>
      </c>
      <c r="H7" s="57" t="s">
        <v>18</v>
      </c>
      <c r="I7" s="57" t="s">
        <v>19</v>
      </c>
      <c r="J7" s="12"/>
      <c r="K7" s="19"/>
      <c r="L7" s="19"/>
      <c r="M7" s="19"/>
      <c r="N7" s="58"/>
    </row>
    <row r="8" spans="1:14" ht="20.25" customHeight="1" x14ac:dyDescent="0.25">
      <c r="A8" s="73"/>
      <c r="B8" s="20"/>
      <c r="C8" s="21"/>
      <c r="D8" s="21"/>
      <c r="E8" s="21"/>
      <c r="F8" s="22"/>
      <c r="G8" s="21"/>
      <c r="H8" s="21"/>
      <c r="I8" s="21"/>
      <c r="J8" s="21"/>
      <c r="K8" s="21"/>
      <c r="L8" s="21"/>
      <c r="M8" s="21"/>
      <c r="N8" s="23"/>
    </row>
    <row r="9" spans="1:14" ht="63" x14ac:dyDescent="0.25">
      <c r="A9" s="73"/>
      <c r="B9" s="2" t="s">
        <v>25</v>
      </c>
      <c r="C9" s="67" t="s">
        <v>16</v>
      </c>
      <c r="D9" s="1" t="s">
        <v>52</v>
      </c>
      <c r="E9" s="15" t="s">
        <v>53</v>
      </c>
      <c r="F9" s="15" t="s">
        <v>54</v>
      </c>
      <c r="G9" s="9">
        <v>7200</v>
      </c>
      <c r="H9" s="9">
        <v>6001</v>
      </c>
      <c r="I9" s="9">
        <v>7979</v>
      </c>
      <c r="J9" s="10">
        <f t="shared" ref="J9:J39" si="0">AVERAGE(G9:I9)</f>
        <v>7060</v>
      </c>
      <c r="K9" s="11">
        <f t="shared" ref="K9:K39" si="1">STDEV(G9:I9)</f>
        <v>996.4040345161194</v>
      </c>
      <c r="L9" s="11">
        <f t="shared" ref="L9:L46" si="2">K9/J9*100</f>
        <v>14.11337159371274</v>
      </c>
      <c r="M9" s="12" t="s">
        <v>4</v>
      </c>
      <c r="N9" s="13">
        <f>J9*8*8*F9</f>
        <v>1807360</v>
      </c>
    </row>
    <row r="10" spans="1:14" ht="47.25" x14ac:dyDescent="0.25">
      <c r="A10" s="73"/>
      <c r="B10" s="60" t="s">
        <v>26</v>
      </c>
      <c r="C10" s="67" t="s">
        <v>16</v>
      </c>
      <c r="D10" s="59" t="s">
        <v>55</v>
      </c>
      <c r="E10" s="59">
        <v>32</v>
      </c>
      <c r="F10" s="59">
        <v>4</v>
      </c>
      <c r="G10" s="9">
        <v>647</v>
      </c>
      <c r="H10" s="9">
        <v>589</v>
      </c>
      <c r="I10" s="9">
        <v>774</v>
      </c>
      <c r="J10" s="10">
        <f t="shared" si="0"/>
        <v>670</v>
      </c>
      <c r="K10" s="11">
        <f t="shared" si="1"/>
        <v>94.62029380635002</v>
      </c>
      <c r="L10" s="11">
        <f t="shared" si="2"/>
        <v>14.122431911395525</v>
      </c>
      <c r="M10" s="12" t="s">
        <v>4</v>
      </c>
      <c r="N10" s="13">
        <f t="shared" ref="N10:N43" si="3">J10*E10*F10</f>
        <v>85760</v>
      </c>
    </row>
    <row r="11" spans="1:14" ht="47.25" x14ac:dyDescent="0.25">
      <c r="A11" s="73"/>
      <c r="B11" s="60" t="s">
        <v>27</v>
      </c>
      <c r="C11" s="67" t="s">
        <v>16</v>
      </c>
      <c r="D11" s="59" t="s">
        <v>55</v>
      </c>
      <c r="E11" s="59">
        <v>40</v>
      </c>
      <c r="F11" s="59">
        <v>4</v>
      </c>
      <c r="G11" s="9">
        <v>300</v>
      </c>
      <c r="H11" s="9">
        <v>250</v>
      </c>
      <c r="I11" s="9">
        <v>308</v>
      </c>
      <c r="J11" s="10">
        <f t="shared" si="0"/>
        <v>286</v>
      </c>
      <c r="K11" s="11">
        <f t="shared" si="1"/>
        <v>31.432467291003423</v>
      </c>
      <c r="L11" s="11">
        <f t="shared" si="2"/>
        <v>10.990373178672526</v>
      </c>
      <c r="M11" s="12" t="s">
        <v>4</v>
      </c>
      <c r="N11" s="13">
        <f t="shared" si="3"/>
        <v>45760</v>
      </c>
    </row>
    <row r="12" spans="1:14" ht="47.25" x14ac:dyDescent="0.25">
      <c r="A12" s="73"/>
      <c r="B12" s="60" t="s">
        <v>28</v>
      </c>
      <c r="C12" s="67" t="s">
        <v>16</v>
      </c>
      <c r="D12" s="59" t="s">
        <v>55</v>
      </c>
      <c r="E12" s="59">
        <v>40</v>
      </c>
      <c r="F12" s="59">
        <v>4</v>
      </c>
      <c r="G12" s="9">
        <v>294</v>
      </c>
      <c r="H12" s="9">
        <v>245</v>
      </c>
      <c r="I12" s="9">
        <v>319</v>
      </c>
      <c r="J12" s="10">
        <f t="shared" si="0"/>
        <v>286</v>
      </c>
      <c r="K12" s="11">
        <f t="shared" si="1"/>
        <v>37.643060449437421</v>
      </c>
      <c r="L12" s="11">
        <f t="shared" si="2"/>
        <v>13.161909248055043</v>
      </c>
      <c r="M12" s="12" t="s">
        <v>4</v>
      </c>
      <c r="N12" s="13">
        <f t="shared" si="3"/>
        <v>45760</v>
      </c>
    </row>
    <row r="13" spans="1:14" ht="47.25" x14ac:dyDescent="0.25">
      <c r="A13" s="73"/>
      <c r="B13" s="60" t="s">
        <v>29</v>
      </c>
      <c r="C13" s="67" t="s">
        <v>16</v>
      </c>
      <c r="D13" s="59" t="s">
        <v>55</v>
      </c>
      <c r="E13" s="59">
        <v>40</v>
      </c>
      <c r="F13" s="59">
        <v>4</v>
      </c>
      <c r="G13" s="9">
        <v>277</v>
      </c>
      <c r="H13" s="9">
        <v>252</v>
      </c>
      <c r="I13" s="9">
        <v>329</v>
      </c>
      <c r="J13" s="10">
        <f t="shared" si="0"/>
        <v>286</v>
      </c>
      <c r="K13" s="11">
        <f t="shared" si="1"/>
        <v>39.281038682804713</v>
      </c>
      <c r="L13" s="11">
        <f t="shared" si="2"/>
        <v>13.734628910071578</v>
      </c>
      <c r="M13" s="12" t="s">
        <v>4</v>
      </c>
      <c r="N13" s="13">
        <f t="shared" si="3"/>
        <v>45760</v>
      </c>
    </row>
    <row r="14" spans="1:14" ht="47.25" x14ac:dyDescent="0.25">
      <c r="A14" s="73"/>
      <c r="B14" s="60" t="s">
        <v>30</v>
      </c>
      <c r="C14" s="67" t="s">
        <v>16</v>
      </c>
      <c r="D14" s="1" t="s">
        <v>55</v>
      </c>
      <c r="E14" s="1">
        <v>40</v>
      </c>
      <c r="F14" s="1">
        <v>4</v>
      </c>
      <c r="G14" s="9">
        <v>294</v>
      </c>
      <c r="H14" s="9">
        <v>245</v>
      </c>
      <c r="I14" s="9">
        <v>319</v>
      </c>
      <c r="J14" s="10">
        <f t="shared" si="0"/>
        <v>286</v>
      </c>
      <c r="K14" s="11">
        <f t="shared" si="1"/>
        <v>37.643060449437421</v>
      </c>
      <c r="L14" s="11">
        <f t="shared" si="2"/>
        <v>13.161909248055043</v>
      </c>
      <c r="M14" s="12" t="s">
        <v>4</v>
      </c>
      <c r="N14" s="13">
        <f t="shared" si="3"/>
        <v>45760</v>
      </c>
    </row>
    <row r="15" spans="1:14" ht="47.25" x14ac:dyDescent="0.25">
      <c r="A15" s="73"/>
      <c r="B15" s="61" t="s">
        <v>31</v>
      </c>
      <c r="C15" s="67" t="s">
        <v>16</v>
      </c>
      <c r="D15" s="1" t="s">
        <v>55</v>
      </c>
      <c r="E15" s="1">
        <v>192</v>
      </c>
      <c r="F15" s="16" t="s">
        <v>56</v>
      </c>
      <c r="G15" s="9">
        <v>280</v>
      </c>
      <c r="H15" s="9">
        <v>234</v>
      </c>
      <c r="I15" s="9">
        <v>314</v>
      </c>
      <c r="J15" s="10">
        <f t="shared" si="0"/>
        <v>276</v>
      </c>
      <c r="K15" s="11">
        <f t="shared" si="1"/>
        <v>40.149719799769464</v>
      </c>
      <c r="L15" s="11">
        <f t="shared" si="2"/>
        <v>14.546999927452706</v>
      </c>
      <c r="M15" s="12" t="s">
        <v>4</v>
      </c>
      <c r="N15" s="13">
        <f>J15*192</f>
        <v>52992</v>
      </c>
    </row>
    <row r="16" spans="1:14" ht="78.75" x14ac:dyDescent="0.25">
      <c r="A16" s="73"/>
      <c r="B16" s="60" t="s">
        <v>32</v>
      </c>
      <c r="C16" s="67" t="s">
        <v>16</v>
      </c>
      <c r="D16" s="1" t="s">
        <v>57</v>
      </c>
      <c r="E16" s="15" t="s">
        <v>58</v>
      </c>
      <c r="F16" s="1">
        <v>4</v>
      </c>
      <c r="G16" s="9">
        <v>4070</v>
      </c>
      <c r="H16" s="9">
        <v>3700</v>
      </c>
      <c r="I16" s="9">
        <v>4830</v>
      </c>
      <c r="J16" s="10">
        <f t="shared" si="0"/>
        <v>4200</v>
      </c>
      <c r="K16" s="11">
        <f t="shared" si="1"/>
        <v>576.10762883336304</v>
      </c>
      <c r="L16" s="11">
        <f t="shared" si="2"/>
        <v>13.716848305556262</v>
      </c>
      <c r="M16" s="12" t="s">
        <v>4</v>
      </c>
      <c r="N16" s="13">
        <f>J16*32*F16</f>
        <v>537600</v>
      </c>
    </row>
    <row r="17" spans="1:14" ht="47.25" x14ac:dyDescent="0.25">
      <c r="A17" s="73"/>
      <c r="B17" s="60" t="s">
        <v>75</v>
      </c>
      <c r="C17" s="67" t="s">
        <v>16</v>
      </c>
      <c r="D17" s="1" t="s">
        <v>59</v>
      </c>
      <c r="E17" s="15" t="s">
        <v>60</v>
      </c>
      <c r="F17" s="1">
        <v>4</v>
      </c>
      <c r="G17" s="9">
        <v>2358</v>
      </c>
      <c r="H17" s="9">
        <v>1965</v>
      </c>
      <c r="I17" s="9">
        <v>2529</v>
      </c>
      <c r="J17" s="10">
        <f t="shared" si="0"/>
        <v>2284</v>
      </c>
      <c r="K17" s="11">
        <f t="shared" si="1"/>
        <v>289.19024879826082</v>
      </c>
      <c r="L17" s="11">
        <f t="shared" si="2"/>
        <v>12.661569562095481</v>
      </c>
      <c r="M17" s="12" t="s">
        <v>4</v>
      </c>
      <c r="N17" s="13">
        <f>J17*8*10*F17</f>
        <v>730880</v>
      </c>
    </row>
    <row r="18" spans="1:14" ht="47.25" x14ac:dyDescent="0.25">
      <c r="A18" s="73"/>
      <c r="B18" s="60" t="s">
        <v>33</v>
      </c>
      <c r="C18" s="67" t="s">
        <v>16</v>
      </c>
      <c r="D18" s="1" t="s">
        <v>59</v>
      </c>
      <c r="E18" s="15" t="s">
        <v>61</v>
      </c>
      <c r="F18" s="1">
        <v>2</v>
      </c>
      <c r="G18" s="9">
        <v>1560</v>
      </c>
      <c r="H18" s="9">
        <v>1300</v>
      </c>
      <c r="I18" s="9">
        <v>1670</v>
      </c>
      <c r="J18" s="10">
        <f t="shared" si="0"/>
        <v>1510</v>
      </c>
      <c r="K18" s="11">
        <f t="shared" si="1"/>
        <v>190</v>
      </c>
      <c r="L18" s="11">
        <f t="shared" si="2"/>
        <v>12.582781456953644</v>
      </c>
      <c r="M18" s="12" t="s">
        <v>4</v>
      </c>
      <c r="N18" s="13">
        <f>J18*8*4*F18</f>
        <v>96640</v>
      </c>
    </row>
    <row r="19" spans="1:14" ht="63" x14ac:dyDescent="0.25">
      <c r="A19" s="73"/>
      <c r="B19" s="2" t="s">
        <v>25</v>
      </c>
      <c r="C19" s="67" t="s">
        <v>16</v>
      </c>
      <c r="D19" s="1" t="s">
        <v>52</v>
      </c>
      <c r="E19" s="15" t="s">
        <v>62</v>
      </c>
      <c r="F19" s="15" t="s">
        <v>63</v>
      </c>
      <c r="G19" s="9">
        <v>19900</v>
      </c>
      <c r="H19" s="9">
        <v>17700</v>
      </c>
      <c r="I19" s="9">
        <v>23270</v>
      </c>
      <c r="J19" s="10">
        <f t="shared" si="0"/>
        <v>20290</v>
      </c>
      <c r="K19" s="11">
        <f t="shared" si="1"/>
        <v>2805.4054965369978</v>
      </c>
      <c r="L19" s="11">
        <f t="shared" si="2"/>
        <v>13.826542614770812</v>
      </c>
      <c r="M19" s="12" t="s">
        <v>4</v>
      </c>
      <c r="N19" s="13">
        <f>J19*10*F19</f>
        <v>405800</v>
      </c>
    </row>
    <row r="20" spans="1:14" ht="47.25" x14ac:dyDescent="0.25">
      <c r="A20" s="73"/>
      <c r="B20" s="2" t="s">
        <v>34</v>
      </c>
      <c r="C20" s="67" t="s">
        <v>16</v>
      </c>
      <c r="D20" s="1" t="s">
        <v>52</v>
      </c>
      <c r="E20" s="15" t="s">
        <v>62</v>
      </c>
      <c r="F20" s="15" t="s">
        <v>63</v>
      </c>
      <c r="G20" s="9">
        <v>5385</v>
      </c>
      <c r="H20" s="9">
        <v>4488</v>
      </c>
      <c r="I20" s="9">
        <v>5967</v>
      </c>
      <c r="J20" s="10">
        <f t="shared" si="0"/>
        <v>5280</v>
      </c>
      <c r="K20" s="11">
        <f t="shared" si="1"/>
        <v>745.06979538832468</v>
      </c>
      <c r="L20" s="11">
        <f t="shared" si="2"/>
        <v>14.111170367203119</v>
      </c>
      <c r="M20" s="12" t="s">
        <v>4</v>
      </c>
      <c r="N20" s="13">
        <f>J20*10*F20</f>
        <v>105600</v>
      </c>
    </row>
    <row r="21" spans="1:14" ht="47.25" x14ac:dyDescent="0.25">
      <c r="A21" s="73"/>
      <c r="B21" s="60" t="s">
        <v>35</v>
      </c>
      <c r="C21" s="67" t="s">
        <v>16</v>
      </c>
      <c r="D21" s="15" t="s">
        <v>64</v>
      </c>
      <c r="E21" s="15" t="s">
        <v>65</v>
      </c>
      <c r="F21" s="1">
        <v>2</v>
      </c>
      <c r="G21" s="9">
        <v>50155</v>
      </c>
      <c r="H21" s="9">
        <v>41796</v>
      </c>
      <c r="I21" s="9">
        <v>53849</v>
      </c>
      <c r="J21" s="10">
        <f t="shared" si="0"/>
        <v>48600</v>
      </c>
      <c r="K21" s="11">
        <f t="shared" si="1"/>
        <v>6175.1292294169843</v>
      </c>
      <c r="L21" s="11">
        <f t="shared" si="2"/>
        <v>12.7060272210226</v>
      </c>
      <c r="M21" s="12" t="s">
        <v>4</v>
      </c>
      <c r="N21" s="13">
        <f>J21*1*F21</f>
        <v>97200</v>
      </c>
    </row>
    <row r="22" spans="1:14" ht="94.5" x14ac:dyDescent="0.25">
      <c r="A22" s="73"/>
      <c r="B22" s="60" t="s">
        <v>36</v>
      </c>
      <c r="C22" s="67" t="s">
        <v>16</v>
      </c>
      <c r="D22" s="1" t="s">
        <v>66</v>
      </c>
      <c r="E22" s="1">
        <v>1</v>
      </c>
      <c r="F22" s="1">
        <v>2</v>
      </c>
      <c r="G22" s="9">
        <v>59950</v>
      </c>
      <c r="H22" s="9">
        <v>54500</v>
      </c>
      <c r="I22" s="9">
        <v>72630</v>
      </c>
      <c r="J22" s="10">
        <f t="shared" si="0"/>
        <v>62360</v>
      </c>
      <c r="K22" s="11">
        <f t="shared" si="1"/>
        <v>9302.1664143359631</v>
      </c>
      <c r="L22" s="11">
        <f t="shared" si="2"/>
        <v>14.916880074303981</v>
      </c>
      <c r="M22" s="12" t="s">
        <v>4</v>
      </c>
      <c r="N22" s="13">
        <f t="shared" si="3"/>
        <v>124720</v>
      </c>
    </row>
    <row r="23" spans="1:14" ht="47.25" x14ac:dyDescent="0.25">
      <c r="A23" s="73"/>
      <c r="B23" s="60" t="s">
        <v>26</v>
      </c>
      <c r="C23" s="67" t="s">
        <v>16</v>
      </c>
      <c r="D23" s="59" t="s">
        <v>55</v>
      </c>
      <c r="E23" s="59">
        <v>10</v>
      </c>
      <c r="F23" s="59">
        <v>2</v>
      </c>
      <c r="G23" s="9">
        <v>691</v>
      </c>
      <c r="H23" s="9">
        <v>576</v>
      </c>
      <c r="I23" s="9">
        <v>743</v>
      </c>
      <c r="J23" s="10">
        <f t="shared" si="0"/>
        <v>670</v>
      </c>
      <c r="K23" s="11">
        <f t="shared" si="1"/>
        <v>85.457591821908949</v>
      </c>
      <c r="L23" s="11">
        <f t="shared" si="2"/>
        <v>12.754864451031187</v>
      </c>
      <c r="M23" s="12" t="s">
        <v>4</v>
      </c>
      <c r="N23" s="13">
        <f t="shared" si="3"/>
        <v>13400</v>
      </c>
    </row>
    <row r="24" spans="1:14" ht="47.25" x14ac:dyDescent="0.25">
      <c r="A24" s="73"/>
      <c r="B24" s="60" t="s">
        <v>27</v>
      </c>
      <c r="C24" s="67" t="s">
        <v>16</v>
      </c>
      <c r="D24" s="59" t="s">
        <v>55</v>
      </c>
      <c r="E24" s="59">
        <v>10</v>
      </c>
      <c r="F24" s="59">
        <v>2</v>
      </c>
      <c r="G24" s="9">
        <v>334</v>
      </c>
      <c r="H24" s="9">
        <v>257</v>
      </c>
      <c r="I24" s="9">
        <v>267</v>
      </c>
      <c r="J24" s="10">
        <f t="shared" si="0"/>
        <v>286</v>
      </c>
      <c r="K24" s="11">
        <f t="shared" si="1"/>
        <v>41.868842830916641</v>
      </c>
      <c r="L24" s="11">
        <f t="shared" si="2"/>
        <v>14.639455535285538</v>
      </c>
      <c r="M24" s="12" t="s">
        <v>4</v>
      </c>
      <c r="N24" s="13">
        <f t="shared" si="3"/>
        <v>5720</v>
      </c>
    </row>
    <row r="25" spans="1:14" ht="47.25" x14ac:dyDescent="0.25">
      <c r="A25" s="73"/>
      <c r="B25" s="60" t="s">
        <v>28</v>
      </c>
      <c r="C25" s="67" t="s">
        <v>16</v>
      </c>
      <c r="D25" s="59" t="s">
        <v>55</v>
      </c>
      <c r="E25" s="59">
        <v>10</v>
      </c>
      <c r="F25" s="59">
        <v>2</v>
      </c>
      <c r="G25" s="9">
        <v>275</v>
      </c>
      <c r="H25" s="9">
        <v>250</v>
      </c>
      <c r="I25" s="9">
        <v>333</v>
      </c>
      <c r="J25" s="10">
        <f t="shared" si="0"/>
        <v>286</v>
      </c>
      <c r="K25" s="11">
        <f t="shared" si="1"/>
        <v>42.579337712087536</v>
      </c>
      <c r="L25" s="11">
        <f t="shared" si="2"/>
        <v>14.887880318911725</v>
      </c>
      <c r="M25" s="12" t="s">
        <v>4</v>
      </c>
      <c r="N25" s="13">
        <f t="shared" si="3"/>
        <v>5720</v>
      </c>
    </row>
    <row r="26" spans="1:14" ht="47.25" x14ac:dyDescent="0.25">
      <c r="A26" s="73"/>
      <c r="B26" s="60" t="s">
        <v>29</v>
      </c>
      <c r="C26" s="67" t="s">
        <v>16</v>
      </c>
      <c r="D26" s="59" t="s">
        <v>55</v>
      </c>
      <c r="E26" s="59">
        <v>10</v>
      </c>
      <c r="F26" s="59">
        <v>2</v>
      </c>
      <c r="G26" s="9">
        <v>298</v>
      </c>
      <c r="H26" s="9">
        <v>249</v>
      </c>
      <c r="I26" s="9">
        <v>311</v>
      </c>
      <c r="J26" s="10">
        <f t="shared" si="0"/>
        <v>286</v>
      </c>
      <c r="K26" s="11">
        <f t="shared" si="1"/>
        <v>32.695565448543633</v>
      </c>
      <c r="L26" s="11">
        <f t="shared" si="2"/>
        <v>11.432015891099171</v>
      </c>
      <c r="M26" s="12" t="s">
        <v>4</v>
      </c>
      <c r="N26" s="13">
        <f t="shared" si="3"/>
        <v>5720</v>
      </c>
    </row>
    <row r="27" spans="1:14" ht="47.25" x14ac:dyDescent="0.25">
      <c r="A27" s="73"/>
      <c r="B27" s="60" t="s">
        <v>30</v>
      </c>
      <c r="C27" s="67" t="s">
        <v>16</v>
      </c>
      <c r="D27" s="1" t="s">
        <v>55</v>
      </c>
      <c r="E27" s="1">
        <v>10</v>
      </c>
      <c r="F27" s="1">
        <v>2</v>
      </c>
      <c r="G27" s="9">
        <v>294</v>
      </c>
      <c r="H27" s="9">
        <v>245</v>
      </c>
      <c r="I27" s="9">
        <v>319</v>
      </c>
      <c r="J27" s="10">
        <f t="shared" si="0"/>
        <v>286</v>
      </c>
      <c r="K27" s="11">
        <f t="shared" si="1"/>
        <v>37.643060449437421</v>
      </c>
      <c r="L27" s="11">
        <f t="shared" si="2"/>
        <v>13.161909248055043</v>
      </c>
      <c r="M27" s="12" t="s">
        <v>4</v>
      </c>
      <c r="N27" s="13">
        <f t="shared" si="3"/>
        <v>5720</v>
      </c>
    </row>
    <row r="28" spans="1:14" ht="94.5" x14ac:dyDescent="0.25">
      <c r="A28" s="73"/>
      <c r="B28" s="62" t="s">
        <v>37</v>
      </c>
      <c r="C28" s="67" t="s">
        <v>16</v>
      </c>
      <c r="D28" s="59" t="s">
        <v>66</v>
      </c>
      <c r="E28" s="59">
        <v>1</v>
      </c>
      <c r="F28" s="1">
        <v>2</v>
      </c>
      <c r="G28" s="9">
        <v>44000</v>
      </c>
      <c r="H28" s="9">
        <v>38200</v>
      </c>
      <c r="I28" s="9">
        <v>49200</v>
      </c>
      <c r="J28" s="10">
        <f t="shared" si="0"/>
        <v>43800</v>
      </c>
      <c r="K28" s="11">
        <f t="shared" si="1"/>
        <v>5502.7265968790416</v>
      </c>
      <c r="L28" s="11">
        <f t="shared" si="2"/>
        <v>12.563302732600551</v>
      </c>
      <c r="M28" s="12" t="s">
        <v>4</v>
      </c>
      <c r="N28" s="13">
        <f t="shared" si="3"/>
        <v>87600</v>
      </c>
    </row>
    <row r="29" spans="1:14" ht="47.25" x14ac:dyDescent="0.25">
      <c r="A29" s="73"/>
      <c r="B29" s="60" t="s">
        <v>38</v>
      </c>
      <c r="C29" s="67" t="s">
        <v>16</v>
      </c>
      <c r="D29" s="63" t="s">
        <v>64</v>
      </c>
      <c r="E29" s="15" t="s">
        <v>65</v>
      </c>
      <c r="F29" s="16">
        <v>2</v>
      </c>
      <c r="G29" s="9">
        <v>25200</v>
      </c>
      <c r="H29" s="9">
        <v>21000</v>
      </c>
      <c r="I29" s="9">
        <v>25410</v>
      </c>
      <c r="J29" s="10">
        <f t="shared" si="0"/>
        <v>23870</v>
      </c>
      <c r="K29" s="11">
        <f t="shared" si="1"/>
        <v>2487.7097901483608</v>
      </c>
      <c r="L29" s="11">
        <f t="shared" si="2"/>
        <v>10.42190946857294</v>
      </c>
      <c r="M29" s="12" t="s">
        <v>4</v>
      </c>
      <c r="N29" s="13">
        <f>J29*1*F29</f>
        <v>47740</v>
      </c>
    </row>
    <row r="30" spans="1:14" ht="110.25" x14ac:dyDescent="0.25">
      <c r="A30" s="73"/>
      <c r="B30" s="64" t="s">
        <v>39</v>
      </c>
      <c r="C30" s="67" t="s">
        <v>16</v>
      </c>
      <c r="D30" s="63" t="s">
        <v>64</v>
      </c>
      <c r="E30" s="65" t="s">
        <v>67</v>
      </c>
      <c r="F30" s="16">
        <v>2</v>
      </c>
      <c r="G30" s="9">
        <v>4080</v>
      </c>
      <c r="H30" s="9">
        <v>3400</v>
      </c>
      <c r="I30" s="9">
        <v>4400</v>
      </c>
      <c r="J30" s="10">
        <f t="shared" si="0"/>
        <v>3960</v>
      </c>
      <c r="K30" s="11">
        <f t="shared" si="1"/>
        <v>510.68581339214819</v>
      </c>
      <c r="L30" s="11">
        <f t="shared" si="2"/>
        <v>12.896106398791622</v>
      </c>
      <c r="M30" s="12" t="s">
        <v>4</v>
      </c>
      <c r="N30" s="13">
        <f>J30*2*F30</f>
        <v>15840</v>
      </c>
    </row>
    <row r="31" spans="1:14" ht="47.25" x14ac:dyDescent="0.25">
      <c r="A31" s="73"/>
      <c r="B31" s="60" t="s">
        <v>40</v>
      </c>
      <c r="C31" s="67" t="s">
        <v>16</v>
      </c>
      <c r="D31" s="1" t="s">
        <v>66</v>
      </c>
      <c r="E31" s="1">
        <v>1</v>
      </c>
      <c r="F31" s="1" t="s">
        <v>56</v>
      </c>
      <c r="G31" s="9">
        <v>4070</v>
      </c>
      <c r="H31" s="9">
        <v>3700</v>
      </c>
      <c r="I31" s="9">
        <v>4830</v>
      </c>
      <c r="J31" s="10">
        <f t="shared" si="0"/>
        <v>4200</v>
      </c>
      <c r="K31" s="11">
        <f t="shared" si="1"/>
        <v>576.10762883336304</v>
      </c>
      <c r="L31" s="11">
        <f t="shared" si="2"/>
        <v>13.716848305556262</v>
      </c>
      <c r="M31" s="12" t="s">
        <v>4</v>
      </c>
      <c r="N31" s="13">
        <f>J31</f>
        <v>4200</v>
      </c>
    </row>
    <row r="32" spans="1:14" ht="47.25" x14ac:dyDescent="0.25">
      <c r="A32" s="73"/>
      <c r="B32" s="60" t="s">
        <v>41</v>
      </c>
      <c r="C32" s="67" t="s">
        <v>16</v>
      </c>
      <c r="D32" s="1" t="s">
        <v>55</v>
      </c>
      <c r="E32" s="1">
        <v>16</v>
      </c>
      <c r="F32" s="1" t="s">
        <v>56</v>
      </c>
      <c r="G32" s="9">
        <v>5340</v>
      </c>
      <c r="H32" s="9">
        <v>4450</v>
      </c>
      <c r="I32" s="9">
        <v>5510</v>
      </c>
      <c r="J32" s="10">
        <f t="shared" si="0"/>
        <v>5100</v>
      </c>
      <c r="K32" s="11">
        <f t="shared" si="1"/>
        <v>569.29781309961129</v>
      </c>
      <c r="L32" s="11">
        <f t="shared" si="2"/>
        <v>11.162702217639437</v>
      </c>
      <c r="M32" s="12" t="s">
        <v>4</v>
      </c>
      <c r="N32" s="13">
        <f>J32*16</f>
        <v>81600</v>
      </c>
    </row>
    <row r="33" spans="1:14" ht="47.25" x14ac:dyDescent="0.25">
      <c r="A33" s="73"/>
      <c r="B33" s="60" t="s">
        <v>42</v>
      </c>
      <c r="C33" s="67" t="s">
        <v>16</v>
      </c>
      <c r="D33" s="1" t="s">
        <v>66</v>
      </c>
      <c r="E33" s="1">
        <v>1</v>
      </c>
      <c r="F33" s="16" t="s">
        <v>56</v>
      </c>
      <c r="G33" s="9">
        <v>22800</v>
      </c>
      <c r="H33" s="9">
        <v>19000</v>
      </c>
      <c r="I33" s="9">
        <v>24710</v>
      </c>
      <c r="J33" s="10">
        <f t="shared" si="0"/>
        <v>22170</v>
      </c>
      <c r="K33" s="11">
        <f t="shared" si="1"/>
        <v>2906.6647553510534</v>
      </c>
      <c r="L33" s="11">
        <f t="shared" si="2"/>
        <v>13.110801783270427</v>
      </c>
      <c r="M33" s="12" t="s">
        <v>4</v>
      </c>
      <c r="N33" s="13">
        <f>J33</f>
        <v>22170</v>
      </c>
    </row>
    <row r="34" spans="1:14" ht="47.25" x14ac:dyDescent="0.25">
      <c r="A34" s="73"/>
      <c r="B34" s="60" t="s">
        <v>43</v>
      </c>
      <c r="C34" s="67" t="s">
        <v>16</v>
      </c>
      <c r="D34" s="1" t="s">
        <v>55</v>
      </c>
      <c r="E34" s="1">
        <v>800</v>
      </c>
      <c r="F34" s="16" t="s">
        <v>56</v>
      </c>
      <c r="G34" s="9">
        <v>121</v>
      </c>
      <c r="H34" s="9">
        <v>110</v>
      </c>
      <c r="I34" s="9">
        <v>144</v>
      </c>
      <c r="J34" s="10">
        <f t="shared" si="0"/>
        <v>125</v>
      </c>
      <c r="K34" s="11">
        <f t="shared" si="1"/>
        <v>17.349351572897472</v>
      </c>
      <c r="L34" s="11">
        <f t="shared" si="2"/>
        <v>13.879481258317977</v>
      </c>
      <c r="M34" s="12" t="s">
        <v>4</v>
      </c>
      <c r="N34" s="13">
        <f>J34*800</f>
        <v>100000</v>
      </c>
    </row>
    <row r="35" spans="1:14" ht="47.25" x14ac:dyDescent="0.25">
      <c r="A35" s="73"/>
      <c r="B35" s="60" t="s">
        <v>44</v>
      </c>
      <c r="C35" s="67" t="s">
        <v>16</v>
      </c>
      <c r="D35" s="1" t="s">
        <v>55</v>
      </c>
      <c r="E35" s="1">
        <v>64</v>
      </c>
      <c r="F35" s="16" t="s">
        <v>56</v>
      </c>
      <c r="G35" s="9">
        <v>156</v>
      </c>
      <c r="H35" s="9">
        <v>130</v>
      </c>
      <c r="I35" s="9">
        <v>176</v>
      </c>
      <c r="J35" s="10">
        <f t="shared" si="0"/>
        <v>154</v>
      </c>
      <c r="K35" s="11">
        <f t="shared" si="1"/>
        <v>23.065125189341593</v>
      </c>
      <c r="L35" s="11">
        <f t="shared" si="2"/>
        <v>14.977354019052983</v>
      </c>
      <c r="M35" s="12" t="s">
        <v>4</v>
      </c>
      <c r="N35" s="13">
        <f>J35*64</f>
        <v>9856</v>
      </c>
    </row>
    <row r="36" spans="1:14" ht="63" x14ac:dyDescent="0.25">
      <c r="A36" s="73"/>
      <c r="B36" s="66" t="s">
        <v>45</v>
      </c>
      <c r="C36" s="67" t="s">
        <v>16</v>
      </c>
      <c r="D36" s="1" t="s">
        <v>55</v>
      </c>
      <c r="E36" s="1">
        <v>64</v>
      </c>
      <c r="F36" s="16" t="s">
        <v>56</v>
      </c>
      <c r="G36" s="9">
        <v>3282</v>
      </c>
      <c r="H36" s="9">
        <v>2735</v>
      </c>
      <c r="I36" s="9">
        <v>3523</v>
      </c>
      <c r="J36" s="10">
        <f t="shared" si="0"/>
        <v>3180</v>
      </c>
      <c r="K36" s="11">
        <f t="shared" si="1"/>
        <v>403.78088117195443</v>
      </c>
      <c r="L36" s="11">
        <f t="shared" si="2"/>
        <v>12.697511986539448</v>
      </c>
      <c r="M36" s="12" t="s">
        <v>4</v>
      </c>
      <c r="N36" s="13">
        <f>J36*64</f>
        <v>203520</v>
      </c>
    </row>
    <row r="37" spans="1:14" ht="47.25" x14ac:dyDescent="0.25">
      <c r="A37" s="73"/>
      <c r="B37" s="60" t="s">
        <v>46</v>
      </c>
      <c r="C37" s="67" t="s">
        <v>16</v>
      </c>
      <c r="D37" s="1" t="s">
        <v>55</v>
      </c>
      <c r="E37" s="1">
        <v>800</v>
      </c>
      <c r="F37" s="1" t="s">
        <v>56</v>
      </c>
      <c r="G37" s="9">
        <v>570</v>
      </c>
      <c r="H37" s="9">
        <v>510</v>
      </c>
      <c r="I37" s="9">
        <v>672</v>
      </c>
      <c r="J37" s="10">
        <f t="shared" si="0"/>
        <v>584</v>
      </c>
      <c r="K37" s="11">
        <f t="shared" si="1"/>
        <v>81.902380917773087</v>
      </c>
      <c r="L37" s="11">
        <f t="shared" si="2"/>
        <v>14.024380294139227</v>
      </c>
      <c r="M37" s="12" t="s">
        <v>4</v>
      </c>
      <c r="N37" s="13">
        <f>J37*800</f>
        <v>467200</v>
      </c>
    </row>
    <row r="38" spans="1:14" ht="47.25" x14ac:dyDescent="0.25">
      <c r="A38" s="73"/>
      <c r="B38" s="66" t="s">
        <v>47</v>
      </c>
      <c r="C38" s="67" t="s">
        <v>16</v>
      </c>
      <c r="D38" s="1" t="s">
        <v>68</v>
      </c>
      <c r="E38" s="1">
        <v>512</v>
      </c>
      <c r="F38" s="1" t="s">
        <v>56</v>
      </c>
      <c r="G38" s="9">
        <v>2940</v>
      </c>
      <c r="H38" s="9">
        <v>2450</v>
      </c>
      <c r="I38" s="9">
        <v>3130</v>
      </c>
      <c r="J38" s="10">
        <f t="shared" si="0"/>
        <v>2840</v>
      </c>
      <c r="K38" s="11">
        <f t="shared" si="1"/>
        <v>350.85609585697665</v>
      </c>
      <c r="L38" s="11">
        <f t="shared" si="2"/>
        <v>12.35408788228791</v>
      </c>
      <c r="M38" s="12" t="s">
        <v>4</v>
      </c>
      <c r="N38" s="13">
        <f>J38*512</f>
        <v>1454080</v>
      </c>
    </row>
    <row r="39" spans="1:14" ht="47.25" x14ac:dyDescent="0.25">
      <c r="A39" s="73"/>
      <c r="B39" s="66" t="s">
        <v>48</v>
      </c>
      <c r="C39" s="67" t="s">
        <v>16</v>
      </c>
      <c r="D39" s="1" t="s">
        <v>68</v>
      </c>
      <c r="E39" s="1">
        <v>128</v>
      </c>
      <c r="F39" s="1" t="s">
        <v>56</v>
      </c>
      <c r="G39" s="9">
        <v>3216</v>
      </c>
      <c r="H39" s="9">
        <v>2680</v>
      </c>
      <c r="I39" s="9">
        <v>3464</v>
      </c>
      <c r="J39" s="10">
        <f t="shared" si="0"/>
        <v>3120</v>
      </c>
      <c r="K39" s="11">
        <f t="shared" si="1"/>
        <v>400.71935316378222</v>
      </c>
      <c r="L39" s="11">
        <f t="shared" si="2"/>
        <v>12.843569011659687</v>
      </c>
      <c r="M39" s="12" t="s">
        <v>4</v>
      </c>
      <c r="N39" s="13">
        <f>J39*128</f>
        <v>399360</v>
      </c>
    </row>
    <row r="40" spans="1:14" ht="78.75" x14ac:dyDescent="0.25">
      <c r="A40" s="73"/>
      <c r="B40" s="2" t="s">
        <v>32</v>
      </c>
      <c r="C40" s="67" t="s">
        <v>16</v>
      </c>
      <c r="D40" s="1" t="s">
        <v>57</v>
      </c>
      <c r="E40" s="15" t="s">
        <v>69</v>
      </c>
      <c r="F40" s="1">
        <v>2</v>
      </c>
      <c r="G40" s="9">
        <v>4070</v>
      </c>
      <c r="H40" s="9">
        <v>3700</v>
      </c>
      <c r="I40" s="9">
        <v>4830</v>
      </c>
      <c r="J40" s="10">
        <f t="shared" ref="J40:J44" si="4">AVERAGE(G40:I40)</f>
        <v>4200</v>
      </c>
      <c r="K40" s="11">
        <f t="shared" ref="K40:K45" si="5">STDEV(G40:I40)</f>
        <v>576.10762883336304</v>
      </c>
      <c r="L40" s="11">
        <f t="shared" ref="L40:L45" si="6">K40/J40*100</f>
        <v>13.716848305556262</v>
      </c>
      <c r="M40" s="12" t="s">
        <v>4</v>
      </c>
      <c r="N40" s="13">
        <f>J40*12*F40</f>
        <v>100800</v>
      </c>
    </row>
    <row r="41" spans="1:14" ht="47.25" x14ac:dyDescent="0.25">
      <c r="A41" s="73"/>
      <c r="B41" s="60" t="s">
        <v>49</v>
      </c>
      <c r="C41" s="67" t="s">
        <v>16</v>
      </c>
      <c r="D41" s="1" t="s">
        <v>66</v>
      </c>
      <c r="E41" s="15" t="s">
        <v>24</v>
      </c>
      <c r="F41" s="1" t="s">
        <v>56</v>
      </c>
      <c r="G41" s="9">
        <v>10680</v>
      </c>
      <c r="H41" s="9">
        <v>8900</v>
      </c>
      <c r="I41" s="9">
        <v>11020</v>
      </c>
      <c r="J41" s="10">
        <f t="shared" si="4"/>
        <v>10200</v>
      </c>
      <c r="K41" s="11">
        <f t="shared" si="5"/>
        <v>1138.5956261992226</v>
      </c>
      <c r="L41" s="11">
        <f t="shared" si="6"/>
        <v>11.162702217639437</v>
      </c>
      <c r="M41" s="12" t="s">
        <v>4</v>
      </c>
      <c r="N41" s="13">
        <f>J41</f>
        <v>10200</v>
      </c>
    </row>
    <row r="42" spans="1:14" ht="47.25" x14ac:dyDescent="0.25">
      <c r="A42" s="73"/>
      <c r="B42" s="60" t="s">
        <v>50</v>
      </c>
      <c r="C42" s="67" t="s">
        <v>16</v>
      </c>
      <c r="D42" s="1" t="s">
        <v>70</v>
      </c>
      <c r="E42" s="15" t="s">
        <v>71</v>
      </c>
      <c r="F42" s="1" t="s">
        <v>56</v>
      </c>
      <c r="G42" s="9">
        <v>43</v>
      </c>
      <c r="H42" s="9">
        <v>36</v>
      </c>
      <c r="I42" s="9">
        <v>47</v>
      </c>
      <c r="J42" s="10">
        <f t="shared" si="4"/>
        <v>42</v>
      </c>
      <c r="K42" s="11">
        <f t="shared" si="5"/>
        <v>5.5677643628300215</v>
      </c>
      <c r="L42" s="11">
        <f t="shared" si="6"/>
        <v>13.256581816261956</v>
      </c>
      <c r="M42" s="12" t="s">
        <v>4</v>
      </c>
      <c r="N42" s="13">
        <f>J42*800</f>
        <v>33600</v>
      </c>
    </row>
    <row r="43" spans="1:14" ht="63" x14ac:dyDescent="0.25">
      <c r="A43" s="73"/>
      <c r="B43" s="60" t="s">
        <v>51</v>
      </c>
      <c r="C43" s="67" t="s">
        <v>16</v>
      </c>
      <c r="D43" s="1" t="s">
        <v>66</v>
      </c>
      <c r="E43" s="1">
        <v>1</v>
      </c>
      <c r="F43" s="1">
        <v>2</v>
      </c>
      <c r="G43" s="9">
        <v>35000</v>
      </c>
      <c r="H43" s="9">
        <v>30700</v>
      </c>
      <c r="I43" s="9">
        <v>40140</v>
      </c>
      <c r="J43" s="10">
        <f t="shared" si="4"/>
        <v>35280</v>
      </c>
      <c r="K43" s="11">
        <f t="shared" si="5"/>
        <v>4726.2247090040055</v>
      </c>
      <c r="L43" s="11">
        <f t="shared" si="6"/>
        <v>13.396328540260788</v>
      </c>
      <c r="M43" s="12" t="s">
        <v>4</v>
      </c>
      <c r="N43" s="13">
        <f t="shared" si="3"/>
        <v>70560</v>
      </c>
    </row>
    <row r="44" spans="1:14" ht="47.25" x14ac:dyDescent="0.25">
      <c r="A44" s="73"/>
      <c r="B44" s="60" t="s">
        <v>75</v>
      </c>
      <c r="C44" s="67" t="s">
        <v>16</v>
      </c>
      <c r="D44" s="1" t="s">
        <v>59</v>
      </c>
      <c r="E44" s="15" t="s">
        <v>72</v>
      </c>
      <c r="F44" s="1">
        <v>2</v>
      </c>
      <c r="G44" s="9">
        <v>2760</v>
      </c>
      <c r="H44" s="9">
        <v>2300</v>
      </c>
      <c r="I44" s="9">
        <v>2992</v>
      </c>
      <c r="J44" s="10">
        <f t="shared" si="4"/>
        <v>2684</v>
      </c>
      <c r="K44" s="11">
        <f t="shared" si="5"/>
        <v>352.20448605888026</v>
      </c>
      <c r="L44" s="11">
        <f t="shared" si="6"/>
        <v>13.122372803982127</v>
      </c>
      <c r="M44" s="12" t="s">
        <v>4</v>
      </c>
      <c r="N44" s="13">
        <f>J44*2*12*F44</f>
        <v>128832</v>
      </c>
    </row>
    <row r="45" spans="1:14" ht="47.25" x14ac:dyDescent="0.25">
      <c r="A45" s="73"/>
      <c r="B45" s="60" t="s">
        <v>33</v>
      </c>
      <c r="C45" s="67" t="s">
        <v>16</v>
      </c>
      <c r="D45" s="1" t="s">
        <v>59</v>
      </c>
      <c r="E45" s="15" t="s">
        <v>73</v>
      </c>
      <c r="F45" s="1">
        <v>2</v>
      </c>
      <c r="G45" s="9">
        <v>1548</v>
      </c>
      <c r="H45" s="9">
        <v>1290</v>
      </c>
      <c r="I45" s="9">
        <v>1692</v>
      </c>
      <c r="J45" s="10">
        <f>AVERAGE(G45:I45)</f>
        <v>1510</v>
      </c>
      <c r="K45" s="11">
        <f t="shared" si="5"/>
        <v>203.67621363330574</v>
      </c>
      <c r="L45" s="11">
        <f t="shared" si="6"/>
        <v>13.488490969093094</v>
      </c>
      <c r="M45" s="12" t="s">
        <v>4</v>
      </c>
      <c r="N45" s="13">
        <f>J45*3*8*F45</f>
        <v>72480</v>
      </c>
    </row>
    <row r="46" spans="1:14" x14ac:dyDescent="0.25">
      <c r="A46" s="73"/>
      <c r="B46" s="57" t="s">
        <v>21</v>
      </c>
      <c r="C46" s="24"/>
      <c r="D46" s="24"/>
      <c r="E46" s="24"/>
      <c r="F46" s="25"/>
      <c r="G46" s="26">
        <f>(G9*8*8*F9)+(G10*E10*F10)+(G11*E11*F11)+(G12*E12*F12)+(G13*E13*F13)+(G14*E14*F14)+(G15*E15)+(G16*32*F16)+(G17*8*10*F17)+(G18*8*4*F18)+(G19*10*F19)+(G20*10*F20)+(G21*F21)+(G22*F22)+(G23*E23*F23)+(G24*E24*F24)+(G25*E25*F25)+(G26*E26*F26)+(G27*E27*F27)+(G28*F28)+(G29*F29)+(G30*2*F30)+G31+(G32*E32)+G33+(G34*E34)+(G35*E35)+(G36*E36)+(G37*E37)+(G38*E38)+(G39*E39)+(G40*12*F40)+G41+(G42*800)+(G43*F43)+(G44*2*12*F44)+(G45*3*8*F45)</f>
        <v>7681620</v>
      </c>
      <c r="H46" s="26">
        <f>(H9*8*8*F9)+(H10*E10*F10)+(H11*E11*F11)+(H12*E12*F12)+(H13*E13*F13)+(H14*E14*F14)+(H15*E15)+(H16*32*F16)+(H17*8*10*F17)+(H18*8*4*F18)+(H19*10*F19)+(H20*10*F20)+(H21*F21)+(H22*F22)+(H23*E23*F23)+(H24*E24*F24)+(H25*E25*F25)+(H26*E26*F26)+(H27*E27*F27)+(H28*F28)+(H29*F29)+(H30*2*F30)+H31+(H32*E32)+H33+(H34*E34)+(H35*E35)+(H36*E36)+(H37*E37)+(H38*E38)+(H39*E39)+(H40*12*F40)+H41+(H42*800)+(H43*F43)+(H44*2*12*F44)+(H45*3*8*F45)</f>
        <v>6531708</v>
      </c>
      <c r="I46" s="26">
        <f>(I9*8*8*F9)+(I10*E10*F10)+(I11*E11*F11)+(I12*E12*F12)+(I13*E13*F13)+(I14*E14*F14)+(I15*E15)+(I16*32*F16)+(I17*8*10*F17)+(I18*8*4*F18)+(I19*10*F19)+(I20*10*F20)+(I21*F21)+(I22*F22)+(I23*E23*F23)+(I24*E24*F24)+(I25*E25*F25)+(I26*E26*F26)+(I27*E27*F27)+(I28*F28)+(I29*F29)+(I30*2*F30)+I31+(I32*E32)+I33+(I34*E34)+(I35*E35)+(I36*E36)+(I37*E37)+(I38*E38)+(I39*E39)+(I40*12*F40)+I41+(I42*800)+(I43*F43)+(I44*2*12*F44)+(I45*3*8*F45)</f>
        <v>8507202</v>
      </c>
      <c r="J46" s="14">
        <f>AVERAGE(G46:I46)</f>
        <v>7573510</v>
      </c>
      <c r="K46" s="11">
        <f>STDEV(G46:I46)</f>
        <v>992174.3622388154</v>
      </c>
      <c r="L46" s="11">
        <f t="shared" si="2"/>
        <v>13.100588264078549</v>
      </c>
      <c r="M46" s="12" t="s">
        <v>4</v>
      </c>
      <c r="N46" s="27">
        <f>SUM(N9:N45)</f>
        <v>7573510</v>
      </c>
    </row>
    <row r="47" spans="1:14" x14ac:dyDescent="0.25">
      <c r="A47" s="73"/>
      <c r="B47" s="70" t="s">
        <v>1</v>
      </c>
      <c r="C47" s="28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31"/>
    </row>
    <row r="48" spans="1:14" x14ac:dyDescent="0.25">
      <c r="A48" s="73"/>
      <c r="B48" s="70"/>
      <c r="C48" s="32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5"/>
    </row>
    <row r="49" spans="1:14" x14ac:dyDescent="0.25">
      <c r="A49" s="73"/>
      <c r="B49" s="70" t="s">
        <v>2</v>
      </c>
      <c r="C49" s="28"/>
      <c r="D49" s="29"/>
      <c r="E49" s="29"/>
      <c r="F49" s="30"/>
      <c r="G49" s="36"/>
      <c r="H49" s="36"/>
      <c r="I49" s="36"/>
      <c r="J49" s="29"/>
      <c r="K49" s="29"/>
      <c r="L49" s="29"/>
      <c r="M49" s="29"/>
      <c r="N49" s="31"/>
    </row>
    <row r="50" spans="1:14" x14ac:dyDescent="0.25">
      <c r="A50" s="73"/>
      <c r="B50" s="70"/>
      <c r="C50" s="32"/>
      <c r="D50" s="33"/>
      <c r="E50" s="33"/>
      <c r="F50" s="34"/>
      <c r="G50" s="37"/>
      <c r="H50" s="37"/>
      <c r="I50" s="37"/>
      <c r="J50" s="33"/>
      <c r="K50" s="33"/>
      <c r="L50" s="33"/>
      <c r="M50" s="33"/>
      <c r="N50" s="35"/>
    </row>
    <row r="51" spans="1:14" ht="34.5" customHeight="1" x14ac:dyDescent="0.25">
      <c r="A51" s="73"/>
      <c r="B51" s="57" t="s">
        <v>3</v>
      </c>
      <c r="C51" s="38"/>
      <c r="D51" s="39"/>
      <c r="E51" s="39"/>
      <c r="F51" s="40"/>
      <c r="G51" s="41"/>
      <c r="H51" s="41"/>
      <c r="I51" s="41"/>
      <c r="J51" s="39"/>
      <c r="K51" s="39"/>
      <c r="L51" s="39"/>
      <c r="M51" s="39"/>
      <c r="N51" s="42"/>
    </row>
    <row r="52" spans="1:14" x14ac:dyDescent="0.25">
      <c r="A52" s="73"/>
      <c r="B52" s="3"/>
      <c r="C52" s="3"/>
      <c r="D52" s="3"/>
      <c r="E52" s="3"/>
      <c r="F52" s="43"/>
      <c r="G52" s="3"/>
      <c r="H52" s="3"/>
      <c r="I52" s="44"/>
      <c r="J52" s="3"/>
      <c r="K52" s="3"/>
      <c r="L52" s="3"/>
      <c r="M52" s="3"/>
      <c r="N52" s="45"/>
    </row>
    <row r="53" spans="1:14" x14ac:dyDescent="0.25">
      <c r="A53" s="73"/>
      <c r="B53" s="46" t="s">
        <v>8</v>
      </c>
      <c r="C53" s="46"/>
      <c r="D53" s="46"/>
      <c r="E53" s="46"/>
      <c r="F53" s="47"/>
      <c r="G53" s="46"/>
      <c r="H53" s="48"/>
      <c r="I53" s="46"/>
      <c r="J53" s="46"/>
      <c r="K53" s="46"/>
      <c r="L53" s="46"/>
      <c r="M53" s="46"/>
      <c r="N53" s="49"/>
    </row>
    <row r="54" spans="1:14" x14ac:dyDescent="0.25">
      <c r="A54" s="73"/>
      <c r="B54" s="46"/>
      <c r="C54" s="46"/>
      <c r="D54" s="46"/>
      <c r="E54" s="46"/>
      <c r="F54" s="47"/>
      <c r="G54" s="46"/>
      <c r="H54" s="46"/>
      <c r="I54" s="46"/>
      <c r="J54" s="46"/>
      <c r="K54" s="46"/>
      <c r="L54" s="46"/>
      <c r="M54" s="46"/>
      <c r="N54" s="49"/>
    </row>
    <row r="55" spans="1:14" x14ac:dyDescent="0.25">
      <c r="A55" s="73"/>
      <c r="B55" s="46" t="s">
        <v>22</v>
      </c>
      <c r="C55" s="46"/>
      <c r="D55" s="46"/>
      <c r="E55" s="46"/>
      <c r="F55" s="47"/>
      <c r="G55" s="48"/>
      <c r="H55" s="48"/>
      <c r="I55" s="46"/>
      <c r="J55" s="46"/>
      <c r="K55" s="46"/>
      <c r="L55" s="46"/>
      <c r="M55" s="46"/>
      <c r="N55" s="49"/>
    </row>
    <row r="56" spans="1:14" x14ac:dyDescent="0.25">
      <c r="A56" s="73"/>
      <c r="B56" s="46"/>
      <c r="C56" s="46"/>
      <c r="D56" s="46"/>
      <c r="E56" s="46"/>
      <c r="F56" s="47"/>
      <c r="G56" s="46"/>
      <c r="H56" s="46"/>
      <c r="I56" s="46"/>
      <c r="J56" s="46"/>
      <c r="K56" s="46"/>
      <c r="L56" s="46"/>
      <c r="M56" s="46"/>
      <c r="N56" s="49"/>
    </row>
    <row r="57" spans="1:14" x14ac:dyDescent="0.25">
      <c r="A57" s="73"/>
      <c r="B57" s="46" t="s">
        <v>23</v>
      </c>
      <c r="C57" s="46"/>
      <c r="D57" s="46"/>
      <c r="E57" s="46"/>
      <c r="F57" s="47"/>
      <c r="G57" s="46"/>
      <c r="H57" s="46"/>
      <c r="I57" s="46"/>
      <c r="J57" s="46"/>
      <c r="K57" s="46"/>
      <c r="L57" s="46"/>
      <c r="M57" s="46"/>
      <c r="N57" s="49"/>
    </row>
    <row r="58" spans="1:14" x14ac:dyDescent="0.25">
      <c r="A58" s="73"/>
      <c r="B58" s="46"/>
      <c r="C58" s="46"/>
      <c r="D58" s="46"/>
      <c r="E58" s="46"/>
      <c r="F58" s="47"/>
      <c r="G58" s="46"/>
      <c r="H58" s="46"/>
      <c r="I58" s="48"/>
      <c r="J58" s="46"/>
      <c r="K58" s="46"/>
      <c r="L58" s="46"/>
      <c r="M58" s="46"/>
      <c r="N58" s="49"/>
    </row>
    <row r="59" spans="1:14" x14ac:dyDescent="0.25">
      <c r="A59" s="73"/>
      <c r="B59" s="46"/>
      <c r="C59" s="46"/>
      <c r="D59" s="46"/>
      <c r="E59" s="46"/>
      <c r="F59" s="47"/>
      <c r="G59" s="46"/>
      <c r="H59" s="46"/>
      <c r="I59" s="48"/>
      <c r="J59" s="46"/>
      <c r="K59" s="46"/>
      <c r="L59" s="46"/>
      <c r="M59" s="46"/>
      <c r="N59" s="49"/>
    </row>
    <row r="60" spans="1:14" x14ac:dyDescent="0.25">
      <c r="A60" s="73"/>
      <c r="B60" s="46"/>
      <c r="C60" s="46"/>
      <c r="D60" s="46"/>
      <c r="E60" s="46"/>
      <c r="F60" s="47"/>
      <c r="G60" s="46"/>
      <c r="H60" s="46"/>
      <c r="I60" s="48"/>
      <c r="J60" s="46"/>
      <c r="K60" s="46"/>
      <c r="L60" s="46"/>
      <c r="M60" s="46"/>
      <c r="N60" s="49"/>
    </row>
    <row r="61" spans="1:14" x14ac:dyDescent="0.25">
      <c r="A61" s="73"/>
      <c r="B61" s="46"/>
      <c r="C61" s="46"/>
      <c r="D61" s="46"/>
      <c r="E61" s="46"/>
      <c r="F61" s="47"/>
      <c r="G61" s="46"/>
      <c r="H61" s="46"/>
      <c r="I61" s="48"/>
      <c r="J61" s="46"/>
      <c r="K61" s="46"/>
      <c r="L61" s="46"/>
      <c r="M61" s="46"/>
      <c r="N61" s="49"/>
    </row>
    <row r="62" spans="1:14" x14ac:dyDescent="0.25">
      <c r="A62" s="73"/>
      <c r="B62" s="46"/>
      <c r="C62" s="46"/>
      <c r="D62" s="46"/>
      <c r="E62" s="46"/>
      <c r="F62" s="47"/>
      <c r="G62" s="46"/>
      <c r="H62" s="46"/>
      <c r="I62" s="48"/>
      <c r="J62" s="46"/>
      <c r="K62" s="46"/>
      <c r="L62" s="46"/>
      <c r="M62" s="46"/>
      <c r="N62" s="49"/>
    </row>
    <row r="63" spans="1:14" x14ac:dyDescent="0.25">
      <c r="A63" s="5"/>
      <c r="B63" s="46"/>
      <c r="C63" s="46"/>
      <c r="D63" s="46"/>
      <c r="E63" s="46"/>
      <c r="F63" s="47"/>
      <c r="G63" s="46"/>
      <c r="H63" s="46"/>
      <c r="I63" s="48"/>
      <c r="J63" s="46"/>
      <c r="K63" s="46"/>
      <c r="L63" s="46"/>
      <c r="M63" s="46"/>
      <c r="N63" s="49"/>
    </row>
    <row r="64" spans="1:14" x14ac:dyDescent="0.25">
      <c r="A64" s="68"/>
      <c r="B64" s="46"/>
      <c r="C64" s="46"/>
      <c r="D64" s="46"/>
      <c r="E64" s="46"/>
      <c r="F64" s="47"/>
      <c r="G64" s="46"/>
      <c r="H64" s="46"/>
      <c r="I64" s="48"/>
      <c r="J64" s="46"/>
      <c r="K64" s="46"/>
      <c r="L64" s="46"/>
      <c r="M64" s="46"/>
      <c r="N64" s="49"/>
    </row>
    <row r="65" spans="1:14" x14ac:dyDescent="0.25">
      <c r="A65" s="68"/>
      <c r="B65" s="46"/>
      <c r="C65" s="46"/>
      <c r="D65" s="46"/>
      <c r="E65" s="46"/>
      <c r="F65" s="47"/>
      <c r="G65" s="46"/>
      <c r="H65" s="46"/>
      <c r="I65" s="48"/>
      <c r="J65" s="46"/>
      <c r="K65" s="46"/>
      <c r="L65" s="46"/>
      <c r="M65" s="46"/>
      <c r="N65" s="49"/>
    </row>
    <row r="66" spans="1:14" ht="57" hidden="1" customHeight="1" x14ac:dyDescent="0.25">
      <c r="A66" s="68"/>
      <c r="B66" s="46"/>
      <c r="C66" s="46"/>
      <c r="D66" s="46"/>
      <c r="E66" s="46"/>
      <c r="F66" s="47"/>
      <c r="G66" s="46"/>
      <c r="H66" s="46"/>
      <c r="I66" s="48"/>
      <c r="J66" s="46"/>
      <c r="K66" s="46"/>
      <c r="L66" s="46"/>
      <c r="M66" s="46"/>
      <c r="N66" s="49"/>
    </row>
    <row r="67" spans="1:14" x14ac:dyDescent="0.25">
      <c r="A67" s="68"/>
      <c r="B67" s="46"/>
      <c r="C67" s="46"/>
      <c r="D67" s="46"/>
      <c r="E67" s="46"/>
      <c r="F67" s="47"/>
      <c r="G67" s="46"/>
      <c r="H67" s="46"/>
      <c r="I67" s="48"/>
      <c r="J67" s="46"/>
      <c r="K67" s="46"/>
      <c r="L67" s="46"/>
      <c r="M67" s="46"/>
      <c r="N67" s="49"/>
    </row>
    <row r="68" spans="1:14" ht="16.5" thickBot="1" x14ac:dyDescent="0.3">
      <c r="A68" s="50"/>
      <c r="B68" s="51"/>
      <c r="C68" s="51"/>
      <c r="D68" s="51"/>
      <c r="E68" s="51"/>
      <c r="F68" s="52"/>
      <c r="G68" s="51"/>
      <c r="H68" s="51"/>
      <c r="I68" s="53"/>
      <c r="J68" s="51"/>
      <c r="K68" s="51"/>
      <c r="L68" s="51"/>
      <c r="M68" s="51"/>
      <c r="N68" s="54"/>
    </row>
    <row r="69" spans="1:14" x14ac:dyDescent="0.25">
      <c r="A69" s="55"/>
    </row>
  </sheetData>
  <mergeCells count="21">
    <mergeCell ref="B1:N1"/>
    <mergeCell ref="B2:N2"/>
    <mergeCell ref="A3:N3"/>
    <mergeCell ref="A4:A5"/>
    <mergeCell ref="B4:B5"/>
    <mergeCell ref="C4:C5"/>
    <mergeCell ref="D4:D5"/>
    <mergeCell ref="F4:F5"/>
    <mergeCell ref="G4:I5"/>
    <mergeCell ref="J4:J5"/>
    <mergeCell ref="N4:N5"/>
    <mergeCell ref="A66:A67"/>
    <mergeCell ref="K4:K5"/>
    <mergeCell ref="L4:L5"/>
    <mergeCell ref="M4:M5"/>
    <mergeCell ref="G6:I6"/>
    <mergeCell ref="A7:A62"/>
    <mergeCell ref="B47:B48"/>
    <mergeCell ref="B49:B50"/>
    <mergeCell ref="A64:A65"/>
    <mergeCell ref="E4:E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2021-11-22T10:41:04Z</dcterms:modified>
</cp:coreProperties>
</file>