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Лист1" sheetId="1" r:id="rId1"/>
  </sheets>
  <definedNames>
    <definedName name="_xlnm.Print_Area" localSheetId="0">'Лист1'!$A$1:$Q$29</definedName>
  </definedNames>
  <calcPr fullCalcOnLoad="1" refMode="R1C1"/>
</workbook>
</file>

<file path=xl/sharedStrings.xml><?xml version="1.0" encoding="utf-8"?>
<sst xmlns="http://schemas.openxmlformats.org/spreadsheetml/2006/main" count="53" uniqueCount="48">
  <si>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</si>
  <si>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</si>
  <si>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</si>
  <si>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</si>
  <si>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</si>
  <si>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</si>
  <si>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</si>
  <si>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Кол-во знач.</t>
  </si>
  <si>
    <t>Сред.квадр.откл. σ=</t>
  </si>
  <si>
    <t>Коэфф вариации V=</t>
  </si>
  <si>
    <t>Средн. арифм.</t>
  </si>
  <si>
    <t>Цена за 1 (без округления), руб.</t>
  </si>
  <si>
    <t>Расчет начальной (максимальной) цены контракта (цены лота) осуществляется заказчиками в соответствии с приказом министерства экономического развития Российской Федерации №567 от 02.10.2013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</t>
  </si>
  <si>
    <t>где:</t>
  </si>
  <si>
    <t>НМЦК рын</t>
  </si>
  <si>
    <t xml:space="preserve"> - НМЦК, определяемая методом сопоставимых рыночных цен (анализа рынка);</t>
  </si>
  <si>
    <t>v</t>
  </si>
  <si>
    <t>- количество (объем) закупаемого товара (работы, услуги);</t>
  </si>
  <si>
    <t>n</t>
  </si>
  <si>
    <t>- количество значений, используемых в расчете;</t>
  </si>
  <si>
    <t>i</t>
  </si>
  <si>
    <t>i - номер источника ценовой информации;</t>
  </si>
  <si>
    <t>ц i</t>
  </si>
  <si>
    <t>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</t>
  </si>
  <si>
    <t>Расчет начальной (максимальной) цены по позиции производится по формуле:</t>
  </si>
  <si>
    <t>руб.</t>
  </si>
  <si>
    <t>Среднее квадратичное отклонение</t>
  </si>
  <si>
    <t>НМЦКрын</t>
  </si>
  <si>
    <t>Начальная (максимальная) цена Контракта сформирована методом сопоставимых рыночных цен (анализа рынка).</t>
  </si>
  <si>
    <t>Источник №1</t>
  </si>
  <si>
    <t>Источник №2</t>
  </si>
  <si>
    <t>Источник №3</t>
  </si>
  <si>
    <t>Наименование закупки</t>
  </si>
  <si>
    <t>В соответствии с приказом Минэкономразвития России от 2 октября 2013 г. N 567 начальная (максимальная) цена договора определена и обоснована посредством применения метода сопоставимых рыночных цен (анализа рынка) путем анализа коммерческих предложений  идентичных  товаров, и рассчитана в целях выявления предложений, соответствующих установленным требованиям к товарам  по определенным параметрам.</t>
  </si>
  <si>
    <t xml:space="preserve"> РАСЧЕТ ОБОСНОВАНИЕ НАЧАЛЬНОЙ (максимальной) ЦЕНЫ ДОГОВОРА</t>
  </si>
  <si>
    <t xml:space="preserve">Используемый метод определения начальной (максимальной) цены договора </t>
  </si>
  <si>
    <t>Метод сопоставимых рыночных цен (анализ рынка)</t>
  </si>
  <si>
    <t>Таблица цен расчета начальной (максимальной) цены муниципального договора</t>
  </si>
  <si>
    <t xml:space="preserve">Оказание услуг по информированию населения городского округа Чехов об основных социально-экономических событиях, а также о деятельности органов местного самоуправления </t>
  </si>
  <si>
    <t>Печать баннера</t>
  </si>
  <si>
    <t>Монтаж баннеров</t>
  </si>
  <si>
    <t>Демонтаж баннеров</t>
  </si>
  <si>
    <t>метр квадратный</t>
  </si>
  <si>
    <t>Плакаты А4</t>
  </si>
  <si>
    <t>Плакаты А3</t>
  </si>
  <si>
    <t>штука</t>
  </si>
  <si>
    <r>
      <t xml:space="preserve">коэффициент вариации цен V (%)           </t>
    </r>
    <r>
      <rPr>
        <i/>
        <sz val="12"/>
        <color indexed="8"/>
        <rFont val="Times New Roman"/>
        <family val="1"/>
      </rPr>
      <t xml:space="preserve">         (не должен превышать 33%)</t>
    </r>
  </si>
  <si>
    <t>Исходя из вышеизложенного, считаем целесообразным определить (максимальную) цену муниципального договора на оказание услуг по информированию населения городского округа Чехов об основных социально-экономических событиях, а также о деятельности органов местного самоуправления – 300 000,00 (Триста тысяч)  рублей 00 копеек.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</si>
</sst>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;[Red]#,##0.00"/>
    <numFmt numFmtId="174" formatCode="#,##0.00000;[Red]#,##0.00000"/>
    <numFmt numFmtId="175" formatCode="#,##0;[Red]#,##0"/>
    <numFmt numFmtId="176" formatCode="#,##0.0000000;[Red]#,##0.0000000"/>
    <numFmt numFmtId="177" formatCode="0.0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_р_."/>
    <numFmt numFmtId="184" formatCode="#,##0.000_р_.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2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0" fillId="32" borderId="0" xfId="0" applyFont="1" applyFill="1" applyBorder="1" applyAlignment="1">
      <alignment horizontal="center" vertical="center" wrapText="1"/>
    </xf>
    <xf numFmtId="0" fontId="50" fillId="32" borderId="0" xfId="0" applyFont="1" applyFill="1" applyAlignment="1">
      <alignment horizontal="center" vertical="center" wrapText="1"/>
    </xf>
    <xf numFmtId="172" fontId="50" fillId="32" borderId="0" xfId="0" applyNumberFormat="1" applyFont="1" applyFill="1" applyAlignment="1">
      <alignment horizontal="center" vertical="center" wrapText="1"/>
    </xf>
    <xf numFmtId="0" fontId="51" fillId="32" borderId="0" xfId="0" applyFont="1" applyFill="1" applyAlignment="1">
      <alignment horizontal="center" vertical="center" wrapText="1"/>
    </xf>
    <xf numFmtId="0" fontId="50" fillId="32" borderId="0" xfId="0" applyFont="1" applyFill="1" applyAlignment="1">
      <alignment horizontal="center" vertical="center" wrapText="1"/>
    </xf>
    <xf numFmtId="0" fontId="50" fillId="32" borderId="0" xfId="0" applyFont="1" applyFill="1" applyAlignment="1">
      <alignment horizontal="center" vertical="center" wrapText="1"/>
    </xf>
    <xf numFmtId="2" fontId="50" fillId="32" borderId="0" xfId="0" applyNumberFormat="1" applyFont="1" applyFill="1" applyAlignment="1">
      <alignment horizontal="center" vertical="center" wrapText="1"/>
    </xf>
    <xf numFmtId="172" fontId="51" fillId="32" borderId="0" xfId="0" applyNumberFormat="1" applyFont="1" applyFill="1" applyAlignment="1">
      <alignment horizontal="center" vertical="center" wrapText="1"/>
    </xf>
    <xf numFmtId="177" fontId="50" fillId="32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0" fontId="50" fillId="32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2" fillId="32" borderId="0" xfId="0" applyFont="1" applyFill="1" applyAlignment="1">
      <alignment horizontal="center" vertical="center" wrapText="1"/>
    </xf>
    <xf numFmtId="2" fontId="52" fillId="32" borderId="0" xfId="0" applyNumberFormat="1" applyFont="1" applyFill="1" applyAlignment="1">
      <alignment horizontal="center" vertical="center" wrapText="1"/>
    </xf>
    <xf numFmtId="172" fontId="52" fillId="0" borderId="0" xfId="0" applyNumberFormat="1" applyFont="1" applyFill="1" applyAlignment="1">
      <alignment horizontal="center" vertical="center" wrapText="1"/>
    </xf>
    <xf numFmtId="172" fontId="52" fillId="32" borderId="0" xfId="0" applyNumberFormat="1" applyFont="1" applyFill="1" applyAlignment="1">
      <alignment horizontal="center" vertical="center" wrapText="1"/>
    </xf>
    <xf numFmtId="177" fontId="52" fillId="32" borderId="0" xfId="0" applyNumberFormat="1" applyFont="1" applyFill="1" applyAlignment="1">
      <alignment horizontal="center" vertical="center" wrapText="1"/>
    </xf>
    <xf numFmtId="172" fontId="53" fillId="32" borderId="0" xfId="0" applyNumberFormat="1" applyFont="1" applyFill="1" applyAlignment="1">
      <alignment horizontal="center" vertical="center" wrapText="1"/>
    </xf>
    <xf numFmtId="0" fontId="52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53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2" fillId="32" borderId="10" xfId="0" applyFont="1" applyFill="1" applyBorder="1" applyAlignment="1">
      <alignment horizontal="center" vertical="center" wrapText="1"/>
    </xf>
    <xf numFmtId="2" fontId="52" fillId="32" borderId="10" xfId="0" applyNumberFormat="1" applyFont="1" applyFill="1" applyBorder="1" applyAlignment="1">
      <alignment horizontal="center" vertical="center" wrapText="1"/>
    </xf>
    <xf numFmtId="172" fontId="52" fillId="0" borderId="10" xfId="0" applyNumberFormat="1" applyFont="1" applyFill="1" applyBorder="1" applyAlignment="1">
      <alignment horizontal="center" vertical="center" wrapText="1"/>
    </xf>
    <xf numFmtId="172" fontId="53" fillId="32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174" fontId="52" fillId="32" borderId="10" xfId="0" applyNumberFormat="1" applyFont="1" applyFill="1" applyBorder="1" applyAlignment="1">
      <alignment horizontal="center" vertical="center" wrapText="1"/>
    </xf>
    <xf numFmtId="176" fontId="52" fillId="32" borderId="10" xfId="0" applyNumberFormat="1" applyFont="1" applyFill="1" applyBorder="1" applyAlignment="1">
      <alignment horizontal="center" vertical="center" wrapText="1"/>
    </xf>
    <xf numFmtId="177" fontId="52" fillId="32" borderId="10" xfId="0" applyNumberFormat="1" applyFont="1" applyFill="1" applyBorder="1" applyAlignment="1">
      <alignment horizontal="center" vertical="center" wrapText="1"/>
    </xf>
    <xf numFmtId="4" fontId="52" fillId="32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32" borderId="11" xfId="0" applyFont="1" applyFill="1" applyBorder="1" applyAlignment="1">
      <alignment horizontal="right" vertical="center" wrapText="1"/>
    </xf>
    <xf numFmtId="0" fontId="53" fillId="32" borderId="12" xfId="0" applyFont="1" applyFill="1" applyBorder="1" applyAlignment="1">
      <alignment horizontal="right" vertical="center" wrapText="1"/>
    </xf>
    <xf numFmtId="0" fontId="53" fillId="32" borderId="13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2" fillId="0" borderId="0" xfId="0" applyFont="1" applyBorder="1" applyAlignment="1">
      <alignment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2" fillId="32" borderId="10" xfId="0" applyFont="1" applyFill="1" applyBorder="1" applyAlignment="1">
      <alignment horizontal="center" vertical="center" wrapText="1"/>
    </xf>
    <xf numFmtId="172" fontId="52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1" fillId="32" borderId="0" xfId="0" applyFont="1" applyFill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177" fontId="52" fillId="32" borderId="10" xfId="0" applyNumberFormat="1" applyFont="1" applyFill="1" applyBorder="1" applyAlignment="1">
      <alignment horizontal="center" vertical="center" wrapText="1"/>
    </xf>
    <xf numFmtId="0" fontId="52" fillId="32" borderId="15" xfId="0" applyFont="1" applyFill="1" applyBorder="1" applyAlignment="1">
      <alignment horizontal="center" vertical="center" wrapText="1"/>
    </xf>
    <xf numFmtId="0" fontId="52" fillId="32" borderId="16" xfId="0" applyFont="1" applyFill="1" applyBorder="1" applyAlignment="1">
      <alignment horizontal="center" vertical="center" wrapText="1"/>
    </xf>
    <xf numFmtId="172" fontId="53" fillId="0" borderId="1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19</xdr:row>
      <xdr:rowOff>295275</xdr:rowOff>
    </xdr:from>
    <xdr:to>
      <xdr:col>8</xdr:col>
      <xdr:colOff>361950</xdr:colOff>
      <xdr:row>23</xdr:row>
      <xdr:rowOff>76200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781925"/>
          <a:ext cx="6429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9</xdr:row>
      <xdr:rowOff>923925</xdr:rowOff>
    </xdr:from>
    <xdr:to>
      <xdr:col>15</xdr:col>
      <xdr:colOff>809625</xdr:colOff>
      <xdr:row>9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77875" y="3400425"/>
          <a:ext cx="790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9</xdr:row>
      <xdr:rowOff>952500</xdr:rowOff>
    </xdr:from>
    <xdr:to>
      <xdr:col>17</xdr:col>
      <xdr:colOff>0</xdr:colOff>
      <xdr:row>9</xdr:row>
      <xdr:rowOff>1304925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0" y="3429000"/>
          <a:ext cx="1152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9</xdr:row>
      <xdr:rowOff>923925</xdr:rowOff>
    </xdr:from>
    <xdr:to>
      <xdr:col>15</xdr:col>
      <xdr:colOff>809625</xdr:colOff>
      <xdr:row>9</xdr:row>
      <xdr:rowOff>1314450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77875" y="3400425"/>
          <a:ext cx="790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9</xdr:row>
      <xdr:rowOff>952500</xdr:rowOff>
    </xdr:from>
    <xdr:to>
      <xdr:col>17</xdr:col>
      <xdr:colOff>0</xdr:colOff>
      <xdr:row>9</xdr:row>
      <xdr:rowOff>1304925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0" y="3429000"/>
          <a:ext cx="1152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4"/>
  <sheetViews>
    <sheetView tabSelected="1" view="pageBreakPreview" zoomScale="70" zoomScaleSheetLayoutView="70" zoomScalePageLayoutView="0" workbookViewId="0" topLeftCell="A1">
      <selection activeCell="A19" sqref="A19:O19"/>
    </sheetView>
  </sheetViews>
  <sheetFormatPr defaultColWidth="9.140625" defaultRowHeight="15"/>
  <cols>
    <col min="1" max="1" width="4.57421875" style="2" customWidth="1"/>
    <col min="2" max="2" width="30.00390625" style="2" customWidth="1"/>
    <col min="3" max="3" width="17.421875" style="2" customWidth="1"/>
    <col min="4" max="4" width="7.7109375" style="7" customWidth="1"/>
    <col min="5" max="5" width="9.8515625" style="10" customWidth="1"/>
    <col min="6" max="6" width="10.28125" style="10" customWidth="1"/>
    <col min="7" max="7" width="9.7109375" style="10" customWidth="1"/>
    <col min="8" max="8" width="14.57421875" style="3" customWidth="1"/>
    <col min="9" max="9" width="9.421875" style="2" customWidth="1"/>
    <col min="10" max="10" width="19.28125" style="2" customWidth="1"/>
    <col min="11" max="11" width="14.57421875" style="2" customWidth="1"/>
    <col min="12" max="12" width="24.00390625" style="2" customWidth="1"/>
    <col min="13" max="13" width="14.140625" style="9" customWidth="1"/>
    <col min="14" max="14" width="13.28125" style="8" customWidth="1"/>
    <col min="15" max="15" width="3.00390625" style="2" customWidth="1"/>
    <col min="16" max="16" width="12.140625" style="2" bestFit="1" customWidth="1"/>
    <col min="17" max="17" width="17.57421875" style="2" bestFit="1" customWidth="1"/>
    <col min="18" max="16384" width="9.140625" style="2" customWidth="1"/>
  </cols>
  <sheetData>
    <row r="1" ht="15" customHeight="1"/>
    <row r="2" spans="1:14" ht="15" customHeight="1">
      <c r="A2" s="51" t="s">
        <v>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ht="15" customHeight="1"/>
    <row r="4" spans="1:14" ht="15" customHeight="1">
      <c r="A4" s="52" t="s">
        <v>28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s="13" customFormat="1" ht="36.75" customHeight="1">
      <c r="A5" s="44" t="s">
        <v>32</v>
      </c>
      <c r="B5" s="44"/>
      <c r="C5" s="45" t="s">
        <v>38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7" ht="53.25" customHeight="1">
      <c r="A6" s="53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14"/>
      <c r="P6" s="14"/>
      <c r="Q6" s="14"/>
    </row>
    <row r="7" spans="1:17" ht="15" customHeight="1">
      <c r="A7" s="14"/>
      <c r="B7" s="14"/>
      <c r="C7" s="14"/>
      <c r="D7" s="15"/>
      <c r="E7" s="16"/>
      <c r="F7" s="16"/>
      <c r="G7" s="16"/>
      <c r="H7" s="17"/>
      <c r="I7" s="14"/>
      <c r="J7" s="14"/>
      <c r="K7" s="14"/>
      <c r="L7" s="14"/>
      <c r="M7" s="18"/>
      <c r="N7" s="19"/>
      <c r="O7" s="14"/>
      <c r="P7" s="14"/>
      <c r="Q7" s="14"/>
    </row>
    <row r="8" spans="1:17" ht="15" customHeight="1">
      <c r="A8" s="54" t="s">
        <v>35</v>
      </c>
      <c r="B8" s="54"/>
      <c r="C8" s="54"/>
      <c r="D8" s="54"/>
      <c r="E8" s="54"/>
      <c r="F8" s="54"/>
      <c r="G8" s="54"/>
      <c r="H8" s="55" t="s">
        <v>36</v>
      </c>
      <c r="I8" s="55"/>
      <c r="J8" s="55"/>
      <c r="K8" s="55"/>
      <c r="L8" s="55"/>
      <c r="M8" s="55"/>
      <c r="N8" s="55"/>
      <c r="O8" s="14"/>
      <c r="P8" s="14"/>
      <c r="Q8" s="14"/>
    </row>
    <row r="9" spans="1:17" s="1" customFormat="1" ht="15" customHeight="1">
      <c r="A9" s="46" t="s">
        <v>37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20"/>
      <c r="P9" s="20"/>
      <c r="Q9" s="20"/>
    </row>
    <row r="10" spans="1:17" ht="103.5" customHeight="1">
      <c r="A10" s="48" t="s">
        <v>0</v>
      </c>
      <c r="B10" s="57" t="s">
        <v>1</v>
      </c>
      <c r="C10" s="48" t="s">
        <v>2</v>
      </c>
      <c r="D10" s="48"/>
      <c r="E10" s="21" t="s">
        <v>29</v>
      </c>
      <c r="F10" s="21" t="s">
        <v>30</v>
      </c>
      <c r="G10" s="21" t="s">
        <v>31</v>
      </c>
      <c r="H10" s="49" t="s">
        <v>10</v>
      </c>
      <c r="I10" s="48" t="s">
        <v>7</v>
      </c>
      <c r="J10" s="48" t="s">
        <v>8</v>
      </c>
      <c r="K10" s="48" t="s">
        <v>9</v>
      </c>
      <c r="L10" s="48" t="s">
        <v>6</v>
      </c>
      <c r="M10" s="56" t="s">
        <v>11</v>
      </c>
      <c r="N10" s="22" t="s">
        <v>27</v>
      </c>
      <c r="O10" s="14"/>
      <c r="P10" s="23" t="s">
        <v>26</v>
      </c>
      <c r="Q10" s="24" t="s">
        <v>46</v>
      </c>
    </row>
    <row r="11" spans="1:17" ht="31.5">
      <c r="A11" s="48"/>
      <c r="B11" s="58"/>
      <c r="C11" s="25" t="s">
        <v>3</v>
      </c>
      <c r="D11" s="26" t="s">
        <v>4</v>
      </c>
      <c r="E11" s="27" t="s">
        <v>5</v>
      </c>
      <c r="F11" s="27" t="s">
        <v>5</v>
      </c>
      <c r="G11" s="27" t="s">
        <v>5</v>
      </c>
      <c r="H11" s="49"/>
      <c r="I11" s="48"/>
      <c r="J11" s="48"/>
      <c r="K11" s="48"/>
      <c r="L11" s="48"/>
      <c r="M11" s="56"/>
      <c r="N11" s="28" t="s">
        <v>25</v>
      </c>
      <c r="O11" s="14"/>
      <c r="P11" s="14"/>
      <c r="Q11" s="14"/>
    </row>
    <row r="12" spans="1:17" s="6" customFormat="1" ht="37.5" customHeight="1">
      <c r="A12" s="25">
        <v>1</v>
      </c>
      <c r="B12" s="41" t="s">
        <v>39</v>
      </c>
      <c r="C12" s="25" t="s">
        <v>42</v>
      </c>
      <c r="D12" s="35">
        <v>525</v>
      </c>
      <c r="E12" s="29">
        <v>228.82</v>
      </c>
      <c r="F12" s="29">
        <v>249</v>
      </c>
      <c r="G12" s="29">
        <v>280</v>
      </c>
      <c r="H12" s="30">
        <f>ROUNDDOWN(AVERAGE(E12,F12,G12),2)</f>
        <v>252.6</v>
      </c>
      <c r="I12" s="25">
        <f>COUNT(E12:G12)</f>
        <v>3</v>
      </c>
      <c r="J12" s="31">
        <f>STDEV(E12,F12,G12)</f>
        <v>25.77991724838025</v>
      </c>
      <c r="K12" s="31">
        <f>J12/H12*100</f>
        <v>10.20582630577207</v>
      </c>
      <c r="L12" s="25" t="str">
        <f>IF(K12&lt;33,"ОДНОРОДНЫЕ","НЕОДНОРОДНЫЕ")</f>
        <v>ОДНОРОДНЫЕ</v>
      </c>
      <c r="M12" s="32">
        <f>H12</f>
        <v>252.6</v>
      </c>
      <c r="N12" s="33">
        <f>D12*M12</f>
        <v>132615</v>
      </c>
      <c r="O12" s="14"/>
      <c r="P12" s="14"/>
      <c r="Q12" s="14"/>
    </row>
    <row r="13" spans="1:17" s="12" customFormat="1" ht="38.25" customHeight="1">
      <c r="A13" s="25">
        <v>2</v>
      </c>
      <c r="B13" s="34" t="s">
        <v>40</v>
      </c>
      <c r="C13" s="25" t="s">
        <v>42</v>
      </c>
      <c r="D13" s="35">
        <v>525</v>
      </c>
      <c r="E13" s="29">
        <v>171</v>
      </c>
      <c r="F13" s="29">
        <v>155</v>
      </c>
      <c r="G13" s="29">
        <v>160</v>
      </c>
      <c r="H13" s="30">
        <f>ROUNDDOWN(AVERAGE(E13,F13,G13),2)</f>
        <v>162</v>
      </c>
      <c r="I13" s="25">
        <f>COUNT(E13:G13)</f>
        <v>3</v>
      </c>
      <c r="J13" s="31">
        <f>STDEV(E13,F13,G13)</f>
        <v>8.18535277187245</v>
      </c>
      <c r="K13" s="31">
        <f>J13/H13*100</f>
        <v>5.052686896217562</v>
      </c>
      <c r="L13" s="25" t="str">
        <f>IF(K13&lt;33,"ОДНОРОДНЫЕ","НЕОДНОРОДНЫЕ")</f>
        <v>ОДНОРОДНЫЕ</v>
      </c>
      <c r="M13" s="32">
        <f>H13</f>
        <v>162</v>
      </c>
      <c r="N13" s="33">
        <f>D13*M13</f>
        <v>85050</v>
      </c>
      <c r="O13" s="14"/>
      <c r="P13" s="14"/>
      <c r="Q13" s="14"/>
    </row>
    <row r="14" spans="1:17" s="12" customFormat="1" ht="38.25" customHeight="1">
      <c r="A14" s="42">
        <v>3</v>
      </c>
      <c r="B14" s="34" t="s">
        <v>41</v>
      </c>
      <c r="C14" s="25" t="s">
        <v>42</v>
      </c>
      <c r="D14" s="35">
        <v>525</v>
      </c>
      <c r="E14" s="29">
        <v>70</v>
      </c>
      <c r="F14" s="29">
        <v>58</v>
      </c>
      <c r="G14" s="29">
        <v>64</v>
      </c>
      <c r="H14" s="30">
        <f>ROUNDDOWN(AVERAGE(E14,F14,G14),2)</f>
        <v>64</v>
      </c>
      <c r="I14" s="25">
        <f>COUNT(E14:G14)</f>
        <v>3</v>
      </c>
      <c r="J14" s="31">
        <f>STDEV(E14,F14,G14)</f>
        <v>6</v>
      </c>
      <c r="K14" s="31">
        <f>J14/H14*100</f>
        <v>9.375</v>
      </c>
      <c r="L14" s="25" t="str">
        <f>IF(K14&lt;33,"ОДНОРОДНЫЕ","НЕОДНОРОДНЫЕ")</f>
        <v>ОДНОРОДНЫЕ</v>
      </c>
      <c r="M14" s="32">
        <f>H14</f>
        <v>64</v>
      </c>
      <c r="N14" s="33">
        <f>D14*M14</f>
        <v>33600</v>
      </c>
      <c r="O14" s="14"/>
      <c r="P14" s="14"/>
      <c r="Q14" s="14"/>
    </row>
    <row r="15" spans="1:17" s="12" customFormat="1" ht="25.5" customHeight="1">
      <c r="A15" s="42">
        <v>4</v>
      </c>
      <c r="B15" s="34" t="s">
        <v>43</v>
      </c>
      <c r="C15" s="25" t="s">
        <v>45</v>
      </c>
      <c r="D15" s="35">
        <v>380</v>
      </c>
      <c r="E15" s="29">
        <v>38</v>
      </c>
      <c r="F15" s="29">
        <v>38.25</v>
      </c>
      <c r="G15" s="29">
        <v>38.5</v>
      </c>
      <c r="H15" s="30">
        <f>ROUNDDOWN(AVERAGE(E15,F15,G15),2)</f>
        <v>38.25</v>
      </c>
      <c r="I15" s="25">
        <f>COUNT(E15:G15)</f>
        <v>3</v>
      </c>
      <c r="J15" s="31">
        <f>STDEV(E15,F15,G15)</f>
        <v>0.25</v>
      </c>
      <c r="K15" s="31">
        <f>J15/H15*100</f>
        <v>0.6535947712418301</v>
      </c>
      <c r="L15" s="25" t="str">
        <f>IF(K15&lt;33,"ОДНОРОДНЫЕ","НЕОДНОРОДНЫЕ")</f>
        <v>ОДНОРОДНЫЕ</v>
      </c>
      <c r="M15" s="32">
        <v>38.25</v>
      </c>
      <c r="N15" s="33">
        <f>D15*M15</f>
        <v>14535</v>
      </c>
      <c r="O15" s="14"/>
      <c r="P15" s="14"/>
      <c r="Q15" s="14"/>
    </row>
    <row r="16" spans="1:17" s="12" customFormat="1" ht="28.5" customHeight="1">
      <c r="A16" s="42">
        <v>5</v>
      </c>
      <c r="B16" s="34" t="s">
        <v>44</v>
      </c>
      <c r="C16" s="25" t="s">
        <v>45</v>
      </c>
      <c r="D16" s="35">
        <v>450</v>
      </c>
      <c r="E16" s="29">
        <v>77</v>
      </c>
      <c r="F16" s="29">
        <v>68</v>
      </c>
      <c r="G16" s="29">
        <v>83</v>
      </c>
      <c r="H16" s="30">
        <f>ROUNDDOWN(AVERAGE(E16,F16,G16),2)</f>
        <v>76</v>
      </c>
      <c r="I16" s="25">
        <f>COUNT(E16:G16)</f>
        <v>3</v>
      </c>
      <c r="J16" s="31">
        <f>STDEV(E16,F16,G16)</f>
        <v>7.54983443527075</v>
      </c>
      <c r="K16" s="31">
        <f>J16/H16*100</f>
        <v>9.933992677987828</v>
      </c>
      <c r="L16" s="25" t="str">
        <f>IF(K16&lt;33,"ОДНОРОДНЫЕ","НЕОДНОРОДНЫЕ")</f>
        <v>ОДНОРОДНЫЕ</v>
      </c>
      <c r="M16" s="32">
        <f>H16</f>
        <v>76</v>
      </c>
      <c r="N16" s="33">
        <f>D16*M16</f>
        <v>34200</v>
      </c>
      <c r="O16" s="14"/>
      <c r="P16" s="14"/>
      <c r="Q16" s="14"/>
    </row>
    <row r="17" spans="1:17" ht="24.75" customHeight="1">
      <c r="A17" s="25"/>
      <c r="B17" s="36"/>
      <c r="C17" s="36"/>
      <c r="D17" s="36"/>
      <c r="E17" s="36"/>
      <c r="F17" s="37"/>
      <c r="G17" s="37"/>
      <c r="H17" s="37"/>
      <c r="I17" s="37"/>
      <c r="J17" s="37"/>
      <c r="K17" s="37"/>
      <c r="L17" s="37"/>
      <c r="M17" s="38"/>
      <c r="N17" s="28">
        <f>SUM(N12:N16)</f>
        <v>300000</v>
      </c>
      <c r="O17" s="14"/>
      <c r="P17" s="14"/>
      <c r="Q17" s="14"/>
    </row>
    <row r="18" spans="1:17" ht="1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14"/>
      <c r="P18" s="14"/>
      <c r="Q18" s="14"/>
    </row>
    <row r="19" spans="1:17" ht="51.75" customHeight="1">
      <c r="A19" s="50" t="s">
        <v>12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14"/>
      <c r="Q19" s="14"/>
    </row>
    <row r="20" spans="1:17" ht="24.75" customHeight="1">
      <c r="A20" s="43" t="s">
        <v>24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14"/>
      <c r="Q20" s="14"/>
    </row>
    <row r="21" spans="1:17" ht="9.7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14"/>
      <c r="Q21" s="14"/>
    </row>
    <row r="22" spans="1:17" ht="7.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39"/>
      <c r="M22" s="40"/>
      <c r="N22" s="40"/>
      <c r="O22" s="40"/>
      <c r="P22" s="14"/>
      <c r="Q22" s="14"/>
    </row>
    <row r="23" spans="1:17" ht="15" customHeight="1">
      <c r="A23" s="43" t="s">
        <v>13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14"/>
      <c r="Q23" s="14"/>
    </row>
    <row r="24" spans="1:17" ht="25.5" customHeight="1">
      <c r="A24" s="39" t="s">
        <v>14</v>
      </c>
      <c r="B24" s="43" t="s">
        <v>15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14"/>
      <c r="Q24" s="14"/>
    </row>
    <row r="25" spans="1:17" ht="15" customHeight="1">
      <c r="A25" s="39" t="s">
        <v>16</v>
      </c>
      <c r="B25" s="60" t="s">
        <v>17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14"/>
      <c r="Q25" s="14"/>
    </row>
    <row r="26" spans="1:17" ht="30.75" customHeight="1">
      <c r="A26" s="39" t="s">
        <v>18</v>
      </c>
      <c r="B26" s="60" t="s">
        <v>19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14"/>
      <c r="Q26" s="14"/>
    </row>
    <row r="27" spans="1:17" s="6" customFormat="1" ht="15" customHeight="1">
      <c r="A27" s="39" t="s">
        <v>20</v>
      </c>
      <c r="B27" s="60" t="s">
        <v>21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14"/>
      <c r="Q27" s="14"/>
    </row>
    <row r="28" spans="1:17" s="6" customFormat="1" ht="40.5" customHeight="1">
      <c r="A28" s="39" t="s">
        <v>22</v>
      </c>
      <c r="B28" s="60" t="s">
        <v>23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14"/>
      <c r="Q28" s="14"/>
    </row>
    <row r="29" spans="1:19" s="6" customFormat="1" ht="44.25" customHeight="1">
      <c r="A29" s="43" t="s">
        <v>47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16"/>
      <c r="P29" s="16"/>
      <c r="Q29" s="16"/>
      <c r="R29" s="11"/>
      <c r="S29" s="11"/>
    </row>
    <row r="30" spans="1:19" s="5" customFormat="1" ht="22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s="6" customFormat="1" ht="27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s="4" customFormat="1" ht="18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42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46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1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1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ht="1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1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1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33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19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1:19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1:19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19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</sheetData>
  <sheetProtection/>
  <mergeCells count="29">
    <mergeCell ref="A18:N18"/>
    <mergeCell ref="B28:O28"/>
    <mergeCell ref="A21:O21"/>
    <mergeCell ref="A23:O23"/>
    <mergeCell ref="B24:O24"/>
    <mergeCell ref="B25:O25"/>
    <mergeCell ref="B26:O26"/>
    <mergeCell ref="B27:O27"/>
    <mergeCell ref="A22:K22"/>
    <mergeCell ref="A2:N2"/>
    <mergeCell ref="A4:N4"/>
    <mergeCell ref="A6:N6"/>
    <mergeCell ref="A8:G8"/>
    <mergeCell ref="H8:N8"/>
    <mergeCell ref="M10:M11"/>
    <mergeCell ref="K10:K11"/>
    <mergeCell ref="C10:D10"/>
    <mergeCell ref="B10:B11"/>
    <mergeCell ref="A10:A11"/>
    <mergeCell ref="A29:N29"/>
    <mergeCell ref="A5:B5"/>
    <mergeCell ref="C5:N5"/>
    <mergeCell ref="A9:N9"/>
    <mergeCell ref="L10:L11"/>
    <mergeCell ref="H10:H11"/>
    <mergeCell ref="I10:I11"/>
    <mergeCell ref="J10:J11"/>
    <mergeCell ref="A19:O19"/>
    <mergeCell ref="A20:O20"/>
  </mergeCells>
  <conditionalFormatting sqref="L12:M13 L15:M16">
    <cfRule type="containsText" priority="247" dxfId="12" operator="containsText" text="НЕ">
      <formula>NOT(ISERROR(SEARCH("НЕ",L12)))</formula>
    </cfRule>
    <cfRule type="containsText" priority="248" dxfId="13" operator="containsText" text="ОДНОРОДНЫЕ">
      <formula>NOT(ISERROR(SEARCH("ОДНОРОДНЫЕ",L12)))</formula>
    </cfRule>
    <cfRule type="containsText" priority="249" dxfId="12" operator="containsText" text="НЕОДНОРОДНЫЕ">
      <formula>NOT(ISERROR(SEARCH("НЕОДНОРОДНЫЕ",L12)))</formula>
    </cfRule>
  </conditionalFormatting>
  <conditionalFormatting sqref="L12:M13 L15:M16">
    <cfRule type="containsText" priority="244" dxfId="12" operator="containsText" text="НЕОДНОРОДНЫЕ">
      <formula>NOT(ISERROR(SEARCH("НЕОДНОРОДНЫЕ",L12)))</formula>
    </cfRule>
    <cfRule type="containsText" priority="245" dxfId="13" operator="containsText" text="ОДНОРОДНЫЕ">
      <formula>NOT(ISERROR(SEARCH("ОДНОРОДНЫЕ",L12)))</formula>
    </cfRule>
    <cfRule type="containsText" priority="246" dxfId="12" operator="containsText" text="НЕОДНОРОДНЫЕ">
      <formula>NOT(ISERROR(SEARCH("НЕОДНОРОДНЫЕ",L12)))</formula>
    </cfRule>
  </conditionalFormatting>
  <conditionalFormatting sqref="L14:M14">
    <cfRule type="containsText" priority="10" dxfId="12" operator="containsText" text="НЕ">
      <formula>NOT(ISERROR(SEARCH("НЕ",L14)))</formula>
    </cfRule>
    <cfRule type="containsText" priority="11" dxfId="13" operator="containsText" text="ОДНОРОДНЫЕ">
      <formula>NOT(ISERROR(SEARCH("ОДНОРОДНЫЕ",L14)))</formula>
    </cfRule>
    <cfRule type="containsText" priority="12" dxfId="12" operator="containsText" text="НЕОДНОРОДНЫЕ">
      <formula>NOT(ISERROR(SEARCH("НЕОДНОРОДНЫЕ",L14)))</formula>
    </cfRule>
  </conditionalFormatting>
  <conditionalFormatting sqref="L14:M14">
    <cfRule type="containsText" priority="7" dxfId="12" operator="containsText" text="НЕОДНОРОДНЫЕ">
      <formula>NOT(ISERROR(SEARCH("НЕОДНОРОДНЫЕ",L14)))</formula>
    </cfRule>
    <cfRule type="containsText" priority="8" dxfId="13" operator="containsText" text="ОДНОРОДНЫЕ">
      <formula>NOT(ISERROR(SEARCH("ОДНОРОДНЫЕ",L14)))</formula>
    </cfRule>
    <cfRule type="containsText" priority="9" dxfId="12" operator="containsText" text="НЕОДНОРОДНЫЕ">
      <formula>NOT(ISERROR(SEARCH("НЕОДНОРОДНЫЕ",L14)))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2021-01-20T11:48:53Z</dcterms:modified>
  <cp:category/>
  <cp:version/>
  <cp:contentType/>
  <cp:contentStatus/>
</cp:coreProperties>
</file>