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'Смета 12 гр. ТЕР МО'!$40:$40</definedName>
    <definedName name="_xlnm.Print_Area" localSheetId="0">'Смета 12 гр. ТЕР МО'!$A$1:$L$310</definedName>
  </definedNames>
  <calcPr calcId="125725"/>
</workbook>
</file>

<file path=xl/calcChain.xml><?xml version="1.0" encoding="utf-8"?>
<calcChain xmlns="http://schemas.openxmlformats.org/spreadsheetml/2006/main">
  <c r="AF296" i="5"/>
  <c r="I308"/>
  <c r="I305"/>
  <c r="D308"/>
  <c r="D305"/>
  <c r="C299"/>
  <c r="C298"/>
  <c r="A296"/>
  <c r="A292"/>
  <c r="A288"/>
  <c r="L286"/>
  <c r="Q286" s="1"/>
  <c r="Y286"/>
  <c r="X286"/>
  <c r="W286"/>
  <c r="K285"/>
  <c r="J286" s="1"/>
  <c r="P286" s="1"/>
  <c r="J285"/>
  <c r="H285"/>
  <c r="Z286" s="1"/>
  <c r="G285"/>
  <c r="F285"/>
  <c r="V285"/>
  <c r="T285"/>
  <c r="U285"/>
  <c r="S285"/>
  <c r="E285"/>
  <c r="D285"/>
  <c r="I285"/>
  <c r="C285"/>
  <c r="B285"/>
  <c r="A285"/>
  <c r="L284"/>
  <c r="Q284" s="1"/>
  <c r="Z284"/>
  <c r="Y284"/>
  <c r="X284"/>
  <c r="L283"/>
  <c r="G283"/>
  <c r="E283"/>
  <c r="J282"/>
  <c r="E282"/>
  <c r="J281"/>
  <c r="E281"/>
  <c r="K280"/>
  <c r="J280"/>
  <c r="H280"/>
  <c r="G280"/>
  <c r="F280"/>
  <c r="K279"/>
  <c r="J279"/>
  <c r="H279"/>
  <c r="R279" s="1"/>
  <c r="G279"/>
  <c r="F279"/>
  <c r="K278"/>
  <c r="J278"/>
  <c r="H278"/>
  <c r="G278"/>
  <c r="F278"/>
  <c r="K277"/>
  <c r="J277"/>
  <c r="H277"/>
  <c r="R277" s="1"/>
  <c r="G277"/>
  <c r="F277"/>
  <c r="C276"/>
  <c r="V275"/>
  <c r="K282" s="1"/>
  <c r="T275"/>
  <c r="K281" s="1"/>
  <c r="U275"/>
  <c r="H282" s="1"/>
  <c r="S275"/>
  <c r="H281" s="1"/>
  <c r="F275"/>
  <c r="E275"/>
  <c r="D275"/>
  <c r="I275"/>
  <c r="C275"/>
  <c r="A275"/>
  <c r="L274"/>
  <c r="Q274" s="1"/>
  <c r="Z274"/>
  <c r="Y274"/>
  <c r="X274"/>
  <c r="L273"/>
  <c r="G273"/>
  <c r="E273"/>
  <c r="J272"/>
  <c r="F272"/>
  <c r="E272"/>
  <c r="J271"/>
  <c r="F271"/>
  <c r="E271"/>
  <c r="K270"/>
  <c r="J270"/>
  <c r="H270"/>
  <c r="G270"/>
  <c r="F270"/>
  <c r="K269"/>
  <c r="J269"/>
  <c r="R269"/>
  <c r="H269"/>
  <c r="G269"/>
  <c r="F269"/>
  <c r="K268"/>
  <c r="J268"/>
  <c r="H268"/>
  <c r="G268"/>
  <c r="F268"/>
  <c r="K267"/>
  <c r="J267"/>
  <c r="H267"/>
  <c r="R267" s="1"/>
  <c r="G267"/>
  <c r="F267"/>
  <c r="C266"/>
  <c r="V265"/>
  <c r="K272" s="1"/>
  <c r="T265"/>
  <c r="K271" s="1"/>
  <c r="U265"/>
  <c r="H272" s="1"/>
  <c r="S265"/>
  <c r="H271" s="1"/>
  <c r="F265"/>
  <c r="E265"/>
  <c r="D265"/>
  <c r="I265"/>
  <c r="C265"/>
  <c r="B265"/>
  <c r="A265"/>
  <c r="L264"/>
  <c r="Q264" s="1"/>
  <c r="Z264"/>
  <c r="Y264"/>
  <c r="X264"/>
  <c r="L263"/>
  <c r="G263"/>
  <c r="E263"/>
  <c r="J262"/>
  <c r="E262"/>
  <c r="J261"/>
  <c r="E261"/>
  <c r="K260"/>
  <c r="J260"/>
  <c r="H260"/>
  <c r="G260"/>
  <c r="F260"/>
  <c r="K259"/>
  <c r="J259"/>
  <c r="H259"/>
  <c r="R259" s="1"/>
  <c r="G259"/>
  <c r="F259"/>
  <c r="K258"/>
  <c r="J258"/>
  <c r="H258"/>
  <c r="G258"/>
  <c r="F258"/>
  <c r="K257"/>
  <c r="J257"/>
  <c r="H257"/>
  <c r="R257" s="1"/>
  <c r="G257"/>
  <c r="F257"/>
  <c r="C256"/>
  <c r="V255"/>
  <c r="K262" s="1"/>
  <c r="T255"/>
  <c r="K261" s="1"/>
  <c r="U255"/>
  <c r="H262" s="1"/>
  <c r="S255"/>
  <c r="H261" s="1"/>
  <c r="F255"/>
  <c r="E255"/>
  <c r="D255"/>
  <c r="I255"/>
  <c r="C255"/>
  <c r="B255"/>
  <c r="A255"/>
  <c r="L254"/>
  <c r="Q254" s="1"/>
  <c r="Z254"/>
  <c r="Y254"/>
  <c r="X254"/>
  <c r="L253"/>
  <c r="G253"/>
  <c r="E253"/>
  <c r="J252"/>
  <c r="E252"/>
  <c r="J251"/>
  <c r="E251"/>
  <c r="K250"/>
  <c r="J250"/>
  <c r="H250"/>
  <c r="G250"/>
  <c r="F250"/>
  <c r="K249"/>
  <c r="J249"/>
  <c r="H249"/>
  <c r="R249" s="1"/>
  <c r="G249"/>
  <c r="F249"/>
  <c r="K248"/>
  <c r="J248"/>
  <c r="H248"/>
  <c r="G248"/>
  <c r="F248"/>
  <c r="K247"/>
  <c r="J247"/>
  <c r="H247"/>
  <c r="G247"/>
  <c r="F247"/>
  <c r="C246"/>
  <c r="V245"/>
  <c r="K252" s="1"/>
  <c r="T245"/>
  <c r="K251" s="1"/>
  <c r="U245"/>
  <c r="H252" s="1"/>
  <c r="S245"/>
  <c r="H251" s="1"/>
  <c r="F245"/>
  <c r="E245"/>
  <c r="D245"/>
  <c r="I245"/>
  <c r="C245"/>
  <c r="A245"/>
  <c r="L244"/>
  <c r="Q244" s="1"/>
  <c r="Z244"/>
  <c r="Y244"/>
  <c r="X244"/>
  <c r="K243"/>
  <c r="J243"/>
  <c r="Z243"/>
  <c r="Y243"/>
  <c r="X243"/>
  <c r="H243"/>
  <c r="W243" s="1"/>
  <c r="F243"/>
  <c r="V243"/>
  <c r="T243"/>
  <c r="U243"/>
  <c r="S243"/>
  <c r="E243"/>
  <c r="D243"/>
  <c r="C243"/>
  <c r="B243"/>
  <c r="A243"/>
  <c r="L242"/>
  <c r="G242"/>
  <c r="E242"/>
  <c r="J241"/>
  <c r="E241"/>
  <c r="J240"/>
  <c r="E240"/>
  <c r="K239"/>
  <c r="J239"/>
  <c r="H239"/>
  <c r="G239"/>
  <c r="F239"/>
  <c r="K238"/>
  <c r="J238"/>
  <c r="H238"/>
  <c r="G238"/>
  <c r="F238"/>
  <c r="K237"/>
  <c r="J237"/>
  <c r="R237"/>
  <c r="H237"/>
  <c r="G237"/>
  <c r="F237"/>
  <c r="C236"/>
  <c r="V235"/>
  <c r="T235"/>
  <c r="U235"/>
  <c r="H241" s="1"/>
  <c r="S235"/>
  <c r="H240" s="1"/>
  <c r="F235"/>
  <c r="E235"/>
  <c r="D235"/>
  <c r="I235"/>
  <c r="C235"/>
  <c r="B235"/>
  <c r="A235"/>
  <c r="Q234"/>
  <c r="L234"/>
  <c r="Z234"/>
  <c r="Y234"/>
  <c r="X234"/>
  <c r="K233"/>
  <c r="J233"/>
  <c r="Z233"/>
  <c r="Y233"/>
  <c r="X233"/>
  <c r="H233"/>
  <c r="W233" s="1"/>
  <c r="F233"/>
  <c r="V233"/>
  <c r="T233"/>
  <c r="U233"/>
  <c r="S233"/>
  <c r="E233"/>
  <c r="D233"/>
  <c r="C233"/>
  <c r="B233"/>
  <c r="A233"/>
  <c r="K232"/>
  <c r="J232"/>
  <c r="Z232"/>
  <c r="Y232"/>
  <c r="X232"/>
  <c r="H232"/>
  <c r="W232" s="1"/>
  <c r="F232"/>
  <c r="V232"/>
  <c r="T232"/>
  <c r="U232"/>
  <c r="S232"/>
  <c r="E232"/>
  <c r="D232"/>
  <c r="C232"/>
  <c r="B232"/>
  <c r="A232"/>
  <c r="L231"/>
  <c r="G231"/>
  <c r="E231"/>
  <c r="J230"/>
  <c r="E230"/>
  <c r="J229"/>
  <c r="E229"/>
  <c r="K228"/>
  <c r="J228"/>
  <c r="H228"/>
  <c r="G228"/>
  <c r="F228"/>
  <c r="K227"/>
  <c r="J227"/>
  <c r="H227"/>
  <c r="R227" s="1"/>
  <c r="G227"/>
  <c r="F227"/>
  <c r="K226"/>
  <c r="J226"/>
  <c r="H226"/>
  <c r="G226"/>
  <c r="F226"/>
  <c r="K225"/>
  <c r="J225"/>
  <c r="H225"/>
  <c r="R225" s="1"/>
  <c r="G225"/>
  <c r="F225"/>
  <c r="C224"/>
  <c r="V223"/>
  <c r="T223"/>
  <c r="U223"/>
  <c r="H230" s="1"/>
  <c r="S223"/>
  <c r="H229" s="1"/>
  <c r="F223"/>
  <c r="E223"/>
  <c r="D223"/>
  <c r="I223"/>
  <c r="C223"/>
  <c r="A223"/>
  <c r="Q222"/>
  <c r="L222"/>
  <c r="Z222"/>
  <c r="Y222"/>
  <c r="X222"/>
  <c r="K221"/>
  <c r="J221"/>
  <c r="Z221"/>
  <c r="Y221"/>
  <c r="X221"/>
  <c r="H221"/>
  <c r="W221" s="1"/>
  <c r="F221"/>
  <c r="V221"/>
  <c r="T221"/>
  <c r="U221"/>
  <c r="S221"/>
  <c r="E221"/>
  <c r="D221"/>
  <c r="C221"/>
  <c r="B221"/>
  <c r="A221"/>
  <c r="L220"/>
  <c r="G220"/>
  <c r="E220"/>
  <c r="J219"/>
  <c r="E219"/>
  <c r="J218"/>
  <c r="E218"/>
  <c r="K217"/>
  <c r="J217"/>
  <c r="H217"/>
  <c r="G217"/>
  <c r="F217"/>
  <c r="K216"/>
  <c r="J216"/>
  <c r="H216"/>
  <c r="G216"/>
  <c r="F216"/>
  <c r="K215"/>
  <c r="J215"/>
  <c r="H215"/>
  <c r="R215" s="1"/>
  <c r="G215"/>
  <c r="F215"/>
  <c r="V214"/>
  <c r="T214"/>
  <c r="K218" s="1"/>
  <c r="U214"/>
  <c r="H219" s="1"/>
  <c r="S214"/>
  <c r="F214"/>
  <c r="E214"/>
  <c r="D214"/>
  <c r="I214"/>
  <c r="C214"/>
  <c r="A214"/>
  <c r="Q213"/>
  <c r="L213"/>
  <c r="Z213"/>
  <c r="Y213"/>
  <c r="X213"/>
  <c r="K212"/>
  <c r="J212"/>
  <c r="Z212"/>
  <c r="Y212"/>
  <c r="X212"/>
  <c r="H212"/>
  <c r="W212" s="1"/>
  <c r="F212"/>
  <c r="V212"/>
  <c r="T212"/>
  <c r="U212"/>
  <c r="S212"/>
  <c r="E212"/>
  <c r="D212"/>
  <c r="C212"/>
  <c r="B212"/>
  <c r="A212"/>
  <c r="L211"/>
  <c r="G211"/>
  <c r="E211"/>
  <c r="J210"/>
  <c r="E210"/>
  <c r="J209"/>
  <c r="E209"/>
  <c r="K208"/>
  <c r="J208"/>
  <c r="H208"/>
  <c r="R208" s="1"/>
  <c r="G208"/>
  <c r="F208"/>
  <c r="C207"/>
  <c r="V206"/>
  <c r="K210" s="1"/>
  <c r="T206"/>
  <c r="K209" s="1"/>
  <c r="J213" s="1"/>
  <c r="P213" s="1"/>
  <c r="U206"/>
  <c r="S206"/>
  <c r="F206"/>
  <c r="E206"/>
  <c r="D206"/>
  <c r="I206"/>
  <c r="C206"/>
  <c r="B206"/>
  <c r="A206"/>
  <c r="L205"/>
  <c r="Q205" s="1"/>
  <c r="Z205"/>
  <c r="Y205"/>
  <c r="X205"/>
  <c r="H202"/>
  <c r="L204"/>
  <c r="G204"/>
  <c r="E204"/>
  <c r="J203"/>
  <c r="E203"/>
  <c r="J202"/>
  <c r="E202"/>
  <c r="K201"/>
  <c r="J201"/>
  <c r="H201"/>
  <c r="G201"/>
  <c r="F201"/>
  <c r="K200"/>
  <c r="J200"/>
  <c r="R200"/>
  <c r="H200"/>
  <c r="G200"/>
  <c r="F200"/>
  <c r="K199"/>
  <c r="J199"/>
  <c r="H199"/>
  <c r="G199"/>
  <c r="F199"/>
  <c r="K198"/>
  <c r="J198"/>
  <c r="H198"/>
  <c r="G198"/>
  <c r="F198"/>
  <c r="C197"/>
  <c r="V196"/>
  <c r="K203" s="1"/>
  <c r="T196"/>
  <c r="K202" s="1"/>
  <c r="U196"/>
  <c r="H203" s="1"/>
  <c r="S196"/>
  <c r="F196"/>
  <c r="E196"/>
  <c r="D196"/>
  <c r="I196"/>
  <c r="C196"/>
  <c r="A196"/>
  <c r="L195"/>
  <c r="Q195" s="1"/>
  <c r="Z195"/>
  <c r="Y195"/>
  <c r="X195"/>
  <c r="K194"/>
  <c r="J194"/>
  <c r="Z194"/>
  <c r="Y194"/>
  <c r="X194"/>
  <c r="H194"/>
  <c r="W194" s="1"/>
  <c r="F194"/>
  <c r="V194"/>
  <c r="T194"/>
  <c r="U194"/>
  <c r="S194"/>
  <c r="E194"/>
  <c r="D194"/>
  <c r="C194"/>
  <c r="B194"/>
  <c r="A194"/>
  <c r="L193"/>
  <c r="G193"/>
  <c r="E193"/>
  <c r="J192"/>
  <c r="E192"/>
  <c r="J191"/>
  <c r="E191"/>
  <c r="K190"/>
  <c r="J190"/>
  <c r="H190"/>
  <c r="R190" s="1"/>
  <c r="G190"/>
  <c r="F190"/>
  <c r="K189"/>
  <c r="J189"/>
  <c r="H189"/>
  <c r="G189"/>
  <c r="F189"/>
  <c r="K188"/>
  <c r="J188"/>
  <c r="R188"/>
  <c r="H188"/>
  <c r="G188"/>
  <c r="F188"/>
  <c r="C187"/>
  <c r="V186"/>
  <c r="T186"/>
  <c r="K191" s="1"/>
  <c r="U186"/>
  <c r="H192" s="1"/>
  <c r="S186"/>
  <c r="F186"/>
  <c r="E186"/>
  <c r="D186"/>
  <c r="I186"/>
  <c r="C186"/>
  <c r="B186"/>
  <c r="A186"/>
  <c r="A185"/>
  <c r="A181"/>
  <c r="L179"/>
  <c r="Q179" s="1"/>
  <c r="Z179"/>
  <c r="Y179"/>
  <c r="X179"/>
  <c r="K178"/>
  <c r="J178"/>
  <c r="Z178"/>
  <c r="Y178"/>
  <c r="X178"/>
  <c r="W178"/>
  <c r="H178"/>
  <c r="F178"/>
  <c r="V178"/>
  <c r="K176" s="1"/>
  <c r="T178"/>
  <c r="U178"/>
  <c r="S178"/>
  <c r="E178"/>
  <c r="D178"/>
  <c r="C178"/>
  <c r="B178"/>
  <c r="A178"/>
  <c r="L177"/>
  <c r="G177"/>
  <c r="E177"/>
  <c r="J176"/>
  <c r="E176"/>
  <c r="J175"/>
  <c r="E175"/>
  <c r="K174"/>
  <c r="J174"/>
  <c r="H174"/>
  <c r="G174"/>
  <c r="F174"/>
  <c r="K173"/>
  <c r="J173"/>
  <c r="H173"/>
  <c r="R173" s="1"/>
  <c r="G173"/>
  <c r="F173"/>
  <c r="K172"/>
  <c r="J172"/>
  <c r="H172"/>
  <c r="G172"/>
  <c r="F172"/>
  <c r="K171"/>
  <c r="J171"/>
  <c r="R171"/>
  <c r="H171"/>
  <c r="G171"/>
  <c r="F171"/>
  <c r="C170"/>
  <c r="V169"/>
  <c r="T169"/>
  <c r="U169"/>
  <c r="H176" s="1"/>
  <c r="S169"/>
  <c r="H175" s="1"/>
  <c r="F169"/>
  <c r="E169"/>
  <c r="D169"/>
  <c r="I169"/>
  <c r="C169"/>
  <c r="A169"/>
  <c r="L168"/>
  <c r="Q168" s="1"/>
  <c r="Z168"/>
  <c r="Y168"/>
  <c r="X168"/>
  <c r="K167"/>
  <c r="J167"/>
  <c r="Z167"/>
  <c r="Y167"/>
  <c r="X167"/>
  <c r="H167"/>
  <c r="W167" s="1"/>
  <c r="F167"/>
  <c r="V167"/>
  <c r="T167"/>
  <c r="U167"/>
  <c r="S167"/>
  <c r="E167"/>
  <c r="D167"/>
  <c r="C167"/>
  <c r="B167"/>
  <c r="A167"/>
  <c r="L166"/>
  <c r="G166"/>
  <c r="E166"/>
  <c r="J165"/>
  <c r="E165"/>
  <c r="J164"/>
  <c r="E164"/>
  <c r="K163"/>
  <c r="J163"/>
  <c r="H163"/>
  <c r="G163"/>
  <c r="F163"/>
  <c r="K162"/>
  <c r="J162"/>
  <c r="H162"/>
  <c r="R162" s="1"/>
  <c r="G162"/>
  <c r="F162"/>
  <c r="K161"/>
  <c r="J161"/>
  <c r="H161"/>
  <c r="G161"/>
  <c r="F161"/>
  <c r="K160"/>
  <c r="J160"/>
  <c r="H160"/>
  <c r="R160" s="1"/>
  <c r="G160"/>
  <c r="F160"/>
  <c r="C159"/>
  <c r="V158"/>
  <c r="T158"/>
  <c r="K164" s="1"/>
  <c r="U158"/>
  <c r="S158"/>
  <c r="H164" s="1"/>
  <c r="F158"/>
  <c r="E158"/>
  <c r="D158"/>
  <c r="I158"/>
  <c r="C158"/>
  <c r="A158"/>
  <c r="L157"/>
  <c r="Q157" s="1"/>
  <c r="Z157"/>
  <c r="Y157"/>
  <c r="X157"/>
  <c r="H154"/>
  <c r="L156"/>
  <c r="G156"/>
  <c r="E156"/>
  <c r="J155"/>
  <c r="E155"/>
  <c r="J154"/>
  <c r="E154"/>
  <c r="K153"/>
  <c r="J153"/>
  <c r="H153"/>
  <c r="R153" s="1"/>
  <c r="G153"/>
  <c r="F153"/>
  <c r="C152"/>
  <c r="V151"/>
  <c r="K155" s="1"/>
  <c r="T151"/>
  <c r="K154" s="1"/>
  <c r="U151"/>
  <c r="H155" s="1"/>
  <c r="S151"/>
  <c r="F151"/>
  <c r="E151"/>
  <c r="D151"/>
  <c r="I151"/>
  <c r="C151"/>
  <c r="A151"/>
  <c r="L150"/>
  <c r="Q150" s="1"/>
  <c r="Z150"/>
  <c r="Y150"/>
  <c r="X150"/>
  <c r="K148"/>
  <c r="L149"/>
  <c r="G149"/>
  <c r="E149"/>
  <c r="J148"/>
  <c r="E148"/>
  <c r="J147"/>
  <c r="E147"/>
  <c r="K146"/>
  <c r="J146"/>
  <c r="H146"/>
  <c r="G146"/>
  <c r="F146"/>
  <c r="K145"/>
  <c r="J145"/>
  <c r="H145"/>
  <c r="R145" s="1"/>
  <c r="G145"/>
  <c r="F145"/>
  <c r="K144"/>
  <c r="J144"/>
  <c r="H144"/>
  <c r="G144"/>
  <c r="F144"/>
  <c r="K143"/>
  <c r="J143"/>
  <c r="H143"/>
  <c r="R143" s="1"/>
  <c r="G143"/>
  <c r="F143"/>
  <c r="C142"/>
  <c r="V141"/>
  <c r="T141"/>
  <c r="K147" s="1"/>
  <c r="U141"/>
  <c r="H148" s="1"/>
  <c r="S141"/>
  <c r="H147" s="1"/>
  <c r="F141"/>
  <c r="E141"/>
  <c r="D141"/>
  <c r="I141"/>
  <c r="C141"/>
  <c r="A141"/>
  <c r="Q140"/>
  <c r="L140"/>
  <c r="Z140"/>
  <c r="Y140"/>
  <c r="X140"/>
  <c r="L139"/>
  <c r="G139"/>
  <c r="E139"/>
  <c r="J138"/>
  <c r="F138"/>
  <c r="E138"/>
  <c r="J137"/>
  <c r="F137"/>
  <c r="E137"/>
  <c r="K136"/>
  <c r="J136"/>
  <c r="H136"/>
  <c r="G136"/>
  <c r="F136"/>
  <c r="K135"/>
  <c r="J135"/>
  <c r="R135"/>
  <c r="H135"/>
  <c r="G135"/>
  <c r="F135"/>
  <c r="K134"/>
  <c r="J134"/>
  <c r="H134"/>
  <c r="G134"/>
  <c r="F134"/>
  <c r="K133"/>
  <c r="J133"/>
  <c r="H133"/>
  <c r="R133" s="1"/>
  <c r="G133"/>
  <c r="F133"/>
  <c r="C132"/>
  <c r="V131"/>
  <c r="K138" s="1"/>
  <c r="T131"/>
  <c r="K137" s="1"/>
  <c r="U131"/>
  <c r="H138" s="1"/>
  <c r="S131"/>
  <c r="H137" s="1"/>
  <c r="F131"/>
  <c r="E131"/>
  <c r="D131"/>
  <c r="I131"/>
  <c r="C131"/>
  <c r="A131"/>
  <c r="Q130"/>
  <c r="L130"/>
  <c r="Z130"/>
  <c r="Y130"/>
  <c r="X130"/>
  <c r="K127"/>
  <c r="L129"/>
  <c r="G129"/>
  <c r="E129"/>
  <c r="J128"/>
  <c r="F128"/>
  <c r="E128"/>
  <c r="J127"/>
  <c r="F127"/>
  <c r="E127"/>
  <c r="K126"/>
  <c r="J126"/>
  <c r="H126"/>
  <c r="G126"/>
  <c r="F126"/>
  <c r="K125"/>
  <c r="J125"/>
  <c r="R125"/>
  <c r="H125"/>
  <c r="G125"/>
  <c r="F125"/>
  <c r="K124"/>
  <c r="J124"/>
  <c r="H124"/>
  <c r="G124"/>
  <c r="F124"/>
  <c r="K123"/>
  <c r="J123"/>
  <c r="H123"/>
  <c r="R123" s="1"/>
  <c r="G123"/>
  <c r="F123"/>
  <c r="C122"/>
  <c r="V121"/>
  <c r="K128" s="1"/>
  <c r="T121"/>
  <c r="U121"/>
  <c r="H128" s="1"/>
  <c r="S121"/>
  <c r="H127" s="1"/>
  <c r="F121"/>
  <c r="E121"/>
  <c r="D121"/>
  <c r="I121"/>
  <c r="C121"/>
  <c r="A121"/>
  <c r="Q120"/>
  <c r="L120"/>
  <c r="Z120"/>
  <c r="Y120"/>
  <c r="X120"/>
  <c r="K119"/>
  <c r="J119"/>
  <c r="Z119"/>
  <c r="Y119"/>
  <c r="X119"/>
  <c r="H119"/>
  <c r="W119" s="1"/>
  <c r="F119"/>
  <c r="V119"/>
  <c r="T119"/>
  <c r="U119"/>
  <c r="S119"/>
  <c r="E119"/>
  <c r="D119"/>
  <c r="C119"/>
  <c r="B119"/>
  <c r="A119"/>
  <c r="K118"/>
  <c r="J118"/>
  <c r="Z118"/>
  <c r="Y118"/>
  <c r="X118"/>
  <c r="H118"/>
  <c r="W118" s="1"/>
  <c r="F118"/>
  <c r="V118"/>
  <c r="T118"/>
  <c r="U118"/>
  <c r="S118"/>
  <c r="E118"/>
  <c r="D118"/>
  <c r="C118"/>
  <c r="B118"/>
  <c r="A118"/>
  <c r="K117"/>
  <c r="J117"/>
  <c r="Z117"/>
  <c r="Y117"/>
  <c r="X117"/>
  <c r="W117"/>
  <c r="H117"/>
  <c r="F117"/>
  <c r="V117"/>
  <c r="T117"/>
  <c r="U117"/>
  <c r="S117"/>
  <c r="E117"/>
  <c r="D117"/>
  <c r="C117"/>
  <c r="B117"/>
  <c r="A117"/>
  <c r="L116"/>
  <c r="G116"/>
  <c r="E116"/>
  <c r="J115"/>
  <c r="E115"/>
  <c r="J114"/>
  <c r="F114"/>
  <c r="E114"/>
  <c r="K113"/>
  <c r="J113"/>
  <c r="H113"/>
  <c r="G113"/>
  <c r="F113"/>
  <c r="K112"/>
  <c r="J112"/>
  <c r="H112"/>
  <c r="R112" s="1"/>
  <c r="G112"/>
  <c r="F112"/>
  <c r="K111"/>
  <c r="J111"/>
  <c r="H111"/>
  <c r="G111"/>
  <c r="F111"/>
  <c r="K110"/>
  <c r="J110"/>
  <c r="H110"/>
  <c r="G110"/>
  <c r="F110"/>
  <c r="C109"/>
  <c r="V108"/>
  <c r="K115" s="1"/>
  <c r="T108"/>
  <c r="U108"/>
  <c r="S108"/>
  <c r="F108"/>
  <c r="E108"/>
  <c r="D108"/>
  <c r="I108"/>
  <c r="C108"/>
  <c r="A108"/>
  <c r="L107"/>
  <c r="Q107" s="1"/>
  <c r="Z107"/>
  <c r="Y107"/>
  <c r="X107"/>
  <c r="H103"/>
  <c r="K106"/>
  <c r="J106"/>
  <c r="Z106"/>
  <c r="Y106"/>
  <c r="X106"/>
  <c r="H106"/>
  <c r="W106" s="1"/>
  <c r="F106"/>
  <c r="V106"/>
  <c r="T106"/>
  <c r="U106"/>
  <c r="S106"/>
  <c r="E106"/>
  <c r="D106"/>
  <c r="C106"/>
  <c r="B106"/>
  <c r="A106"/>
  <c r="K105"/>
  <c r="J105"/>
  <c r="Z105"/>
  <c r="Y105"/>
  <c r="X105"/>
  <c r="H105"/>
  <c r="W105" s="1"/>
  <c r="F105"/>
  <c r="V105"/>
  <c r="T105"/>
  <c r="U105"/>
  <c r="S105"/>
  <c r="E105"/>
  <c r="D105"/>
  <c r="C105"/>
  <c r="B105"/>
  <c r="A105"/>
  <c r="L104"/>
  <c r="G104"/>
  <c r="E104"/>
  <c r="J103"/>
  <c r="E103"/>
  <c r="J102"/>
  <c r="E102"/>
  <c r="K101"/>
  <c r="J101"/>
  <c r="H101"/>
  <c r="G101"/>
  <c r="F101"/>
  <c r="K100"/>
  <c r="J100"/>
  <c r="H100"/>
  <c r="G100"/>
  <c r="F100"/>
  <c r="K99"/>
  <c r="J99"/>
  <c r="R99"/>
  <c r="H99"/>
  <c r="G99"/>
  <c r="F99"/>
  <c r="V98"/>
  <c r="K103" s="1"/>
  <c r="T98"/>
  <c r="K102" s="1"/>
  <c r="U98"/>
  <c r="S98"/>
  <c r="H102" s="1"/>
  <c r="F98"/>
  <c r="E98"/>
  <c r="D98"/>
  <c r="I98"/>
  <c r="C98"/>
  <c r="A98"/>
  <c r="Q97"/>
  <c r="L97"/>
  <c r="Z97"/>
  <c r="Y97"/>
  <c r="X97"/>
  <c r="K96"/>
  <c r="J96"/>
  <c r="Z96"/>
  <c r="Y96"/>
  <c r="X96"/>
  <c r="H96"/>
  <c r="W96" s="1"/>
  <c r="F96"/>
  <c r="V96"/>
  <c r="T96"/>
  <c r="U96"/>
  <c r="S96"/>
  <c r="E96"/>
  <c r="D96"/>
  <c r="C96"/>
  <c r="B96"/>
  <c r="A96"/>
  <c r="L95"/>
  <c r="G95"/>
  <c r="E95"/>
  <c r="J94"/>
  <c r="E94"/>
  <c r="J93"/>
  <c r="E93"/>
  <c r="K92"/>
  <c r="J92"/>
  <c r="H92"/>
  <c r="G92"/>
  <c r="F92"/>
  <c r="K91"/>
  <c r="J91"/>
  <c r="H91"/>
  <c r="R91" s="1"/>
  <c r="G91"/>
  <c r="F91"/>
  <c r="K90"/>
  <c r="J90"/>
  <c r="H90"/>
  <c r="G90"/>
  <c r="F90"/>
  <c r="K89"/>
  <c r="J89"/>
  <c r="H89"/>
  <c r="G89"/>
  <c r="F89"/>
  <c r="C88"/>
  <c r="V87"/>
  <c r="T87"/>
  <c r="U87"/>
  <c r="S87"/>
  <c r="F87"/>
  <c r="E87"/>
  <c r="D87"/>
  <c r="I87"/>
  <c r="C87"/>
  <c r="A87"/>
  <c r="L86"/>
  <c r="Q86" s="1"/>
  <c r="Z86"/>
  <c r="Y86"/>
  <c r="X86"/>
  <c r="L85"/>
  <c r="G85"/>
  <c r="E85"/>
  <c r="J84"/>
  <c r="E84"/>
  <c r="J83"/>
  <c r="E83"/>
  <c r="K82"/>
  <c r="J82"/>
  <c r="H82"/>
  <c r="G82"/>
  <c r="F82"/>
  <c r="K81"/>
  <c r="J81"/>
  <c r="H81"/>
  <c r="G81"/>
  <c r="F81"/>
  <c r="K80"/>
  <c r="J80"/>
  <c r="H80"/>
  <c r="G80"/>
  <c r="F80"/>
  <c r="V79"/>
  <c r="K84" s="1"/>
  <c r="T79"/>
  <c r="K83" s="1"/>
  <c r="U79"/>
  <c r="H84" s="1"/>
  <c r="S79"/>
  <c r="H83" s="1"/>
  <c r="F79"/>
  <c r="E79"/>
  <c r="D79"/>
  <c r="I79"/>
  <c r="C79"/>
  <c r="A79"/>
  <c r="A78"/>
  <c r="A74"/>
  <c r="L72"/>
  <c r="Q72" s="1"/>
  <c r="Z72"/>
  <c r="Y72"/>
  <c r="X72"/>
  <c r="K71"/>
  <c r="J71"/>
  <c r="Z71"/>
  <c r="Y71"/>
  <c r="X71"/>
  <c r="W71"/>
  <c r="H71"/>
  <c r="F71"/>
  <c r="V71"/>
  <c r="K69" s="1"/>
  <c r="T71"/>
  <c r="U71"/>
  <c r="S71"/>
  <c r="E71"/>
  <c r="D71"/>
  <c r="C71"/>
  <c r="B71"/>
  <c r="A71"/>
  <c r="L70"/>
  <c r="G70"/>
  <c r="E70"/>
  <c r="J69"/>
  <c r="E69"/>
  <c r="J68"/>
  <c r="E68"/>
  <c r="K67"/>
  <c r="J67"/>
  <c r="H67"/>
  <c r="R67" s="1"/>
  <c r="G67"/>
  <c r="F67"/>
  <c r="K66"/>
  <c r="J66"/>
  <c r="H66"/>
  <c r="G66"/>
  <c r="F66"/>
  <c r="K65"/>
  <c r="J65"/>
  <c r="H65"/>
  <c r="G65"/>
  <c r="F65"/>
  <c r="C64"/>
  <c r="V63"/>
  <c r="T63"/>
  <c r="U63"/>
  <c r="H69" s="1"/>
  <c r="S63"/>
  <c r="F63"/>
  <c r="E63"/>
  <c r="D63"/>
  <c r="I63"/>
  <c r="C63"/>
  <c r="B63"/>
  <c r="A63"/>
  <c r="L62"/>
  <c r="Q62" s="1"/>
  <c r="Z62"/>
  <c r="Y62"/>
  <c r="X62"/>
  <c r="K61"/>
  <c r="J61"/>
  <c r="Z61"/>
  <c r="Y61"/>
  <c r="X61"/>
  <c r="H61"/>
  <c r="W61" s="1"/>
  <c r="F61"/>
  <c r="V61"/>
  <c r="T61"/>
  <c r="U61"/>
  <c r="H59" s="1"/>
  <c r="S61"/>
  <c r="E61"/>
  <c r="D61"/>
  <c r="C61"/>
  <c r="B61"/>
  <c r="A61"/>
  <c r="L60"/>
  <c r="G60"/>
  <c r="E60"/>
  <c r="J59"/>
  <c r="E59"/>
  <c r="J58"/>
  <c r="E58"/>
  <c r="K57"/>
  <c r="J57"/>
  <c r="R57"/>
  <c r="H57"/>
  <c r="G57"/>
  <c r="F57"/>
  <c r="K56"/>
  <c r="J56"/>
  <c r="H56"/>
  <c r="G56"/>
  <c r="F56"/>
  <c r="K55"/>
  <c r="J55"/>
  <c r="H55"/>
  <c r="R55" s="1"/>
  <c r="G55"/>
  <c r="F55"/>
  <c r="C54"/>
  <c r="V53"/>
  <c r="T53"/>
  <c r="K58" s="1"/>
  <c r="U53"/>
  <c r="S53"/>
  <c r="H58" s="1"/>
  <c r="F53"/>
  <c r="E53"/>
  <c r="D53"/>
  <c r="I53"/>
  <c r="C53"/>
  <c r="B53"/>
  <c r="A53"/>
  <c r="Q52"/>
  <c r="L52"/>
  <c r="Z52"/>
  <c r="Y52"/>
  <c r="X52"/>
  <c r="K51"/>
  <c r="J51"/>
  <c r="Z51"/>
  <c r="G30" s="1"/>
  <c r="Y51"/>
  <c r="X51"/>
  <c r="G28" s="1"/>
  <c r="H51"/>
  <c r="W51" s="1"/>
  <c r="F51"/>
  <c r="V51"/>
  <c r="T51"/>
  <c r="U51"/>
  <c r="S51"/>
  <c r="E51"/>
  <c r="D51"/>
  <c r="C51"/>
  <c r="B51"/>
  <c r="A51"/>
  <c r="L50"/>
  <c r="G50"/>
  <c r="E50"/>
  <c r="J49"/>
  <c r="E49"/>
  <c r="J48"/>
  <c r="E48"/>
  <c r="K47"/>
  <c r="J47"/>
  <c r="H47"/>
  <c r="G47"/>
  <c r="F47"/>
  <c r="C46"/>
  <c r="V45"/>
  <c r="K49" s="1"/>
  <c r="T45"/>
  <c r="K48" s="1"/>
  <c r="U45"/>
  <c r="H49" s="1"/>
  <c r="S45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" i="3"/>
  <c r="CY1"/>
  <c r="CZ1"/>
  <c r="DA1"/>
  <c r="DB1"/>
  <c r="DC1"/>
  <c r="A2"/>
  <c r="CY2"/>
  <c r="CZ2"/>
  <c r="DA2"/>
  <c r="DB2"/>
  <c r="DC2"/>
  <c r="A3"/>
  <c r="CY3"/>
  <c r="CZ3"/>
  <c r="DB3" s="1"/>
  <c r="DA3"/>
  <c r="DC3"/>
  <c r="A4"/>
  <c r="CY4"/>
  <c r="CZ4"/>
  <c r="DB4" s="1"/>
  <c r="DA4"/>
  <c r="DC4"/>
  <c r="A5"/>
  <c r="CY5"/>
  <c r="CZ5"/>
  <c r="DA5"/>
  <c r="DB5"/>
  <c r="DC5"/>
  <c r="A6"/>
  <c r="CY6"/>
  <c r="CZ6"/>
  <c r="DA6"/>
  <c r="DB6"/>
  <c r="DC6"/>
  <c r="A7"/>
  <c r="CY7"/>
  <c r="CZ7"/>
  <c r="DB7" s="1"/>
  <c r="DA7"/>
  <c r="DC7"/>
  <c r="A8"/>
  <c r="CY8"/>
  <c r="CZ8"/>
  <c r="DB8" s="1"/>
  <c r="DA8"/>
  <c r="DC8"/>
  <c r="A9"/>
  <c r="CY9"/>
  <c r="CZ9"/>
  <c r="DA9"/>
  <c r="DB9"/>
  <c r="DC9"/>
  <c r="A10"/>
  <c r="CY10"/>
  <c r="CZ10"/>
  <c r="DA10"/>
  <c r="DB10"/>
  <c r="DC10"/>
  <c r="A11"/>
  <c r="CY11"/>
  <c r="CZ11"/>
  <c r="DB11" s="1"/>
  <c r="DA11"/>
  <c r="DC11"/>
  <c r="A12"/>
  <c r="CX12"/>
  <c r="CY12"/>
  <c r="CZ12"/>
  <c r="DB12" s="1"/>
  <c r="DA12"/>
  <c r="DC12"/>
  <c r="A13"/>
  <c r="CX13"/>
  <c r="CY13"/>
  <c r="CZ13"/>
  <c r="DA13"/>
  <c r="DB13"/>
  <c r="DC13"/>
  <c r="A14"/>
  <c r="CX14"/>
  <c r="CY14"/>
  <c r="CZ14"/>
  <c r="DA14"/>
  <c r="DB14"/>
  <c r="DC14"/>
  <c r="A15"/>
  <c r="CX15"/>
  <c r="CY15"/>
  <c r="CZ15"/>
  <c r="DB15" s="1"/>
  <c r="DA15"/>
  <c r="DC15"/>
  <c r="A16"/>
  <c r="CX16"/>
  <c r="CY16"/>
  <c r="CZ16"/>
  <c r="DB16" s="1"/>
  <c r="DA16"/>
  <c r="DC16"/>
  <c r="A17"/>
  <c r="CY17"/>
  <c r="CZ17"/>
  <c r="DA17"/>
  <c r="DB17"/>
  <c r="DC17"/>
  <c r="A18"/>
  <c r="CY18"/>
  <c r="CZ18"/>
  <c r="DA18"/>
  <c r="DB18"/>
  <c r="DC18"/>
  <c r="A19"/>
  <c r="CY19"/>
  <c r="CZ19"/>
  <c r="DB19" s="1"/>
  <c r="DA19"/>
  <c r="DC19"/>
  <c r="A20"/>
  <c r="CY20"/>
  <c r="CZ20"/>
  <c r="DB20" s="1"/>
  <c r="DA20"/>
  <c r="DC20"/>
  <c r="A21"/>
  <c r="CY21"/>
  <c r="CZ21"/>
  <c r="DA21"/>
  <c r="DB21"/>
  <c r="DC21"/>
  <c r="A22"/>
  <c r="CY22"/>
  <c r="CZ22"/>
  <c r="DA22"/>
  <c r="DB22"/>
  <c r="DC22"/>
  <c r="A23"/>
  <c r="CY23"/>
  <c r="CZ23"/>
  <c r="DB23" s="1"/>
  <c r="DA23"/>
  <c r="DC23"/>
  <c r="A24"/>
  <c r="CY24"/>
  <c r="CZ24"/>
  <c r="DB24" s="1"/>
  <c r="DA24"/>
  <c r="DC24"/>
  <c r="A25"/>
  <c r="CX25"/>
  <c r="CY25"/>
  <c r="CZ25"/>
  <c r="DA25"/>
  <c r="DB25"/>
  <c r="DC25"/>
  <c r="A26"/>
  <c r="CX26"/>
  <c r="CY26"/>
  <c r="CZ26"/>
  <c r="DA26"/>
  <c r="DB26"/>
  <c r="DC26"/>
  <c r="A27"/>
  <c r="CX27"/>
  <c r="CY27"/>
  <c r="CZ27"/>
  <c r="DB27" s="1"/>
  <c r="DA27"/>
  <c r="DC27"/>
  <c r="A28"/>
  <c r="CX28"/>
  <c r="CY28"/>
  <c r="CZ28"/>
  <c r="DB28" s="1"/>
  <c r="DA28"/>
  <c r="DC28"/>
  <c r="A29"/>
  <c r="CX29"/>
  <c r="CY29"/>
  <c r="CZ29"/>
  <c r="DA29"/>
  <c r="DB29"/>
  <c r="DC29"/>
  <c r="A30"/>
  <c r="CX30"/>
  <c r="CY30"/>
  <c r="CZ30"/>
  <c r="DA30"/>
  <c r="DB30"/>
  <c r="DC30"/>
  <c r="A31"/>
  <c r="CX31"/>
  <c r="CY31"/>
  <c r="CZ31"/>
  <c r="DB31" s="1"/>
  <c r="DA31"/>
  <c r="DC31"/>
  <c r="A32"/>
  <c r="CX32"/>
  <c r="CY32"/>
  <c r="CZ32"/>
  <c r="DB32" s="1"/>
  <c r="DA32"/>
  <c r="DC32"/>
  <c r="A33"/>
  <c r="CX33"/>
  <c r="CY33"/>
  <c r="CZ33"/>
  <c r="DA33"/>
  <c r="DB33"/>
  <c r="DC33"/>
  <c r="A34"/>
  <c r="CX34"/>
  <c r="CY34"/>
  <c r="CZ34"/>
  <c r="DA34"/>
  <c r="DB34"/>
  <c r="DC34"/>
  <c r="A35"/>
  <c r="CY35"/>
  <c r="CZ35"/>
  <c r="DB35" s="1"/>
  <c r="DA35"/>
  <c r="DC35"/>
  <c r="A36"/>
  <c r="CY36"/>
  <c r="CZ36"/>
  <c r="DB36" s="1"/>
  <c r="DA36"/>
  <c r="DC36"/>
  <c r="A37"/>
  <c r="CY37"/>
  <c r="CZ37"/>
  <c r="DA37"/>
  <c r="DB37"/>
  <c r="DC37"/>
  <c r="A38"/>
  <c r="CY38"/>
  <c r="CZ38"/>
  <c r="DA38"/>
  <c r="DB38"/>
  <c r="DC38"/>
  <c r="A39"/>
  <c r="CY39"/>
  <c r="CZ39"/>
  <c r="DB39" s="1"/>
  <c r="DA39"/>
  <c r="DC39"/>
  <c r="A40"/>
  <c r="CY40"/>
  <c r="CZ40"/>
  <c r="DB40" s="1"/>
  <c r="DA40"/>
  <c r="DC40"/>
  <c r="A41"/>
  <c r="CY41"/>
  <c r="CZ41"/>
  <c r="DA41"/>
  <c r="DB41"/>
  <c r="DC41"/>
  <c r="A42"/>
  <c r="CY42"/>
  <c r="CZ42"/>
  <c r="DA42"/>
  <c r="DB42"/>
  <c r="DC42"/>
  <c r="A43"/>
  <c r="CY43"/>
  <c r="CZ43"/>
  <c r="DB43" s="1"/>
  <c r="DA43"/>
  <c r="DC43"/>
  <c r="A44"/>
  <c r="CY44"/>
  <c r="CZ44"/>
  <c r="DB44" s="1"/>
  <c r="DA44"/>
  <c r="DC44"/>
  <c r="A45"/>
  <c r="CY45"/>
  <c r="CZ45"/>
  <c r="DA45"/>
  <c r="DB45"/>
  <c r="DC45"/>
  <c r="A46"/>
  <c r="CY46"/>
  <c r="CZ46"/>
  <c r="DA46"/>
  <c r="DB46"/>
  <c r="DC46"/>
  <c r="A47"/>
  <c r="CY47"/>
  <c r="CZ47"/>
  <c r="DB47" s="1"/>
  <c r="DA47"/>
  <c r="DC47"/>
  <c r="A48"/>
  <c r="CY48"/>
  <c r="CZ48"/>
  <c r="DB48" s="1"/>
  <c r="DA48"/>
  <c r="DC48"/>
  <c r="A49"/>
  <c r="CY49"/>
  <c r="CZ49"/>
  <c r="DA49"/>
  <c r="DB49"/>
  <c r="DC49"/>
  <c r="A50"/>
  <c r="CY50"/>
  <c r="CZ50"/>
  <c r="DA50"/>
  <c r="DB50"/>
  <c r="DC50"/>
  <c r="A51"/>
  <c r="CY51"/>
  <c r="CZ51"/>
  <c r="DB51" s="1"/>
  <c r="DA51"/>
  <c r="DC51"/>
  <c r="A52"/>
  <c r="CY52"/>
  <c r="CZ52"/>
  <c r="DB52" s="1"/>
  <c r="DA52"/>
  <c r="DC52"/>
  <c r="A53"/>
  <c r="CY53"/>
  <c r="CZ53"/>
  <c r="DA53"/>
  <c r="DB53"/>
  <c r="DC53"/>
  <c r="A54"/>
  <c r="CY54"/>
  <c r="CZ54"/>
  <c r="DA54"/>
  <c r="DB54"/>
  <c r="DC54"/>
  <c r="A55"/>
  <c r="CY55"/>
  <c r="CZ55"/>
  <c r="DB55" s="1"/>
  <c r="DA55"/>
  <c r="DC55"/>
  <c r="A56"/>
  <c r="CY56"/>
  <c r="CZ56"/>
  <c r="DB56" s="1"/>
  <c r="DA56"/>
  <c r="DC56"/>
  <c r="A57"/>
  <c r="CY57"/>
  <c r="CZ57"/>
  <c r="DA57"/>
  <c r="DB57"/>
  <c r="DC57"/>
  <c r="A58"/>
  <c r="CY58"/>
  <c r="CZ58"/>
  <c r="DA58"/>
  <c r="DB58"/>
  <c r="DC58"/>
  <c r="A59"/>
  <c r="CY59"/>
  <c r="CZ59"/>
  <c r="DB59" s="1"/>
  <c r="DA59"/>
  <c r="DC59"/>
  <c r="A60"/>
  <c r="CY60"/>
  <c r="CZ60"/>
  <c r="DB60" s="1"/>
  <c r="DA60"/>
  <c r="DC60"/>
  <c r="A61"/>
  <c r="CY61"/>
  <c r="CZ61"/>
  <c r="DA61"/>
  <c r="DB61"/>
  <c r="DC61"/>
  <c r="A62"/>
  <c r="CY62"/>
  <c r="CZ62"/>
  <c r="DA62"/>
  <c r="DB62"/>
  <c r="DC62"/>
  <c r="A63"/>
  <c r="CY63"/>
  <c r="CZ63"/>
  <c r="DB63" s="1"/>
  <c r="DA63"/>
  <c r="DC63"/>
  <c r="A64"/>
  <c r="CY64"/>
  <c r="CZ64"/>
  <c r="DB64" s="1"/>
  <c r="DA64"/>
  <c r="DC64"/>
  <c r="A65"/>
  <c r="CY65"/>
  <c r="CZ65"/>
  <c r="DA65"/>
  <c r="DB65"/>
  <c r="DC65"/>
  <c r="A66"/>
  <c r="CY66"/>
  <c r="CZ66"/>
  <c r="DA66"/>
  <c r="DB66"/>
  <c r="DC66"/>
  <c r="A67"/>
  <c r="CY67"/>
  <c r="CZ67"/>
  <c r="DB67" s="1"/>
  <c r="DA67"/>
  <c r="DC67"/>
  <c r="A68"/>
  <c r="CY68"/>
  <c r="CZ68"/>
  <c r="DB68" s="1"/>
  <c r="DA68"/>
  <c r="DC68"/>
  <c r="A69"/>
  <c r="CY69"/>
  <c r="CZ69"/>
  <c r="DA69"/>
  <c r="DB69"/>
  <c r="DC69"/>
  <c r="A70"/>
  <c r="CY70"/>
  <c r="CZ70"/>
  <c r="DA70"/>
  <c r="DB70"/>
  <c r="DC70"/>
  <c r="A71"/>
  <c r="CY71"/>
  <c r="CZ71"/>
  <c r="DB71" s="1"/>
  <c r="DA71"/>
  <c r="DC71"/>
  <c r="A72"/>
  <c r="CY72"/>
  <c r="CZ72"/>
  <c r="DB72" s="1"/>
  <c r="DA72"/>
  <c r="DC72"/>
  <c r="A73"/>
  <c r="CY73"/>
  <c r="CZ73"/>
  <c r="DA73"/>
  <c r="DB73"/>
  <c r="DC73"/>
  <c r="A74"/>
  <c r="CY74"/>
  <c r="CZ74"/>
  <c r="DA74"/>
  <c r="DB74"/>
  <c r="DC74"/>
  <c r="A75"/>
  <c r="CY75"/>
  <c r="CZ75"/>
  <c r="DB75" s="1"/>
  <c r="DA75"/>
  <c r="DC75"/>
  <c r="A76"/>
  <c r="CY76"/>
  <c r="CZ76"/>
  <c r="DB76" s="1"/>
  <c r="DA76"/>
  <c r="DC76"/>
  <c r="A77"/>
  <c r="CY77"/>
  <c r="CZ77"/>
  <c r="DA77"/>
  <c r="DB77"/>
  <c r="DC77"/>
  <c r="A78"/>
  <c r="CY78"/>
  <c r="CZ78"/>
  <c r="DA78"/>
  <c r="DB78"/>
  <c r="DC78"/>
  <c r="A79"/>
  <c r="CY79"/>
  <c r="CZ79"/>
  <c r="DB79" s="1"/>
  <c r="DA79"/>
  <c r="DC79"/>
  <c r="A80"/>
  <c r="CY80"/>
  <c r="CZ80"/>
  <c r="DB80" s="1"/>
  <c r="DA80"/>
  <c r="DC80"/>
  <c r="A81"/>
  <c r="CY81"/>
  <c r="CZ81"/>
  <c r="DA81"/>
  <c r="DB81"/>
  <c r="DC81"/>
  <c r="A82"/>
  <c r="CY82"/>
  <c r="CZ82"/>
  <c r="DA82"/>
  <c r="DB82"/>
  <c r="DC82"/>
  <c r="A83"/>
  <c r="CY83"/>
  <c r="CZ83"/>
  <c r="DB83" s="1"/>
  <c r="DA83"/>
  <c r="DC83"/>
  <c r="A84"/>
  <c r="CY84"/>
  <c r="CZ84"/>
  <c r="DB84" s="1"/>
  <c r="DA84"/>
  <c r="DC84"/>
  <c r="A85"/>
  <c r="CY85"/>
  <c r="CZ85"/>
  <c r="DA85"/>
  <c r="DB85"/>
  <c r="DC85"/>
  <c r="A86"/>
  <c r="CY86"/>
  <c r="CZ86"/>
  <c r="DA86"/>
  <c r="DB86"/>
  <c r="DC86"/>
  <c r="A87"/>
  <c r="CY87"/>
  <c r="CZ87"/>
  <c r="DB87" s="1"/>
  <c r="DA87"/>
  <c r="DC87"/>
  <c r="A88"/>
  <c r="CY88"/>
  <c r="CZ88"/>
  <c r="DB88" s="1"/>
  <c r="DA88"/>
  <c r="DC88"/>
  <c r="A89"/>
  <c r="CY89"/>
  <c r="CZ89"/>
  <c r="DA89"/>
  <c r="DB89"/>
  <c r="DC89"/>
  <c r="A90"/>
  <c r="CY90"/>
  <c r="CZ90"/>
  <c r="DA90"/>
  <c r="DB90"/>
  <c r="DC90"/>
  <c r="A91"/>
  <c r="CY91"/>
  <c r="CZ91"/>
  <c r="DB91" s="1"/>
  <c r="DA91"/>
  <c r="DC91"/>
  <c r="A92"/>
  <c r="CY92"/>
  <c r="CZ92"/>
  <c r="DB92" s="1"/>
  <c r="DA92"/>
  <c r="DC92"/>
  <c r="A93"/>
  <c r="CY93"/>
  <c r="CZ93"/>
  <c r="DA93"/>
  <c r="DB93"/>
  <c r="DC93"/>
  <c r="A94"/>
  <c r="CY94"/>
  <c r="CZ94"/>
  <c r="DA94"/>
  <c r="DB94"/>
  <c r="DC94"/>
  <c r="A95"/>
  <c r="CY95"/>
  <c r="CZ95"/>
  <c r="DB95" s="1"/>
  <c r="DA95"/>
  <c r="DC95"/>
  <c r="A96"/>
  <c r="CY96"/>
  <c r="CZ96"/>
  <c r="DB96" s="1"/>
  <c r="DA96"/>
  <c r="DC96"/>
  <c r="A97"/>
  <c r="CY97"/>
  <c r="CZ97"/>
  <c r="DA97"/>
  <c r="DB97"/>
  <c r="DC97"/>
  <c r="A98"/>
  <c r="CY98"/>
  <c r="CZ98"/>
  <c r="DA98"/>
  <c r="DB98"/>
  <c r="DC98"/>
  <c r="A99"/>
  <c r="CY99"/>
  <c r="CZ99"/>
  <c r="DB99" s="1"/>
  <c r="DA99"/>
  <c r="DC99"/>
  <c r="A100"/>
  <c r="CY100"/>
  <c r="CZ100"/>
  <c r="DB100" s="1"/>
  <c r="DA100"/>
  <c r="DC100"/>
  <c r="A101"/>
  <c r="CY101"/>
  <c r="CZ101"/>
  <c r="DA101"/>
  <c r="DB101"/>
  <c r="DC101"/>
  <c r="A102"/>
  <c r="CY102"/>
  <c r="CZ102"/>
  <c r="DA102"/>
  <c r="DB102"/>
  <c r="DC102"/>
  <c r="A103"/>
  <c r="CY103"/>
  <c r="CZ103"/>
  <c r="DB103" s="1"/>
  <c r="DA103"/>
  <c r="DC103"/>
  <c r="A104"/>
  <c r="CY104"/>
  <c r="CZ104"/>
  <c r="DB104" s="1"/>
  <c r="DA104"/>
  <c r="DC104"/>
  <c r="A105"/>
  <c r="CX105"/>
  <c r="CY105"/>
  <c r="CZ105"/>
  <c r="DA105"/>
  <c r="DB105"/>
  <c r="DC105"/>
  <c r="A106"/>
  <c r="CX106"/>
  <c r="CY106"/>
  <c r="CZ106"/>
  <c r="DA106"/>
  <c r="DB106"/>
  <c r="DC106"/>
  <c r="A107"/>
  <c r="CX107"/>
  <c r="CY107"/>
  <c r="CZ107"/>
  <c r="DB107" s="1"/>
  <c r="DA107"/>
  <c r="DC107"/>
  <c r="A108"/>
  <c r="CX108"/>
  <c r="CY108"/>
  <c r="CZ108"/>
  <c r="DB108" s="1"/>
  <c r="DA108"/>
  <c r="DC108"/>
  <c r="A109"/>
  <c r="CX109"/>
  <c r="CY109"/>
  <c r="CZ109"/>
  <c r="DA109"/>
  <c r="DB109"/>
  <c r="DC109"/>
  <c r="A110"/>
  <c r="CX110"/>
  <c r="CY110"/>
  <c r="CZ110"/>
  <c r="DA110"/>
  <c r="DB110"/>
  <c r="DC110"/>
  <c r="A111"/>
  <c r="CX111"/>
  <c r="CY111"/>
  <c r="CZ111"/>
  <c r="DB111" s="1"/>
  <c r="DA111"/>
  <c r="DC111"/>
  <c r="A112"/>
  <c r="CX112"/>
  <c r="CY112"/>
  <c r="CZ112"/>
  <c r="DB112" s="1"/>
  <c r="DA112"/>
  <c r="DC112"/>
  <c r="A113"/>
  <c r="CX113"/>
  <c r="CY113"/>
  <c r="CZ113"/>
  <c r="DA113"/>
  <c r="DB113"/>
  <c r="DC113"/>
  <c r="A114"/>
  <c r="CY114"/>
  <c r="CZ114"/>
  <c r="DA114"/>
  <c r="DB114"/>
  <c r="DC114"/>
  <c r="A115"/>
  <c r="CY115"/>
  <c r="CZ115"/>
  <c r="DB115" s="1"/>
  <c r="DA115"/>
  <c r="DC115"/>
  <c r="A116"/>
  <c r="CY116"/>
  <c r="CZ116"/>
  <c r="DB116" s="1"/>
  <c r="DA116"/>
  <c r="DC116"/>
  <c r="A117"/>
  <c r="CY117"/>
  <c r="CZ117"/>
  <c r="DA117"/>
  <c r="DB117"/>
  <c r="DC117"/>
  <c r="A118"/>
  <c r="CY118"/>
  <c r="CZ118"/>
  <c r="DA118"/>
  <c r="DB118"/>
  <c r="DC118"/>
  <c r="A119"/>
  <c r="CY119"/>
  <c r="CZ119"/>
  <c r="DB119" s="1"/>
  <c r="DA119"/>
  <c r="DC119"/>
  <c r="A120"/>
  <c r="CY120"/>
  <c r="CZ120"/>
  <c r="DB120" s="1"/>
  <c r="DA120"/>
  <c r="DC120"/>
  <c r="A121"/>
  <c r="CY121"/>
  <c r="CZ121"/>
  <c r="DA121"/>
  <c r="DB121"/>
  <c r="DC121"/>
  <c r="A122"/>
  <c r="CY122"/>
  <c r="CZ122"/>
  <c r="DA122"/>
  <c r="DB122"/>
  <c r="DC122"/>
  <c r="A123"/>
  <c r="CY123"/>
  <c r="CZ123"/>
  <c r="DB123" s="1"/>
  <c r="DA123"/>
  <c r="DC123"/>
  <c r="A124"/>
  <c r="CY124"/>
  <c r="CZ124"/>
  <c r="DB124" s="1"/>
  <c r="DA124"/>
  <c r="DC124"/>
  <c r="A125"/>
  <c r="CY125"/>
  <c r="CZ125"/>
  <c r="DA125"/>
  <c r="DB125"/>
  <c r="DC125"/>
  <c r="A126"/>
  <c r="CY126"/>
  <c r="CZ126"/>
  <c r="DA126"/>
  <c r="DB126"/>
  <c r="DC126"/>
  <c r="A127"/>
  <c r="CY127"/>
  <c r="CZ127"/>
  <c r="DB127" s="1"/>
  <c r="DA127"/>
  <c r="DC127"/>
  <c r="A128"/>
  <c r="CY128"/>
  <c r="CZ128"/>
  <c r="DB128" s="1"/>
  <c r="DA128"/>
  <c r="DC128"/>
  <c r="A129"/>
  <c r="CY129"/>
  <c r="CZ129"/>
  <c r="DA129"/>
  <c r="DB129"/>
  <c r="DC129"/>
  <c r="A130"/>
  <c r="CY130"/>
  <c r="CZ130"/>
  <c r="DA130"/>
  <c r="DB130"/>
  <c r="DC130"/>
  <c r="A131"/>
  <c r="CY131"/>
  <c r="CZ131"/>
  <c r="DB131" s="1"/>
  <c r="DA131"/>
  <c r="DC131"/>
  <c r="A132"/>
  <c r="CY132"/>
  <c r="CZ132"/>
  <c r="DB132" s="1"/>
  <c r="DA132"/>
  <c r="DC132"/>
  <c r="A133"/>
  <c r="CY133"/>
  <c r="CZ133"/>
  <c r="DA133"/>
  <c r="DB133"/>
  <c r="DC133"/>
  <c r="A134"/>
  <c r="CY134"/>
  <c r="CZ134"/>
  <c r="DA134"/>
  <c r="DB134"/>
  <c r="DC134"/>
  <c r="A135"/>
  <c r="CY135"/>
  <c r="CZ135"/>
  <c r="DB135" s="1"/>
  <c r="DA135"/>
  <c r="DC135"/>
  <c r="A136"/>
  <c r="CY136"/>
  <c r="CZ136"/>
  <c r="DB136" s="1"/>
  <c r="DA136"/>
  <c r="DC136"/>
  <c r="A137"/>
  <c r="CY137"/>
  <c r="CZ137"/>
  <c r="DA137"/>
  <c r="DB137"/>
  <c r="DC137"/>
  <c r="A138"/>
  <c r="CY138"/>
  <c r="CZ138"/>
  <c r="DA138"/>
  <c r="DB138"/>
  <c r="DC138"/>
  <c r="A139"/>
  <c r="CY139"/>
  <c r="CZ139"/>
  <c r="DB139" s="1"/>
  <c r="DA139"/>
  <c r="DC139"/>
  <c r="A140"/>
  <c r="CY140"/>
  <c r="CZ140"/>
  <c r="DB140" s="1"/>
  <c r="DA140"/>
  <c r="DC140"/>
  <c r="A141"/>
  <c r="CY141"/>
  <c r="CZ141"/>
  <c r="DA141"/>
  <c r="DB141"/>
  <c r="DC141"/>
  <c r="A142"/>
  <c r="CY142"/>
  <c r="CZ142"/>
  <c r="DA142"/>
  <c r="DB142"/>
  <c r="DC142"/>
  <c r="A143"/>
  <c r="CY143"/>
  <c r="CZ143"/>
  <c r="DB143" s="1"/>
  <c r="DA143"/>
  <c r="DC143"/>
  <c r="A144"/>
  <c r="CY144"/>
  <c r="CZ144"/>
  <c r="DB144" s="1"/>
  <c r="DA144"/>
  <c r="DC144"/>
  <c r="A145"/>
  <c r="CY145"/>
  <c r="CZ145"/>
  <c r="DA145"/>
  <c r="DB145"/>
  <c r="DC145"/>
  <c r="A146"/>
  <c r="CY146"/>
  <c r="CZ146"/>
  <c r="DA146"/>
  <c r="DB146"/>
  <c r="DC146"/>
  <c r="A147"/>
  <c r="CY147"/>
  <c r="CZ147"/>
  <c r="DB147" s="1"/>
  <c r="DA147"/>
  <c r="DC147"/>
  <c r="A148"/>
  <c r="CY148"/>
  <c r="CZ148"/>
  <c r="DB148" s="1"/>
  <c r="DA148"/>
  <c r="DC148"/>
  <c r="A149"/>
  <c r="CY149"/>
  <c r="CZ149"/>
  <c r="DA149"/>
  <c r="DB149"/>
  <c r="DC149"/>
  <c r="A150"/>
  <c r="CY150"/>
  <c r="CZ150"/>
  <c r="DA150"/>
  <c r="DB150"/>
  <c r="DC150"/>
  <c r="A151"/>
  <c r="CY151"/>
  <c r="CZ151"/>
  <c r="DB151" s="1"/>
  <c r="DA151"/>
  <c r="DC151"/>
  <c r="A152"/>
  <c r="CY152"/>
  <c r="CZ152"/>
  <c r="DB152" s="1"/>
  <c r="DA152"/>
  <c r="DC152"/>
  <c r="A153"/>
  <c r="CY153"/>
  <c r="CZ153"/>
  <c r="DA153"/>
  <c r="DB153"/>
  <c r="DC153"/>
  <c r="A154"/>
  <c r="CY154"/>
  <c r="CZ154"/>
  <c r="DA154"/>
  <c r="DB154"/>
  <c r="DC154"/>
  <c r="A155"/>
  <c r="CY155"/>
  <c r="CZ155"/>
  <c r="DB155" s="1"/>
  <c r="DA155"/>
  <c r="DC155"/>
  <c r="A156"/>
  <c r="CY156"/>
  <c r="CZ156"/>
  <c r="DB156" s="1"/>
  <c r="DA156"/>
  <c r="DC156"/>
  <c r="A157"/>
  <c r="CY157"/>
  <c r="CZ157"/>
  <c r="DA157"/>
  <c r="DB157"/>
  <c r="DC157"/>
  <c r="A158"/>
  <c r="CY158"/>
  <c r="CZ158"/>
  <c r="DA158"/>
  <c r="DB158"/>
  <c r="DC158"/>
  <c r="A159"/>
  <c r="CY159"/>
  <c r="CZ159"/>
  <c r="DB159" s="1"/>
  <c r="DA159"/>
  <c r="DC159"/>
  <c r="A160"/>
  <c r="CY160"/>
  <c r="CZ160"/>
  <c r="DB160" s="1"/>
  <c r="DA160"/>
  <c r="DC160"/>
  <c r="A161"/>
  <c r="CY161"/>
  <c r="CZ161"/>
  <c r="DA161"/>
  <c r="DB161"/>
  <c r="DC161"/>
  <c r="A162"/>
  <c r="CY162"/>
  <c r="CZ162"/>
  <c r="DA162"/>
  <c r="DB162"/>
  <c r="DC162"/>
  <c r="A163"/>
  <c r="CY163"/>
  <c r="CZ163"/>
  <c r="DB163" s="1"/>
  <c r="DA163"/>
  <c r="DC163"/>
  <c r="A164"/>
  <c r="CY164"/>
  <c r="CZ164"/>
  <c r="DB164" s="1"/>
  <c r="DA164"/>
  <c r="DC164"/>
  <c r="A165"/>
  <c r="CY165"/>
  <c r="CZ165"/>
  <c r="DA165"/>
  <c r="DB165"/>
  <c r="DC165"/>
  <c r="A166"/>
  <c r="CY166"/>
  <c r="CZ166"/>
  <c r="DA166"/>
  <c r="DB166"/>
  <c r="DC166"/>
  <c r="A167"/>
  <c r="CY167"/>
  <c r="CZ167"/>
  <c r="DB167" s="1"/>
  <c r="DA167"/>
  <c r="DC167"/>
  <c r="A168"/>
  <c r="CY168"/>
  <c r="CZ168"/>
  <c r="DB168" s="1"/>
  <c r="DA168"/>
  <c r="DC168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I28"/>
  <c r="CX1" i="3" s="1"/>
  <c r="K28" i="1"/>
  <c r="AC28"/>
  <c r="AD28"/>
  <c r="CR28" s="1"/>
  <c r="Q28" s="1"/>
  <c r="AE28"/>
  <c r="AF28"/>
  <c r="CT28" s="1"/>
  <c r="S28" s="1"/>
  <c r="AG28"/>
  <c r="AH28"/>
  <c r="CV28" s="1"/>
  <c r="U28" s="1"/>
  <c r="AI28"/>
  <c r="AJ28"/>
  <c r="CX28" s="1"/>
  <c r="W28" s="1"/>
  <c r="CQ28"/>
  <c r="P28" s="1"/>
  <c r="CS28"/>
  <c r="R28" s="1"/>
  <c r="CU28"/>
  <c r="T28" s="1"/>
  <c r="CW28"/>
  <c r="V28" s="1"/>
  <c r="FR28"/>
  <c r="GL28"/>
  <c r="GO28"/>
  <c r="GP28"/>
  <c r="GV28"/>
  <c r="HC28"/>
  <c r="GX28" s="1"/>
  <c r="I29"/>
  <c r="AC29"/>
  <c r="AE29"/>
  <c r="AD29" s="1"/>
  <c r="AF29"/>
  <c r="CT29" s="1"/>
  <c r="S29" s="1"/>
  <c r="AG29"/>
  <c r="AH29"/>
  <c r="AI29"/>
  <c r="AJ29"/>
  <c r="CX29" s="1"/>
  <c r="W29" s="1"/>
  <c r="CQ29"/>
  <c r="P29" s="1"/>
  <c r="CS29"/>
  <c r="R29" s="1"/>
  <c r="CU29"/>
  <c r="T29" s="1"/>
  <c r="CV29"/>
  <c r="U29" s="1"/>
  <c r="CW29"/>
  <c r="V29" s="1"/>
  <c r="FR29"/>
  <c r="GL29"/>
  <c r="GO29"/>
  <c r="GP29"/>
  <c r="GV29"/>
  <c r="HC29"/>
  <c r="GX29" s="1"/>
  <c r="C30"/>
  <c r="D30"/>
  <c r="I30"/>
  <c r="CX3" i="3" s="1"/>
  <c r="K30" i="1"/>
  <c r="AC30"/>
  <c r="AE30"/>
  <c r="AD30" s="1"/>
  <c r="AF30"/>
  <c r="CT30" s="1"/>
  <c r="S30" s="1"/>
  <c r="AG30"/>
  <c r="AH30"/>
  <c r="AI30"/>
  <c r="AJ30"/>
  <c r="CX30" s="1"/>
  <c r="W30" s="1"/>
  <c r="CQ30"/>
  <c r="P30" s="1"/>
  <c r="CS30"/>
  <c r="R30" s="1"/>
  <c r="CU30"/>
  <c r="T30" s="1"/>
  <c r="CV30"/>
  <c r="U30" s="1"/>
  <c r="CW30"/>
  <c r="V30" s="1"/>
  <c r="FR30"/>
  <c r="GL30"/>
  <c r="GO30"/>
  <c r="GP30"/>
  <c r="GV30"/>
  <c r="HC30"/>
  <c r="GX30" s="1"/>
  <c r="I31"/>
  <c r="AC31"/>
  <c r="AE31"/>
  <c r="CS31" s="1"/>
  <c r="R31" s="1"/>
  <c r="AF31"/>
  <c r="AG31"/>
  <c r="AH31"/>
  <c r="AI31"/>
  <c r="CW31" s="1"/>
  <c r="V31" s="1"/>
  <c r="AJ31"/>
  <c r="CQ31"/>
  <c r="P31" s="1"/>
  <c r="CT31"/>
  <c r="S31" s="1"/>
  <c r="CU31"/>
  <c r="T31" s="1"/>
  <c r="CV31"/>
  <c r="U31" s="1"/>
  <c r="AH35" s="1"/>
  <c r="CX31"/>
  <c r="W31" s="1"/>
  <c r="FR31"/>
  <c r="GL31"/>
  <c r="GO31"/>
  <c r="GP31"/>
  <c r="GV31"/>
  <c r="HC31" s="1"/>
  <c r="GX31" s="1"/>
  <c r="C32"/>
  <c r="D32"/>
  <c r="I32"/>
  <c r="CX11" i="3" s="1"/>
  <c r="K32" i="1"/>
  <c r="AC32"/>
  <c r="AE32"/>
  <c r="CS32" s="1"/>
  <c r="R32" s="1"/>
  <c r="AF32"/>
  <c r="AG32"/>
  <c r="AH32"/>
  <c r="AI32"/>
  <c r="CW32" s="1"/>
  <c r="V32" s="1"/>
  <c r="AI35" s="1"/>
  <c r="AJ32"/>
  <c r="CQ32"/>
  <c r="P32" s="1"/>
  <c r="CT32"/>
  <c r="S32" s="1"/>
  <c r="CU32"/>
  <c r="T32" s="1"/>
  <c r="CV32"/>
  <c r="U32" s="1"/>
  <c r="CX32"/>
  <c r="W32" s="1"/>
  <c r="FR32"/>
  <c r="GL32"/>
  <c r="GO32"/>
  <c r="GP32"/>
  <c r="GV32"/>
  <c r="GX32"/>
  <c r="HC32"/>
  <c r="I33"/>
  <c r="AC33"/>
  <c r="AD33"/>
  <c r="AB33" s="1"/>
  <c r="AE33"/>
  <c r="AF33"/>
  <c r="CT33" s="1"/>
  <c r="S33" s="1"/>
  <c r="AG33"/>
  <c r="AH33"/>
  <c r="CV33" s="1"/>
  <c r="U33" s="1"/>
  <c r="AI33"/>
  <c r="AJ33"/>
  <c r="CX33" s="1"/>
  <c r="W33" s="1"/>
  <c r="CQ33"/>
  <c r="P33" s="1"/>
  <c r="CS33"/>
  <c r="R33" s="1"/>
  <c r="CU33"/>
  <c r="T33" s="1"/>
  <c r="CW33"/>
  <c r="V33" s="1"/>
  <c r="FR33"/>
  <c r="GL33"/>
  <c r="GO33"/>
  <c r="GP33"/>
  <c r="GV33"/>
  <c r="HC33" s="1"/>
  <c r="GX33" s="1"/>
  <c r="B35"/>
  <c r="B26" s="1"/>
  <c r="C35"/>
  <c r="C26" s="1"/>
  <c r="D35"/>
  <c r="D26" s="1"/>
  <c r="F35"/>
  <c r="F26" s="1"/>
  <c r="G35"/>
  <c r="G26" s="1"/>
  <c r="BX35"/>
  <c r="BY35"/>
  <c r="BY26" s="1"/>
  <c r="BZ35"/>
  <c r="AQ35" s="1"/>
  <c r="AQ26" s="1"/>
  <c r="CC35"/>
  <c r="CC26" s="1"/>
  <c r="CD35"/>
  <c r="AU35" s="1"/>
  <c r="CI35"/>
  <c r="CI26" s="1"/>
  <c r="CJ35"/>
  <c r="CJ26" s="1"/>
  <c r="CK35"/>
  <c r="CK26" s="1"/>
  <c r="CL35"/>
  <c r="BC35" s="1"/>
  <c r="CM35"/>
  <c r="CM26" s="1"/>
  <c r="F45"/>
  <c r="D65"/>
  <c r="E67"/>
  <c r="Z67"/>
  <c r="AA67"/>
  <c r="AM67"/>
  <c r="AN67"/>
  <c r="BE67"/>
  <c r="BF67"/>
  <c r="BG67"/>
  <c r="BH67"/>
  <c r="BI67"/>
  <c r="BJ67"/>
  <c r="BK67"/>
  <c r="BL67"/>
  <c r="BM67"/>
  <c r="BN67"/>
  <c r="BO67"/>
  <c r="BP67"/>
  <c r="BQ67"/>
  <c r="BR67"/>
  <c r="BS67"/>
  <c r="BT67"/>
  <c r="BU67"/>
  <c r="BV67"/>
  <c r="BW67"/>
  <c r="CN67"/>
  <c r="CO67"/>
  <c r="CP67"/>
  <c r="CQ67"/>
  <c r="CR67"/>
  <c r="CS67"/>
  <c r="CT67"/>
  <c r="CU67"/>
  <c r="CV67"/>
  <c r="CW67"/>
  <c r="CX67"/>
  <c r="CY67"/>
  <c r="CZ67"/>
  <c r="DA67"/>
  <c r="DB67"/>
  <c r="DC67"/>
  <c r="DD67"/>
  <c r="DE67"/>
  <c r="DF67"/>
  <c r="DG67"/>
  <c r="DH67"/>
  <c r="DI67"/>
  <c r="DJ67"/>
  <c r="DK67"/>
  <c r="DL67"/>
  <c r="DM67"/>
  <c r="DN67"/>
  <c r="DO67"/>
  <c r="DP67"/>
  <c r="DQ67"/>
  <c r="DR67"/>
  <c r="DS67"/>
  <c r="DT67"/>
  <c r="DU67"/>
  <c r="DV67"/>
  <c r="DW67"/>
  <c r="DX67"/>
  <c r="DY67"/>
  <c r="DZ67"/>
  <c r="EA67"/>
  <c r="EB67"/>
  <c r="EC67"/>
  <c r="ED67"/>
  <c r="EE67"/>
  <c r="EF67"/>
  <c r="EG67"/>
  <c r="EH67"/>
  <c r="EI67"/>
  <c r="EJ67"/>
  <c r="EK67"/>
  <c r="EL67"/>
  <c r="EM67"/>
  <c r="EN67"/>
  <c r="EO67"/>
  <c r="EP67"/>
  <c r="EQ67"/>
  <c r="ER67"/>
  <c r="ES67"/>
  <c r="ET67"/>
  <c r="EU67"/>
  <c r="EV67"/>
  <c r="EW67"/>
  <c r="EX67"/>
  <c r="EY67"/>
  <c r="EZ67"/>
  <c r="FA67"/>
  <c r="FB67"/>
  <c r="FC67"/>
  <c r="FD67"/>
  <c r="FE67"/>
  <c r="FF67"/>
  <c r="FG67"/>
  <c r="FH67"/>
  <c r="FI67"/>
  <c r="FJ67"/>
  <c r="FK67"/>
  <c r="FL67"/>
  <c r="FM67"/>
  <c r="FN67"/>
  <c r="FO67"/>
  <c r="FP67"/>
  <c r="FQ67"/>
  <c r="FR67"/>
  <c r="FS67"/>
  <c r="FT67"/>
  <c r="FU67"/>
  <c r="FV67"/>
  <c r="FW67"/>
  <c r="FX67"/>
  <c r="FY67"/>
  <c r="FZ67"/>
  <c r="GA67"/>
  <c r="GB67"/>
  <c r="GC67"/>
  <c r="GD67"/>
  <c r="GE67"/>
  <c r="GF67"/>
  <c r="GG67"/>
  <c r="GH67"/>
  <c r="GI67"/>
  <c r="GJ67"/>
  <c r="GK67"/>
  <c r="GL67"/>
  <c r="GM67"/>
  <c r="GN67"/>
  <c r="GO67"/>
  <c r="GP67"/>
  <c r="GQ67"/>
  <c r="GR67"/>
  <c r="GS67"/>
  <c r="GT67"/>
  <c r="GU67"/>
  <c r="GV67"/>
  <c r="GW67"/>
  <c r="GX67"/>
  <c r="C69"/>
  <c r="D69"/>
  <c r="R69"/>
  <c r="AC69"/>
  <c r="CQ69" s="1"/>
  <c r="P69" s="1"/>
  <c r="AE69"/>
  <c r="AD69" s="1"/>
  <c r="CR69" s="1"/>
  <c r="Q69" s="1"/>
  <c r="CP69" s="1"/>
  <c r="O69" s="1"/>
  <c r="AF69"/>
  <c r="AG69"/>
  <c r="CU69" s="1"/>
  <c r="T69" s="1"/>
  <c r="AH69"/>
  <c r="AI69"/>
  <c r="AJ69"/>
  <c r="CX69" s="1"/>
  <c r="W69" s="1"/>
  <c r="CS69"/>
  <c r="CT69"/>
  <c r="S69" s="1"/>
  <c r="CV69"/>
  <c r="U69" s="1"/>
  <c r="CW69"/>
  <c r="V69" s="1"/>
  <c r="FR69"/>
  <c r="GL69"/>
  <c r="GO69"/>
  <c r="GP69"/>
  <c r="GV69"/>
  <c r="HC69"/>
  <c r="GX69" s="1"/>
  <c r="C70"/>
  <c r="D70"/>
  <c r="I70"/>
  <c r="CX19" i="3" s="1"/>
  <c r="K70" i="1"/>
  <c r="V70"/>
  <c r="AC70"/>
  <c r="CQ70" s="1"/>
  <c r="P70" s="1"/>
  <c r="AE70"/>
  <c r="AD70" s="1"/>
  <c r="CR70" s="1"/>
  <c r="Q70" s="1"/>
  <c r="AF70"/>
  <c r="AG70"/>
  <c r="CU70" s="1"/>
  <c r="T70" s="1"/>
  <c r="AH70"/>
  <c r="AI70"/>
  <c r="AJ70"/>
  <c r="CS70"/>
  <c r="R70" s="1"/>
  <c r="CT70"/>
  <c r="S70" s="1"/>
  <c r="CV70"/>
  <c r="U70" s="1"/>
  <c r="CW70"/>
  <c r="CX70"/>
  <c r="W70" s="1"/>
  <c r="FR70"/>
  <c r="GL70"/>
  <c r="GO70"/>
  <c r="GP70"/>
  <c r="GV70"/>
  <c r="HC70"/>
  <c r="GX70" s="1"/>
  <c r="I71"/>
  <c r="Q71"/>
  <c r="R71"/>
  <c r="AC71"/>
  <c r="AE71"/>
  <c r="AD71" s="1"/>
  <c r="AF71"/>
  <c r="CT71" s="1"/>
  <c r="S71" s="1"/>
  <c r="CY71" s="1"/>
  <c r="X71" s="1"/>
  <c r="AG71"/>
  <c r="AH71"/>
  <c r="AI71"/>
  <c r="AJ71"/>
  <c r="CX71" s="1"/>
  <c r="W71" s="1"/>
  <c r="CQ71"/>
  <c r="P71" s="1"/>
  <c r="CP71" s="1"/>
  <c r="O71" s="1"/>
  <c r="CR71"/>
  <c r="CS71"/>
  <c r="CU71"/>
  <c r="T71" s="1"/>
  <c r="CV71"/>
  <c r="U71" s="1"/>
  <c r="CW71"/>
  <c r="V71" s="1"/>
  <c r="FR71"/>
  <c r="GL71"/>
  <c r="GO71"/>
  <c r="GP71"/>
  <c r="GV71"/>
  <c r="GX71"/>
  <c r="HC71"/>
  <c r="C72"/>
  <c r="D72"/>
  <c r="S72"/>
  <c r="CZ72" s="1"/>
  <c r="Y72" s="1"/>
  <c r="AC72"/>
  <c r="AB72" s="1"/>
  <c r="AD72"/>
  <c r="CR72" s="1"/>
  <c r="Q72" s="1"/>
  <c r="AE72"/>
  <c r="AF72"/>
  <c r="AG72"/>
  <c r="AH72"/>
  <c r="CV72" s="1"/>
  <c r="U72" s="1"/>
  <c r="AI72"/>
  <c r="AJ72"/>
  <c r="CS72"/>
  <c r="R72" s="1"/>
  <c r="CT72"/>
  <c r="CU72"/>
  <c r="T72" s="1"/>
  <c r="CW72"/>
  <c r="V72" s="1"/>
  <c r="CX72"/>
  <c r="W72" s="1"/>
  <c r="FR72"/>
  <c r="GL72"/>
  <c r="GO72"/>
  <c r="GP72"/>
  <c r="GV72"/>
  <c r="HC72" s="1"/>
  <c r="GX72" s="1"/>
  <c r="I73"/>
  <c r="S73"/>
  <c r="AC73"/>
  <c r="CQ73" s="1"/>
  <c r="P73" s="1"/>
  <c r="CP73" s="1"/>
  <c r="O73" s="1"/>
  <c r="AE73"/>
  <c r="AD73" s="1"/>
  <c r="CR73" s="1"/>
  <c r="Q73" s="1"/>
  <c r="AF73"/>
  <c r="AG73"/>
  <c r="CU73" s="1"/>
  <c r="T73" s="1"/>
  <c r="AH73"/>
  <c r="AI73"/>
  <c r="AJ73"/>
  <c r="CS73"/>
  <c r="R73" s="1"/>
  <c r="CT73"/>
  <c r="CV73"/>
  <c r="CW73"/>
  <c r="V73" s="1"/>
  <c r="CX73"/>
  <c r="W73" s="1"/>
  <c r="FR73"/>
  <c r="GL73"/>
  <c r="GO73"/>
  <c r="GP73"/>
  <c r="GV73"/>
  <c r="HC73"/>
  <c r="I74"/>
  <c r="AC74"/>
  <c r="AE74"/>
  <c r="AD74" s="1"/>
  <c r="CR74" s="1"/>
  <c r="Q74" s="1"/>
  <c r="AF74"/>
  <c r="CT74" s="1"/>
  <c r="S74" s="1"/>
  <c r="AG74"/>
  <c r="AH74"/>
  <c r="AI74"/>
  <c r="CW74" s="1"/>
  <c r="V74" s="1"/>
  <c r="AJ74"/>
  <c r="CX74" s="1"/>
  <c r="W74" s="1"/>
  <c r="CQ74"/>
  <c r="CS74"/>
  <c r="R74" s="1"/>
  <c r="CU74"/>
  <c r="T74" s="1"/>
  <c r="CV74"/>
  <c r="U74" s="1"/>
  <c r="FR74"/>
  <c r="GL74"/>
  <c r="GO74"/>
  <c r="GP74"/>
  <c r="GV74"/>
  <c r="HC74"/>
  <c r="GX74" s="1"/>
  <c r="C75"/>
  <c r="D75"/>
  <c r="I75"/>
  <c r="K75"/>
  <c r="AC75"/>
  <c r="CQ75" s="1"/>
  <c r="P75" s="1"/>
  <c r="AE75"/>
  <c r="AD75" s="1"/>
  <c r="AB75" s="1"/>
  <c r="AF75"/>
  <c r="CT75" s="1"/>
  <c r="S75" s="1"/>
  <c r="AG75"/>
  <c r="CU75" s="1"/>
  <c r="T75" s="1"/>
  <c r="AH75"/>
  <c r="AI75"/>
  <c r="AJ75"/>
  <c r="CX75" s="1"/>
  <c r="W75" s="1"/>
  <c r="CV75"/>
  <c r="U75" s="1"/>
  <c r="CW75"/>
  <c r="V75" s="1"/>
  <c r="FR75"/>
  <c r="GL75"/>
  <c r="GO75"/>
  <c r="GP75"/>
  <c r="GV75"/>
  <c r="GX75"/>
  <c r="HC75"/>
  <c r="AC76"/>
  <c r="AD76"/>
  <c r="AB76" s="1"/>
  <c r="AE76"/>
  <c r="CS76" s="1"/>
  <c r="AF76"/>
  <c r="CT76" s="1"/>
  <c r="AG76"/>
  <c r="AH76"/>
  <c r="AI76"/>
  <c r="CW76" s="1"/>
  <c r="AJ76"/>
  <c r="CX76" s="1"/>
  <c r="CQ76"/>
  <c r="CR76"/>
  <c r="CU76"/>
  <c r="CV76"/>
  <c r="FR76"/>
  <c r="GL76"/>
  <c r="GO76"/>
  <c r="GP76"/>
  <c r="GV76"/>
  <c r="HC76" s="1"/>
  <c r="AC77"/>
  <c r="AB77" s="1"/>
  <c r="AD77"/>
  <c r="CR77" s="1"/>
  <c r="AE77"/>
  <c r="AF77"/>
  <c r="AG77"/>
  <c r="AH77"/>
  <c r="CV77" s="1"/>
  <c r="AI77"/>
  <c r="AJ77"/>
  <c r="CS77"/>
  <c r="CT77"/>
  <c r="CU77"/>
  <c r="CW77"/>
  <c r="CX77"/>
  <c r="FR77"/>
  <c r="GL77"/>
  <c r="GO77"/>
  <c r="GP77"/>
  <c r="GV77"/>
  <c r="HC77" s="1"/>
  <c r="I78"/>
  <c r="R78"/>
  <c r="AB78"/>
  <c r="AC78"/>
  <c r="CQ78" s="1"/>
  <c r="P78" s="1"/>
  <c r="AE78"/>
  <c r="AD78" s="1"/>
  <c r="CR78" s="1"/>
  <c r="Q78" s="1"/>
  <c r="AF78"/>
  <c r="CT78" s="1"/>
  <c r="S78" s="1"/>
  <c r="AG78"/>
  <c r="CU78" s="1"/>
  <c r="T78" s="1"/>
  <c r="AH78"/>
  <c r="AI78"/>
  <c r="AJ78"/>
  <c r="CX78" s="1"/>
  <c r="W78" s="1"/>
  <c r="CS78"/>
  <c r="CV78"/>
  <c r="U78" s="1"/>
  <c r="CW78"/>
  <c r="V78" s="1"/>
  <c r="FR78"/>
  <c r="GL78"/>
  <c r="GO78"/>
  <c r="GP78"/>
  <c r="GV78"/>
  <c r="HC78"/>
  <c r="GX78" s="1"/>
  <c r="C79"/>
  <c r="D79"/>
  <c r="I79"/>
  <c r="CX51" i="3" s="1"/>
  <c r="K79" i="1"/>
  <c r="R79"/>
  <c r="V79"/>
  <c r="AC79"/>
  <c r="CQ79" s="1"/>
  <c r="P79" s="1"/>
  <c r="AE79"/>
  <c r="AD79" s="1"/>
  <c r="CR79" s="1"/>
  <c r="Q79" s="1"/>
  <c r="AF79"/>
  <c r="CT79" s="1"/>
  <c r="S79" s="1"/>
  <c r="AG79"/>
  <c r="CU79" s="1"/>
  <c r="T79" s="1"/>
  <c r="AH79"/>
  <c r="AI79"/>
  <c r="AJ79"/>
  <c r="CX79" s="1"/>
  <c r="W79" s="1"/>
  <c r="CS79"/>
  <c r="CV79"/>
  <c r="U79" s="1"/>
  <c r="CW79"/>
  <c r="FR79"/>
  <c r="GL79"/>
  <c r="GO79"/>
  <c r="GP79"/>
  <c r="GV79"/>
  <c r="HC79"/>
  <c r="GX79" s="1"/>
  <c r="C80"/>
  <c r="D80"/>
  <c r="I80"/>
  <c r="CX55" i="3" s="1"/>
  <c r="K80" i="1"/>
  <c r="V80"/>
  <c r="AC80"/>
  <c r="CQ80" s="1"/>
  <c r="P80" s="1"/>
  <c r="AE80"/>
  <c r="AD80" s="1"/>
  <c r="CR80" s="1"/>
  <c r="Q80" s="1"/>
  <c r="AF80"/>
  <c r="AG80"/>
  <c r="CU80" s="1"/>
  <c r="T80" s="1"/>
  <c r="AH80"/>
  <c r="AI80"/>
  <c r="AJ80"/>
  <c r="CS80"/>
  <c r="R80" s="1"/>
  <c r="CT80"/>
  <c r="S80" s="1"/>
  <c r="CV80"/>
  <c r="U80" s="1"/>
  <c r="CW80"/>
  <c r="CX80"/>
  <c r="W80" s="1"/>
  <c r="FR80"/>
  <c r="GL80"/>
  <c r="GO80"/>
  <c r="GP80"/>
  <c r="GV80"/>
  <c r="HC80"/>
  <c r="GX80" s="1"/>
  <c r="C81"/>
  <c r="D81"/>
  <c r="I81"/>
  <c r="CX63" i="3" s="1"/>
  <c r="K81" i="1"/>
  <c r="S81"/>
  <c r="AC81"/>
  <c r="CQ81" s="1"/>
  <c r="P81" s="1"/>
  <c r="CP81" s="1"/>
  <c r="O81" s="1"/>
  <c r="AE81"/>
  <c r="AD81" s="1"/>
  <c r="CR81" s="1"/>
  <c r="Q81" s="1"/>
  <c r="AF81"/>
  <c r="AG81"/>
  <c r="CU81" s="1"/>
  <c r="T81" s="1"/>
  <c r="AH81"/>
  <c r="AI81"/>
  <c r="AJ81"/>
  <c r="CS81"/>
  <c r="R81" s="1"/>
  <c r="CT81"/>
  <c r="CV81"/>
  <c r="U81" s="1"/>
  <c r="CW81"/>
  <c r="V81" s="1"/>
  <c r="CX81"/>
  <c r="W81" s="1"/>
  <c r="FR81"/>
  <c r="GL81"/>
  <c r="GO81"/>
  <c r="GP81"/>
  <c r="GV81"/>
  <c r="HC81"/>
  <c r="GX81" s="1"/>
  <c r="C82"/>
  <c r="D82"/>
  <c r="I82"/>
  <c r="CX72" i="3" s="1"/>
  <c r="K82" i="1"/>
  <c r="R82"/>
  <c r="AB82"/>
  <c r="AC82"/>
  <c r="CQ82" s="1"/>
  <c r="P82" s="1"/>
  <c r="AE82"/>
  <c r="AD82" s="1"/>
  <c r="CR82" s="1"/>
  <c r="Q82" s="1"/>
  <c r="AF82"/>
  <c r="CT82" s="1"/>
  <c r="S82" s="1"/>
  <c r="AG82"/>
  <c r="CU82" s="1"/>
  <c r="T82" s="1"/>
  <c r="AH82"/>
  <c r="AI82"/>
  <c r="AJ82"/>
  <c r="CX82" s="1"/>
  <c r="W82" s="1"/>
  <c r="CS82"/>
  <c r="CV82"/>
  <c r="U82" s="1"/>
  <c r="CW82"/>
  <c r="V82" s="1"/>
  <c r="FR82"/>
  <c r="GL82"/>
  <c r="GO82"/>
  <c r="GP82"/>
  <c r="GV82"/>
  <c r="HC82"/>
  <c r="GX82" s="1"/>
  <c r="C83"/>
  <c r="D83"/>
  <c r="I83"/>
  <c r="CX75" i="3" s="1"/>
  <c r="K83" i="1"/>
  <c r="V83"/>
  <c r="AC83"/>
  <c r="CQ83" s="1"/>
  <c r="P83" s="1"/>
  <c r="AE83"/>
  <c r="AD83" s="1"/>
  <c r="CR83" s="1"/>
  <c r="Q83" s="1"/>
  <c r="AF83"/>
  <c r="CT83" s="1"/>
  <c r="S83" s="1"/>
  <c r="AG83"/>
  <c r="CU83" s="1"/>
  <c r="T83" s="1"/>
  <c r="AH83"/>
  <c r="AI83"/>
  <c r="AJ83"/>
  <c r="CX83" s="1"/>
  <c r="W83" s="1"/>
  <c r="CS83"/>
  <c r="R83" s="1"/>
  <c r="CV83"/>
  <c r="U83" s="1"/>
  <c r="CW83"/>
  <c r="FR83"/>
  <c r="GL83"/>
  <c r="GO83"/>
  <c r="GP83"/>
  <c r="GV83"/>
  <c r="HC83"/>
  <c r="GX83" s="1"/>
  <c r="I84"/>
  <c r="U84"/>
  <c r="AB84"/>
  <c r="AC84"/>
  <c r="CQ84" s="1"/>
  <c r="P84" s="1"/>
  <c r="AE84"/>
  <c r="AD84" s="1"/>
  <c r="AF84"/>
  <c r="CT84" s="1"/>
  <c r="AG84"/>
  <c r="CU84" s="1"/>
  <c r="T84" s="1"/>
  <c r="AH84"/>
  <c r="AI84"/>
  <c r="CW84" s="1"/>
  <c r="V84" s="1"/>
  <c r="AJ84"/>
  <c r="CX84" s="1"/>
  <c r="W84" s="1"/>
  <c r="CR84"/>
  <c r="Q84" s="1"/>
  <c r="CS84"/>
  <c r="R84" s="1"/>
  <c r="CV84"/>
  <c r="FR84"/>
  <c r="BY88" s="1"/>
  <c r="GL84"/>
  <c r="GO84"/>
  <c r="GP84"/>
  <c r="GV84"/>
  <c r="HC84"/>
  <c r="GX84" s="1"/>
  <c r="C85"/>
  <c r="D85"/>
  <c r="I85"/>
  <c r="K85"/>
  <c r="Q85"/>
  <c r="AC85"/>
  <c r="AB85" s="1"/>
  <c r="AE85"/>
  <c r="AD85" s="1"/>
  <c r="AF85"/>
  <c r="CT85" s="1"/>
  <c r="S85" s="1"/>
  <c r="AG85"/>
  <c r="AH85"/>
  <c r="AI85"/>
  <c r="AJ85"/>
  <c r="CX85" s="1"/>
  <c r="W85" s="1"/>
  <c r="CQ85"/>
  <c r="P85" s="1"/>
  <c r="CP85" s="1"/>
  <c r="O85" s="1"/>
  <c r="CR85"/>
  <c r="CS85"/>
  <c r="R85" s="1"/>
  <c r="CU85"/>
  <c r="T85" s="1"/>
  <c r="CV85"/>
  <c r="U85" s="1"/>
  <c r="CW85"/>
  <c r="V85" s="1"/>
  <c r="FR85"/>
  <c r="GL85"/>
  <c r="GO85"/>
  <c r="CC88" s="1"/>
  <c r="GP85"/>
  <c r="GV85"/>
  <c r="HC85"/>
  <c r="GX85" s="1"/>
  <c r="I86"/>
  <c r="AC86"/>
  <c r="AE86"/>
  <c r="AD86" s="1"/>
  <c r="CR86" s="1"/>
  <c r="Q86" s="1"/>
  <c r="AF86"/>
  <c r="AG86"/>
  <c r="AH86"/>
  <c r="AI86"/>
  <c r="CW86" s="1"/>
  <c r="V86" s="1"/>
  <c r="AJ86"/>
  <c r="CQ86"/>
  <c r="P86" s="1"/>
  <c r="CP86" s="1"/>
  <c r="O86" s="1"/>
  <c r="CT86"/>
  <c r="S86" s="1"/>
  <c r="CU86"/>
  <c r="T86" s="1"/>
  <c r="CV86"/>
  <c r="U86" s="1"/>
  <c r="CX86"/>
  <c r="W86" s="1"/>
  <c r="FR86"/>
  <c r="GL86"/>
  <c r="GO86"/>
  <c r="GP86"/>
  <c r="GV86"/>
  <c r="HC86" s="1"/>
  <c r="GX86" s="1"/>
  <c r="B88"/>
  <c r="B67" s="1"/>
  <c r="C88"/>
  <c r="C67" s="1"/>
  <c r="D88"/>
  <c r="D67" s="1"/>
  <c r="F88"/>
  <c r="F67" s="1"/>
  <c r="G88"/>
  <c r="G67" s="1"/>
  <c r="BX88"/>
  <c r="BX67" s="1"/>
  <c r="BZ88"/>
  <c r="BZ67" s="1"/>
  <c r="CD88"/>
  <c r="CD67" s="1"/>
  <c r="CK88"/>
  <c r="CK67" s="1"/>
  <c r="CL88"/>
  <c r="CL67" s="1"/>
  <c r="CM88"/>
  <c r="CM67" s="1"/>
  <c r="D118"/>
  <c r="E120"/>
  <c r="Z120"/>
  <c r="AA120"/>
  <c r="AM120"/>
  <c r="AN120"/>
  <c r="BE120"/>
  <c r="BF120"/>
  <c r="BG120"/>
  <c r="BH120"/>
  <c r="BI120"/>
  <c r="BJ120"/>
  <c r="BK120"/>
  <c r="BL120"/>
  <c r="BM120"/>
  <c r="BN120"/>
  <c r="BO120"/>
  <c r="BP120"/>
  <c r="BQ120"/>
  <c r="BR120"/>
  <c r="BS120"/>
  <c r="BT120"/>
  <c r="BU120"/>
  <c r="BV120"/>
  <c r="BW120"/>
  <c r="CN120"/>
  <c r="CO120"/>
  <c r="CP120"/>
  <c r="CQ120"/>
  <c r="CR120"/>
  <c r="CS120"/>
  <c r="CT120"/>
  <c r="CU120"/>
  <c r="CV120"/>
  <c r="CW120"/>
  <c r="CX120"/>
  <c r="CY120"/>
  <c r="CZ120"/>
  <c r="DA120"/>
  <c r="DB120"/>
  <c r="DC120"/>
  <c r="DD120"/>
  <c r="DE120"/>
  <c r="DF120"/>
  <c r="DG120"/>
  <c r="DH120"/>
  <c r="DI120"/>
  <c r="DJ120"/>
  <c r="DK120"/>
  <c r="DL120"/>
  <c r="DM120"/>
  <c r="DN120"/>
  <c r="DO120"/>
  <c r="DP120"/>
  <c r="DQ120"/>
  <c r="DR120"/>
  <c r="DS120"/>
  <c r="DT120"/>
  <c r="DU120"/>
  <c r="DV120"/>
  <c r="DW120"/>
  <c r="DX120"/>
  <c r="DY120"/>
  <c r="DZ120"/>
  <c r="EA120"/>
  <c r="EB120"/>
  <c r="EC120"/>
  <c r="ED120"/>
  <c r="EE120"/>
  <c r="EF120"/>
  <c r="EG120"/>
  <c r="EH120"/>
  <c r="EI120"/>
  <c r="EJ120"/>
  <c r="EK120"/>
  <c r="EL120"/>
  <c r="EM120"/>
  <c r="EN120"/>
  <c r="EO120"/>
  <c r="EP120"/>
  <c r="EQ120"/>
  <c r="ER120"/>
  <c r="ES120"/>
  <c r="ET120"/>
  <c r="EU120"/>
  <c r="EV120"/>
  <c r="EW120"/>
  <c r="EX120"/>
  <c r="EY120"/>
  <c r="EZ120"/>
  <c r="FA120"/>
  <c r="FB120"/>
  <c r="FC120"/>
  <c r="FD120"/>
  <c r="FE120"/>
  <c r="FF120"/>
  <c r="FG120"/>
  <c r="FH120"/>
  <c r="FI120"/>
  <c r="FJ120"/>
  <c r="FK120"/>
  <c r="FL120"/>
  <c r="FM120"/>
  <c r="FN120"/>
  <c r="FO120"/>
  <c r="FP120"/>
  <c r="FQ120"/>
  <c r="FR120"/>
  <c r="FS120"/>
  <c r="FT120"/>
  <c r="FU120"/>
  <c r="FV120"/>
  <c r="FW120"/>
  <c r="FX120"/>
  <c r="FY120"/>
  <c r="FZ120"/>
  <c r="GA120"/>
  <c r="GB120"/>
  <c r="GC120"/>
  <c r="GD120"/>
  <c r="GE120"/>
  <c r="GF120"/>
  <c r="GG120"/>
  <c r="GH120"/>
  <c r="GI120"/>
  <c r="GJ120"/>
  <c r="GK120"/>
  <c r="GL120"/>
  <c r="GM120"/>
  <c r="GN120"/>
  <c r="GO120"/>
  <c r="GP120"/>
  <c r="GQ120"/>
  <c r="GR120"/>
  <c r="GS120"/>
  <c r="GT120"/>
  <c r="GU120"/>
  <c r="GV120"/>
  <c r="GW120"/>
  <c r="GX120"/>
  <c r="C122"/>
  <c r="D122"/>
  <c r="I122"/>
  <c r="K122"/>
  <c r="AC122"/>
  <c r="AB122" s="1"/>
  <c r="AD122"/>
  <c r="CR122" s="1"/>
  <c r="Q122" s="1"/>
  <c r="AE122"/>
  <c r="AF122"/>
  <c r="AG122"/>
  <c r="AH122"/>
  <c r="CV122" s="1"/>
  <c r="U122" s="1"/>
  <c r="AI122"/>
  <c r="AJ122"/>
  <c r="CQ122"/>
  <c r="P122" s="1"/>
  <c r="CS122"/>
  <c r="R122" s="1"/>
  <c r="CT122"/>
  <c r="S122" s="1"/>
  <c r="CU122"/>
  <c r="T122" s="1"/>
  <c r="CW122"/>
  <c r="V122" s="1"/>
  <c r="CX122"/>
  <c r="W122" s="1"/>
  <c r="FR122"/>
  <c r="GL122"/>
  <c r="GO122"/>
  <c r="GP122"/>
  <c r="GV122"/>
  <c r="HC122" s="1"/>
  <c r="GX122" s="1"/>
  <c r="I123"/>
  <c r="AC123"/>
  <c r="CQ123" s="1"/>
  <c r="P123" s="1"/>
  <c r="AD123"/>
  <c r="AE123"/>
  <c r="AF123"/>
  <c r="CT123" s="1"/>
  <c r="S123" s="1"/>
  <c r="AG123"/>
  <c r="CU123" s="1"/>
  <c r="T123" s="1"/>
  <c r="AH123"/>
  <c r="AI123"/>
  <c r="AJ123"/>
  <c r="CX123" s="1"/>
  <c r="W123" s="1"/>
  <c r="CR123"/>
  <c r="Q123" s="1"/>
  <c r="CS123"/>
  <c r="R123" s="1"/>
  <c r="CV123"/>
  <c r="U123" s="1"/>
  <c r="CW123"/>
  <c r="V123" s="1"/>
  <c r="FR123"/>
  <c r="GL123"/>
  <c r="GO123"/>
  <c r="GP123"/>
  <c r="GV123"/>
  <c r="HC123"/>
  <c r="GX123" s="1"/>
  <c r="C124"/>
  <c r="D124"/>
  <c r="I124"/>
  <c r="K124"/>
  <c r="AC124"/>
  <c r="CQ124" s="1"/>
  <c r="P124" s="1"/>
  <c r="AE124"/>
  <c r="AD124" s="1"/>
  <c r="AF124"/>
  <c r="CT124" s="1"/>
  <c r="S124" s="1"/>
  <c r="AG124"/>
  <c r="CU124" s="1"/>
  <c r="T124" s="1"/>
  <c r="AH124"/>
  <c r="AI124"/>
  <c r="AJ124"/>
  <c r="CX124" s="1"/>
  <c r="W124" s="1"/>
  <c r="CS124"/>
  <c r="R124" s="1"/>
  <c r="CV124"/>
  <c r="U124" s="1"/>
  <c r="CW124"/>
  <c r="V124" s="1"/>
  <c r="FR124"/>
  <c r="GL124"/>
  <c r="GO124"/>
  <c r="GP124"/>
  <c r="GV124"/>
  <c r="HC124"/>
  <c r="GX124" s="1"/>
  <c r="C125"/>
  <c r="D125"/>
  <c r="I125"/>
  <c r="K125"/>
  <c r="AC125"/>
  <c r="CQ125" s="1"/>
  <c r="P125" s="1"/>
  <c r="AE125"/>
  <c r="AD125" s="1"/>
  <c r="AF125"/>
  <c r="CT125" s="1"/>
  <c r="S125" s="1"/>
  <c r="AG125"/>
  <c r="CU125" s="1"/>
  <c r="T125" s="1"/>
  <c r="AH125"/>
  <c r="AI125"/>
  <c r="AJ125"/>
  <c r="CX125" s="1"/>
  <c r="W125" s="1"/>
  <c r="CS125"/>
  <c r="R125" s="1"/>
  <c r="CV125"/>
  <c r="U125" s="1"/>
  <c r="CW125"/>
  <c r="V125" s="1"/>
  <c r="FR125"/>
  <c r="GL125"/>
  <c r="GO125"/>
  <c r="GP125"/>
  <c r="GV125"/>
  <c r="HC125"/>
  <c r="GX125" s="1"/>
  <c r="I126"/>
  <c r="AC126"/>
  <c r="AE126"/>
  <c r="CS126" s="1"/>
  <c r="R126" s="1"/>
  <c r="AF126"/>
  <c r="CT126" s="1"/>
  <c r="S126" s="1"/>
  <c r="AG126"/>
  <c r="AH126"/>
  <c r="AI126"/>
  <c r="CW126" s="1"/>
  <c r="V126" s="1"/>
  <c r="AJ126"/>
  <c r="CX126" s="1"/>
  <c r="W126" s="1"/>
  <c r="CQ126"/>
  <c r="P126" s="1"/>
  <c r="CU126"/>
  <c r="T126" s="1"/>
  <c r="CV126"/>
  <c r="U126" s="1"/>
  <c r="FR126"/>
  <c r="GL126"/>
  <c r="GO126"/>
  <c r="GP126"/>
  <c r="GV126"/>
  <c r="GX126"/>
  <c r="HC126"/>
  <c r="C127"/>
  <c r="D127"/>
  <c r="AC127"/>
  <c r="AB127" s="1"/>
  <c r="AD127"/>
  <c r="CR127" s="1"/>
  <c r="Q127" s="1"/>
  <c r="AE127"/>
  <c r="AF127"/>
  <c r="AG127"/>
  <c r="AH127"/>
  <c r="CV127" s="1"/>
  <c r="U127" s="1"/>
  <c r="AI127"/>
  <c r="AJ127"/>
  <c r="CQ127"/>
  <c r="P127" s="1"/>
  <c r="CS127"/>
  <c r="R127" s="1"/>
  <c r="CT127"/>
  <c r="S127" s="1"/>
  <c r="CU127"/>
  <c r="T127" s="1"/>
  <c r="CW127"/>
  <c r="V127" s="1"/>
  <c r="CX127"/>
  <c r="W127" s="1"/>
  <c r="FR127"/>
  <c r="GL127"/>
  <c r="GO127"/>
  <c r="GP127"/>
  <c r="GV127"/>
  <c r="HC127" s="1"/>
  <c r="GX127" s="1"/>
  <c r="I128"/>
  <c r="AC128"/>
  <c r="AE128"/>
  <c r="AD128" s="1"/>
  <c r="CR128" s="1"/>
  <c r="Q128" s="1"/>
  <c r="AF128"/>
  <c r="AG128"/>
  <c r="CU128" s="1"/>
  <c r="T128" s="1"/>
  <c r="AH128"/>
  <c r="AI128"/>
  <c r="AJ128"/>
  <c r="CS128"/>
  <c r="R128" s="1"/>
  <c r="CT128"/>
  <c r="S128" s="1"/>
  <c r="CV128"/>
  <c r="U128" s="1"/>
  <c r="CW128"/>
  <c r="V128" s="1"/>
  <c r="CX128"/>
  <c r="W128" s="1"/>
  <c r="FR128"/>
  <c r="GL128"/>
  <c r="GO128"/>
  <c r="GP128"/>
  <c r="GV128"/>
  <c r="HC128"/>
  <c r="GX128" s="1"/>
  <c r="C129"/>
  <c r="D129"/>
  <c r="I129"/>
  <c r="K129"/>
  <c r="AC129"/>
  <c r="AE129"/>
  <c r="AD129" s="1"/>
  <c r="CR129" s="1"/>
  <c r="Q129" s="1"/>
  <c r="AF129"/>
  <c r="AG129"/>
  <c r="CU129" s="1"/>
  <c r="T129" s="1"/>
  <c r="AH129"/>
  <c r="AI129"/>
  <c r="AJ129"/>
  <c r="CS129"/>
  <c r="R129" s="1"/>
  <c r="CT129"/>
  <c r="S129" s="1"/>
  <c r="CV129"/>
  <c r="U129" s="1"/>
  <c r="CW129"/>
  <c r="V129" s="1"/>
  <c r="CX129"/>
  <c r="W129" s="1"/>
  <c r="FR129"/>
  <c r="GL129"/>
  <c r="GO129"/>
  <c r="GP129"/>
  <c r="GV129"/>
  <c r="HC129"/>
  <c r="GX129" s="1"/>
  <c r="I130"/>
  <c r="AC130"/>
  <c r="AE130"/>
  <c r="AD130" s="1"/>
  <c r="AF130"/>
  <c r="CT130" s="1"/>
  <c r="S130" s="1"/>
  <c r="AG130"/>
  <c r="AH130"/>
  <c r="AI130"/>
  <c r="AJ130"/>
  <c r="CX130" s="1"/>
  <c r="W130" s="1"/>
  <c r="CQ130"/>
  <c r="P130" s="1"/>
  <c r="CS130"/>
  <c r="R130" s="1"/>
  <c r="CU130"/>
  <c r="T130" s="1"/>
  <c r="CV130"/>
  <c r="U130" s="1"/>
  <c r="CW130"/>
  <c r="V130" s="1"/>
  <c r="FR130"/>
  <c r="GL130"/>
  <c r="GO130"/>
  <c r="GP130"/>
  <c r="GV130"/>
  <c r="HC130"/>
  <c r="GX130" s="1"/>
  <c r="I131"/>
  <c r="AC131"/>
  <c r="AE131"/>
  <c r="AD131" s="1"/>
  <c r="AF131"/>
  <c r="CT131" s="1"/>
  <c r="S131" s="1"/>
  <c r="AG131"/>
  <c r="AH131"/>
  <c r="AI131"/>
  <c r="CW131" s="1"/>
  <c r="V131" s="1"/>
  <c r="AJ131"/>
  <c r="CX131" s="1"/>
  <c r="W131" s="1"/>
  <c r="CQ131"/>
  <c r="P131" s="1"/>
  <c r="CU131"/>
  <c r="T131" s="1"/>
  <c r="CV131"/>
  <c r="U131" s="1"/>
  <c r="FR131"/>
  <c r="GL131"/>
  <c r="GO131"/>
  <c r="GP131"/>
  <c r="GV131"/>
  <c r="HC131" s="1"/>
  <c r="GX131" s="1"/>
  <c r="C132"/>
  <c r="D132"/>
  <c r="I132"/>
  <c r="I133" s="1"/>
  <c r="K132"/>
  <c r="AC132"/>
  <c r="AE132"/>
  <c r="AD132" s="1"/>
  <c r="AF132"/>
  <c r="CT132" s="1"/>
  <c r="S132" s="1"/>
  <c r="AG132"/>
  <c r="AH132"/>
  <c r="AI132"/>
  <c r="CW132" s="1"/>
  <c r="V132" s="1"/>
  <c r="AJ132"/>
  <c r="CX132" s="1"/>
  <c r="W132" s="1"/>
  <c r="CQ132"/>
  <c r="P132" s="1"/>
  <c r="CU132"/>
  <c r="T132" s="1"/>
  <c r="CV132"/>
  <c r="U132" s="1"/>
  <c r="FR132"/>
  <c r="GL132"/>
  <c r="GO132"/>
  <c r="GP132"/>
  <c r="GV132"/>
  <c r="HC132" s="1"/>
  <c r="GX132" s="1"/>
  <c r="AC133"/>
  <c r="AB133" s="1"/>
  <c r="AD133"/>
  <c r="CR133" s="1"/>
  <c r="AE133"/>
  <c r="AF133"/>
  <c r="AG133"/>
  <c r="AH133"/>
  <c r="CV133" s="1"/>
  <c r="AI133"/>
  <c r="AJ133"/>
  <c r="CQ133"/>
  <c r="CS133"/>
  <c r="CT133"/>
  <c r="CU133"/>
  <c r="T133" s="1"/>
  <c r="CW133"/>
  <c r="CX133"/>
  <c r="FR133"/>
  <c r="GL133"/>
  <c r="GO133"/>
  <c r="GP133"/>
  <c r="GV133"/>
  <c r="HC133" s="1"/>
  <c r="C134"/>
  <c r="D134"/>
  <c r="I134"/>
  <c r="K134"/>
  <c r="AC134"/>
  <c r="AB134" s="1"/>
  <c r="AD134"/>
  <c r="CR134" s="1"/>
  <c r="Q134" s="1"/>
  <c r="AE134"/>
  <c r="AF134"/>
  <c r="AG134"/>
  <c r="AH134"/>
  <c r="CV134" s="1"/>
  <c r="U134" s="1"/>
  <c r="AI134"/>
  <c r="AJ134"/>
  <c r="CQ134"/>
  <c r="P134" s="1"/>
  <c r="CP134" s="1"/>
  <c r="O134" s="1"/>
  <c r="CS134"/>
  <c r="R134" s="1"/>
  <c r="CT134"/>
  <c r="S134" s="1"/>
  <c r="CU134"/>
  <c r="T134" s="1"/>
  <c r="CW134"/>
  <c r="V134" s="1"/>
  <c r="CX134"/>
  <c r="W134" s="1"/>
  <c r="FR134"/>
  <c r="GL134"/>
  <c r="GO134"/>
  <c r="GP134"/>
  <c r="GV134"/>
  <c r="HC134" s="1"/>
  <c r="GX134" s="1"/>
  <c r="C135"/>
  <c r="D135"/>
  <c r="I135"/>
  <c r="K135"/>
  <c r="AC135"/>
  <c r="AB135" s="1"/>
  <c r="AD135"/>
  <c r="CR135" s="1"/>
  <c r="Q135" s="1"/>
  <c r="AE135"/>
  <c r="AF135"/>
  <c r="AG135"/>
  <c r="AH135"/>
  <c r="CV135" s="1"/>
  <c r="U135" s="1"/>
  <c r="AI135"/>
  <c r="AJ135"/>
  <c r="CQ135"/>
  <c r="P135" s="1"/>
  <c r="CS135"/>
  <c r="R135" s="1"/>
  <c r="CT135"/>
  <c r="S135" s="1"/>
  <c r="CU135"/>
  <c r="T135" s="1"/>
  <c r="CW135"/>
  <c r="V135" s="1"/>
  <c r="CX135"/>
  <c r="W135" s="1"/>
  <c r="FR135"/>
  <c r="GL135"/>
  <c r="GO135"/>
  <c r="GP135"/>
  <c r="GV135"/>
  <c r="HC135" s="1"/>
  <c r="GX135" s="1"/>
  <c r="C136"/>
  <c r="D136"/>
  <c r="I136"/>
  <c r="K136"/>
  <c r="AC136"/>
  <c r="AB136" s="1"/>
  <c r="AD136"/>
  <c r="CR136" s="1"/>
  <c r="Q136" s="1"/>
  <c r="AE136"/>
  <c r="AF136"/>
  <c r="AG136"/>
  <c r="AH136"/>
  <c r="CV136" s="1"/>
  <c r="U136" s="1"/>
  <c r="AI136"/>
  <c r="AJ136"/>
  <c r="CQ136"/>
  <c r="P136" s="1"/>
  <c r="CS136"/>
  <c r="R136" s="1"/>
  <c r="CT136"/>
  <c r="S136" s="1"/>
  <c r="CU136"/>
  <c r="T136" s="1"/>
  <c r="CW136"/>
  <c r="V136" s="1"/>
  <c r="CX136"/>
  <c r="W136" s="1"/>
  <c r="FR136"/>
  <c r="GL136"/>
  <c r="GO136"/>
  <c r="GP136"/>
  <c r="GV136"/>
  <c r="HC136" s="1"/>
  <c r="GX136" s="1"/>
  <c r="C137"/>
  <c r="D137"/>
  <c r="I137"/>
  <c r="K137"/>
  <c r="AC137"/>
  <c r="AB137" s="1"/>
  <c r="AD137"/>
  <c r="CR137" s="1"/>
  <c r="Q137" s="1"/>
  <c r="AE137"/>
  <c r="AF137"/>
  <c r="AG137"/>
  <c r="AH137"/>
  <c r="CV137" s="1"/>
  <c r="U137" s="1"/>
  <c r="AI137"/>
  <c r="AJ137"/>
  <c r="CQ137"/>
  <c r="P137" s="1"/>
  <c r="CS137"/>
  <c r="R137" s="1"/>
  <c r="CT137"/>
  <c r="S137" s="1"/>
  <c r="CU137"/>
  <c r="T137" s="1"/>
  <c r="CW137"/>
  <c r="V137" s="1"/>
  <c r="CX137"/>
  <c r="W137" s="1"/>
  <c r="FR137"/>
  <c r="GL137"/>
  <c r="GO137"/>
  <c r="GP137"/>
  <c r="GV137"/>
  <c r="HC137" s="1"/>
  <c r="GX137" s="1"/>
  <c r="AC138"/>
  <c r="AB138" s="1"/>
  <c r="AD138"/>
  <c r="CR138" s="1"/>
  <c r="Q138" s="1"/>
  <c r="AE138"/>
  <c r="AF138"/>
  <c r="AG138"/>
  <c r="AH138"/>
  <c r="CV138" s="1"/>
  <c r="U138" s="1"/>
  <c r="AI138"/>
  <c r="AJ138"/>
  <c r="CQ138"/>
  <c r="P138" s="1"/>
  <c r="CP138" s="1"/>
  <c r="O138" s="1"/>
  <c r="CS138"/>
  <c r="R138" s="1"/>
  <c r="CT138"/>
  <c r="S138" s="1"/>
  <c r="CU138"/>
  <c r="T138" s="1"/>
  <c r="CW138"/>
  <c r="V138" s="1"/>
  <c r="CX138"/>
  <c r="W138" s="1"/>
  <c r="FR138"/>
  <c r="GL138"/>
  <c r="GN138"/>
  <c r="GO138"/>
  <c r="GV138"/>
  <c r="HC138" s="1"/>
  <c r="GX138" s="1"/>
  <c r="B140"/>
  <c r="B120" s="1"/>
  <c r="C140"/>
  <c r="C120" s="1"/>
  <c r="D140"/>
  <c r="D120" s="1"/>
  <c r="F140"/>
  <c r="F120" s="1"/>
  <c r="G140"/>
  <c r="G120" s="1"/>
  <c r="BX140"/>
  <c r="BX120" s="1"/>
  <c r="BY140"/>
  <c r="AP140" s="1"/>
  <c r="BZ140"/>
  <c r="BZ120" s="1"/>
  <c r="CC140"/>
  <c r="AT140" s="1"/>
  <c r="CG140"/>
  <c r="CK140"/>
  <c r="CL140"/>
  <c r="BC140" s="1"/>
  <c r="CM140"/>
  <c r="CM120" s="1"/>
  <c r="B170"/>
  <c r="B22" s="1"/>
  <c r="C170"/>
  <c r="C22" s="1"/>
  <c r="D170"/>
  <c r="D22" s="1"/>
  <c r="F170"/>
  <c r="F22" s="1"/>
  <c r="G170"/>
  <c r="G22" s="1"/>
  <c r="B200"/>
  <c r="B18" s="1"/>
  <c r="C200"/>
  <c r="C18" s="1"/>
  <c r="D200"/>
  <c r="D18" s="1"/>
  <c r="F200"/>
  <c r="F18" s="1"/>
  <c r="G200"/>
  <c r="G18" s="1"/>
  <c r="L296" i="5" l="1"/>
  <c r="G86"/>
  <c r="O86" s="1"/>
  <c r="K175"/>
  <c r="G29"/>
  <c r="K229"/>
  <c r="K240"/>
  <c r="H93"/>
  <c r="G97" s="1"/>
  <c r="O97" s="1"/>
  <c r="G181" s="1"/>
  <c r="G179"/>
  <c r="O179" s="1"/>
  <c r="H191"/>
  <c r="W195" s="1"/>
  <c r="J107"/>
  <c r="P107" s="1"/>
  <c r="K114"/>
  <c r="J157"/>
  <c r="P157" s="1"/>
  <c r="H210"/>
  <c r="G213" s="1"/>
  <c r="O213" s="1"/>
  <c r="K219"/>
  <c r="G244"/>
  <c r="O244" s="1"/>
  <c r="G254"/>
  <c r="O254" s="1"/>
  <c r="K59"/>
  <c r="J62" s="1"/>
  <c r="P62" s="1"/>
  <c r="K68"/>
  <c r="K94"/>
  <c r="H115"/>
  <c r="K165"/>
  <c r="H209"/>
  <c r="H48"/>
  <c r="G52" s="1"/>
  <c r="O52" s="1"/>
  <c r="K93"/>
  <c r="J97" s="1"/>
  <c r="P97" s="1"/>
  <c r="K230"/>
  <c r="H68"/>
  <c r="W72" s="1"/>
  <c r="R65"/>
  <c r="H94"/>
  <c r="G107"/>
  <c r="O107" s="1"/>
  <c r="H114"/>
  <c r="G120" s="1"/>
  <c r="O120" s="1"/>
  <c r="H165"/>
  <c r="K192"/>
  <c r="J195" s="1"/>
  <c r="P195" s="1"/>
  <c r="H218"/>
  <c r="G222" s="1"/>
  <c r="O222" s="1"/>
  <c r="K241"/>
  <c r="J179"/>
  <c r="P179" s="1"/>
  <c r="G234"/>
  <c r="O234" s="1"/>
  <c r="J52"/>
  <c r="P52" s="1"/>
  <c r="J72"/>
  <c r="P72" s="1"/>
  <c r="J120"/>
  <c r="P120" s="1"/>
  <c r="G130"/>
  <c r="O130" s="1"/>
  <c r="J130"/>
  <c r="P130" s="1"/>
  <c r="G140"/>
  <c r="O140" s="1"/>
  <c r="J140"/>
  <c r="P140" s="1"/>
  <c r="G168"/>
  <c r="O168" s="1"/>
  <c r="G205"/>
  <c r="O205" s="1"/>
  <c r="J244"/>
  <c r="P244" s="1"/>
  <c r="J254"/>
  <c r="P254" s="1"/>
  <c r="G264"/>
  <c r="O264" s="1"/>
  <c r="J264"/>
  <c r="P264" s="1"/>
  <c r="J274"/>
  <c r="P274" s="1"/>
  <c r="G157"/>
  <c r="O157" s="1"/>
  <c r="G274"/>
  <c r="O274" s="1"/>
  <c r="J86"/>
  <c r="P86" s="1"/>
  <c r="G150"/>
  <c r="O150" s="1"/>
  <c r="J168"/>
  <c r="P168" s="1"/>
  <c r="J205"/>
  <c r="P205" s="1"/>
  <c r="G284"/>
  <c r="O284" s="1"/>
  <c r="L181"/>
  <c r="J150"/>
  <c r="P150" s="1"/>
  <c r="L288"/>
  <c r="J222"/>
  <c r="P222" s="1"/>
  <c r="J284"/>
  <c r="P284" s="1"/>
  <c r="W62"/>
  <c r="G62"/>
  <c r="O62" s="1"/>
  <c r="L74"/>
  <c r="W168"/>
  <c r="W264"/>
  <c r="G286"/>
  <c r="O286" s="1"/>
  <c r="R80"/>
  <c r="W86"/>
  <c r="R89"/>
  <c r="W107"/>
  <c r="R110"/>
  <c r="W150"/>
  <c r="W179"/>
  <c r="R198"/>
  <c r="W244"/>
  <c r="R247"/>
  <c r="W284"/>
  <c r="R47"/>
  <c r="W97"/>
  <c r="W52"/>
  <c r="W120"/>
  <c r="W130"/>
  <c r="W140"/>
  <c r="W157"/>
  <c r="W205"/>
  <c r="W213"/>
  <c r="W222"/>
  <c r="W234"/>
  <c r="W254"/>
  <c r="W274"/>
  <c r="L292"/>
  <c r="AT120" i="1"/>
  <c r="F158"/>
  <c r="CY137"/>
  <c r="X137" s="1"/>
  <c r="CZ137"/>
  <c r="Y137" s="1"/>
  <c r="CR132"/>
  <c r="Q132" s="1"/>
  <c r="AB132"/>
  <c r="CZ128"/>
  <c r="Y128" s="1"/>
  <c r="CY128"/>
  <c r="X128" s="1"/>
  <c r="CY122"/>
  <c r="X122" s="1"/>
  <c r="CZ122"/>
  <c r="Y122" s="1"/>
  <c r="CZ85"/>
  <c r="Y85" s="1"/>
  <c r="CY85"/>
  <c r="X85" s="1"/>
  <c r="CZ83"/>
  <c r="Y83" s="1"/>
  <c r="CY83"/>
  <c r="X83" s="1"/>
  <c r="AI26"/>
  <c r="V35"/>
  <c r="U35"/>
  <c r="AH26"/>
  <c r="CP135"/>
  <c r="O135" s="1"/>
  <c r="GX133"/>
  <c r="S133"/>
  <c r="AB128"/>
  <c r="CP127"/>
  <c r="O127" s="1"/>
  <c r="CJ140"/>
  <c r="CY136"/>
  <c r="X136" s="1"/>
  <c r="CZ136"/>
  <c r="Y136" s="1"/>
  <c r="CR131"/>
  <c r="Q131" s="1"/>
  <c r="AB131"/>
  <c r="AB125"/>
  <c r="CR125"/>
  <c r="Q125" s="1"/>
  <c r="CP125" s="1"/>
  <c r="O125" s="1"/>
  <c r="AB124"/>
  <c r="CR124"/>
  <c r="Q124" s="1"/>
  <c r="CP124" s="1"/>
  <c r="O124" s="1"/>
  <c r="CZ123"/>
  <c r="Y123" s="1"/>
  <c r="CY123"/>
  <c r="X123" s="1"/>
  <c r="CC67"/>
  <c r="AT88"/>
  <c r="GN85"/>
  <c r="GM85"/>
  <c r="CZ78"/>
  <c r="Y78" s="1"/>
  <c r="CY78"/>
  <c r="X78" s="1"/>
  <c r="CP78"/>
  <c r="O78" s="1"/>
  <c r="CZ70"/>
  <c r="Y70" s="1"/>
  <c r="CY70"/>
  <c r="X70" s="1"/>
  <c r="AG140"/>
  <c r="CP70"/>
  <c r="O70" s="1"/>
  <c r="BB140"/>
  <c r="CK120"/>
  <c r="AP120"/>
  <c r="F149"/>
  <c r="CY135"/>
  <c r="X135" s="1"/>
  <c r="CZ135"/>
  <c r="Y135" s="1"/>
  <c r="AB130"/>
  <c r="CR130"/>
  <c r="Q130" s="1"/>
  <c r="CP130" s="1"/>
  <c r="O130" s="1"/>
  <c r="CZ129"/>
  <c r="Y129" s="1"/>
  <c r="CY129"/>
  <c r="X129" s="1"/>
  <c r="CY127"/>
  <c r="X127" s="1"/>
  <c r="CZ127"/>
  <c r="Y127" s="1"/>
  <c r="CZ125"/>
  <c r="Y125" s="1"/>
  <c r="CY125"/>
  <c r="X125" s="1"/>
  <c r="CZ124"/>
  <c r="Y124" s="1"/>
  <c r="CY124"/>
  <c r="X124" s="1"/>
  <c r="CP122"/>
  <c r="O122" s="1"/>
  <c r="CZ80"/>
  <c r="Y80" s="1"/>
  <c r="CY80"/>
  <c r="X80" s="1"/>
  <c r="CP137"/>
  <c r="O137" s="1"/>
  <c r="V133"/>
  <c r="AI140" s="1"/>
  <c r="P133"/>
  <c r="CP132"/>
  <c r="O132" s="1"/>
  <c r="AB129"/>
  <c r="CP123"/>
  <c r="O123" s="1"/>
  <c r="AB86"/>
  <c r="CP80"/>
  <c r="O80" s="1"/>
  <c r="CP79"/>
  <c r="O79" s="1"/>
  <c r="CZ74"/>
  <c r="Y74" s="1"/>
  <c r="AX140"/>
  <c r="CG120"/>
  <c r="BC120"/>
  <c r="F156"/>
  <c r="CY138"/>
  <c r="X138" s="1"/>
  <c r="GP138" s="1"/>
  <c r="CD140" s="1"/>
  <c r="CZ138"/>
  <c r="Y138" s="1"/>
  <c r="CY134"/>
  <c r="X134" s="1"/>
  <c r="GN134" s="1"/>
  <c r="CZ134"/>
  <c r="Y134" s="1"/>
  <c r="CZ130"/>
  <c r="Y130" s="1"/>
  <c r="CY130"/>
  <c r="X130" s="1"/>
  <c r="CZ126"/>
  <c r="Y126" s="1"/>
  <c r="CY126"/>
  <c r="X126" s="1"/>
  <c r="BY67"/>
  <c r="CI88"/>
  <c r="AP88"/>
  <c r="CZ82"/>
  <c r="Y82" s="1"/>
  <c r="CY82"/>
  <c r="X82" s="1"/>
  <c r="CP82"/>
  <c r="O82" s="1"/>
  <c r="CZ79"/>
  <c r="Y79" s="1"/>
  <c r="CY79"/>
  <c r="X79" s="1"/>
  <c r="CZ69"/>
  <c r="Y69" s="1"/>
  <c r="CY69"/>
  <c r="X69" s="1"/>
  <c r="CP136"/>
  <c r="O136" s="1"/>
  <c r="W133"/>
  <c r="AJ140" s="1"/>
  <c r="R133"/>
  <c r="U133"/>
  <c r="Q133"/>
  <c r="CP131"/>
  <c r="O131" s="1"/>
  <c r="AH140"/>
  <c r="CP83"/>
  <c r="O83" s="1"/>
  <c r="CX163" i="3"/>
  <c r="CX167"/>
  <c r="CX164"/>
  <c r="CX168"/>
  <c r="CX165"/>
  <c r="CX162"/>
  <c r="CX166"/>
  <c r="CX151"/>
  <c r="CX155"/>
  <c r="CX159"/>
  <c r="CX152"/>
  <c r="CX156"/>
  <c r="CX160"/>
  <c r="CX153"/>
  <c r="CX157"/>
  <c r="CX161"/>
  <c r="CX154"/>
  <c r="CX158"/>
  <c r="CX143"/>
  <c r="CX147"/>
  <c r="CX144"/>
  <c r="CX148"/>
  <c r="CX145"/>
  <c r="CX149"/>
  <c r="CX142"/>
  <c r="CX146"/>
  <c r="CX150"/>
  <c r="CX135"/>
  <c r="CX139"/>
  <c r="CX136"/>
  <c r="CX140"/>
  <c r="CX133"/>
  <c r="CX137"/>
  <c r="CX141"/>
  <c r="CX134"/>
  <c r="CX138"/>
  <c r="CX91"/>
  <c r="CX92"/>
  <c r="CX93"/>
  <c r="CX90"/>
  <c r="BC26" i="1"/>
  <c r="F51"/>
  <c r="BX26"/>
  <c r="CG35"/>
  <c r="AB30"/>
  <c r="CR30"/>
  <c r="Q30" s="1"/>
  <c r="CI140"/>
  <c r="BD140"/>
  <c r="CS132"/>
  <c r="R132" s="1"/>
  <c r="CZ132" s="1"/>
  <c r="Y132" s="1"/>
  <c r="CS131"/>
  <c r="R131" s="1"/>
  <c r="CY131" s="1"/>
  <c r="X131" s="1"/>
  <c r="CQ129"/>
  <c r="P129" s="1"/>
  <c r="CP129" s="1"/>
  <c r="O129" s="1"/>
  <c r="CQ128"/>
  <c r="P128" s="1"/>
  <c r="CP128" s="1"/>
  <c r="O128" s="1"/>
  <c r="CC120"/>
  <c r="BY120"/>
  <c r="AO88"/>
  <c r="CS86"/>
  <c r="R86" s="1"/>
  <c r="CZ86" s="1"/>
  <c r="Y86" s="1"/>
  <c r="AB83"/>
  <c r="AB79"/>
  <c r="CQ77"/>
  <c r="CR75"/>
  <c r="Q75" s="1"/>
  <c r="P74"/>
  <c r="CP74" s="1"/>
  <c r="O74" s="1"/>
  <c r="AB74"/>
  <c r="AB69"/>
  <c r="AO35"/>
  <c r="AG35"/>
  <c r="CX115" i="3"/>
  <c r="CX119"/>
  <c r="CX123"/>
  <c r="CX127"/>
  <c r="CX116"/>
  <c r="CX120"/>
  <c r="CX124"/>
  <c r="CX117"/>
  <c r="CX121"/>
  <c r="CX125"/>
  <c r="CX114"/>
  <c r="CX118"/>
  <c r="CX122"/>
  <c r="CX126"/>
  <c r="CX103"/>
  <c r="CX104"/>
  <c r="CX95"/>
  <c r="CX99"/>
  <c r="CX96"/>
  <c r="CX100"/>
  <c r="CX97"/>
  <c r="CX101"/>
  <c r="CX94"/>
  <c r="CX98"/>
  <c r="CX102"/>
  <c r="CX83"/>
  <c r="CX87"/>
  <c r="CX84"/>
  <c r="CX88"/>
  <c r="CX81"/>
  <c r="CX85"/>
  <c r="CX89"/>
  <c r="CX82"/>
  <c r="CX86"/>
  <c r="CX35"/>
  <c r="CX39"/>
  <c r="CX43"/>
  <c r="CX47"/>
  <c r="CX36"/>
  <c r="CX40"/>
  <c r="CX44"/>
  <c r="CX48"/>
  <c r="CX37"/>
  <c r="CX41"/>
  <c r="CX45"/>
  <c r="CX49"/>
  <c r="I77" i="1"/>
  <c r="S77" s="1"/>
  <c r="CX38" i="3"/>
  <c r="CX42"/>
  <c r="CX46"/>
  <c r="I76" i="1"/>
  <c r="P76" s="1"/>
  <c r="CY30"/>
  <c r="X30" s="1"/>
  <c r="CZ30"/>
  <c r="Y30" s="1"/>
  <c r="CZ28"/>
  <c r="Y28" s="1"/>
  <c r="CY28"/>
  <c r="X28" s="1"/>
  <c r="AF35"/>
  <c r="AQ140"/>
  <c r="AO140"/>
  <c r="AD126"/>
  <c r="CL120"/>
  <c r="CG88"/>
  <c r="BB88"/>
  <c r="S84"/>
  <c r="AB80"/>
  <c r="V76"/>
  <c r="R76"/>
  <c r="CS75"/>
  <c r="R75" s="1"/>
  <c r="GX73"/>
  <c r="U73"/>
  <c r="CY72"/>
  <c r="X72" s="1"/>
  <c r="CZ71"/>
  <c r="Y71" s="1"/>
  <c r="GN71" s="1"/>
  <c r="AB70"/>
  <c r="AZ35"/>
  <c r="AJ35"/>
  <c r="AU26"/>
  <c r="F54"/>
  <c r="CZ33"/>
  <c r="Y33" s="1"/>
  <c r="CY33"/>
  <c r="X33" s="1"/>
  <c r="CZ31"/>
  <c r="Y31" s="1"/>
  <c r="CY31"/>
  <c r="X31" s="1"/>
  <c r="AB29"/>
  <c r="CR29"/>
  <c r="Q29" s="1"/>
  <c r="CP29" s="1"/>
  <c r="O29" s="1"/>
  <c r="CP28"/>
  <c r="O28" s="1"/>
  <c r="AC35"/>
  <c r="AB123"/>
  <c r="BC88"/>
  <c r="AU88"/>
  <c r="AQ88"/>
  <c r="AB81"/>
  <c r="S76"/>
  <c r="AF88" s="1"/>
  <c r="AB73"/>
  <c r="BA35"/>
  <c r="AB31"/>
  <c r="CP30"/>
  <c r="O30" s="1"/>
  <c r="CX131" i="3"/>
  <c r="CX128"/>
  <c r="CX132"/>
  <c r="CX129"/>
  <c r="CX130"/>
  <c r="CZ81" i="1"/>
  <c r="Y81" s="1"/>
  <c r="CY81"/>
  <c r="X81" s="1"/>
  <c r="GN81" s="1"/>
  <c r="CZ73"/>
  <c r="Y73" s="1"/>
  <c r="CY73"/>
  <c r="X73" s="1"/>
  <c r="GM73" s="1"/>
  <c r="CZ32"/>
  <c r="Y32" s="1"/>
  <c r="CY32"/>
  <c r="X32" s="1"/>
  <c r="CY29"/>
  <c r="X29" s="1"/>
  <c r="CZ29"/>
  <c r="Y29" s="1"/>
  <c r="BD88"/>
  <c r="CP84"/>
  <c r="O84" s="1"/>
  <c r="CY75"/>
  <c r="X75" s="1"/>
  <c r="CY74"/>
  <c r="X74" s="1"/>
  <c r="CQ72"/>
  <c r="P72" s="1"/>
  <c r="GM71"/>
  <c r="AB71"/>
  <c r="BD35"/>
  <c r="AB32"/>
  <c r="AE35"/>
  <c r="BB35"/>
  <c r="AT35"/>
  <c r="AP35"/>
  <c r="AD32"/>
  <c r="CR32" s="1"/>
  <c r="Q32" s="1"/>
  <c r="CP32" s="1"/>
  <c r="O32" s="1"/>
  <c r="AD31"/>
  <c r="CR31" s="1"/>
  <c r="Q31" s="1"/>
  <c r="CP31" s="1"/>
  <c r="O31" s="1"/>
  <c r="AB28"/>
  <c r="CL26"/>
  <c r="CD26"/>
  <c r="BZ26"/>
  <c r="CX78" i="3"/>
  <c r="CX74"/>
  <c r="CX70"/>
  <c r="CX66"/>
  <c r="CX62"/>
  <c r="CX58"/>
  <c r="CX54"/>
  <c r="CX50"/>
  <c r="CX22"/>
  <c r="CX18"/>
  <c r="CX10"/>
  <c r="CX6"/>
  <c r="CX2"/>
  <c r="CX77"/>
  <c r="CX73"/>
  <c r="CX69"/>
  <c r="CX65"/>
  <c r="CX61"/>
  <c r="CX57"/>
  <c r="CX53"/>
  <c r="CX21"/>
  <c r="CX17"/>
  <c r="CX9"/>
  <c r="CX5"/>
  <c r="CR33" i="1"/>
  <c r="Q33" s="1"/>
  <c r="CP33" s="1"/>
  <c r="O33" s="1"/>
  <c r="CX80" i="3"/>
  <c r="CX76"/>
  <c r="CX68"/>
  <c r="CX64"/>
  <c r="CX60"/>
  <c r="CX56"/>
  <c r="CX52"/>
  <c r="CX24"/>
  <c r="CX20"/>
  <c r="CX8"/>
  <c r="CX4"/>
  <c r="CX79"/>
  <c r="CX71"/>
  <c r="CX67"/>
  <c r="CX59"/>
  <c r="CX23"/>
  <c r="CX7"/>
  <c r="G27" i="5" l="1"/>
  <c r="G72"/>
  <c r="O72" s="1"/>
  <c r="G292" s="1"/>
  <c r="G26"/>
  <c r="G32"/>
  <c r="J234"/>
  <c r="P234" s="1"/>
  <c r="J292" s="1"/>
  <c r="G195"/>
  <c r="O195" s="1"/>
  <c r="G288" s="1"/>
  <c r="G296"/>
  <c r="J181"/>
  <c r="J74"/>
  <c r="J296"/>
  <c r="J288"/>
  <c r="GN33" i="1"/>
  <c r="GM33"/>
  <c r="GN130"/>
  <c r="GM130"/>
  <c r="AJ120"/>
  <c r="W140"/>
  <c r="AI120"/>
  <c r="V140"/>
  <c r="GN125"/>
  <c r="GM125"/>
  <c r="AI88"/>
  <c r="GN32"/>
  <c r="GM32"/>
  <c r="GN31"/>
  <c r="GM31"/>
  <c r="S88"/>
  <c r="AF67"/>
  <c r="GM29"/>
  <c r="GN29"/>
  <c r="CD120"/>
  <c r="AU140"/>
  <c r="GN124"/>
  <c r="GM124"/>
  <c r="AD88"/>
  <c r="AE26"/>
  <c r="R35"/>
  <c r="BD26"/>
  <c r="BD170"/>
  <c r="F60"/>
  <c r="BA26"/>
  <c r="F55"/>
  <c r="AF26"/>
  <c r="S35"/>
  <c r="AG26"/>
  <c r="T35"/>
  <c r="GN83"/>
  <c r="GM83"/>
  <c r="GN82"/>
  <c r="GM82"/>
  <c r="CI67"/>
  <c r="AZ88"/>
  <c r="GN79"/>
  <c r="GM79"/>
  <c r="GN123"/>
  <c r="GM123"/>
  <c r="AG120"/>
  <c r="T140"/>
  <c r="AT67"/>
  <c r="F106"/>
  <c r="CY133"/>
  <c r="X133" s="1"/>
  <c r="CZ133"/>
  <c r="Y133" s="1"/>
  <c r="U26"/>
  <c r="F57"/>
  <c r="AD35"/>
  <c r="U77"/>
  <c r="CY86"/>
  <c r="X86" s="1"/>
  <c r="GN73"/>
  <c r="GM81"/>
  <c r="CY132"/>
  <c r="X132" s="1"/>
  <c r="T77"/>
  <c r="GM69"/>
  <c r="AK140"/>
  <c r="BB26"/>
  <c r="F48"/>
  <c r="BB170"/>
  <c r="CP72"/>
  <c r="O72" s="1"/>
  <c r="AC88"/>
  <c r="F113"/>
  <c r="BD67"/>
  <c r="BC67"/>
  <c r="F104"/>
  <c r="BC170"/>
  <c r="AJ26"/>
  <c r="W35"/>
  <c r="CG67"/>
  <c r="AX88"/>
  <c r="AQ120"/>
  <c r="F150"/>
  <c r="AO67"/>
  <c r="F92"/>
  <c r="GN129"/>
  <c r="GM129"/>
  <c r="CI120"/>
  <c r="AZ140"/>
  <c r="AP67"/>
  <c r="F97"/>
  <c r="W76"/>
  <c r="CP75"/>
  <c r="O75" s="1"/>
  <c r="R77"/>
  <c r="CZ77" s="1"/>
  <c r="Y77" s="1"/>
  <c r="AL88" s="1"/>
  <c r="Q77"/>
  <c r="GX77"/>
  <c r="CZ75"/>
  <c r="Y75" s="1"/>
  <c r="AE140"/>
  <c r="W77"/>
  <c r="CP133"/>
  <c r="O133" s="1"/>
  <c r="AC140"/>
  <c r="CZ131"/>
  <c r="Y131" s="1"/>
  <c r="GN131" s="1"/>
  <c r="GM138"/>
  <c r="GX76"/>
  <c r="GM134"/>
  <c r="U76"/>
  <c r="AH88" s="1"/>
  <c r="AF140"/>
  <c r="AT26"/>
  <c r="F53"/>
  <c r="AT170"/>
  <c r="CY76"/>
  <c r="X76" s="1"/>
  <c r="CZ76"/>
  <c r="Y76" s="1"/>
  <c r="AU67"/>
  <c r="F107"/>
  <c r="AU170"/>
  <c r="GN28"/>
  <c r="CB35" s="1"/>
  <c r="GM28"/>
  <c r="AB35"/>
  <c r="BB67"/>
  <c r="F101"/>
  <c r="AO120"/>
  <c r="F144"/>
  <c r="AO26"/>
  <c r="F39"/>
  <c r="AO170"/>
  <c r="GN128"/>
  <c r="GM128"/>
  <c r="BD120"/>
  <c r="F165"/>
  <c r="CG26"/>
  <c r="AX35"/>
  <c r="AH120"/>
  <c r="U140"/>
  <c r="GM136"/>
  <c r="GN136"/>
  <c r="GN132"/>
  <c r="GM132"/>
  <c r="GM122"/>
  <c r="GN122"/>
  <c r="GN70"/>
  <c r="GM70"/>
  <c r="GM135"/>
  <c r="GN135"/>
  <c r="CJ88"/>
  <c r="AL35"/>
  <c r="V77"/>
  <c r="AL140"/>
  <c r="AP26"/>
  <c r="F44"/>
  <c r="AP170"/>
  <c r="GM30"/>
  <c r="GN30"/>
  <c r="AQ67"/>
  <c r="F98"/>
  <c r="AQ170"/>
  <c r="AC26"/>
  <c r="P35"/>
  <c r="CH35"/>
  <c r="CE35"/>
  <c r="CF35"/>
  <c r="AZ26"/>
  <c r="F46"/>
  <c r="AZ170"/>
  <c r="CY84"/>
  <c r="X84" s="1"/>
  <c r="GN84" s="1"/>
  <c r="CZ84"/>
  <c r="Y84" s="1"/>
  <c r="AB126"/>
  <c r="CR126"/>
  <c r="Q126" s="1"/>
  <c r="T76"/>
  <c r="AG88" s="1"/>
  <c r="Q76"/>
  <c r="CP76" s="1"/>
  <c r="O76" s="1"/>
  <c r="CY77"/>
  <c r="X77" s="1"/>
  <c r="AK88" s="1"/>
  <c r="GM74"/>
  <c r="GN74"/>
  <c r="GM131"/>
  <c r="AX120"/>
  <c r="F147"/>
  <c r="GN80"/>
  <c r="GM80"/>
  <c r="GM137"/>
  <c r="GN137"/>
  <c r="BB120"/>
  <c r="F153"/>
  <c r="GN78"/>
  <c r="GM78"/>
  <c r="CJ120"/>
  <c r="BA140"/>
  <c r="GM127"/>
  <c r="GN127"/>
  <c r="V26"/>
  <c r="F58"/>
  <c r="AK35"/>
  <c r="P77"/>
  <c r="GN69"/>
  <c r="G74" i="5" l="1"/>
  <c r="AH67" i="1"/>
  <c r="U88"/>
  <c r="AL67"/>
  <c r="Y88"/>
  <c r="GM76"/>
  <c r="GN76"/>
  <c r="X88"/>
  <c r="AK67"/>
  <c r="AI67"/>
  <c r="V88"/>
  <c r="V120"/>
  <c r="F163"/>
  <c r="AD140"/>
  <c r="CP126"/>
  <c r="O126" s="1"/>
  <c r="CE26"/>
  <c r="AV35"/>
  <c r="CB26"/>
  <c r="AS35"/>
  <c r="AT22"/>
  <c r="F188"/>
  <c r="F16" i="2" s="1"/>
  <c r="F18" s="1"/>
  <c r="AT200" i="1"/>
  <c r="S67"/>
  <c r="F103"/>
  <c r="AE88"/>
  <c r="AL120"/>
  <c r="Y140"/>
  <c r="AD67"/>
  <c r="Q88"/>
  <c r="T88"/>
  <c r="AG67"/>
  <c r="CF26"/>
  <c r="AW35"/>
  <c r="CJ67"/>
  <c r="BA88"/>
  <c r="F162"/>
  <c r="U120"/>
  <c r="AO22"/>
  <c r="AO200"/>
  <c r="F174"/>
  <c r="AF120"/>
  <c r="S140"/>
  <c r="W26"/>
  <c r="F59"/>
  <c r="GN72"/>
  <c r="GM72"/>
  <c r="AK120"/>
  <c r="X140"/>
  <c r="AK26"/>
  <c r="X35"/>
  <c r="P26"/>
  <c r="F38"/>
  <c r="Y35"/>
  <c r="AL26"/>
  <c r="AB26"/>
  <c r="O35"/>
  <c r="GM133"/>
  <c r="GN133"/>
  <c r="P88"/>
  <c r="CE88"/>
  <c r="CH88"/>
  <c r="AC67"/>
  <c r="CF88"/>
  <c r="F99"/>
  <c r="AZ67"/>
  <c r="S26"/>
  <c r="F50"/>
  <c r="S170"/>
  <c r="R26"/>
  <c r="F49"/>
  <c r="AY35"/>
  <c r="CH26"/>
  <c r="AP22"/>
  <c r="AP200"/>
  <c r="F179"/>
  <c r="G16" i="2" s="1"/>
  <c r="G18" s="1"/>
  <c r="AX26" i="1"/>
  <c r="F42"/>
  <c r="AX170"/>
  <c r="AU22"/>
  <c r="F189"/>
  <c r="AU200"/>
  <c r="CH140"/>
  <c r="CF140"/>
  <c r="AC120"/>
  <c r="P140"/>
  <c r="CE140"/>
  <c r="GM75"/>
  <c r="GN75"/>
  <c r="AZ120"/>
  <c r="F151"/>
  <c r="AX67"/>
  <c r="F95"/>
  <c r="BC22"/>
  <c r="BC200"/>
  <c r="F186"/>
  <c r="GM86"/>
  <c r="GN86"/>
  <c r="AU120"/>
  <c r="F159"/>
  <c r="F164"/>
  <c r="W120"/>
  <c r="CA35"/>
  <c r="GM84"/>
  <c r="AJ88"/>
  <c r="CP77"/>
  <c r="O77" s="1"/>
  <c r="AB88" s="1"/>
  <c r="BA120"/>
  <c r="F160"/>
  <c r="AZ22"/>
  <c r="F181"/>
  <c r="AZ200"/>
  <c r="AQ22"/>
  <c r="AQ200"/>
  <c r="F180"/>
  <c r="AE120"/>
  <c r="R140"/>
  <c r="BB22"/>
  <c r="F183"/>
  <c r="BB200"/>
  <c r="Q35"/>
  <c r="AD26"/>
  <c r="T120"/>
  <c r="F161"/>
  <c r="T26"/>
  <c r="F56"/>
  <c r="T170"/>
  <c r="BD22"/>
  <c r="F195"/>
  <c r="BD200"/>
  <c r="AB67" l="1"/>
  <c r="O88"/>
  <c r="AZ18"/>
  <c r="F211"/>
  <c r="CH67"/>
  <c r="AY88"/>
  <c r="Y26"/>
  <c r="F62"/>
  <c r="Y170"/>
  <c r="F108"/>
  <c r="BA67"/>
  <c r="BA170"/>
  <c r="Q26"/>
  <c r="F47"/>
  <c r="R120"/>
  <c r="F154"/>
  <c r="P120"/>
  <c r="F143"/>
  <c r="AU18"/>
  <c r="F219"/>
  <c r="AV26"/>
  <c r="F40"/>
  <c r="AJ67"/>
  <c r="W88"/>
  <c r="BC18"/>
  <c r="F216"/>
  <c r="AX22"/>
  <c r="F177"/>
  <c r="AX200"/>
  <c r="CF67"/>
  <c r="AW88"/>
  <c r="X120"/>
  <c r="F166"/>
  <c r="F100"/>
  <c r="Q67"/>
  <c r="BD18"/>
  <c r="F225"/>
  <c r="AQ18"/>
  <c r="F210"/>
  <c r="CE120"/>
  <c r="AV140"/>
  <c r="CH120"/>
  <c r="AY140"/>
  <c r="AP18"/>
  <c r="F209"/>
  <c r="I29" i="5" s="1"/>
  <c r="P67" i="1"/>
  <c r="F91"/>
  <c r="AW26"/>
  <c r="F41"/>
  <c r="AE67"/>
  <c r="R88"/>
  <c r="AT18"/>
  <c r="F218"/>
  <c r="I28" i="5" s="1"/>
  <c r="AD120" i="1"/>
  <c r="Q140"/>
  <c r="U67"/>
  <c r="F110"/>
  <c r="U170"/>
  <c r="T22"/>
  <c r="T200"/>
  <c r="F191"/>
  <c r="GN77"/>
  <c r="CB88" s="1"/>
  <c r="GM77"/>
  <c r="CA88" s="1"/>
  <c r="CA26"/>
  <c r="AR35"/>
  <c r="CF120"/>
  <c r="AW140"/>
  <c r="AY26"/>
  <c r="F43"/>
  <c r="AY170"/>
  <c r="S22"/>
  <c r="F185"/>
  <c r="J16" i="2" s="1"/>
  <c r="J18" s="1"/>
  <c r="S200" i="1"/>
  <c r="CE67"/>
  <c r="AV88"/>
  <c r="O26"/>
  <c r="F37"/>
  <c r="S120"/>
  <c r="F155"/>
  <c r="F109"/>
  <c r="T67"/>
  <c r="AS26"/>
  <c r="F52"/>
  <c r="GN126"/>
  <c r="CB140" s="1"/>
  <c r="GM126"/>
  <c r="CA140" s="1"/>
  <c r="AB140"/>
  <c r="V67"/>
  <c r="F111"/>
  <c r="V170"/>
  <c r="X67"/>
  <c r="F114"/>
  <c r="P170"/>
  <c r="BB18"/>
  <c r="F213"/>
  <c r="X26"/>
  <c r="F61"/>
  <c r="X170"/>
  <c r="AO18"/>
  <c r="F204"/>
  <c r="Y120"/>
  <c r="F167"/>
  <c r="F115"/>
  <c r="Y67"/>
  <c r="CA67" l="1"/>
  <c r="AR88"/>
  <c r="CB67"/>
  <c r="AS88"/>
  <c r="U22"/>
  <c r="F192"/>
  <c r="U200"/>
  <c r="AY120"/>
  <c r="F148"/>
  <c r="AW67"/>
  <c r="F94"/>
  <c r="AY67"/>
  <c r="F96"/>
  <c r="X22"/>
  <c r="X200"/>
  <c r="F196"/>
  <c r="V22"/>
  <c r="F193"/>
  <c r="V200"/>
  <c r="CA120"/>
  <c r="AR140"/>
  <c r="F93"/>
  <c r="AV67"/>
  <c r="F146"/>
  <c r="AW120"/>
  <c r="Q120"/>
  <c r="F152"/>
  <c r="R67"/>
  <c r="F102"/>
  <c r="R170"/>
  <c r="W67"/>
  <c r="F112"/>
  <c r="W170"/>
  <c r="Q170"/>
  <c r="AB120"/>
  <c r="O140"/>
  <c r="BA22"/>
  <c r="BA200"/>
  <c r="F190"/>
  <c r="H16" i="2" s="1"/>
  <c r="H18" s="1"/>
  <c r="CB120" i="1"/>
  <c r="AS140"/>
  <c r="T18"/>
  <c r="F221"/>
  <c r="AV120"/>
  <c r="F145"/>
  <c r="AX18"/>
  <c r="F207"/>
  <c r="O67"/>
  <c r="F90"/>
  <c r="S18"/>
  <c r="F215"/>
  <c r="AR26"/>
  <c r="F63"/>
  <c r="AR170"/>
  <c r="Y22"/>
  <c r="F197"/>
  <c r="Y200"/>
  <c r="AV170"/>
  <c r="AW170"/>
  <c r="P22"/>
  <c r="F173"/>
  <c r="P200"/>
  <c r="AY22"/>
  <c r="AY200"/>
  <c r="F178"/>
  <c r="X18" l="1"/>
  <c r="F226"/>
  <c r="U18"/>
  <c r="F222"/>
  <c r="AY18"/>
  <c r="F208"/>
  <c r="O120"/>
  <c r="F142"/>
  <c r="O170"/>
  <c r="F105"/>
  <c r="AS67"/>
  <c r="AS170"/>
  <c r="AS120"/>
  <c r="F157"/>
  <c r="W22"/>
  <c r="W200"/>
  <c r="F194"/>
  <c r="AR120"/>
  <c r="F168"/>
  <c r="AW22"/>
  <c r="F176"/>
  <c r="AW200"/>
  <c r="V18"/>
  <c r="F223"/>
  <c r="Y18"/>
  <c r="F227"/>
  <c r="P18"/>
  <c r="F203"/>
  <c r="AV22"/>
  <c r="F175"/>
  <c r="AV200"/>
  <c r="AR22"/>
  <c r="F198"/>
  <c r="AR200"/>
  <c r="BA18"/>
  <c r="F220"/>
  <c r="I30" i="5" s="1"/>
  <c r="Q22" i="1"/>
  <c r="F182"/>
  <c r="Q200"/>
  <c r="R22"/>
  <c r="F184"/>
  <c r="R200"/>
  <c r="F116"/>
  <c r="AR67"/>
  <c r="I31" i="5" l="1"/>
  <c r="G31" s="1"/>
  <c r="Q18" i="1"/>
  <c r="F212"/>
  <c r="AV18"/>
  <c r="F205"/>
  <c r="W18"/>
  <c r="F224"/>
  <c r="AS22"/>
  <c r="F187"/>
  <c r="E16" i="2" s="1"/>
  <c r="AS200" i="1"/>
  <c r="O22"/>
  <c r="F172"/>
  <c r="O200"/>
  <c r="R18"/>
  <c r="F214"/>
  <c r="I32" i="5" s="1"/>
  <c r="AR18" i="1"/>
  <c r="F228"/>
  <c r="AW18"/>
  <c r="F206"/>
  <c r="F229" l="1"/>
  <c r="I16" i="2"/>
  <c r="I18" s="1"/>
  <c r="E18"/>
  <c r="AS18" i="1"/>
  <c r="F217"/>
  <c r="I27" i="5" s="1"/>
  <c r="O18" i="1"/>
  <c r="F202"/>
  <c r="F230" l="1"/>
  <c r="J298" i="5"/>
  <c r="J299" l="1"/>
  <c r="I26"/>
</calcChain>
</file>

<file path=xl/sharedStrings.xml><?xml version="1.0" encoding="utf-8"?>
<sst xmlns="http://schemas.openxmlformats.org/spreadsheetml/2006/main" count="5187" uniqueCount="606">
  <si>
    <t>Smeta.RU  (495) 974-1589</t>
  </si>
  <si>
    <t>_PS_</t>
  </si>
  <si>
    <t>Smeta.RU</t>
  </si>
  <si>
    <t/>
  </si>
  <si>
    <t>Новый объект</t>
  </si>
  <si>
    <t>Замена дверей и ремонт крыльца  ОВП 1 этаж Ильинский Погост 2021</t>
  </si>
  <si>
    <t>Сметные нормы списания</t>
  </si>
  <si>
    <t>Коды ценников</t>
  </si>
  <si>
    <t>ТСНБ-2001 Московской области (Версия 15.0)</t>
  </si>
  <si>
    <t>ГСН (ГЭСН, ФЕР) и ТЕР (Методики НР (812/пр) и СП (774/пр) от 24.06.2021 г.</t>
  </si>
  <si>
    <t>ТСНБ-2001 Московской области (редакция 2014 г версия 15.0)</t>
  </si>
  <si>
    <t>Поправки для НБ 2014 года от 15.06.2021 г. Кап. ремонт жилых и общественных зданий</t>
  </si>
  <si>
    <t>Новая локальная смета</t>
  </si>
  <si>
    <t>Новый раздел</t>
  </si>
  <si>
    <t>Демонтаж</t>
  </si>
  <si>
    <t>1</t>
  </si>
  <si>
    <t>56-10-1</t>
  </si>
  <si>
    <t>Снятие дверных полотен</t>
  </si>
  <si>
    <t>100 м2 дверных полотен</t>
  </si>
  <si>
    <t>ТЕРр Московской обл., 56-10-1, приказ Минстроя России №675/пр от 21.09.2015 г.</t>
  </si>
  <si>
    <t>Ремонтно-строительные работы</t>
  </si>
  <si>
    <t>Проемы</t>
  </si>
  <si>
    <t>рФЕР-56</t>
  </si>
  <si>
    <t>1,1</t>
  </si>
  <si>
    <t>509-9900</t>
  </si>
  <si>
    <t>Строительный мусор</t>
  </si>
  <si>
    <t>т</t>
  </si>
  <si>
    <t>ТССЦ Московской обл., 509-9900, приказ Минстроя России №675/пр от 21.09.2015 г.</t>
  </si>
  <si>
    <t>2</t>
  </si>
  <si>
    <t>56-9-1</t>
  </si>
  <si>
    <t>Демонтаж дверных коробок в каменных стенах с отбивкой штукатурки в откосах</t>
  </si>
  <si>
    <t>100 коробок</t>
  </si>
  <si>
    <t>ТЕРр Московской обл., 56-9-1, приказ Минстроя России №675/пр от 21.09.2015 г.</t>
  </si>
  <si>
    <t>2,1</t>
  </si>
  <si>
    <t>3</t>
  </si>
  <si>
    <t>57-2-3</t>
  </si>
  <si>
    <t>Разборка покрытий полов из керамических плиток</t>
  </si>
  <si>
    <t>100 м2 покрытия</t>
  </si>
  <si>
    <t>ТЕРр Московской обл., 57-2-3, приказ Минстроя России №675/пр от 21.09.2015 г.</t>
  </si>
  <si>
    <t>Полы</t>
  </si>
  <si>
    <t>рФЕР-57</t>
  </si>
  <si>
    <t>3,1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</si>
  <si>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</si>
  <si>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</si>
  <si>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</si>
  <si>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</si>
  <si>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</si>
  <si>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</si>
  <si>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</si>
  <si>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</si>
  <si>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</si>
  <si>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</si>
  <si>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</si>
  <si>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</si>
  <si>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</si>
  <si>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</si>
  <si>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</si>
  <si>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</si>
  <si>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</si>
  <si>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</si>
  <si>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</si>
  <si>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</si>
  <si>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</si>
  <si>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</si>
  <si>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</si>
  <si>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</si>
  <si>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</si>
  <si>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</si>
  <si>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</si>
  <si>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</si>
  <si>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</si>
  <si>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</si>
  <si>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</si>
  <si>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</si>
  <si>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</si>
  <si>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</si>
  <si>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</si>
  <si>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</si>
  <si>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</si>
  <si>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</si>
  <si>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</si>
  <si>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</si>
  <si>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</si>
  <si>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</si>
  <si>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</si>
  <si>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</si>
  <si>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</si>
  <si>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</si>
  <si>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</si>
  <si>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</si>
  <si>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</si>
  <si>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</si>
  <si>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</si>
  <si>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</si>
  <si>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</si>
  <si>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</si>
  <si>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10-01-052-4</t>
  </si>
  <si>
    <t>Устройство козырьков</t>
  </si>
  <si>
    <t>1 м2 горизонтальной проекции</t>
  </si>
  <si>
    <t>ТЕР Московской обл., 10-01-052-4, приказ Минстроя России №675/пр от 21.09.2015 г.</t>
  </si>
  <si>
    <t>)*1,25</t>
  </si>
  <si>
    <t>)*1,15</t>
  </si>
  <si>
    <t>Общестроительные работы</t>
  </si>
  <si>
    <t>Деревянные конструкции</t>
  </si>
  <si>
    <t>ФЕР-10</t>
  </si>
  <si>
    <t>Поправка: МДС 81-35.2004, п.4.7</t>
  </si>
  <si>
    <t>12-01-033-1</t>
  </si>
  <si>
    <t>Монтаж кровли из профилированного листа для объектов непроизводственного назначения: простой</t>
  </si>
  <si>
    <t>100 м2</t>
  </si>
  <si>
    <t>ТСНБ-2001 Московской области, 12-01-033-1, протокол от 29.07.2020 г. № 07</t>
  </si>
  <si>
    <t>Кровли</t>
  </si>
  <si>
    <t>ФЕР-12</t>
  </si>
  <si>
    <t>цена постовщика</t>
  </si>
  <si>
    <t>Профнастил оцинкованный С-21 0,4х1050х3000</t>
  </si>
  <si>
    <t>шт.</t>
  </si>
  <si>
    <t>1 шт.</t>
  </si>
  <si>
    <t>занесена вручную</t>
  </si>
  <si>
    <t>4</t>
  </si>
  <si>
    <t>09-04-012-1</t>
  </si>
  <si>
    <t>Установка металлических дверных блоков в готовые проемы</t>
  </si>
  <si>
    <t>1 м2 проема</t>
  </si>
  <si>
    <t>ТЕР Московской обл., 09-04-012-1, приказ Минстроя России №675/пр от 21.09.2015 г.</t>
  </si>
  <si>
    <t>Строительные металлические конструкции</t>
  </si>
  <si>
    <t>ФЕР-09</t>
  </si>
  <si>
    <t>4,1</t>
  </si>
  <si>
    <t>203-8119</t>
  </si>
  <si>
    <t>Дверь противопожарная металлическая однопольная ДПМ-01/60, размером 800х2100 мм</t>
  </si>
  <si>
    <t>ТССЦ Московской обл., 203-8119, приказ Минстроя России №675/пр от 28.02.2017 № 255/пр</t>
  </si>
  <si>
    <t>4,3</t>
  </si>
  <si>
    <t>дверь входная уличная с терморазрывом размер 1,380х2,134</t>
  </si>
  <si>
    <t>5</t>
  </si>
  <si>
    <t>10-01-047-1</t>
  </si>
  <si>
    <t>Установка блоков из ПВХ в наружных и внутренних дверных проемах в каменных стенах площадью проема до 3 м2</t>
  </si>
  <si>
    <t>100 м2 проемов</t>
  </si>
  <si>
    <t>ТЕР Московской обл., 10-01-047-1, приказ Минстроя России №675/пр от 28.02.2017 № 260/пр</t>
  </si>
  <si>
    <t>=97</t>
  </si>
  <si>
    <t>5,1</t>
  </si>
  <si>
    <t>дверь пластиковая с двухкамерным стеклопакетом размер 2,2х1,360</t>
  </si>
  <si>
    <t>5,2</t>
  </si>
  <si>
    <t>дверь пластиковая с двухкамерным стеклопакетам размер 2,0х1,170</t>
  </si>
  <si>
    <t>5,3</t>
  </si>
  <si>
    <t>203-8084</t>
  </si>
  <si>
    <t>Блоки дверные наружные или тамбурные с заполнением стеклопакетами (ГОСТ 30970-2002)</t>
  </si>
  <si>
    <t>м2</t>
  </si>
  <si>
    <t>ТССЦ Московской обл., 203-8084, приказ Минстроя России №675/пр от 28.02.2017 № 255/пр</t>
  </si>
  <si>
    <t>7</t>
  </si>
  <si>
    <t>15-02-031-1</t>
  </si>
  <si>
    <t>Штукатурка поверхностей оконных и дверных откосов по бетону и камню плоских</t>
  </si>
  <si>
    <t>100 м2 оштукатуриваемой поверхности</t>
  </si>
  <si>
    <t>ТЕР Московской обл., 15-02-031-1, приказ Минстроя России №675/пр от 28.02.2017 № 260/пр</t>
  </si>
  <si>
    <t>=90</t>
  </si>
  <si>
    <t>=42</t>
  </si>
  <si>
    <t>Отделочные работы</t>
  </si>
  <si>
    <t>ФЕР-15</t>
  </si>
  <si>
    <t>8</t>
  </si>
  <si>
    <t>15-04-005-3</t>
  </si>
  <si>
    <t>Окраска поливинилацетатными водоэмульсионными составами улучшенная по штукатурке стен</t>
  </si>
  <si>
    <t>100 м2 окрашиваемой поверхности</t>
  </si>
  <si>
    <t>ТЕР Московской обл., 15-04-005-3, приказ Минстроя России №675/пр от 28.02.2017 № 260/пр</t>
  </si>
  <si>
    <t>10</t>
  </si>
  <si>
    <t>11-01-027-2</t>
  </si>
  <si>
    <t>Устройство покрытий на цементном растворе из плиток керамических для полов многоцветных</t>
  </si>
  <si>
    <t>ТЕР Московской обл., 11-01-027-2, приказ Минстроя России №675/пр от 28.02.2017 № 260/пр</t>
  </si>
  <si>
    <t>ФЕР-11</t>
  </si>
  <si>
    <t>13</t>
  </si>
  <si>
    <t>01-02-057-2</t>
  </si>
  <si>
    <t>Разработка грунта вручную в траншеях глубиной до 2 м без креплений с откосами, группа грунтов 2</t>
  </si>
  <si>
    <t>100 м3 грунта</t>
  </si>
  <si>
    <t>ТЕР Московской обл., 01-02-057-2, приказ Минстроя России №675/пр от 28.02.2017 № 260/пр</t>
  </si>
  <si>
    <t>Земляные работы, выполняемые: ручным способом</t>
  </si>
  <si>
    <t>ФЕР-01</t>
  </si>
  <si>
    <t>15</t>
  </si>
  <si>
    <t>27-04-001-1</t>
  </si>
  <si>
    <t>Устройство подстилающих и выравнивающих слоев оснований из песка</t>
  </si>
  <si>
    <t>100 м3 материала основания (в плотном теле)</t>
  </si>
  <si>
    <t>ТЕР Московской обл., 27-04-001-1, приказ Минстроя России №675/пр от 28.02.2017 № 260/пр</t>
  </si>
  <si>
    <t>Автомобильные дороги</t>
  </si>
  <si>
    <t>ФЕР-27</t>
  </si>
  <si>
    <t>15,1</t>
  </si>
  <si>
    <t>408-0122</t>
  </si>
  <si>
    <t>Песок природный для строительных работ средний</t>
  </si>
  <si>
    <t>м3</t>
  </si>
  <si>
    <t>ТССЦ Московской обл., 408-0122, приказ Минстроя России №675/пр от 28.02.2017 № 257/пр</t>
  </si>
  <si>
    <t>16</t>
  </si>
  <si>
    <t>27-07-003-2</t>
  </si>
  <si>
    <t>Устройство бетонных плитных тротуаров с заполнением швов песком</t>
  </si>
  <si>
    <t>100 м2 тротуара</t>
  </si>
  <si>
    <t>ТЕР Московской обл., 27-07-003-2, приказ Минстроя России №675/пр от 28.02.2017 № 260/пр</t>
  </si>
  <si>
    <t>Автомобильные дороги устройство покрытий дорожек, тротуаров, мостовых и площадок и прочее</t>
  </si>
  <si>
    <t>16,1</t>
  </si>
  <si>
    <t>407-0027</t>
  </si>
  <si>
    <t>Смесь пескоцементная с содержанием цемента до 67 %</t>
  </si>
  <si>
    <t>ТССЦ Московской обл., 407-0027, приказ Минстроя России №675/пр от 28.02.2017 № 257/пр</t>
  </si>
  <si>
    <t>Крыльцо с торца здания.</t>
  </si>
  <si>
    <t>6</t>
  </si>
  <si>
    <t>6,1</t>
  </si>
  <si>
    <t>ТЕР Московской обл., 09-04-012-1, приказ Минстроя России №675/пр от 28.02.2017 № 260/пр</t>
  </si>
  <si>
    <t>7,1</t>
  </si>
  <si>
    <t>дверь уличная входная с терморазрывом</t>
  </si>
  <si>
    <t>8,1</t>
  </si>
  <si>
    <t>дверь пластиковая с двухкамерным стеклапакетом</t>
  </si>
  <si>
    <t>8,2</t>
  </si>
  <si>
    <t>59-3-1</t>
  </si>
  <si>
    <t>Разборка металлических лестничных решеток при весе одного метра решетки до 60 кг</t>
  </si>
  <si>
    <t>100 м решетки</t>
  </si>
  <si>
    <t>ТЕРр Московской обл., 59-3-1, приказ Минстроя России №675/пр от 21.09.2015 г.</t>
  </si>
  <si>
    <t>Лестницы, крыльца</t>
  </si>
  <si>
    <t>рФЕР-59</t>
  </si>
  <si>
    <t>10,1</t>
  </si>
  <si>
    <t>11</t>
  </si>
  <si>
    <t>07-05-016-4</t>
  </si>
  <si>
    <t>Устройство металлических ограждений без поручней</t>
  </si>
  <si>
    <t>100 м ограждения</t>
  </si>
  <si>
    <t>ТЕР Московской обл., 07-05-016-4, приказ Минстроя России №675/пр от 28.02.2017 № 260/пр</t>
  </si>
  <si>
    <t>Бетонные и железобетонные сборные конструкции и работы в строительстве жилых, общественных и административно-бытовых зданий промышленных предприятий</t>
  </si>
  <si>
    <t>ФЕР-07</t>
  </si>
  <si>
    <t>14</t>
  </si>
  <si>
    <t>59-5-2</t>
  </si>
  <si>
    <t>Ремонт ступеней бетонных</t>
  </si>
  <si>
    <t>100 ступеней</t>
  </si>
  <si>
    <t>ТЕРр Московской обл., 59-5-2, приказ Минстроя России №675/пр от 21.09.2015 г.</t>
  </si>
  <si>
    <t>15-01-045-1</t>
  </si>
  <si>
    <t>Облицовка ступеней керамогранитными плитками толщиной до 15 мм</t>
  </si>
  <si>
    <t>100 м2 поверхности облицовки</t>
  </si>
  <si>
    <t>ТЕР Московской обл., 15-01-045-1, приказ Минстроя России №675/пр от 21.09.2015 г.</t>
  </si>
  <si>
    <t>)*0,9</t>
  </si>
  <si>
    <t>)*0,85</t>
  </si>
  <si>
    <t>18</t>
  </si>
  <si>
    <t>профнастил оцинкованный</t>
  </si>
  <si>
    <t>Строка по умолчанию</t>
  </si>
  <si>
    <t>Прочие работы</t>
  </si>
  <si>
    <t>по умолчанию</t>
  </si>
  <si>
    <t>*0,85</t>
  </si>
  <si>
    <t>Итог 1</t>
  </si>
  <si>
    <t>с НДС 20%</t>
  </si>
  <si>
    <t>Итог 2</t>
  </si>
  <si>
    <t>Всего с НДС 20%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</si>
  <si>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</si>
  <si>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</si>
  <si>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</si>
  <si>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</si>
  <si>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</si>
  <si>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</si>
  <si>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</si>
  <si>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</si>
  <si>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</si>
  <si>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</si>
  <si>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</si>
  <si>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</si>
  <si>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</si>
  <si>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</si>
  <si>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</si>
  <si>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</si>
  <si>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</si>
  <si>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</si>
  <si>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</si>
  <si>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АЭС</t>
  </si>
  <si>
    <t>При определении сметной стоимости строительства объектов капитального строительства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</si>
  <si>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</si>
  <si>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</si>
  <si>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</si>
  <si>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</si>
  <si>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</si>
  <si>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</si>
  <si>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</si>
  <si>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</si>
  <si>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авитранспорта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</si>
  <si>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</si>
  <si>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</si>
  <si>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</si>
  <si>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</si>
  <si>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</si>
  <si>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</si>
  <si>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</si>
  <si>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</si>
  <si>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</si>
  <si>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</si>
  <si>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</si>
  <si>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</si>
  <si>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</si>
  <si>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</si>
  <si>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</si>
  <si>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</si>
  <si>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</si>
  <si>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</si>
  <si>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</si>
  <si>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</si>
  <si>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</si>
  <si>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</si>
  <si>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</si>
  <si>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</si>
  <si>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</si>
  <si>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</si>
  <si>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</si>
  <si>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</si>
  <si>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март 2021 г</t>
  </si>
  <si>
    <t>_OBSM_</t>
  </si>
  <si>
    <t>1-1022-90</t>
  </si>
  <si>
    <t>Рабочий строитель среднего разряда 2,2</t>
  </si>
  <si>
    <t>чел.-ч</t>
  </si>
  <si>
    <t>1-1023-90</t>
  </si>
  <si>
    <t>Рабочий строитель среднего разряда 2,3</t>
  </si>
  <si>
    <t>Затраты труда машинистов</t>
  </si>
  <si>
    <t>чел.час</t>
  </si>
  <si>
    <t>050101</t>
  </si>
  <si>
    <t>ТСЭМ Московской обл., 050101, приказ Минстроя России №675/пр от 21.09.2015 г.</t>
  </si>
  <si>
    <t>Компрессоры передвижные с двигателем внутреннего сгорания давлением до 686 кПа (7 ат), производительность  до 5 м3/мин</t>
  </si>
  <si>
    <t>маш.-ч</t>
  </si>
  <si>
    <t>330804</t>
  </si>
  <si>
    <t>ТСЭМ Московской обл., 330804, приказ Минстроя России №675/пр от 21.09.2015 г.</t>
  </si>
  <si>
    <t>Молотки при работе от передвижных компрессорных станций отбойные пневматические</t>
  </si>
  <si>
    <t>1-1030-90</t>
  </si>
  <si>
    <t>Рабочий строитель среднего разряда 3</t>
  </si>
  <si>
    <t>030954</t>
  </si>
  <si>
    <t>ТСЭМ Московской обл., 030954, приказ Минстроя России №675/пр от 21.09.2015 г.</t>
  </si>
  <si>
    <t>Подъемники грузоподъемностью до 500 кг одномачтовые, высота подъема 45 м</t>
  </si>
  <si>
    <t>1-1035-90</t>
  </si>
  <si>
    <t>Рабочий строитель среднего разряда 3,5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</si>
  <si>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</si>
  <si>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</si>
  <si>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</si>
  <si>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101-1805</t>
  </si>
  <si>
    <t>ТССЦ Московской обл., 101-1805, приказ Минстроя России №675/пр от 21.09.2015 г.</t>
  </si>
  <si>
    <t>Гвозди строительные</t>
  </si>
  <si>
    <t>102-0025</t>
  </si>
  <si>
    <t>ТССЦ Московской обл., 102-0025, приказ Минстроя России №675/пр от 21.09.2015 г.</t>
  </si>
  <si>
    <t>Бруски обрезные хвойных пород длиной 4-6,5 м, шириной 75-150 мм, толщиной 40-75 мм, III сорта</t>
  </si>
  <si>
    <t>102-0049</t>
  </si>
  <si>
    <t>ТССЦ Московской обл., 102-0049, приказ Минстроя России №675/пр от 21.09.2015 г.</t>
  </si>
  <si>
    <t>Доски обрезные хвойных пород длиной 4-6,5 м, шириной 75-150, мм толщиной 19-22 мм, III сорта</t>
  </si>
  <si>
    <t>1-100-32-90</t>
  </si>
  <si>
    <t>Рабочий среднего разряда 3,2</t>
  </si>
  <si>
    <t>020129</t>
  </si>
  <si>
    <t>ТСНБ-2001 Московской области, 020129, протокол от 29.07.2020 г. № 07</t>
  </si>
  <si>
    <t>Краны башенные при работе на других видах строительства 8 т</t>
  </si>
  <si>
    <t>021143</t>
  </si>
  <si>
    <t>ТСНБ-2001 Московской области, 021143, протокол от 29.07.2020 г. № 07</t>
  </si>
  <si>
    <t>Краны на автомобильном ходу при работе на других видах строительства 16 т</t>
  </si>
  <si>
    <t>ТСНБ-2001 Московской области, 400001, протокол от 29.07.2020 г. № 07</t>
  </si>
  <si>
    <t>101-1810</t>
  </si>
  <si>
    <t>ТСНБ-2001 Московской области, 101-1810, протокол от 29.07.2020 г. № 07</t>
  </si>
  <si>
    <t>Винты самонарезающие: для крепления профилированного настила и панелей к несущим конструкциям</t>
  </si>
  <si>
    <t>101-1811</t>
  </si>
  <si>
    <t>ТСНБ-2001 Московской области, 101-1811, протокол от 29.07.2020 г. № 07</t>
  </si>
  <si>
    <t>Заклепки комбинированные для соединения профилированного стального настила и разнообразных листовых деталей</t>
  </si>
  <si>
    <t>1-1042-90</t>
  </si>
  <si>
    <t>Рабочий строитель среднего разряда 4,2</t>
  </si>
  <si>
    <t>040502</t>
  </si>
  <si>
    <t>ТСЭМ Московской обл., 040502, приказ Минстроя России №675/пр от 21.09.2015 г.</t>
  </si>
  <si>
    <t>Установки для сварки ручной дуговой (постоянного тока)</t>
  </si>
  <si>
    <t>330301</t>
  </si>
  <si>
    <t>ТСЭМ Московской обл., 330301, приказ Минстроя России №675/пр от 21.09.2015 г.</t>
  </si>
  <si>
    <t>Машины шлифовальные электрические</t>
  </si>
  <si>
    <t>331451</t>
  </si>
  <si>
    <t>ТСЭМ Московской обл., 331451, приказ Минстроя России №675/пр от 21.09.2015 г.</t>
  </si>
  <si>
    <t>Перфораторы электрические</t>
  </si>
  <si>
    <t>101-1513</t>
  </si>
  <si>
    <t>ТССЦ Московской обл., 101-1513, приказ Минстроя России №675/пр от 21.09.2015 г.</t>
  </si>
  <si>
    <t>Электроды диаметром 4 мм Э42</t>
  </si>
  <si>
    <t>101-1921</t>
  </si>
  <si>
    <t>ТССЦ Московской обл., 101-1921, приказ Минстроя России №675/пр от 21.09.2015 г.</t>
  </si>
  <si>
    <t>Пена монтажная для герметизации стыков в баллончике емкостью 0,85 л</t>
  </si>
  <si>
    <t>204-0062</t>
  </si>
  <si>
    <t>ТССЦ Московской обл., 204-0062, приказ Минстроя России №675/пр от 21.09.2015 г.</t>
  </si>
  <si>
    <t>Детали закладные и накладные изготовленные без применения сварки, гнутья, сверления (пробивки) отверстий поставляемые отдельно</t>
  </si>
  <si>
    <t>1-1033-90</t>
  </si>
  <si>
    <t>Рабочий строитель среднего разряда 3,3</t>
  </si>
  <si>
    <t>ТСЭМ Московской обл., 030954, приказ Минстроя России №675/пр от 28.02.2017 № 264/пр</t>
  </si>
  <si>
    <t>134041</t>
  </si>
  <si>
    <t>ТСЭМ Московской обл., 134041, приказ Минстроя России №675/пр от 28.02.2017 № 264/пр</t>
  </si>
  <si>
    <t>Шуруповерт</t>
  </si>
  <si>
    <t>ТСЭМ Московской обл., 331451, приказ Минстроя России №675/пр от 28.02.2017 № 264/пр</t>
  </si>
  <si>
    <t>ТСЭМ Московской обл., 400001, приказ Минстроя России №675/пр от 28.02.2017 № 264/пр</t>
  </si>
  <si>
    <t>101-2052</t>
  </si>
  <si>
    <t>ТССЦ Московской обл., 101-2052, приказ Минстроя России №675/пр от 28.02.2017 № 254/пр</t>
  </si>
  <si>
    <t>Лента бутиловая</t>
  </si>
  <si>
    <t>м</t>
  </si>
  <si>
    <t>101-2054</t>
  </si>
  <si>
    <t>ТССЦ Московской обл., 101-2054, приказ Минстроя России №675/пр от 28.02.2017 № 254/пр</t>
  </si>
  <si>
    <t>Лента бутиловая диффузионная</t>
  </si>
  <si>
    <t>101-2388</t>
  </si>
  <si>
    <t>ТССЦ Московской обл., 101-2388, приказ Минстроя России №675/пр от 28.02.2017 № 254/пр</t>
  </si>
  <si>
    <t>Герметик пенополиуретановый (пена монтажная) типа Makrofleks, Soudal в баллонах по 750 мл</t>
  </si>
  <si>
    <t>101-2789</t>
  </si>
  <si>
    <t>ТССЦ Московской обл., 101-2789, приказ Минстроя России №675/пр от 28.02.2017 № 254/пр</t>
  </si>
  <si>
    <t>Лента ПСУЛ</t>
  </si>
  <si>
    <t>10 м</t>
  </si>
  <si>
    <t>101-4173</t>
  </si>
  <si>
    <t>ТССЦ Московской обл., 101-4173, приказ Минстроя России №675/пр от 28.02.2017 № 254/пр</t>
  </si>
  <si>
    <t>Дюбели монтажные 10х130 (10х132, 10х150) мм</t>
  </si>
  <si>
    <t>10 шт.</t>
  </si>
  <si>
    <t>102-0303</t>
  </si>
  <si>
    <t>ТССЦ Московской обл., 102-0303, приказ Минстроя России №675/пр от 28.02.2017 № 254/пр</t>
  </si>
  <si>
    <t>Клинья пластиковые монтажные</t>
  </si>
  <si>
    <t>100 шт.</t>
  </si>
  <si>
    <t>1-1037-90</t>
  </si>
  <si>
    <t>Рабочий строитель среднего разряда 3,7</t>
  </si>
  <si>
    <t>402-0083</t>
  </si>
  <si>
    <t>ТССЦ Московской обл., 402-0083, приказ Минстроя России №675/пр от 28.02.2017 № 257/пр</t>
  </si>
  <si>
    <t>Раствор готовый отделочный тяжелый, цементно-известковый 1:1:6</t>
  </si>
  <si>
    <t>402-0086</t>
  </si>
  <si>
    <t>ТССЦ Московской обл., 402-0086, приказ Минстроя России №675/пр от 28.02.2017 № 257/пр</t>
  </si>
  <si>
    <t>Раствор готовый отделочный тяжелый, известковый 1:2,5</t>
  </si>
  <si>
    <t>1-1034-90</t>
  </si>
  <si>
    <t>Рабочий строитель среднего разряда 3,4</t>
  </si>
  <si>
    <t>101-1596</t>
  </si>
  <si>
    <t>ТССЦ Московской обл., 101-1596, приказ Минстроя России №675/пр от 28.02.2017 № 254/пр</t>
  </si>
  <si>
    <t>Шкурка шлифовальная двухслойная с зернистостью 40-25</t>
  </si>
  <si>
    <t>101-1712</t>
  </si>
  <si>
    <t>ТССЦ Московской обл., 101-1712, приказ Минстроя России №675/пр от 28.02.2017 № 254/пр</t>
  </si>
  <si>
    <t>Шпатлевка клеевая</t>
  </si>
  <si>
    <t>101-1757</t>
  </si>
  <si>
    <t>ТССЦ Московской обл., 101-1757, приказ Минстроя России №675/пр от 28.02.2017 № 254/пр</t>
  </si>
  <si>
    <t>Ветошь</t>
  </si>
  <si>
    <t>кг</t>
  </si>
  <si>
    <t>101-1959</t>
  </si>
  <si>
    <t>ТССЦ Московской обл., 101-1959, приказ Минстроя России №675/пр от 28.02.2017 № 254/пр</t>
  </si>
  <si>
    <t>Краска водоэмульсионная ВЭАК-1180</t>
  </si>
  <si>
    <t>1-1032-90</t>
  </si>
  <si>
    <t>Рабочий строитель среднего разряда 3,2</t>
  </si>
  <si>
    <t>030101</t>
  </si>
  <si>
    <t>ТСЭМ Московской обл., 030101, приказ Минстроя России №675/пр от 28.02.2017 № 264/пр</t>
  </si>
  <si>
    <t>Автопогрузчики 5 т</t>
  </si>
  <si>
    <t>101-0631</t>
  </si>
  <si>
    <t>ТССЦ Московской обл., 101-0631, приказ Минстроя России №675/пр от 28.02.2017 № 254/пр</t>
  </si>
  <si>
    <t>Опилки древесные</t>
  </si>
  <si>
    <t>101-1741</t>
  </si>
  <si>
    <t>ТССЦ Московской обл., 101-1741, приказ Минстроя России №675/пр от 28.02.2017 № 254/пр</t>
  </si>
  <si>
    <t>Плитки керамические для полов гладкие неглазурованные многоцветные квадратные и прямоугольные</t>
  </si>
  <si>
    <t>402-0006</t>
  </si>
  <si>
    <t>ТССЦ Московской обл., 402-0006, приказ Минстроя России №675/пр от 28.02.2017 № 257/пр</t>
  </si>
  <si>
    <t>Раствор готовый кладочный цементный марки 200</t>
  </si>
  <si>
    <t>411-0001</t>
  </si>
  <si>
    <t>ТССЦ Московской обл., 411-0001, приказ Минстроя России №675/пр от 28.02.2017 № 257/пр</t>
  </si>
  <si>
    <t>Вода</t>
  </si>
  <si>
    <t>1-1020-90</t>
  </si>
  <si>
    <t>Рабочий строитель среднего разряда 2</t>
  </si>
  <si>
    <t>120202</t>
  </si>
  <si>
    <t>ТСЭМ Московской обл., 120202, приказ Минстроя России №675/пр от 28.02.2017 № 264/пр</t>
  </si>
  <si>
    <t>Автогрейдеры среднего типа 99 кВт (135 л.с.)</t>
  </si>
  <si>
    <t>120911</t>
  </si>
  <si>
    <t>ТСЭМ Московской обл., 120911, приказ Минстроя России №675/пр от 28.02.2017 № 264/пр</t>
  </si>
  <si>
    <t>Катки на пневмоколесном ходу 30 т</t>
  </si>
  <si>
    <t>121601</t>
  </si>
  <si>
    <t>ТСЭМ Московской обл., 121601, приказ Минстроя России №675/пр от 28.02.2017 № 264/пр</t>
  </si>
  <si>
    <t>Машины поливомоечные 6000 л</t>
  </si>
  <si>
    <t>1-1025-90</t>
  </si>
  <si>
    <t>Рабочий строитель среднего разряда 2,5</t>
  </si>
  <si>
    <t>021141</t>
  </si>
  <si>
    <t>ТСЭМ Московской обл., 021141, приказ Минстроя России №675/пр от 28.02.2017 № 264/пр</t>
  </si>
  <si>
    <t>Краны на автомобильном ходу при работе на других видах строительства 10 т</t>
  </si>
  <si>
    <t>122801</t>
  </si>
  <si>
    <t>ТСЭМ Московской обл., 122801, приказ Минстроя России №675/пр от 28.02.2017 № 264/пр</t>
  </si>
  <si>
    <t>Виброплита с двигателем внутреннего сгорания</t>
  </si>
  <si>
    <t>403-0104</t>
  </si>
  <si>
    <t>ТССЦ Московской обл., 403-0104, приказ Минстроя России №675/пр от 28.02.2017 № 257/пр</t>
  </si>
  <si>
    <t>Плиты бетонные и цементно-песчаные для тротуаров, полов и облицовки, марки 300, толщина 35 мм</t>
  </si>
  <si>
    <t>ТСЭМ Московской обл., 040502, приказ Минстроя России №675/пр от 28.02.2017 № 264/пр</t>
  </si>
  <si>
    <t>ТСЭМ Московской обл., 330301, приказ Минстроя России №675/пр от 28.02.2017 № 264/пр</t>
  </si>
  <si>
    <t>ТССЦ Московской обл., 101-1513, приказ Минстроя России №675/пр от 28.02.2017 № 254/пр</t>
  </si>
  <si>
    <t>ТССЦ Московской обл., 101-1921, приказ Минстроя России №675/пр от 28.02.2017 № 254/пр</t>
  </si>
  <si>
    <t>ТССЦ Московской обл., 204-0062, приказ Минстроя России №675/пр от 28.02.2017 № 255/пр</t>
  </si>
  <si>
    <t>040504</t>
  </si>
  <si>
    <t>ТСЭМ Московской обл., 040504, приказ Минстроя России №675/пр от 21.09.2015 г.</t>
  </si>
  <si>
    <t>Аппарат для газовой сварки и резки</t>
  </si>
  <si>
    <t>101-0324</t>
  </si>
  <si>
    <t>ТССЦ Московской обл., 101-0324, приказ Минстроя России №675/пр от 21.09.2015 г.</t>
  </si>
  <si>
    <t>Кислород технический газообразный</t>
  </si>
  <si>
    <t>101-1602</t>
  </si>
  <si>
    <t>ТССЦ Московской обл., 101-1602, приказ Минстроя России №675/пр от 21.09.2015 г.</t>
  </si>
  <si>
    <t>Ацетилен газообразный технический</t>
  </si>
  <si>
    <t>1-1038-90</t>
  </si>
  <si>
    <t>Рабочий строитель среднего разряда 3,8</t>
  </si>
  <si>
    <t>101-1356</t>
  </si>
  <si>
    <t>ТССЦ Московской обл., 101-1356, приказ Минстроя России №675/пр от 28.02.2017 № 254/пр</t>
  </si>
  <si>
    <t>Цемент для приготовления раствора в построечных условиях и в других подобных случаях</t>
  </si>
  <si>
    <t>101-1529</t>
  </si>
  <si>
    <t>ТССЦ Московской обл., 101-1529, приказ Минстроя России №675/пр от 28.02.2017 № 254/пр</t>
  </si>
  <si>
    <t>Электроды диаметром 6 мм Э42</t>
  </si>
  <si>
    <t>201-0650</t>
  </si>
  <si>
    <t>ТССЦ Московской обл., 201-0650, приказ Минстроя России №675/пр от 28.02.2017 № 255/пр</t>
  </si>
  <si>
    <t>Ограждения лестничных проемов, лестничные марши, пожарные лестницы</t>
  </si>
  <si>
    <t>1-1031-90</t>
  </si>
  <si>
    <t>Рабочий строитель среднего разряда 3,1</t>
  </si>
  <si>
    <t>101-1305</t>
  </si>
  <si>
    <t>ТССЦ Московской обл., 101-1305, приказ Минстроя России №675/пр от 21.09.2015 г.</t>
  </si>
  <si>
    <t>Портландцемент общестроительного назначения бездобавочный, марки 400</t>
  </si>
  <si>
    <t>102-0138</t>
  </si>
  <si>
    <t>ТССЦ Московской обл., 102-0138, приказ Минстроя России №675/пр от 21.09.2015 г.</t>
  </si>
  <si>
    <t>Доски необрезные хвойных пород длиной 2-3,75 м, все ширины, толщиной 32-40 мм, IV сорта</t>
  </si>
  <si>
    <t>204-0028</t>
  </si>
  <si>
    <t>ТССЦ Московской обл., 204-0028, приказ Минстроя России №675/пр от 21.09.2015 г.</t>
  </si>
  <si>
    <t>Проволока арматурная</t>
  </si>
  <si>
    <t>401-0025</t>
  </si>
  <si>
    <t>ТССЦ Московской обл., 401-0025, приказ Минстроя России №675/пр от 21.09.2015 г.</t>
  </si>
  <si>
    <t>Бетон тяжелый, крупность заполнителя более 40 мм, класс В12,5 (М150)</t>
  </si>
  <si>
    <t>1-1036-90</t>
  </si>
  <si>
    <t>Рабочий строитель среднего разряда 3,6</t>
  </si>
  <si>
    <t>020128</t>
  </si>
  <si>
    <t>ТСЭМ Московской обл., 020128, приказ Минстроя России №675/пр от 21.09.2015 г.</t>
  </si>
  <si>
    <t>Краны башенные при работе на других видах строительства 5 т</t>
  </si>
  <si>
    <t>021140</t>
  </si>
  <si>
    <t>ТСЭМ Московской обл., 021140, приказ Минстроя России №675/пр от 21.09.2015 г.</t>
  </si>
  <si>
    <t>Краны на автомобильном ходу при работе на других видах строительства 6,3 т</t>
  </si>
  <si>
    <t>110901</t>
  </si>
  <si>
    <t>ТСЭМ Московской обл., 110901, приказ Минстроя России №675/пр от 21.09.2015 г.</t>
  </si>
  <si>
    <t>Растворосмесители передвижные 65 л</t>
  </si>
  <si>
    <t>339904</t>
  </si>
  <si>
    <t>ТСЭМ Московской обл., 339904, приказ Минстроя России №675/пр от 21.09.2015 г.</t>
  </si>
  <si>
    <t>Плиткорез MAKITA RH 4101</t>
  </si>
  <si>
    <t>101-1971</t>
  </si>
  <si>
    <t>ТССЦ Московской обл., 101-1971, приказ Минстроя России №675/пр от 21.09.2015 г.</t>
  </si>
  <si>
    <t>Затирка «Старатели» (разной цветности)</t>
  </si>
  <si>
    <t>101-4368</t>
  </si>
  <si>
    <t>ТССЦ Московской обл., 101-4368, приказ Минстроя России №675/пр от 21.09.2015 г.</t>
  </si>
  <si>
    <t>Клей плиточный «Юнис Гранит»</t>
  </si>
  <si>
    <t>101-4484</t>
  </si>
  <si>
    <t>ТССЦ Московской обл., 101-4484, приказ Минстроя России №675/пр от 21.09.2015 г.</t>
  </si>
  <si>
    <t>Гранит керамический многоцветный неполированный, размером 300х300х8 мм</t>
  </si>
  <si>
    <t>ТССЦ Московской обл., 411-0001, приказ Минстроя России №675/пр от 21.09.2015 г.</t>
  </si>
  <si>
    <t>01.7.03.04-0001-3</t>
  </si>
  <si>
    <t>ТСНБ-2001 Московской области, 01.7.03.04-0001-3, протокол от 29.07.2020 г. № 07</t>
  </si>
  <si>
    <t>Затраты на электроэнергию, потребляемую ручным инструментом ( 1 % от ОЗП)</t>
  </si>
  <si>
    <t>РУБ</t>
  </si>
  <si>
    <t>08.1.02.07</t>
  </si>
  <si>
    <t>ТСНБ-2001 Московской области, 08.1.02.07, протокол от 29.07.2020 г. № 07</t>
  </si>
  <si>
    <t>Дополнительные элементы кровли из профлиста: коньки, разжелобки и проч.</t>
  </si>
  <si>
    <t>ШТ</t>
  </si>
  <si>
    <t>101-9910</t>
  </si>
  <si>
    <t>ТСНБ-2001 Московской области, 101-9910, протокол от 29.07.2020 г. № 07</t>
  </si>
  <si>
    <t>Стальной гнутый профиль (профилированный настил)</t>
  </si>
  <si>
    <t>101-9411</t>
  </si>
  <si>
    <t>ТССЦ Московской обл., 101-9411, приказ Минстроя России №675/пр от 21.09.2015 г.</t>
  </si>
  <si>
    <t>Скобяные изделия</t>
  </si>
  <si>
    <t>компл.</t>
  </si>
  <si>
    <t>203-9066</t>
  </si>
  <si>
    <t>ТССЦ Московской обл., 203-9066, приказ Минстроя России №675/пр от 21.09.2015 г.</t>
  </si>
  <si>
    <t>Блоки дверные металлические</t>
  </si>
  <si>
    <t>408-9040</t>
  </si>
  <si>
    <t>ТССЦ Московской обл., 408-9040, приказ Минстроя России №675/пр от 28.02.2017 № 257/пр</t>
  </si>
  <si>
    <t>Песок для строительных работ природный</t>
  </si>
  <si>
    <t>407-9040</t>
  </si>
  <si>
    <t>ТССЦ Московской обл., 407-9040, приказ Минстроя России №675/пр от 28.02.2017 № 257/пр</t>
  </si>
  <si>
    <t>Смесь пескоцементная</t>
  </si>
  <si>
    <t>ТССЦ Московской обл., 101-9411, приказ Минстроя России №675/пр от 28.02.2017 № 254/пр</t>
  </si>
  <si>
    <t>ТССЦ Московской обл., 203-9066, приказ Минстроя России №675/пр от 28.02.2017 № 255/пр</t>
  </si>
  <si>
    <t>203-9007</t>
  </si>
  <si>
    <t>ТССЦ Московской обл., 203-9007, приказ Минстроя России №675/пр от 21.09.2015 г.</t>
  </si>
  <si>
    <t>Рейки деревянные</t>
  </si>
  <si>
    <t>Поправка: МДС 81-35.2004, п.4.7  Наименование: Работы, выполняемые при реконструкции зданий и сооружений работы, аналогичные технологическим процессам в новом строительстве (в том числе возведение новых конструктивных элементов) стоимость которых определена по соответствующим сборникам ФЕР, кроме сборника № 46 «Работы при реконструкции зданий и сооружений»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</si>
  <si>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</si>
  <si>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</si>
  <si>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</si>
  <si>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</si>
  <si>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</si>
  <si>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</si>
  <si>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</si>
  <si>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</si>
  <si>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</si>
  <si>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</si>
  <si>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</si>
  <si>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</si>
  <si>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</si>
  <si>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</si>
  <si>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</si>
  <si>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</si>
  <si>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</si>
  <si>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</si>
  <si>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</si>
  <si>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</si>
  <si>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</si>
  <si>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</si>
  <si>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</si>
  <si>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</si>
  <si>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</si>
  <si>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</si>
  <si>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</si>
  <si>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</si>
  <si>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</si>
  <si>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</si>
  <si>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</si>
  <si>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июнь 2021 года и Московская область Каталог текущих цен на материалы, март 2021 г</t>
  </si>
  <si>
    <t>Зарплата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</si>
  <si>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</si>
  <si>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</si>
  <si>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</si>
  <si>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</si>
  <si>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</si>
  <si>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</si>
  <si>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r>
      <t>10-01-052-4</t>
    </r>
    <r>
      <rPr>
        <i/>
        <sz val="10"/>
        <rFont val="Arial"/>
        <family val="2"/>
        <charset val="204"/>
      </rPr>
      <t xml:space="preserve">
Поправка: МДС 81-35.2004, п.4.7</t>
    </r>
  </si>
  <si>
    <t>Материальные ресурсы</t>
  </si>
  <si>
    <r>
      <t>12-01-033-1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</si>
  <si>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09-04-012-1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</si>
  <si>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10-01-047-1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</si>
  <si>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15-02-031-1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</si>
  <si>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15-04-005-3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</si>
  <si>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11-01-027-2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</si>
  <si>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01-02-057-2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</si>
  <si>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27-04-001-1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</si>
  <si>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27-07-003-2</t>
    </r>
    <r>
      <rPr>
        <i/>
        <sz val="10"/>
        <rFont val="Arial"/>
        <family val="2"/>
        <charset val="204"/>
      </rPr>
      <t xml:space="preserve">
Поправка: МДС 81-35.2004, п.4.7</t>
    </r>
  </si>
  <si>
    <r>
      <t>07-05-016-4</t>
    </r>
    <r>
      <rPr>
        <i/>
        <sz val="10"/>
        <rFont val="Arial"/>
        <family val="2"/>
        <charset val="204"/>
      </rPr>
      <t xml:space="preserve">
Поправка: МДС 81-35.2004, п.4.7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</si>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</sst>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2">
    <numFmt numFmtId="164" formatCode="#,##0.00;[Red]\-\ #,##0.00"/>
    <numFmt numFmtId="165" formatCode="#,##0.00####;[Red]\-\ #,##0.00####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0" xfId="0" applyFont="1" applyAlignment="1">
      <alignment vertical="top" wrapText="1"/>
    </xf>
    <xf numFmtId="164" fontId="0" fillId="0" borderId="0" xfId="0" applyNumberFormat="1"/>
    <xf numFmtId="0" fontId="11" fillId="0" borderId="2" xfId="0" applyFont="1" applyBorder="1"/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164" fontId="14" fillId="0" borderId="0" xfId="0" applyNumberFormat="1" applyFont="1" applyAlignment="1">
      <alignment horizontal="right"/>
    </xf>
    <xf numFmtId="16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4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09"/>
  <sheetViews>
    <sheetView tabSelected="1" topLeftCell="A206" zoomScaleNormal="100" workbookViewId="0">
      <selection activeCell="E285" sqref="E285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0" t="s">
        <v>550</v>
      </c>
      <c r="C3" s="80"/>
      <c r="D3" s="80"/>
      <c r="E3" s="80"/>
      <c r="F3" s="11"/>
      <c r="G3" s="11"/>
      <c r="H3" s="80" t="s">
        <v>551</v>
      </c>
      <c r="I3" s="80"/>
      <c r="J3" s="80"/>
      <c r="K3" s="80"/>
      <c r="L3" s="80"/>
    </row>
    <row r="4" spans="1:12" ht="14.25">
      <c r="A4" s="11"/>
      <c r="B4" s="63"/>
      <c r="C4" s="63"/>
      <c r="D4" s="63"/>
      <c r="E4" s="63"/>
      <c r="F4" s="11"/>
      <c r="G4" s="11"/>
      <c r="H4" s="63"/>
      <c r="I4" s="63"/>
      <c r="J4" s="63"/>
      <c r="K4" s="63"/>
      <c r="L4" s="63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63" t="str">
        <f>CONCATENATE("______________________ ", IF(Source!AL12&lt;&gt;"", Source!AL12, ""))</f>
        <v xml:space="preserve">______________________ </v>
      </c>
      <c r="C6" s="63"/>
      <c r="D6" s="63"/>
      <c r="E6" s="63"/>
      <c r="F6" s="11"/>
      <c r="G6" s="11"/>
      <c r="H6" s="63" t="str">
        <f>CONCATENATE("______________________ ", IF(Source!AH12&lt;&gt;"", Source!AH12, ""))</f>
        <v xml:space="preserve">______________________ </v>
      </c>
      <c r="I6" s="63"/>
      <c r="J6" s="63"/>
      <c r="K6" s="63"/>
      <c r="L6" s="63"/>
    </row>
    <row r="7" spans="1:12" ht="14.25">
      <c r="A7" s="16"/>
      <c r="B7" s="78" t="s">
        <v>552</v>
      </c>
      <c r="C7" s="78"/>
      <c r="D7" s="78"/>
      <c r="E7" s="78"/>
      <c r="F7" s="11"/>
      <c r="G7" s="11"/>
      <c r="H7" s="78" t="s">
        <v>552</v>
      </c>
      <c r="I7" s="78"/>
      <c r="J7" s="78"/>
      <c r="K7" s="78"/>
      <c r="L7" s="78"/>
    </row>
    <row r="10" spans="1:12" ht="15.75">
      <c r="A10" s="1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16"/>
    </row>
    <row r="11" spans="1:12" ht="14.25">
      <c r="A11" s="17"/>
      <c r="B11" s="79" t="s">
        <v>553</v>
      </c>
      <c r="C11" s="79"/>
      <c r="D11" s="79"/>
      <c r="E11" s="79"/>
      <c r="F11" s="79"/>
      <c r="G11" s="79"/>
      <c r="H11" s="79"/>
      <c r="I11" s="79"/>
      <c r="J11" s="79"/>
      <c r="K11" s="79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64" t="s">
        <v>554</v>
      </c>
      <c r="G13" s="64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3" t="str">
        <f>CONCATENATE( "ЛОКАЛЬНАЯ СМЕТА № ",IF(Source!F12&lt;&gt;"Новый объект", Source!F12, ""))</f>
        <v xml:space="preserve">ЛОКАЛЬНАЯ СМЕТА № </v>
      </c>
      <c r="C15" s="73"/>
      <c r="D15" s="73"/>
      <c r="E15" s="73"/>
      <c r="F15" s="73"/>
      <c r="G15" s="73"/>
      <c r="H15" s="73"/>
      <c r="I15" s="73"/>
      <c r="J15" s="73"/>
      <c r="K15" s="73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5" t="str">
        <f>IF(Source!G12&lt;&gt;"Новый объект", Source!G12, "")</f>
        <v>Замена дверей и ремонт крыльца  ОВП 1 этаж Ильинский Погост 2021</v>
      </c>
      <c r="C19" s="75"/>
      <c r="D19" s="75"/>
      <c r="E19" s="75"/>
      <c r="F19" s="75"/>
      <c r="G19" s="75"/>
      <c r="H19" s="75"/>
      <c r="I19" s="75"/>
      <c r="J19" s="75"/>
      <c r="K19" s="75"/>
      <c r="L19" s="21"/>
    </row>
    <row r="20" spans="1:12" ht="14.25">
      <c r="A20" s="11"/>
      <c r="B20" s="76" t="s">
        <v>555</v>
      </c>
      <c r="C20" s="76"/>
      <c r="D20" s="76"/>
      <c r="E20" s="76"/>
      <c r="F20" s="76"/>
      <c r="G20" s="76"/>
      <c r="H20" s="76"/>
      <c r="I20" s="76"/>
      <c r="J20" s="76"/>
      <c r="K20" s="76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7" t="s">
        <v>556</v>
      </c>
      <c r="H25" s="77"/>
      <c r="I25" s="77" t="s">
        <v>557</v>
      </c>
      <c r="J25" s="77"/>
      <c r="K25" s="11"/>
      <c r="L25" s="11"/>
    </row>
    <row r="26" spans="1:12" ht="15">
      <c r="A26" s="11"/>
      <c r="B26" s="11"/>
      <c r="C26" s="70" t="s">
        <v>558</v>
      </c>
      <c r="D26" s="70"/>
      <c r="E26" s="70"/>
      <c r="F26" s="70"/>
      <c r="G26" s="69">
        <f>SUM(O1:O297)/1000</f>
        <v>453.48606999999987</v>
      </c>
      <c r="H26" s="69"/>
      <c r="I26" s="69">
        <f>(Source!F230/1000)</f>
        <v>816.42184999999995</v>
      </c>
      <c r="J26" s="69"/>
      <c r="K26" s="71" t="s">
        <v>559</v>
      </c>
      <c r="L26" s="71"/>
    </row>
    <row r="27" spans="1:12" ht="14.25">
      <c r="A27" s="11"/>
      <c r="B27" s="11"/>
      <c r="C27" s="72" t="s">
        <v>560</v>
      </c>
      <c r="D27" s="72"/>
      <c r="E27" s="72"/>
      <c r="F27" s="72"/>
      <c r="G27" s="69">
        <f>SUM(W1:W297)/1000</f>
        <v>452.29440999999991</v>
      </c>
      <c r="H27" s="69"/>
      <c r="I27" s="69">
        <f>(Source!F217)/1000</f>
        <v>679.15988000000004</v>
      </c>
      <c r="J27" s="69"/>
      <c r="K27" s="71" t="s">
        <v>559</v>
      </c>
      <c r="L27" s="71"/>
    </row>
    <row r="28" spans="1:12" ht="14.25">
      <c r="A28" s="11"/>
      <c r="B28" s="11"/>
      <c r="C28" s="72" t="s">
        <v>561</v>
      </c>
      <c r="D28" s="72"/>
      <c r="E28" s="72"/>
      <c r="F28" s="72"/>
      <c r="G28" s="69">
        <f>SUM(X1:X297)/1000</f>
        <v>0</v>
      </c>
      <c r="H28" s="69"/>
      <c r="I28" s="69">
        <f>(Source!F218)/1000</f>
        <v>0</v>
      </c>
      <c r="J28" s="69"/>
      <c r="K28" s="71" t="s">
        <v>559</v>
      </c>
      <c r="L28" s="71"/>
    </row>
    <row r="29" spans="1:12" ht="14.25">
      <c r="A29" s="11"/>
      <c r="B29" s="11"/>
      <c r="C29" s="72" t="s">
        <v>562</v>
      </c>
      <c r="D29" s="72"/>
      <c r="E29" s="72"/>
      <c r="F29" s="72"/>
      <c r="G29" s="69">
        <f>SUM(Y1:Y297)/1000</f>
        <v>0</v>
      </c>
      <c r="H29" s="69"/>
      <c r="I29" s="69">
        <f>(Source!F209)/1000</f>
        <v>0</v>
      </c>
      <c r="J29" s="69"/>
      <c r="K29" s="71" t="s">
        <v>559</v>
      </c>
      <c r="L29" s="71"/>
    </row>
    <row r="30" spans="1:12" ht="14.25">
      <c r="A30" s="11"/>
      <c r="B30" s="11"/>
      <c r="C30" s="72" t="s">
        <v>563</v>
      </c>
      <c r="D30" s="72"/>
      <c r="E30" s="72"/>
      <c r="F30" s="72"/>
      <c r="G30" s="69">
        <f>SUM(Z1:Z297)/1000</f>
        <v>1.1916600000000002</v>
      </c>
      <c r="H30" s="69"/>
      <c r="I30" s="69">
        <f>(Source!F219+Source!F220)/1000</f>
        <v>1.1916600000000002</v>
      </c>
      <c r="J30" s="69"/>
      <c r="K30" s="71" t="s">
        <v>559</v>
      </c>
      <c r="L30" s="71"/>
    </row>
    <row r="31" spans="1:12" ht="15">
      <c r="A31" s="11"/>
      <c r="B31" s="11"/>
      <c r="C31" s="70" t="s">
        <v>564</v>
      </c>
      <c r="D31" s="70"/>
      <c r="E31" s="70"/>
      <c r="F31" s="70"/>
      <c r="G31" s="69">
        <f>I31</f>
        <v>230.2069395</v>
      </c>
      <c r="H31" s="69"/>
      <c r="I31" s="69">
        <f>(Source!F222+Source!F223)</f>
        <v>230.2069395</v>
      </c>
      <c r="J31" s="69"/>
      <c r="K31" s="71" t="s">
        <v>565</v>
      </c>
      <c r="L31" s="71"/>
    </row>
    <row r="32" spans="1:12" ht="15">
      <c r="A32" s="11"/>
      <c r="B32" s="11"/>
      <c r="C32" s="70" t="s">
        <v>566</v>
      </c>
      <c r="D32" s="70"/>
      <c r="E32" s="70"/>
      <c r="F32" s="70"/>
      <c r="G32" s="69">
        <f>SUM(R1:R297)/1000</f>
        <v>2.0604599999999995</v>
      </c>
      <c r="H32" s="69"/>
      <c r="I32" s="69">
        <f>(Source!F215+ Source!F214)/1000</f>
        <v>69.232160000000007</v>
      </c>
      <c r="J32" s="69"/>
      <c r="K32" s="71" t="s">
        <v>559</v>
      </c>
      <c r="L32" s="71"/>
    </row>
    <row r="33" spans="1:22" ht="14.25" hidden="1">
      <c r="A33" s="11"/>
      <c r="B33" s="11"/>
      <c r="C33" s="72" t="s">
        <v>81</v>
      </c>
      <c r="D33" s="72"/>
      <c r="E33" s="72"/>
      <c r="F33" s="72"/>
      <c r="G33" s="69"/>
      <c r="H33" s="69"/>
      <c r="I33" s="69"/>
      <c r="J33" s="69"/>
      <c r="K33" s="23" t="s">
        <v>559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567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568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581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569</v>
      </c>
      <c r="B39" s="28" t="s">
        <v>570</v>
      </c>
      <c r="C39" s="28" t="s">
        <v>571</v>
      </c>
      <c r="D39" s="28" t="s">
        <v>572</v>
      </c>
      <c r="E39" s="28" t="s">
        <v>573</v>
      </c>
      <c r="F39" s="28" t="s">
        <v>574</v>
      </c>
      <c r="G39" s="28" t="s">
        <v>575</v>
      </c>
      <c r="H39" s="28" t="s">
        <v>576</v>
      </c>
      <c r="I39" s="28" t="s">
        <v>577</v>
      </c>
      <c r="J39" s="28" t="s">
        <v>578</v>
      </c>
      <c r="K39" s="28" t="s">
        <v>579</v>
      </c>
      <c r="L39" s="28" t="s">
        <v>580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5" t="str">
        <f>CONCATENATE("Локальная смета: ",IF(Source!G20&lt;&gt;"Новая локальная смета", Source!G20, ""))</f>
        <v xml:space="preserve">Локальная смета: 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4" spans="1:22" ht="16.5">
      <c r="A44" s="65" t="str">
        <f>CONCATENATE("Раздел: ",IF(Source!G24&lt;&gt;"Новый раздел", Source!G24, ""))</f>
        <v>Раздел: Демонтаж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</row>
    <row r="45" spans="1:22" ht="42.75">
      <c r="A45" s="23" t="str">
        <f>Source!E28</f>
        <v>1</v>
      </c>
      <c r="B45" s="55" t="str">
        <f>Source!F28</f>
        <v>56-10-1</v>
      </c>
      <c r="C45" s="55" t="str">
        <f>Source!G28</f>
        <v>Снятие дверных полотен</v>
      </c>
      <c r="D45" s="37" t="str">
        <f>Source!H28</f>
        <v>100 м2 дверных полотен</v>
      </c>
      <c r="E45" s="10">
        <f>Source!I28</f>
        <v>0.20300000000000001</v>
      </c>
      <c r="F45" s="38">
        <f>Source!AL28+Source!AM28+Source!AO28</f>
        <v>288.06</v>
      </c>
      <c r="G45" s="39"/>
      <c r="H45" s="40"/>
      <c r="I45" s="39" t="str">
        <f>Source!BO28</f>
        <v>56-10-1</v>
      </c>
      <c r="J45" s="39"/>
      <c r="K45" s="40"/>
      <c r="L45" s="41"/>
      <c r="S45">
        <f>ROUND((Source!FX28/100)*((ROUND(Source!AF28*Source!I28, 2)+ROUND(Source!AE28*Source!I28, 2))), 2)</f>
        <v>52.63</v>
      </c>
      <c r="T45">
        <f>Source!X28</f>
        <v>1768.32</v>
      </c>
      <c r="U45">
        <f>ROUND((Source!FY28/100)*((ROUND(Source!AF28*Source!I28, 2)+ROUND(Source!AE28*Source!I28, 2))), 2)</f>
        <v>27.49</v>
      </c>
      <c r="V45">
        <f>Source!Y28</f>
        <v>923.46</v>
      </c>
    </row>
    <row r="46" spans="1:22">
      <c r="C46" s="31" t="str">
        <f>"Объем: "&amp;Source!I28&amp;"=20,3/"&amp;"100"</f>
        <v>Объем: 0,203=20,3/100</v>
      </c>
    </row>
    <row r="47" spans="1:22" ht="14.25">
      <c r="A47" s="23"/>
      <c r="B47" s="55"/>
      <c r="C47" s="55" t="s">
        <v>582</v>
      </c>
      <c r="D47" s="37"/>
      <c r="E47" s="10"/>
      <c r="F47" s="38">
        <f>Source!AO28</f>
        <v>288.06</v>
      </c>
      <c r="G47" s="39" t="str">
        <f>Source!DG28</f>
        <v/>
      </c>
      <c r="H47" s="40">
        <f>ROUND(Source!AF28*Source!I28, 2)</f>
        <v>58.48</v>
      </c>
      <c r="I47" s="39"/>
      <c r="J47" s="39">
        <f>IF(Source!BA28&lt;&gt; 0, Source!BA28, 1)</f>
        <v>33.6</v>
      </c>
      <c r="K47" s="40">
        <f>Source!S28</f>
        <v>1964.8</v>
      </c>
      <c r="L47" s="41"/>
      <c r="R47">
        <f>H47</f>
        <v>58.48</v>
      </c>
    </row>
    <row r="48" spans="1:22" ht="14.25">
      <c r="A48" s="23"/>
      <c r="B48" s="55"/>
      <c r="C48" s="55" t="s">
        <v>583</v>
      </c>
      <c r="D48" s="37" t="s">
        <v>584</v>
      </c>
      <c r="E48" s="10">
        <f>Source!BZ28</f>
        <v>90</v>
      </c>
      <c r="F48" s="58"/>
      <c r="G48" s="39"/>
      <c r="H48" s="40">
        <f>SUM(S45:S51)</f>
        <v>52.63</v>
      </c>
      <c r="I48" s="42"/>
      <c r="J48" s="36">
        <f>Source!AT28</f>
        <v>90</v>
      </c>
      <c r="K48" s="40">
        <f>SUM(T45:T51)</f>
        <v>1768.32</v>
      </c>
      <c r="L48" s="41"/>
    </row>
    <row r="49" spans="1:26" ht="14.25">
      <c r="A49" s="23"/>
      <c r="B49" s="55"/>
      <c r="C49" s="55" t="s">
        <v>585</v>
      </c>
      <c r="D49" s="37" t="s">
        <v>584</v>
      </c>
      <c r="E49" s="10">
        <f>Source!CA28</f>
        <v>47</v>
      </c>
      <c r="F49" s="58"/>
      <c r="G49" s="39"/>
      <c r="H49" s="40">
        <f>SUM(U45:U51)</f>
        <v>27.49</v>
      </c>
      <c r="I49" s="42"/>
      <c r="J49" s="36">
        <f>Source!AU28</f>
        <v>47</v>
      </c>
      <c r="K49" s="40">
        <f>SUM(V45:V51)</f>
        <v>923.46</v>
      </c>
      <c r="L49" s="41"/>
    </row>
    <row r="50" spans="1:26" ht="14.25">
      <c r="A50" s="23"/>
      <c r="B50" s="55"/>
      <c r="C50" s="55" t="s">
        <v>586</v>
      </c>
      <c r="D50" s="37" t="s">
        <v>587</v>
      </c>
      <c r="E50" s="10">
        <f>Source!AQ28</f>
        <v>36.28</v>
      </c>
      <c r="F50" s="38"/>
      <c r="G50" s="39" t="str">
        <f>Source!DI28</f>
        <v/>
      </c>
      <c r="H50" s="40"/>
      <c r="I50" s="39"/>
      <c r="J50" s="39"/>
      <c r="K50" s="40"/>
      <c r="L50" s="43">
        <f>Source!U28</f>
        <v>7.3648400000000009</v>
      </c>
    </row>
    <row r="51" spans="1:26" ht="14.25">
      <c r="A51" s="56" t="str">
        <f>Source!E29</f>
        <v>1,1</v>
      </c>
      <c r="B51" s="57" t="str">
        <f>Source!F29</f>
        <v>509-9900</v>
      </c>
      <c r="C51" s="57" t="str">
        <f>Source!G29</f>
        <v>Строительный мусор</v>
      </c>
      <c r="D51" s="44" t="str">
        <f>Source!H29</f>
        <v>т</v>
      </c>
      <c r="E51" s="45">
        <f>Source!I29</f>
        <v>0.23954</v>
      </c>
      <c r="F51" s="46">
        <f>Source!AL29+Source!AM29+Source!AO29</f>
        <v>0</v>
      </c>
      <c r="G51" s="47" t="s">
        <v>3</v>
      </c>
      <c r="H51" s="48">
        <f>ROUND(Source!AC29*Source!I29, 2)+ROUND(Source!AD29*Source!I29, 2)+ROUND(Source!AF29*Source!I29, 2)</f>
        <v>0</v>
      </c>
      <c r="I51" s="49"/>
      <c r="J51" s="49">
        <f>IF(Source!BC29&lt;&gt; 0, Source!BC29, 1)</f>
        <v>1</v>
      </c>
      <c r="K51" s="48">
        <f>Source!O29</f>
        <v>0</v>
      </c>
      <c r="L51" s="50"/>
      <c r="S51">
        <f>ROUND((Source!FX29/100)*((ROUND(Source!AF29*Source!I29, 2)+ROUND(Source!AE29*Source!I29, 2))), 2)</f>
        <v>0</v>
      </c>
      <c r="T51">
        <f>Source!X29</f>
        <v>0</v>
      </c>
      <c r="U51">
        <f>ROUND((Source!FY29/100)*((ROUND(Source!AF29*Source!I29, 2)+ROUND(Source!AE29*Source!I29, 2))), 2)</f>
        <v>0</v>
      </c>
      <c r="V51">
        <f>Source!Y29</f>
        <v>0</v>
      </c>
      <c r="W51">
        <f>IF(Source!BI29&lt;=1,H51, 0)</f>
        <v>0</v>
      </c>
      <c r="X51">
        <f>IF(Source!BI29=2,H51, 0)</f>
        <v>0</v>
      </c>
      <c r="Y51">
        <f>IF(Source!BI29=3,H51, 0)</f>
        <v>0</v>
      </c>
      <c r="Z51">
        <f>IF(Source!BI29=4,H51, 0)</f>
        <v>0</v>
      </c>
    </row>
    <row r="52" spans="1:26" ht="15">
      <c r="G52" s="62">
        <f>H47+H48+H49+SUM(H51:H51)</f>
        <v>138.6</v>
      </c>
      <c r="H52" s="62"/>
      <c r="J52" s="62">
        <f>K47+K48+K49+SUM(K51:K51)</f>
        <v>4656.58</v>
      </c>
      <c r="K52" s="62"/>
      <c r="L52" s="51">
        <f>Source!U28</f>
        <v>7.3648400000000009</v>
      </c>
      <c r="O52" s="32">
        <f>G52</f>
        <v>138.6</v>
      </c>
      <c r="P52" s="32">
        <f>J52</f>
        <v>4656.58</v>
      </c>
      <c r="Q52" s="32">
        <f>L52</f>
        <v>7.3648400000000009</v>
      </c>
      <c r="W52">
        <f>IF(Source!BI28&lt;=1,H47+H48+H49, 0)</f>
        <v>138.6</v>
      </c>
      <c r="X52">
        <f>IF(Source!BI28=2,H47+H48+H49, 0)</f>
        <v>0</v>
      </c>
      <c r="Y52">
        <f>IF(Source!BI28=3,H47+H48+H49, 0)</f>
        <v>0</v>
      </c>
      <c r="Z52">
        <f>IF(Source!BI28=4,H47+H48+H49, 0)</f>
        <v>0</v>
      </c>
    </row>
    <row r="53" spans="1:26" ht="42.75">
      <c r="A53" s="23" t="str">
        <f>Source!E30</f>
        <v>2</v>
      </c>
      <c r="B53" s="55" t="str">
        <f>Source!F30</f>
        <v>56-9-1</v>
      </c>
      <c r="C53" s="55" t="str">
        <f>Source!G30</f>
        <v>Демонтаж дверных коробок в каменных стенах с отбивкой штукатурки в откосах</v>
      </c>
      <c r="D53" s="37" t="str">
        <f>Source!H30</f>
        <v>100 коробок</v>
      </c>
      <c r="E53" s="10">
        <f>Source!I30</f>
        <v>0.13</v>
      </c>
      <c r="F53" s="38">
        <f>Source!AL30+Source!AM30+Source!AO30</f>
        <v>1634.97</v>
      </c>
      <c r="G53" s="39"/>
      <c r="H53" s="40"/>
      <c r="I53" s="39" t="str">
        <f>Source!BO30</f>
        <v>56-9-1</v>
      </c>
      <c r="J53" s="39"/>
      <c r="K53" s="40"/>
      <c r="L53" s="41"/>
      <c r="S53">
        <f>ROUND((Source!FX30/100)*((ROUND(Source!AF30*Source!I30, 2)+ROUND(Source!AE30*Source!I30, 2))), 2)</f>
        <v>172.92</v>
      </c>
      <c r="T53">
        <f>Source!X30</f>
        <v>5810.04</v>
      </c>
      <c r="U53">
        <f>ROUND((Source!FY30/100)*((ROUND(Source!AF30*Source!I30, 2)+ROUND(Source!AE30*Source!I30, 2))), 2)</f>
        <v>90.3</v>
      </c>
      <c r="V53">
        <f>Source!Y30</f>
        <v>3034.13</v>
      </c>
    </row>
    <row r="54" spans="1:26">
      <c r="C54" s="31" t="str">
        <f>"Объем: "&amp;Source!I30&amp;"=13/"&amp;"100"</f>
        <v>Объем: 0,13=13/100</v>
      </c>
    </row>
    <row r="55" spans="1:26" ht="14.25">
      <c r="A55" s="23"/>
      <c r="B55" s="55"/>
      <c r="C55" s="55" t="s">
        <v>582</v>
      </c>
      <c r="D55" s="37"/>
      <c r="E55" s="10"/>
      <c r="F55" s="38">
        <f>Source!AO30</f>
        <v>1437.99</v>
      </c>
      <c r="G55" s="39" t="str">
        <f>Source!DG30</f>
        <v/>
      </c>
      <c r="H55" s="40">
        <f>ROUND(Source!AF30*Source!I30, 2)</f>
        <v>186.94</v>
      </c>
      <c r="I55" s="39"/>
      <c r="J55" s="39">
        <f>IF(Source!BA30&lt;&gt; 0, Source!BA30, 1)</f>
        <v>33.6</v>
      </c>
      <c r="K55" s="40">
        <f>Source!S30</f>
        <v>6281.14</v>
      </c>
      <c r="L55" s="41"/>
      <c r="R55">
        <f>H55</f>
        <v>186.94</v>
      </c>
    </row>
    <row r="56" spans="1:26" ht="14.25">
      <c r="A56" s="23"/>
      <c r="B56" s="55"/>
      <c r="C56" s="55" t="s">
        <v>63</v>
      </c>
      <c r="D56" s="37"/>
      <c r="E56" s="10"/>
      <c r="F56" s="38">
        <f>Source!AM30</f>
        <v>196.98</v>
      </c>
      <c r="G56" s="39" t="str">
        <f>Source!DE30</f>
        <v/>
      </c>
      <c r="H56" s="40">
        <f>ROUND(Source!AD30*Source!I30, 2)</f>
        <v>25.61</v>
      </c>
      <c r="I56" s="39"/>
      <c r="J56" s="39">
        <f>IF(Source!BB30&lt;&gt; 0, Source!BB30, 1)</f>
        <v>11.07</v>
      </c>
      <c r="K56" s="40">
        <f>Source!Q30</f>
        <v>283.47000000000003</v>
      </c>
      <c r="L56" s="41"/>
    </row>
    <row r="57" spans="1:26" ht="14.25">
      <c r="A57" s="23"/>
      <c r="B57" s="55"/>
      <c r="C57" s="55" t="s">
        <v>588</v>
      </c>
      <c r="D57" s="37"/>
      <c r="E57" s="10"/>
      <c r="F57" s="38">
        <f>Source!AN30</f>
        <v>39.94</v>
      </c>
      <c r="G57" s="39" t="str">
        <f>Source!DF30</f>
        <v/>
      </c>
      <c r="H57" s="52">
        <f>ROUND(Source!AE30*Source!I30, 2)</f>
        <v>5.19</v>
      </c>
      <c r="I57" s="39"/>
      <c r="J57" s="39">
        <f>IF(Source!BS30&lt;&gt; 0, Source!BS30, 1)</f>
        <v>33.6</v>
      </c>
      <c r="K57" s="52">
        <f>Source!R30</f>
        <v>174.46</v>
      </c>
      <c r="L57" s="41"/>
      <c r="R57">
        <f>H57</f>
        <v>5.19</v>
      </c>
    </row>
    <row r="58" spans="1:26" ht="14.25">
      <c r="A58" s="23"/>
      <c r="B58" s="55"/>
      <c r="C58" s="55" t="s">
        <v>583</v>
      </c>
      <c r="D58" s="37" t="s">
        <v>584</v>
      </c>
      <c r="E58" s="10">
        <f>Source!BZ30</f>
        <v>90</v>
      </c>
      <c r="F58" s="58"/>
      <c r="G58" s="39"/>
      <c r="H58" s="40">
        <f>SUM(S53:S61)</f>
        <v>172.92</v>
      </c>
      <c r="I58" s="42"/>
      <c r="J58" s="36">
        <f>Source!AT30</f>
        <v>90</v>
      </c>
      <c r="K58" s="40">
        <f>SUM(T53:T61)</f>
        <v>5810.04</v>
      </c>
      <c r="L58" s="41"/>
    </row>
    <row r="59" spans="1:26" ht="14.25">
      <c r="A59" s="23"/>
      <c r="B59" s="55"/>
      <c r="C59" s="55" t="s">
        <v>585</v>
      </c>
      <c r="D59" s="37" t="s">
        <v>584</v>
      </c>
      <c r="E59" s="10">
        <f>Source!CA30</f>
        <v>47</v>
      </c>
      <c r="F59" s="58"/>
      <c r="G59" s="39"/>
      <c r="H59" s="40">
        <f>SUM(U53:U61)</f>
        <v>90.3</v>
      </c>
      <c r="I59" s="42"/>
      <c r="J59" s="36">
        <f>Source!AU30</f>
        <v>47</v>
      </c>
      <c r="K59" s="40">
        <f>SUM(V53:V61)</f>
        <v>3034.13</v>
      </c>
      <c r="L59" s="41"/>
    </row>
    <row r="60" spans="1:26" ht="14.25">
      <c r="A60" s="23"/>
      <c r="B60" s="55"/>
      <c r="C60" s="55" t="s">
        <v>586</v>
      </c>
      <c r="D60" s="37" t="s">
        <v>587</v>
      </c>
      <c r="E60" s="10">
        <f>Source!AQ30</f>
        <v>179.3</v>
      </c>
      <c r="F60" s="38"/>
      <c r="G60" s="39" t="str">
        <f>Source!DI30</f>
        <v/>
      </c>
      <c r="H60" s="40"/>
      <c r="I60" s="39"/>
      <c r="J60" s="39"/>
      <c r="K60" s="40"/>
      <c r="L60" s="43">
        <f>Source!U30</f>
        <v>23.309000000000001</v>
      </c>
    </row>
    <row r="61" spans="1:26" ht="14.25">
      <c r="A61" s="56" t="str">
        <f>Source!E31</f>
        <v>2,1</v>
      </c>
      <c r="B61" s="57" t="str">
        <f>Source!F31</f>
        <v>509-9900</v>
      </c>
      <c r="C61" s="57" t="str">
        <f>Source!G31</f>
        <v>Строительный мусор</v>
      </c>
      <c r="D61" s="44" t="str">
        <f>Source!H31</f>
        <v>т</v>
      </c>
      <c r="E61" s="45">
        <f>Source!I31</f>
        <v>1.365</v>
      </c>
      <c r="F61" s="46">
        <f>Source!AL31+Source!AM31+Source!AO31</f>
        <v>0</v>
      </c>
      <c r="G61" s="47" t="s">
        <v>3</v>
      </c>
      <c r="H61" s="48">
        <f>ROUND(Source!AC31*Source!I31, 2)+ROUND(Source!AD31*Source!I31, 2)+ROUND(Source!AF31*Source!I31, 2)</f>
        <v>0</v>
      </c>
      <c r="I61" s="49"/>
      <c r="J61" s="49">
        <f>IF(Source!BC31&lt;&gt; 0, Source!BC31, 1)</f>
        <v>1</v>
      </c>
      <c r="K61" s="48">
        <f>Source!O31</f>
        <v>0</v>
      </c>
      <c r="L61" s="50"/>
      <c r="S61">
        <f>ROUND((Source!FX31/100)*((ROUND(Source!AF31*Source!I31, 2)+ROUND(Source!AE31*Source!I31, 2))), 2)</f>
        <v>0</v>
      </c>
      <c r="T61">
        <f>Source!X31</f>
        <v>0</v>
      </c>
      <c r="U61">
        <f>ROUND((Source!FY31/100)*((ROUND(Source!AF31*Source!I31, 2)+ROUND(Source!AE31*Source!I31, 2))), 2)</f>
        <v>0</v>
      </c>
      <c r="V61">
        <f>Source!Y31</f>
        <v>0</v>
      </c>
      <c r="W61">
        <f>IF(Source!BI31&lt;=1,H61, 0)</f>
        <v>0</v>
      </c>
      <c r="X61">
        <f>IF(Source!BI31=2,H61, 0)</f>
        <v>0</v>
      </c>
      <c r="Y61">
        <f>IF(Source!BI31=3,H61, 0)</f>
        <v>0</v>
      </c>
      <c r="Z61">
        <f>IF(Source!BI31=4,H61, 0)</f>
        <v>0</v>
      </c>
    </row>
    <row r="62" spans="1:26" ht="15">
      <c r="G62" s="62">
        <f>H55+H56+H58+H59+SUM(H61:H61)</f>
        <v>475.77000000000004</v>
      </c>
      <c r="H62" s="62"/>
      <c r="J62" s="62">
        <f>K55+K56+K58+K59+SUM(K61:K61)</f>
        <v>15408.780000000002</v>
      </c>
      <c r="K62" s="62"/>
      <c r="L62" s="51">
        <f>Source!U30</f>
        <v>23.309000000000001</v>
      </c>
      <c r="O62" s="32">
        <f>G62</f>
        <v>475.77000000000004</v>
      </c>
      <c r="P62" s="32">
        <f>J62</f>
        <v>15408.780000000002</v>
      </c>
      <c r="Q62" s="32">
        <f>L62</f>
        <v>23.309000000000001</v>
      </c>
      <c r="W62">
        <f>IF(Source!BI30&lt;=1,H55+H56+H58+H59, 0)</f>
        <v>475.77000000000004</v>
      </c>
      <c r="X62">
        <f>IF(Source!BI30=2,H55+H56+H58+H59, 0)</f>
        <v>0</v>
      </c>
      <c r="Y62">
        <f>IF(Source!BI30=3,H55+H56+H58+H59, 0)</f>
        <v>0</v>
      </c>
      <c r="Z62">
        <f>IF(Source!BI30=4,H55+H56+H58+H59, 0)</f>
        <v>0</v>
      </c>
    </row>
    <row r="63" spans="1:26" ht="42.75">
      <c r="A63" s="23" t="str">
        <f>Source!E32</f>
        <v>3</v>
      </c>
      <c r="B63" s="55" t="str">
        <f>Source!F32</f>
        <v>57-2-3</v>
      </c>
      <c r="C63" s="55" t="str">
        <f>Source!G32</f>
        <v>Разборка покрытий полов из керамических плиток</v>
      </c>
      <c r="D63" s="37" t="str">
        <f>Source!H32</f>
        <v>100 м2 покрытия</v>
      </c>
      <c r="E63" s="10">
        <f>Source!I32</f>
        <v>0.06</v>
      </c>
      <c r="F63" s="38">
        <f>Source!AL32+Source!AM32+Source!AO32</f>
        <v>641</v>
      </c>
      <c r="G63" s="39"/>
      <c r="H63" s="40"/>
      <c r="I63" s="39" t="str">
        <f>Source!BO32</f>
        <v>57-2-3</v>
      </c>
      <c r="J63" s="39"/>
      <c r="K63" s="40"/>
      <c r="L63" s="41"/>
      <c r="S63">
        <f>ROUND((Source!FX32/100)*((ROUND(Source!AF32*Source!I32, 2)+ROUND(Source!AE32*Source!I32, 2))), 2)</f>
        <v>32.869999999999997</v>
      </c>
      <c r="T63">
        <f>Source!X32</f>
        <v>1104.23</v>
      </c>
      <c r="U63">
        <f>ROUND((Source!FY32/100)*((ROUND(Source!AF32*Source!I32, 2)+ROUND(Source!AE32*Source!I32, 2))), 2)</f>
        <v>18.100000000000001</v>
      </c>
      <c r="V63">
        <f>Source!Y32</f>
        <v>607.95000000000005</v>
      </c>
    </row>
    <row r="64" spans="1:26">
      <c r="C64" s="31" t="str">
        <f>"Объем: "&amp;Source!I32&amp;"=6/"&amp;"100"</f>
        <v>Объем: 0,06=6/100</v>
      </c>
    </row>
    <row r="65" spans="1:26" ht="14.25">
      <c r="A65" s="23"/>
      <c r="B65" s="55"/>
      <c r="C65" s="55" t="s">
        <v>582</v>
      </c>
      <c r="D65" s="37"/>
      <c r="E65" s="10"/>
      <c r="F65" s="38">
        <f>Source!AO32</f>
        <v>595.99</v>
      </c>
      <c r="G65" s="39" t="str">
        <f>Source!DG32</f>
        <v/>
      </c>
      <c r="H65" s="40">
        <f>ROUND(Source!AF32*Source!I32, 2)</f>
        <v>35.76</v>
      </c>
      <c r="I65" s="39"/>
      <c r="J65" s="39">
        <f>IF(Source!BA32&lt;&gt; 0, Source!BA32, 1)</f>
        <v>33.6</v>
      </c>
      <c r="K65" s="40">
        <f>Source!S32</f>
        <v>1201.52</v>
      </c>
      <c r="L65" s="41"/>
      <c r="R65">
        <f>H65</f>
        <v>35.76</v>
      </c>
    </row>
    <row r="66" spans="1:26" ht="14.25">
      <c r="A66" s="23"/>
      <c r="B66" s="55"/>
      <c r="C66" s="55" t="s">
        <v>63</v>
      </c>
      <c r="D66" s="37"/>
      <c r="E66" s="10"/>
      <c r="F66" s="38">
        <f>Source!AM32</f>
        <v>45.01</v>
      </c>
      <c r="G66" s="39" t="str">
        <f>Source!DE32</f>
        <v/>
      </c>
      <c r="H66" s="40">
        <f>ROUND(Source!AD32*Source!I32, 2)</f>
        <v>2.7</v>
      </c>
      <c r="I66" s="39"/>
      <c r="J66" s="39">
        <f>IF(Source!BB32&lt;&gt; 0, Source!BB32, 1)</f>
        <v>14.93</v>
      </c>
      <c r="K66" s="40">
        <f>Source!Q32</f>
        <v>40.32</v>
      </c>
      <c r="L66" s="41"/>
    </row>
    <row r="67" spans="1:26" ht="14.25">
      <c r="A67" s="23"/>
      <c r="B67" s="55"/>
      <c r="C67" s="55" t="s">
        <v>588</v>
      </c>
      <c r="D67" s="37"/>
      <c r="E67" s="10"/>
      <c r="F67" s="38">
        <f>Source!AN32</f>
        <v>19.440000000000001</v>
      </c>
      <c r="G67" s="39" t="str">
        <f>Source!DF32</f>
        <v/>
      </c>
      <c r="H67" s="52">
        <f>ROUND(Source!AE32*Source!I32, 2)</f>
        <v>1.17</v>
      </c>
      <c r="I67" s="39"/>
      <c r="J67" s="39">
        <f>IF(Source!BS32&lt;&gt; 0, Source!BS32, 1)</f>
        <v>33.6</v>
      </c>
      <c r="K67" s="52">
        <f>Source!R32</f>
        <v>39.19</v>
      </c>
      <c r="L67" s="41"/>
      <c r="R67">
        <f>H67</f>
        <v>1.17</v>
      </c>
    </row>
    <row r="68" spans="1:26" ht="14.25">
      <c r="A68" s="23"/>
      <c r="B68" s="55"/>
      <c r="C68" s="55" t="s">
        <v>583</v>
      </c>
      <c r="D68" s="37" t="s">
        <v>584</v>
      </c>
      <c r="E68" s="10">
        <f>Source!BZ32</f>
        <v>89</v>
      </c>
      <c r="F68" s="58"/>
      <c r="G68" s="39"/>
      <c r="H68" s="40">
        <f>SUM(S63:S71)</f>
        <v>32.869999999999997</v>
      </c>
      <c r="I68" s="42"/>
      <c r="J68" s="36">
        <f>Source!AT32</f>
        <v>89</v>
      </c>
      <c r="K68" s="40">
        <f>SUM(T63:T71)</f>
        <v>1104.23</v>
      </c>
      <c r="L68" s="41"/>
    </row>
    <row r="69" spans="1:26" ht="14.25">
      <c r="A69" s="23"/>
      <c r="B69" s="55"/>
      <c r="C69" s="55" t="s">
        <v>585</v>
      </c>
      <c r="D69" s="37" t="s">
        <v>584</v>
      </c>
      <c r="E69" s="10">
        <f>Source!CA32</f>
        <v>49</v>
      </c>
      <c r="F69" s="58"/>
      <c r="G69" s="39"/>
      <c r="H69" s="40">
        <f>SUM(U63:U71)</f>
        <v>18.100000000000001</v>
      </c>
      <c r="I69" s="42"/>
      <c r="J69" s="36">
        <f>Source!AU32</f>
        <v>49</v>
      </c>
      <c r="K69" s="40">
        <f>SUM(V63:V71)</f>
        <v>607.95000000000005</v>
      </c>
      <c r="L69" s="41"/>
    </row>
    <row r="70" spans="1:26" ht="14.25">
      <c r="A70" s="23"/>
      <c r="B70" s="55"/>
      <c r="C70" s="55" t="s">
        <v>586</v>
      </c>
      <c r="D70" s="37" t="s">
        <v>587</v>
      </c>
      <c r="E70" s="10">
        <f>Source!AQ32</f>
        <v>69.87</v>
      </c>
      <c r="F70" s="38"/>
      <c r="G70" s="39" t="str">
        <f>Source!DI32</f>
        <v/>
      </c>
      <c r="H70" s="40"/>
      <c r="I70" s="39"/>
      <c r="J70" s="39"/>
      <c r="K70" s="40"/>
      <c r="L70" s="43">
        <f>Source!U32</f>
        <v>4.1921999999999997</v>
      </c>
    </row>
    <row r="71" spans="1:26" ht="14.25">
      <c r="A71" s="56" t="str">
        <f>Source!E33</f>
        <v>3,1</v>
      </c>
      <c r="B71" s="57" t="str">
        <f>Source!F33</f>
        <v>509-9900</v>
      </c>
      <c r="C71" s="57" t="str">
        <f>Source!G33</f>
        <v>Строительный мусор</v>
      </c>
      <c r="D71" s="44" t="str">
        <f>Source!H33</f>
        <v>т</v>
      </c>
      <c r="E71" s="45">
        <f>Source!I33</f>
        <v>0.312</v>
      </c>
      <c r="F71" s="46">
        <f>Source!AL33+Source!AM33+Source!AO33</f>
        <v>0</v>
      </c>
      <c r="G71" s="47" t="s">
        <v>3</v>
      </c>
      <c r="H71" s="48">
        <f>ROUND(Source!AC33*Source!I33, 2)+ROUND(Source!AD33*Source!I33, 2)+ROUND(Source!AF33*Source!I33, 2)</f>
        <v>0</v>
      </c>
      <c r="I71" s="49"/>
      <c r="J71" s="49">
        <f>IF(Source!BC33&lt;&gt; 0, Source!BC33, 1)</f>
        <v>1</v>
      </c>
      <c r="K71" s="48">
        <f>Source!O33</f>
        <v>0</v>
      </c>
      <c r="L71" s="50"/>
      <c r="S71">
        <f>ROUND((Source!FX33/100)*((ROUND(Source!AF33*Source!I33, 2)+ROUND(Source!AE33*Source!I33, 2))), 2)</f>
        <v>0</v>
      </c>
      <c r="T71">
        <f>Source!X33</f>
        <v>0</v>
      </c>
      <c r="U71">
        <f>ROUND((Source!FY33/100)*((ROUND(Source!AF33*Source!I33, 2)+ROUND(Source!AE33*Source!I33, 2))), 2)</f>
        <v>0</v>
      </c>
      <c r="V71">
        <f>Source!Y33</f>
        <v>0</v>
      </c>
      <c r="W71">
        <f>IF(Source!BI33&lt;=1,H71, 0)</f>
        <v>0</v>
      </c>
      <c r="X71">
        <f>IF(Source!BI33=2,H71, 0)</f>
        <v>0</v>
      </c>
      <c r="Y71">
        <f>IF(Source!BI33=3,H71, 0)</f>
        <v>0</v>
      </c>
      <c r="Z71">
        <f>IF(Source!BI33=4,H71, 0)</f>
        <v>0</v>
      </c>
    </row>
    <row r="72" spans="1:26" ht="15">
      <c r="G72" s="62">
        <f>H65+H66+H68+H69+SUM(H71:H71)</f>
        <v>89.43</v>
      </c>
      <c r="H72" s="62"/>
      <c r="J72" s="62">
        <f>K65+K66+K68+K69+SUM(K71:K71)</f>
        <v>2954.0199999999995</v>
      </c>
      <c r="K72" s="62"/>
      <c r="L72" s="51">
        <f>Source!U32</f>
        <v>4.1921999999999997</v>
      </c>
      <c r="O72" s="32">
        <f>G72</f>
        <v>89.43</v>
      </c>
      <c r="P72" s="32">
        <f>J72</f>
        <v>2954.0199999999995</v>
      </c>
      <c r="Q72" s="32">
        <f>L72</f>
        <v>4.1921999999999997</v>
      </c>
      <c r="W72">
        <f>IF(Source!BI32&lt;=1,H65+H66+H68+H69, 0)</f>
        <v>89.43</v>
      </c>
      <c r="X72">
        <f>IF(Source!BI32=2,H65+H66+H68+H69, 0)</f>
        <v>0</v>
      </c>
      <c r="Y72">
        <f>IF(Source!BI32=3,H65+H66+H68+H69, 0)</f>
        <v>0</v>
      </c>
      <c r="Z72">
        <f>IF(Source!BI32=4,H65+H66+H68+H69, 0)</f>
        <v>0</v>
      </c>
    </row>
    <row r="74" spans="1:26" ht="15">
      <c r="A74" s="60" t="str">
        <f>CONCATENATE("Итого по разделу: ",IF(Source!G35&lt;&gt;"Новый раздел", Source!G35, ""))</f>
        <v>Итого по разделу: Демонтаж</v>
      </c>
      <c r="B74" s="60"/>
      <c r="C74" s="60"/>
      <c r="D74" s="60"/>
      <c r="E74" s="60"/>
      <c r="F74" s="60"/>
      <c r="G74" s="61">
        <f>SUM(O44:O73)</f>
        <v>703.8</v>
      </c>
      <c r="H74" s="61"/>
      <c r="I74" s="35"/>
      <c r="J74" s="61">
        <f>SUM(P44:P73)</f>
        <v>23019.38</v>
      </c>
      <c r="K74" s="61"/>
      <c r="L74" s="51">
        <f>SUM(Q44:Q73)</f>
        <v>34.866039999999998</v>
      </c>
    </row>
    <row r="78" spans="1:26" ht="16.5">
      <c r="A78" s="65" t="str">
        <f>CONCATENATE("Раздел: ",IF(Source!G65&lt;&gt;"Новый раздел", Source!G65, ""))</f>
        <v>Раздел: Монтаж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</row>
    <row r="79" spans="1:26" ht="79.5">
      <c r="A79" s="23" t="str">
        <f>Source!E69</f>
        <v>1</v>
      </c>
      <c r="B79" s="55" t="s">
        <v>589</v>
      </c>
      <c r="C79" s="55" t="str">
        <f>Source!G69</f>
        <v>Устройство козырьков</v>
      </c>
      <c r="D79" s="37" t="str">
        <f>Source!H69</f>
        <v>1 м2 горизонтальной проекции</v>
      </c>
      <c r="E79" s="10">
        <f>Source!I69</f>
        <v>6.4</v>
      </c>
      <c r="F79" s="38">
        <f>Source!AL69+Source!AM69+Source!AO69</f>
        <v>110.61999999999999</v>
      </c>
      <c r="G79" s="39"/>
      <c r="H79" s="40"/>
      <c r="I79" s="39" t="str">
        <f>Source!BO69</f>
        <v>10-01-052-4</v>
      </c>
      <c r="J79" s="39"/>
      <c r="K79" s="40"/>
      <c r="L79" s="41"/>
      <c r="S79">
        <f>ROUND((Source!FX69/100)*((ROUND(Source!AF69*Source!I69, 2)+ROUND(Source!AE69*Source!I69, 2))), 2)</f>
        <v>317.27</v>
      </c>
      <c r="T79">
        <f>Source!X69</f>
        <v>10660.14</v>
      </c>
      <c r="U79">
        <f>ROUND((Source!FY69/100)*((ROUND(Source!AF69*Source!I69, 2)+ROUND(Source!AE69*Source!I69, 2))), 2)</f>
        <v>153.72999999999999</v>
      </c>
      <c r="V79">
        <f>Source!Y69</f>
        <v>5165.22</v>
      </c>
    </row>
    <row r="80" spans="1:26" ht="14.25">
      <c r="A80" s="23"/>
      <c r="B80" s="55"/>
      <c r="C80" s="55" t="s">
        <v>582</v>
      </c>
      <c r="D80" s="37"/>
      <c r="E80" s="10"/>
      <c r="F80" s="38">
        <f>Source!AO69</f>
        <v>44.44</v>
      </c>
      <c r="G80" s="39" t="str">
        <f>Source!DG69</f>
        <v>)*1,15</v>
      </c>
      <c r="H80" s="40">
        <f>ROUND(Source!AF69*Source!I69, 2)</f>
        <v>327.08</v>
      </c>
      <c r="I80" s="39"/>
      <c r="J80" s="39">
        <f>IF(Source!BA69&lt;&gt; 0, Source!BA69, 1)</f>
        <v>33.6</v>
      </c>
      <c r="K80" s="40">
        <f>Source!S69</f>
        <v>10989.83</v>
      </c>
      <c r="L80" s="41"/>
      <c r="R80">
        <f>H80</f>
        <v>327.08</v>
      </c>
    </row>
    <row r="81" spans="1:26" ht="14.25">
      <c r="A81" s="23"/>
      <c r="B81" s="55"/>
      <c r="C81" s="55" t="s">
        <v>63</v>
      </c>
      <c r="D81" s="37"/>
      <c r="E81" s="10"/>
      <c r="F81" s="38">
        <f>Source!AM69</f>
        <v>1.74</v>
      </c>
      <c r="G81" s="39" t="str">
        <f>Source!DE69</f>
        <v>)*1,25</v>
      </c>
      <c r="H81" s="40">
        <f>ROUND(Source!AD69*Source!I69, 2)</f>
        <v>13.92</v>
      </c>
      <c r="I81" s="39"/>
      <c r="J81" s="39">
        <f>IF(Source!BB69&lt;&gt; 0, Source!BB69, 1)</f>
        <v>10.72</v>
      </c>
      <c r="K81" s="40">
        <f>Source!Q69</f>
        <v>149.22</v>
      </c>
      <c r="L81" s="41"/>
    </row>
    <row r="82" spans="1:26" ht="14.25">
      <c r="A82" s="23"/>
      <c r="B82" s="55"/>
      <c r="C82" s="55" t="s">
        <v>590</v>
      </c>
      <c r="D82" s="37"/>
      <c r="E82" s="10"/>
      <c r="F82" s="38">
        <f>Source!AL69</f>
        <v>64.44</v>
      </c>
      <c r="G82" s="39" t="str">
        <f>Source!DD69</f>
        <v/>
      </c>
      <c r="H82" s="40">
        <f>ROUND(Source!AC69*Source!I69, 2)</f>
        <v>412.42</v>
      </c>
      <c r="I82" s="39"/>
      <c r="J82" s="39">
        <f>IF(Source!BC69&lt;&gt; 0, Source!BC69, 1)</f>
        <v>5</v>
      </c>
      <c r="K82" s="40">
        <f>Source!P69</f>
        <v>2062.08</v>
      </c>
      <c r="L82" s="41"/>
    </row>
    <row r="83" spans="1:26" ht="14.25">
      <c r="A83" s="23"/>
      <c r="B83" s="55"/>
      <c r="C83" s="55" t="s">
        <v>583</v>
      </c>
      <c r="D83" s="37" t="s">
        <v>584</v>
      </c>
      <c r="E83" s="10">
        <f>Source!BZ69</f>
        <v>97</v>
      </c>
      <c r="F83" s="58"/>
      <c r="G83" s="39"/>
      <c r="H83" s="40">
        <f>SUM(S79:S85)</f>
        <v>317.27</v>
      </c>
      <c r="I83" s="42"/>
      <c r="J83" s="36">
        <f>Source!AT69</f>
        <v>97</v>
      </c>
      <c r="K83" s="40">
        <f>SUM(T79:T85)</f>
        <v>10660.14</v>
      </c>
      <c r="L83" s="41"/>
    </row>
    <row r="84" spans="1:26" ht="14.25">
      <c r="A84" s="23"/>
      <c r="B84" s="55"/>
      <c r="C84" s="55" t="s">
        <v>585</v>
      </c>
      <c r="D84" s="37" t="s">
        <v>584</v>
      </c>
      <c r="E84" s="10">
        <f>Source!CA69</f>
        <v>47</v>
      </c>
      <c r="F84" s="58"/>
      <c r="G84" s="39"/>
      <c r="H84" s="40">
        <f>SUM(U79:U85)</f>
        <v>153.72999999999999</v>
      </c>
      <c r="I84" s="42"/>
      <c r="J84" s="36">
        <f>Source!AU69</f>
        <v>47</v>
      </c>
      <c r="K84" s="40">
        <f>SUM(V79:V85)</f>
        <v>5165.22</v>
      </c>
      <c r="L84" s="41"/>
    </row>
    <row r="85" spans="1:26" ht="14.25">
      <c r="A85" s="56"/>
      <c r="B85" s="57"/>
      <c r="C85" s="57" t="s">
        <v>586</v>
      </c>
      <c r="D85" s="44" t="s">
        <v>587</v>
      </c>
      <c r="E85" s="45">
        <f>Source!AQ69</f>
        <v>4.9000000000000004</v>
      </c>
      <c r="F85" s="46"/>
      <c r="G85" s="49" t="str">
        <f>Source!DI69</f>
        <v>)*1,15</v>
      </c>
      <c r="H85" s="48"/>
      <c r="I85" s="49"/>
      <c r="J85" s="49"/>
      <c r="K85" s="48"/>
      <c r="L85" s="53">
        <f>Source!U69</f>
        <v>36.064</v>
      </c>
    </row>
    <row r="86" spans="1:26" ht="15">
      <c r="G86" s="62">
        <f>H80+H81+H82+H83+H84</f>
        <v>1224.42</v>
      </c>
      <c r="H86" s="62"/>
      <c r="J86" s="62">
        <f>K80+K81+K82+K83+K84</f>
        <v>29026.489999999998</v>
      </c>
      <c r="K86" s="62"/>
      <c r="L86" s="51">
        <f>Source!U69</f>
        <v>36.064</v>
      </c>
      <c r="O86" s="32">
        <f>G86</f>
        <v>1224.42</v>
      </c>
      <c r="P86" s="32">
        <f>J86</f>
        <v>29026.489999999998</v>
      </c>
      <c r="Q86" s="32">
        <f>L86</f>
        <v>36.064</v>
      </c>
      <c r="W86">
        <f>IF(Source!BI69&lt;=1,H80+H81+H82+H83+H84, 0)</f>
        <v>1224.42</v>
      </c>
      <c r="X86">
        <f>IF(Source!BI69=2,H80+H81+H82+H83+H84, 0)</f>
        <v>0</v>
      </c>
      <c r="Y86">
        <f>IF(Source!BI69=3,H80+H81+H82+H83+H84, 0)</f>
        <v>0</v>
      </c>
      <c r="Z86">
        <f>IF(Source!BI69=4,H80+H81+H82+H83+H84, 0)</f>
        <v>0</v>
      </c>
    </row>
    <row r="87" spans="1:26" ht="79.5">
      <c r="A87" s="23" t="str">
        <f>Source!E70</f>
        <v>2</v>
      </c>
      <c r="B87" s="55" t="s">
        <v>591</v>
      </c>
      <c r="C87" s="55" t="str">
        <f>Source!G70</f>
        <v>Монтаж кровли из профилированного листа для объектов непроизводственного назначения: простой</v>
      </c>
      <c r="D87" s="37" t="str">
        <f>Source!H70</f>
        <v>100 м2</v>
      </c>
      <c r="E87" s="10">
        <f>Source!I70</f>
        <v>6.4000000000000001E-2</v>
      </c>
      <c r="F87" s="38">
        <f>Source!AL70+Source!AM70+Source!AO70</f>
        <v>377.48</v>
      </c>
      <c r="G87" s="39"/>
      <c r="H87" s="40"/>
      <c r="I87" s="39" t="str">
        <f>Source!BO70</f>
        <v>12-01-033-1</v>
      </c>
      <c r="J87" s="39"/>
      <c r="K87" s="40"/>
      <c r="L87" s="41"/>
      <c r="S87">
        <f>ROUND((Source!FX70/100)*((ROUND(Source!AF70*Source!I70, 2)+ROUND(Source!AE70*Source!I70, 2))), 2)</f>
        <v>20.6</v>
      </c>
      <c r="T87">
        <f>Source!X70</f>
        <v>692.34</v>
      </c>
      <c r="U87">
        <f>ROUND((Source!FY70/100)*((ROUND(Source!AF70*Source!I70, 2)+ROUND(Source!AE70*Source!I70, 2))), 2)</f>
        <v>10.09</v>
      </c>
      <c r="V87">
        <f>Source!Y70</f>
        <v>339.11</v>
      </c>
    </row>
    <row r="88" spans="1:26">
      <c r="C88" s="31" t="str">
        <f>"Объем: "&amp;Source!I70&amp;"=6,4/"&amp;"100"</f>
        <v>Объем: 0,064=6,4/100</v>
      </c>
    </row>
    <row r="89" spans="1:26" ht="14.25">
      <c r="A89" s="23"/>
      <c r="B89" s="55"/>
      <c r="C89" s="55" t="s">
        <v>582</v>
      </c>
      <c r="D89" s="37"/>
      <c r="E89" s="10"/>
      <c r="F89" s="38">
        <f>Source!AO70</f>
        <v>283.18</v>
      </c>
      <c r="G89" s="39" t="str">
        <f>Source!DG70</f>
        <v>)*1,15</v>
      </c>
      <c r="H89" s="40">
        <f>ROUND(Source!AF70*Source!I70, 2)</f>
        <v>20.84</v>
      </c>
      <c r="I89" s="39"/>
      <c r="J89" s="39">
        <f>IF(Source!BA70&lt;&gt; 0, Source!BA70, 1)</f>
        <v>33.6</v>
      </c>
      <c r="K89" s="40">
        <f>Source!S70</f>
        <v>700.29</v>
      </c>
      <c r="L89" s="41"/>
      <c r="R89">
        <f>H89</f>
        <v>20.84</v>
      </c>
    </row>
    <row r="90" spans="1:26" ht="14.25">
      <c r="A90" s="23"/>
      <c r="B90" s="55"/>
      <c r="C90" s="55" t="s">
        <v>63</v>
      </c>
      <c r="D90" s="37"/>
      <c r="E90" s="10"/>
      <c r="F90" s="38">
        <f>Source!AM70</f>
        <v>37.020000000000003</v>
      </c>
      <c r="G90" s="39" t="str">
        <f>Source!DE70</f>
        <v>)*1,25</v>
      </c>
      <c r="H90" s="40">
        <f>ROUND(Source!AD70*Source!I70, 2)</f>
        <v>2.96</v>
      </c>
      <c r="I90" s="39"/>
      <c r="J90" s="39">
        <f>IF(Source!BB70&lt;&gt; 0, Source!BB70, 1)</f>
        <v>9.67</v>
      </c>
      <c r="K90" s="40">
        <f>Source!Q70</f>
        <v>28.64</v>
      </c>
      <c r="L90" s="41"/>
    </row>
    <row r="91" spans="1:26" ht="14.25">
      <c r="A91" s="23"/>
      <c r="B91" s="55"/>
      <c r="C91" s="55" t="s">
        <v>588</v>
      </c>
      <c r="D91" s="37"/>
      <c r="E91" s="10"/>
      <c r="F91" s="38">
        <f>Source!AN70</f>
        <v>2.2999999999999998</v>
      </c>
      <c r="G91" s="39" t="str">
        <f>Source!DF70</f>
        <v>)*1,25</v>
      </c>
      <c r="H91" s="52">
        <f>ROUND(Source!AE70*Source!I70, 2)</f>
        <v>0.18</v>
      </c>
      <c r="I91" s="39"/>
      <c r="J91" s="39">
        <f>IF(Source!BS70&lt;&gt; 0, Source!BS70, 1)</f>
        <v>33.6</v>
      </c>
      <c r="K91" s="52">
        <f>Source!R70</f>
        <v>6.18</v>
      </c>
      <c r="L91" s="41"/>
      <c r="R91">
        <f>H91</f>
        <v>0.18</v>
      </c>
    </row>
    <row r="92" spans="1:26" ht="14.25">
      <c r="A92" s="23"/>
      <c r="B92" s="55"/>
      <c r="C92" s="55" t="s">
        <v>590</v>
      </c>
      <c r="D92" s="37"/>
      <c r="E92" s="10"/>
      <c r="F92" s="38">
        <f>Source!AL70</f>
        <v>57.28</v>
      </c>
      <c r="G92" s="39" t="str">
        <f>Source!DD70</f>
        <v/>
      </c>
      <c r="H92" s="40">
        <f>ROUND(Source!AC70*Source!I70, 2)</f>
        <v>3.67</v>
      </c>
      <c r="I92" s="39"/>
      <c r="J92" s="39">
        <f>IF(Source!BC70&lt;&gt; 0, Source!BC70, 1)</f>
        <v>3.16</v>
      </c>
      <c r="K92" s="40">
        <f>Source!P70</f>
        <v>11.58</v>
      </c>
      <c r="L92" s="41"/>
    </row>
    <row r="93" spans="1:26" ht="14.25">
      <c r="A93" s="23"/>
      <c r="B93" s="55"/>
      <c r="C93" s="55" t="s">
        <v>583</v>
      </c>
      <c r="D93" s="37" t="s">
        <v>584</v>
      </c>
      <c r="E93" s="10">
        <f>Source!BZ70</f>
        <v>98</v>
      </c>
      <c r="F93" s="58"/>
      <c r="G93" s="39"/>
      <c r="H93" s="40">
        <f>SUM(S87:S96)</f>
        <v>20.6</v>
      </c>
      <c r="I93" s="42"/>
      <c r="J93" s="36">
        <f>Source!AT70</f>
        <v>98</v>
      </c>
      <c r="K93" s="40">
        <f>SUM(T87:T96)</f>
        <v>692.34</v>
      </c>
      <c r="L93" s="41"/>
    </row>
    <row r="94" spans="1:26" ht="14.25">
      <c r="A94" s="23"/>
      <c r="B94" s="55"/>
      <c r="C94" s="55" t="s">
        <v>585</v>
      </c>
      <c r="D94" s="37" t="s">
        <v>584</v>
      </c>
      <c r="E94" s="10">
        <f>Source!CA70</f>
        <v>48</v>
      </c>
      <c r="F94" s="58"/>
      <c r="G94" s="39"/>
      <c r="H94" s="40">
        <f>SUM(U87:U96)</f>
        <v>10.09</v>
      </c>
      <c r="I94" s="42"/>
      <c r="J94" s="36">
        <f>Source!AU70</f>
        <v>48</v>
      </c>
      <c r="K94" s="40">
        <f>SUM(V87:V96)</f>
        <v>339.11</v>
      </c>
      <c r="L94" s="41"/>
    </row>
    <row r="95" spans="1:26" ht="14.25">
      <c r="A95" s="23"/>
      <c r="B95" s="55"/>
      <c r="C95" s="55" t="s">
        <v>586</v>
      </c>
      <c r="D95" s="37" t="s">
        <v>587</v>
      </c>
      <c r="E95" s="10">
        <f>Source!AQ70</f>
        <v>32.4</v>
      </c>
      <c r="F95" s="38"/>
      <c r="G95" s="39" t="str">
        <f>Source!DI70</f>
        <v>)*1,15</v>
      </c>
      <c r="H95" s="40"/>
      <c r="I95" s="39"/>
      <c r="J95" s="39"/>
      <c r="K95" s="40"/>
      <c r="L95" s="43">
        <f>Source!U70</f>
        <v>2.3846400000000001</v>
      </c>
    </row>
    <row r="96" spans="1:26" ht="42.75">
      <c r="A96" s="56" t="str">
        <f>Source!E71</f>
        <v>2,1</v>
      </c>
      <c r="B96" s="57" t="str">
        <f>Source!F71</f>
        <v>цена постовщика</v>
      </c>
      <c r="C96" s="57" t="str">
        <f>Source!G71</f>
        <v>Профнастил оцинкованный С-21 0,4х1050х3000</v>
      </c>
      <c r="D96" s="44" t="str">
        <f>Source!H71</f>
        <v>шт.</v>
      </c>
      <c r="E96" s="45">
        <f>Source!I71</f>
        <v>3</v>
      </c>
      <c r="F96" s="46">
        <f>Source!AL71+Source!AM71+Source!AO71</f>
        <v>1191.6600000000001</v>
      </c>
      <c r="G96" s="47" t="s">
        <v>3</v>
      </c>
      <c r="H96" s="48">
        <f>ROUND(Source!AC71*Source!I71, 2)+ROUND(Source!AD71*Source!I71, 2)+ROUND(Source!AF71*Source!I71, 2)</f>
        <v>3574.98</v>
      </c>
      <c r="I96" s="49"/>
      <c r="J96" s="49">
        <f>IF(Source!BC71&lt;&gt; 0, Source!BC71, 1)</f>
        <v>1</v>
      </c>
      <c r="K96" s="48">
        <f>Source!O71</f>
        <v>3574.98</v>
      </c>
      <c r="L96" s="50"/>
      <c r="S96">
        <f>ROUND((Source!FX71/100)*((ROUND(Source!AF71*Source!I71, 2)+ROUND(Source!AE71*Source!I71, 2))), 2)</f>
        <v>0</v>
      </c>
      <c r="T96">
        <f>Source!X71</f>
        <v>0</v>
      </c>
      <c r="U96">
        <f>ROUND((Source!FY71/100)*((ROUND(Source!AF71*Source!I71, 2)+ROUND(Source!AE71*Source!I71, 2))), 2)</f>
        <v>0</v>
      </c>
      <c r="V96">
        <f>Source!Y71</f>
        <v>0</v>
      </c>
      <c r="W96">
        <f>IF(Source!BI71&lt;=1,H96, 0)</f>
        <v>3574.98</v>
      </c>
      <c r="X96">
        <f>IF(Source!BI71=2,H96, 0)</f>
        <v>0</v>
      </c>
      <c r="Y96">
        <f>IF(Source!BI71=3,H96, 0)</f>
        <v>0</v>
      </c>
      <c r="Z96">
        <f>IF(Source!BI71=4,H96, 0)</f>
        <v>0</v>
      </c>
    </row>
    <row r="97" spans="1:26" ht="15">
      <c r="G97" s="62">
        <f>H89+H90+H92+H93+H94+SUM(H96:H96)</f>
        <v>3633.14</v>
      </c>
      <c r="H97" s="62"/>
      <c r="J97" s="62">
        <f>K89+K90+K92+K93+K94+SUM(K96:K96)</f>
        <v>5346.9400000000005</v>
      </c>
      <c r="K97" s="62"/>
      <c r="L97" s="51">
        <f>Source!U70</f>
        <v>2.3846400000000001</v>
      </c>
      <c r="O97" s="32">
        <f>G97</f>
        <v>3633.14</v>
      </c>
      <c r="P97" s="32">
        <f>J97</f>
        <v>5346.9400000000005</v>
      </c>
      <c r="Q97" s="32">
        <f>L97</f>
        <v>2.3846400000000001</v>
      </c>
      <c r="W97">
        <f>IF(Source!BI70&lt;=1,H89+H90+H92+H93+H94, 0)</f>
        <v>58.16</v>
      </c>
      <c r="X97">
        <f>IF(Source!BI70=2,H89+H90+H92+H93+H94, 0)</f>
        <v>0</v>
      </c>
      <c r="Y97">
        <f>IF(Source!BI70=3,H89+H90+H92+H93+H94, 0)</f>
        <v>0</v>
      </c>
      <c r="Z97">
        <f>IF(Source!BI70=4,H89+H90+H92+H93+H94, 0)</f>
        <v>0</v>
      </c>
    </row>
    <row r="98" spans="1:26" ht="79.5">
      <c r="A98" s="23" t="str">
        <f>Source!E72</f>
        <v>4</v>
      </c>
      <c r="B98" s="55" t="s">
        <v>592</v>
      </c>
      <c r="C98" s="55" t="str">
        <f>Source!G72</f>
        <v>Установка металлических дверных блоков в готовые проемы</v>
      </c>
      <c r="D98" s="37" t="str">
        <f>Source!H72</f>
        <v>1 м2 проема</v>
      </c>
      <c r="E98" s="10">
        <f>Source!I72</f>
        <v>9.25</v>
      </c>
      <c r="F98" s="38">
        <f>Source!AL72+Source!AM72+Source!AO72</f>
        <v>68.55</v>
      </c>
      <c r="G98" s="39"/>
      <c r="H98" s="40"/>
      <c r="I98" s="39" t="str">
        <f>Source!BO72</f>
        <v>09-04-012-1</v>
      </c>
      <c r="J98" s="39"/>
      <c r="K98" s="40"/>
      <c r="L98" s="41"/>
      <c r="S98">
        <f>ROUND((Source!FX72/100)*((ROUND(Source!AF72*Source!I72, 2)+ROUND(Source!AE72*Source!I72, 2))), 2)</f>
        <v>212.76</v>
      </c>
      <c r="T98">
        <f>Source!X72</f>
        <v>7148.54</v>
      </c>
      <c r="U98">
        <f>ROUND((Source!FY72/100)*((ROUND(Source!AF72*Source!I72, 2)+ROUND(Source!AE72*Source!I72, 2))), 2)</f>
        <v>134.24</v>
      </c>
      <c r="V98">
        <f>Source!Y72</f>
        <v>4510.3900000000003</v>
      </c>
    </row>
    <row r="99" spans="1:26" ht="14.25">
      <c r="A99" s="23"/>
      <c r="B99" s="55"/>
      <c r="C99" s="55" t="s">
        <v>582</v>
      </c>
      <c r="D99" s="37"/>
      <c r="E99" s="10"/>
      <c r="F99" s="38">
        <f>Source!AO72</f>
        <v>23.81</v>
      </c>
      <c r="G99" s="39" t="str">
        <f>Source!DG72</f>
        <v>)*1,15</v>
      </c>
      <c r="H99" s="40">
        <f>ROUND(Source!AF72*Source!I72, 2)</f>
        <v>253.28</v>
      </c>
      <c r="I99" s="39"/>
      <c r="J99" s="39">
        <f>IF(Source!BA72&lt;&gt; 0, Source!BA72, 1)</f>
        <v>33.6</v>
      </c>
      <c r="K99" s="40">
        <f>Source!S72</f>
        <v>8510.17</v>
      </c>
      <c r="L99" s="41"/>
      <c r="R99">
        <f>H99</f>
        <v>253.28</v>
      </c>
    </row>
    <row r="100" spans="1:26" ht="14.25">
      <c r="A100" s="23"/>
      <c r="B100" s="55"/>
      <c r="C100" s="55" t="s">
        <v>63</v>
      </c>
      <c r="D100" s="37"/>
      <c r="E100" s="10"/>
      <c r="F100" s="38">
        <f>Source!AM72</f>
        <v>19.07</v>
      </c>
      <c r="G100" s="39" t="str">
        <f>Source!DE72</f>
        <v>)*1,25</v>
      </c>
      <c r="H100" s="40">
        <f>ROUND(Source!AD72*Source!I72, 2)</f>
        <v>220.5</v>
      </c>
      <c r="I100" s="39"/>
      <c r="J100" s="39">
        <f>IF(Source!BB72&lt;&gt; 0, Source!BB72, 1)</f>
        <v>10.01</v>
      </c>
      <c r="K100" s="40">
        <f>Source!Q72</f>
        <v>2207.17</v>
      </c>
      <c r="L100" s="41"/>
    </row>
    <row r="101" spans="1:26" ht="14.25">
      <c r="A101" s="23"/>
      <c r="B101" s="55"/>
      <c r="C101" s="55" t="s">
        <v>590</v>
      </c>
      <c r="D101" s="37"/>
      <c r="E101" s="10"/>
      <c r="F101" s="38">
        <f>Source!AL72</f>
        <v>25.67</v>
      </c>
      <c r="G101" s="39" t="str">
        <f>Source!DD72</f>
        <v/>
      </c>
      <c r="H101" s="40">
        <f>ROUND(Source!AC72*Source!I72, 2)</f>
        <v>237.45</v>
      </c>
      <c r="I101" s="39"/>
      <c r="J101" s="39">
        <f>IF(Source!BC72&lt;&gt; 0, Source!BC72, 1)</f>
        <v>8.99</v>
      </c>
      <c r="K101" s="40">
        <f>Source!P72</f>
        <v>2134.65</v>
      </c>
      <c r="L101" s="41"/>
    </row>
    <row r="102" spans="1:26" ht="14.25">
      <c r="A102" s="23"/>
      <c r="B102" s="55"/>
      <c r="C102" s="55" t="s">
        <v>583</v>
      </c>
      <c r="D102" s="37" t="s">
        <v>584</v>
      </c>
      <c r="E102" s="10">
        <f>Source!BZ72</f>
        <v>84</v>
      </c>
      <c r="F102" s="58"/>
      <c r="G102" s="39"/>
      <c r="H102" s="40">
        <f>SUM(S98:S106)</f>
        <v>212.76</v>
      </c>
      <c r="I102" s="42"/>
      <c r="J102" s="36">
        <f>Source!AT72</f>
        <v>84</v>
      </c>
      <c r="K102" s="40">
        <f>SUM(T98:T106)</f>
        <v>7148.54</v>
      </c>
      <c r="L102" s="41"/>
    </row>
    <row r="103" spans="1:26" ht="14.25">
      <c r="A103" s="23"/>
      <c r="B103" s="55"/>
      <c r="C103" s="55" t="s">
        <v>585</v>
      </c>
      <c r="D103" s="37" t="s">
        <v>584</v>
      </c>
      <c r="E103" s="10">
        <f>Source!CA72</f>
        <v>53</v>
      </c>
      <c r="F103" s="58"/>
      <c r="G103" s="39"/>
      <c r="H103" s="40">
        <f>SUM(U98:U106)</f>
        <v>134.24</v>
      </c>
      <c r="I103" s="42"/>
      <c r="J103" s="36">
        <f>Source!AU72</f>
        <v>53</v>
      </c>
      <c r="K103" s="40">
        <f>SUM(V98:V106)</f>
        <v>4510.3900000000003</v>
      </c>
      <c r="L103" s="41"/>
    </row>
    <row r="104" spans="1:26" ht="14.25">
      <c r="A104" s="23"/>
      <c r="B104" s="55"/>
      <c r="C104" s="55" t="s">
        <v>586</v>
      </c>
      <c r="D104" s="37" t="s">
        <v>587</v>
      </c>
      <c r="E104" s="10">
        <f>Source!AQ72</f>
        <v>2.4</v>
      </c>
      <c r="F104" s="38"/>
      <c r="G104" s="39" t="str">
        <f>Source!DI72</f>
        <v>)*1,15</v>
      </c>
      <c r="H104" s="40"/>
      <c r="I104" s="39"/>
      <c r="J104" s="39"/>
      <c r="K104" s="40"/>
      <c r="L104" s="43">
        <f>Source!U72</f>
        <v>25.529999999999998</v>
      </c>
    </row>
    <row r="105" spans="1:26" ht="42.75">
      <c r="A105" s="23" t="str">
        <f>Source!E73</f>
        <v>4,1</v>
      </c>
      <c r="B105" s="55" t="str">
        <f>Source!F73</f>
        <v>203-8119</v>
      </c>
      <c r="C105" s="55" t="str">
        <f>Source!G73</f>
        <v>Дверь противопожарная металлическая однопольная ДПМ-01/60, размером 800х2100 мм</v>
      </c>
      <c r="D105" s="37" t="str">
        <f>Source!H73</f>
        <v>шт.</v>
      </c>
      <c r="E105" s="10">
        <f>Source!I73</f>
        <v>2</v>
      </c>
      <c r="F105" s="38">
        <f>Source!AL73+Source!AM73+Source!AO73</f>
        <v>3009.99</v>
      </c>
      <c r="G105" s="54" t="s">
        <v>3</v>
      </c>
      <c r="H105" s="40">
        <f>ROUND(Source!AC73*Source!I73, 2)+ROUND(Source!AD73*Source!I73, 2)+ROUND(Source!AF73*Source!I73, 2)</f>
        <v>6019.98</v>
      </c>
      <c r="I105" s="39"/>
      <c r="J105" s="39">
        <f>IF(Source!BC73&lt;&gt; 0, Source!BC73, 1)</f>
        <v>3.88</v>
      </c>
      <c r="K105" s="40">
        <f>Source!O73</f>
        <v>23357.52</v>
      </c>
      <c r="L105" s="41"/>
      <c r="S105">
        <f>ROUND((Source!FX73/100)*((ROUND(Source!AF73*Source!I73, 2)+ROUND(Source!AE73*Source!I73, 2))), 2)</f>
        <v>0</v>
      </c>
      <c r="T105">
        <f>Source!X73</f>
        <v>0</v>
      </c>
      <c r="U105">
        <f>ROUND((Source!FY73/100)*((ROUND(Source!AF73*Source!I73, 2)+ROUND(Source!AE73*Source!I73, 2))), 2)</f>
        <v>0</v>
      </c>
      <c r="V105">
        <f>Source!Y73</f>
        <v>0</v>
      </c>
      <c r="W105">
        <f>IF(Source!BI73&lt;=1,H105, 0)</f>
        <v>6019.98</v>
      </c>
      <c r="X105">
        <f>IF(Source!BI73=2,H105, 0)</f>
        <v>0</v>
      </c>
      <c r="Y105">
        <f>IF(Source!BI73=3,H105, 0)</f>
        <v>0</v>
      </c>
      <c r="Z105">
        <f>IF(Source!BI73=4,H105, 0)</f>
        <v>0</v>
      </c>
    </row>
    <row r="106" spans="1:26" ht="42.75">
      <c r="A106" s="56" t="str">
        <f>Source!E74</f>
        <v>4,3</v>
      </c>
      <c r="B106" s="57" t="str">
        <f>Source!F74</f>
        <v>цена постовщика</v>
      </c>
      <c r="C106" s="57" t="str">
        <f>Source!G74</f>
        <v>дверь входная уличная с терморазрывом размер 1,380х2,134</v>
      </c>
      <c r="D106" s="44" t="str">
        <f>Source!H74</f>
        <v>шт.</v>
      </c>
      <c r="E106" s="45">
        <f>Source!I74</f>
        <v>2</v>
      </c>
      <c r="F106" s="46">
        <f>Source!AL74+Source!AM74+Source!AO74</f>
        <v>77033.33</v>
      </c>
      <c r="G106" s="47" t="s">
        <v>3</v>
      </c>
      <c r="H106" s="48">
        <f>ROUND(Source!AC74*Source!I74, 2)+ROUND(Source!AD74*Source!I74, 2)+ROUND(Source!AF74*Source!I74, 2)</f>
        <v>154066.66</v>
      </c>
      <c r="I106" s="49"/>
      <c r="J106" s="49">
        <f>IF(Source!BC74&lt;&gt; 0, Source!BC74, 1)</f>
        <v>1</v>
      </c>
      <c r="K106" s="48">
        <f>Source!O74</f>
        <v>154066.66</v>
      </c>
      <c r="L106" s="50"/>
      <c r="S106">
        <f>ROUND((Source!FX74/100)*((ROUND(Source!AF74*Source!I74, 2)+ROUND(Source!AE74*Source!I74, 2))), 2)</f>
        <v>0</v>
      </c>
      <c r="T106">
        <f>Source!X74</f>
        <v>0</v>
      </c>
      <c r="U106">
        <f>ROUND((Source!FY74/100)*((ROUND(Source!AF74*Source!I74, 2)+ROUND(Source!AE74*Source!I74, 2))), 2)</f>
        <v>0</v>
      </c>
      <c r="V106">
        <f>Source!Y74</f>
        <v>0</v>
      </c>
      <c r="W106">
        <f>IF(Source!BI74&lt;=1,H106, 0)</f>
        <v>154066.66</v>
      </c>
      <c r="X106">
        <f>IF(Source!BI74=2,H106, 0)</f>
        <v>0</v>
      </c>
      <c r="Y106">
        <f>IF(Source!BI74=3,H106, 0)</f>
        <v>0</v>
      </c>
      <c r="Z106">
        <f>IF(Source!BI74=4,H106, 0)</f>
        <v>0</v>
      </c>
    </row>
    <row r="107" spans="1:26" ht="15">
      <c r="G107" s="62">
        <f>H99+H100+H101+H102+H103+SUM(H105:H106)</f>
        <v>161144.87000000002</v>
      </c>
      <c r="H107" s="62"/>
      <c r="J107" s="62">
        <f>K99+K100+K101+K102+K103+SUM(K105:K106)</f>
        <v>201935.09999999998</v>
      </c>
      <c r="K107" s="62"/>
      <c r="L107" s="51">
        <f>Source!U72</f>
        <v>25.529999999999998</v>
      </c>
      <c r="O107" s="32">
        <f>G107</f>
        <v>161144.87000000002</v>
      </c>
      <c r="P107" s="32">
        <f>J107</f>
        <v>201935.09999999998</v>
      </c>
      <c r="Q107" s="32">
        <f>L107</f>
        <v>25.529999999999998</v>
      </c>
      <c r="W107">
        <f>IF(Source!BI72&lt;=1,H99+H100+H101+H102+H103, 0)</f>
        <v>1058.23</v>
      </c>
      <c r="X107">
        <f>IF(Source!BI72=2,H99+H100+H101+H102+H103, 0)</f>
        <v>0</v>
      </c>
      <c r="Y107">
        <f>IF(Source!BI72=3,H99+H100+H101+H102+H103, 0)</f>
        <v>0</v>
      </c>
      <c r="Z107">
        <f>IF(Source!BI72=4,H99+H100+H101+H102+H103, 0)</f>
        <v>0</v>
      </c>
    </row>
    <row r="108" spans="1:26" ht="79.5">
      <c r="A108" s="23" t="str">
        <f>Source!E75</f>
        <v>5</v>
      </c>
      <c r="B108" s="55" t="s">
        <v>593</v>
      </c>
      <c r="C108" s="55" t="str">
        <f>Source!G75</f>
        <v>Установка блоков из ПВХ в наружных и внутренних дверных проемах в каменных стенах площадью проема до 3 м2</v>
      </c>
      <c r="D108" s="37" t="str">
        <f>Source!H75</f>
        <v>100 м2 проемов</v>
      </c>
      <c r="E108" s="10">
        <f>Source!I75</f>
        <v>0.104</v>
      </c>
      <c r="F108" s="38">
        <f>Source!AL75+Source!AM75+Source!AO75</f>
        <v>169596.21999999997</v>
      </c>
      <c r="G108" s="39"/>
      <c r="H108" s="40"/>
      <c r="I108" s="39" t="str">
        <f>Source!BO75</f>
        <v>10-01-047-1</v>
      </c>
      <c r="J108" s="39"/>
      <c r="K108" s="40"/>
      <c r="L108" s="41"/>
      <c r="S108">
        <f>ROUND((Source!FX75/100)*((ROUND(Source!AF75*Source!I75, 2)+ROUND(Source!AE75*Source!I75, 2))), 2)</f>
        <v>208.39</v>
      </c>
      <c r="T108">
        <f>Source!X75</f>
        <v>7001.88</v>
      </c>
      <c r="U108">
        <f>ROUND((Source!FY75/100)*((ROUND(Source!AF75*Source!I75, 2)+ROUND(Source!AE75*Source!I75, 2))), 2)</f>
        <v>100.97</v>
      </c>
      <c r="V108">
        <f>Source!Y75</f>
        <v>3392.66</v>
      </c>
    </row>
    <row r="109" spans="1:26">
      <c r="C109" s="31" t="str">
        <f>"Объем: "&amp;Source!I75&amp;"=10,4/"&amp;"100"</f>
        <v>Объем: 0,104=10,4/100</v>
      </c>
    </row>
    <row r="110" spans="1:26" ht="14.25">
      <c r="A110" s="23"/>
      <c r="B110" s="55"/>
      <c r="C110" s="55" t="s">
        <v>582</v>
      </c>
      <c r="D110" s="37"/>
      <c r="E110" s="10"/>
      <c r="F110" s="38">
        <f>Source!AO75</f>
        <v>1780.86</v>
      </c>
      <c r="G110" s="39" t="str">
        <f>Source!DG75</f>
        <v>)*1,15</v>
      </c>
      <c r="H110" s="40">
        <f>ROUND(Source!AF75*Source!I75, 2)</f>
        <v>212.99</v>
      </c>
      <c r="I110" s="39"/>
      <c r="J110" s="39">
        <f>IF(Source!BA75&lt;&gt; 0, Source!BA75, 1)</f>
        <v>33.6</v>
      </c>
      <c r="K110" s="40">
        <f>Source!S75</f>
        <v>7156.49</v>
      </c>
      <c r="L110" s="41"/>
      <c r="R110">
        <f>H110</f>
        <v>212.99</v>
      </c>
    </row>
    <row r="111" spans="1:26" ht="14.25">
      <c r="A111" s="23"/>
      <c r="B111" s="55"/>
      <c r="C111" s="55" t="s">
        <v>63</v>
      </c>
      <c r="D111" s="37"/>
      <c r="E111" s="10"/>
      <c r="F111" s="38">
        <f>Source!AM75</f>
        <v>473.75</v>
      </c>
      <c r="G111" s="39" t="str">
        <f>Source!DE75</f>
        <v>)*1,25</v>
      </c>
      <c r="H111" s="40">
        <f>ROUND(Source!AD75*Source!I75, 2)</f>
        <v>61.59</v>
      </c>
      <c r="I111" s="39"/>
      <c r="J111" s="39">
        <f>IF(Source!BB75&lt;&gt; 0, Source!BB75, 1)</f>
        <v>10.79</v>
      </c>
      <c r="K111" s="40">
        <f>Source!Q75</f>
        <v>664.53</v>
      </c>
      <c r="L111" s="41"/>
    </row>
    <row r="112" spans="1:26" ht="14.25">
      <c r="A112" s="23"/>
      <c r="B112" s="55"/>
      <c r="C112" s="55" t="s">
        <v>588</v>
      </c>
      <c r="D112" s="37"/>
      <c r="E112" s="10"/>
      <c r="F112" s="38">
        <f>Source!AN75</f>
        <v>14.18</v>
      </c>
      <c r="G112" s="39" t="str">
        <f>Source!DF75</f>
        <v>)*1,25</v>
      </c>
      <c r="H112" s="52">
        <f>ROUND(Source!AE75*Source!I75, 2)</f>
        <v>1.84</v>
      </c>
      <c r="I112" s="39"/>
      <c r="J112" s="39">
        <f>IF(Source!BS75&lt;&gt; 0, Source!BS75, 1)</f>
        <v>33.6</v>
      </c>
      <c r="K112" s="52">
        <f>Source!R75</f>
        <v>61.94</v>
      </c>
      <c r="L112" s="41"/>
      <c r="R112">
        <f>H112</f>
        <v>1.84</v>
      </c>
    </row>
    <row r="113" spans="1:26" ht="14.25">
      <c r="A113" s="23"/>
      <c r="B113" s="55"/>
      <c r="C113" s="55" t="s">
        <v>590</v>
      </c>
      <c r="D113" s="37"/>
      <c r="E113" s="10"/>
      <c r="F113" s="38">
        <f>Source!AL75</f>
        <v>167341.60999999999</v>
      </c>
      <c r="G113" s="39" t="str">
        <f>Source!DD75</f>
        <v/>
      </c>
      <c r="H113" s="40">
        <f>ROUND(Source!AC75*Source!I75, 2)</f>
        <v>17403.53</v>
      </c>
      <c r="I113" s="39"/>
      <c r="J113" s="39">
        <f>IF(Source!BC75&lt;&gt; 0, Source!BC75, 1)</f>
        <v>5.73</v>
      </c>
      <c r="K113" s="40">
        <f>Source!P75</f>
        <v>99722.21</v>
      </c>
      <c r="L113" s="41"/>
    </row>
    <row r="114" spans="1:26" ht="14.25">
      <c r="A114" s="23"/>
      <c r="B114" s="55"/>
      <c r="C114" s="55" t="s">
        <v>583</v>
      </c>
      <c r="D114" s="37" t="s">
        <v>584</v>
      </c>
      <c r="E114" s="10">
        <f>Source!BZ75</f>
        <v>97</v>
      </c>
      <c r="F114" s="63" t="str">
        <f>CONCATENATE(" )", Source!DL75, Source!FT75, "=", Source!FX75)</f>
        <v xml:space="preserve"> )=97=97</v>
      </c>
      <c r="G114" s="64"/>
      <c r="H114" s="40">
        <f>SUM(S108:S119)</f>
        <v>208.39</v>
      </c>
      <c r="I114" s="42"/>
      <c r="J114" s="36">
        <f>Source!AT75</f>
        <v>97</v>
      </c>
      <c r="K114" s="40">
        <f>SUM(T108:T119)</f>
        <v>7001.88</v>
      </c>
      <c r="L114" s="41"/>
    </row>
    <row r="115" spans="1:26" ht="14.25">
      <c r="A115" s="23"/>
      <c r="B115" s="55"/>
      <c r="C115" s="55" t="s">
        <v>585</v>
      </c>
      <c r="D115" s="37" t="s">
        <v>584</v>
      </c>
      <c r="E115" s="10">
        <f>Source!CA75</f>
        <v>47</v>
      </c>
      <c r="F115" s="58"/>
      <c r="G115" s="39"/>
      <c r="H115" s="40">
        <f>SUM(U108:U119)</f>
        <v>100.97</v>
      </c>
      <c r="I115" s="42"/>
      <c r="J115" s="36">
        <f>Source!AU75</f>
        <v>47</v>
      </c>
      <c r="K115" s="40">
        <f>SUM(V108:V119)</f>
        <v>3392.66</v>
      </c>
      <c r="L115" s="41"/>
    </row>
    <row r="116" spans="1:26" ht="14.25">
      <c r="A116" s="23"/>
      <c r="B116" s="55"/>
      <c r="C116" s="55" t="s">
        <v>586</v>
      </c>
      <c r="D116" s="37" t="s">
        <v>587</v>
      </c>
      <c r="E116" s="10">
        <f>Source!AQ75</f>
        <v>201</v>
      </c>
      <c r="F116" s="38"/>
      <c r="G116" s="39" t="str">
        <f>Source!DI75</f>
        <v>)*1,15</v>
      </c>
      <c r="H116" s="40"/>
      <c r="I116" s="39"/>
      <c r="J116" s="39"/>
      <c r="K116" s="40"/>
      <c r="L116" s="43">
        <f>Source!U75</f>
        <v>24.039599999999997</v>
      </c>
    </row>
    <row r="117" spans="1:26" ht="42.75">
      <c r="A117" s="23" t="str">
        <f>Source!E76</f>
        <v>5,1</v>
      </c>
      <c r="B117" s="55" t="str">
        <f>Source!F76</f>
        <v>цена постовщика</v>
      </c>
      <c r="C117" s="55" t="str">
        <f>Source!G76</f>
        <v>дверь пластиковая с двухкамерным стеклопакетом размер 2,2х1,360</v>
      </c>
      <c r="D117" s="37" t="str">
        <f>Source!H76</f>
        <v>шт.</v>
      </c>
      <c r="E117" s="10">
        <f>Source!I76</f>
        <v>1.9999999999999998</v>
      </c>
      <c r="F117" s="38">
        <f>Source!AL76+Source!AM76+Source!AO76</f>
        <v>45833</v>
      </c>
      <c r="G117" s="54" t="s">
        <v>3</v>
      </c>
      <c r="H117" s="40">
        <f>ROUND(Source!AC76*Source!I76, 2)+ROUND(Source!AD76*Source!I76, 2)+ROUND(Source!AF76*Source!I76, 2)</f>
        <v>91666</v>
      </c>
      <c r="I117" s="39"/>
      <c r="J117" s="39">
        <f>IF(Source!BC76&lt;&gt; 0, Source!BC76, 1)</f>
        <v>1</v>
      </c>
      <c r="K117" s="40">
        <f>Source!O76</f>
        <v>91666</v>
      </c>
      <c r="L117" s="41"/>
      <c r="S117">
        <f>ROUND((Source!FX76/100)*((ROUND(Source!AF76*Source!I76, 2)+ROUND(Source!AE76*Source!I76, 2))), 2)</f>
        <v>0</v>
      </c>
      <c r="T117">
        <f>Source!X76</f>
        <v>0</v>
      </c>
      <c r="U117">
        <f>ROUND((Source!FY76/100)*((ROUND(Source!AF76*Source!I76, 2)+ROUND(Source!AE76*Source!I76, 2))), 2)</f>
        <v>0</v>
      </c>
      <c r="V117">
        <f>Source!Y76</f>
        <v>0</v>
      </c>
      <c r="W117">
        <f>IF(Source!BI76&lt;=1,H117, 0)</f>
        <v>91666</v>
      </c>
      <c r="X117">
        <f>IF(Source!BI76=2,H117, 0)</f>
        <v>0</v>
      </c>
      <c r="Y117">
        <f>IF(Source!BI76=3,H117, 0)</f>
        <v>0</v>
      </c>
      <c r="Z117">
        <f>IF(Source!BI76=4,H117, 0)</f>
        <v>0</v>
      </c>
    </row>
    <row r="118" spans="1:26" ht="42.75">
      <c r="A118" s="23" t="str">
        <f>Source!E77</f>
        <v>5,2</v>
      </c>
      <c r="B118" s="55" t="str">
        <f>Source!F77</f>
        <v>цена постовщика</v>
      </c>
      <c r="C118" s="55" t="str">
        <f>Source!G77</f>
        <v>дверь пластиковая с двухкамерным стеклопакетам размер 2,0х1,170</v>
      </c>
      <c r="D118" s="37" t="str">
        <f>Source!H77</f>
        <v>шт.</v>
      </c>
      <c r="E118" s="10">
        <f>Source!I77</f>
        <v>1.9999999999999998</v>
      </c>
      <c r="F118" s="38">
        <f>Source!AL77+Source!AM77+Source!AO77</f>
        <v>42500</v>
      </c>
      <c r="G118" s="54" t="s">
        <v>3</v>
      </c>
      <c r="H118" s="40">
        <f>ROUND(Source!AC77*Source!I77, 2)+ROUND(Source!AD77*Source!I77, 2)+ROUND(Source!AF77*Source!I77, 2)</f>
        <v>85000</v>
      </c>
      <c r="I118" s="39"/>
      <c r="J118" s="39">
        <f>IF(Source!BC77&lt;&gt; 0, Source!BC77, 1)</f>
        <v>1</v>
      </c>
      <c r="K118" s="40">
        <f>Source!O77</f>
        <v>85000</v>
      </c>
      <c r="L118" s="41"/>
      <c r="S118">
        <f>ROUND((Source!FX77/100)*((ROUND(Source!AF77*Source!I77, 2)+ROUND(Source!AE77*Source!I77, 2))), 2)</f>
        <v>0</v>
      </c>
      <c r="T118">
        <f>Source!X77</f>
        <v>0</v>
      </c>
      <c r="U118">
        <f>ROUND((Source!FY77/100)*((ROUND(Source!AF77*Source!I77, 2)+ROUND(Source!AE77*Source!I77, 2))), 2)</f>
        <v>0</v>
      </c>
      <c r="V118">
        <f>Source!Y77</f>
        <v>0</v>
      </c>
      <c r="W118">
        <f>IF(Source!BI77&lt;=1,H118, 0)</f>
        <v>85000</v>
      </c>
      <c r="X118">
        <f>IF(Source!BI77=2,H118, 0)</f>
        <v>0</v>
      </c>
      <c r="Y118">
        <f>IF(Source!BI77=3,H118, 0)</f>
        <v>0</v>
      </c>
      <c r="Z118">
        <f>IF(Source!BI77=4,H118, 0)</f>
        <v>0</v>
      </c>
    </row>
    <row r="119" spans="1:26" ht="42.75">
      <c r="A119" s="56" t="str">
        <f>Source!E78</f>
        <v>5,3</v>
      </c>
      <c r="B119" s="57" t="str">
        <f>Source!F78</f>
        <v>203-8084</v>
      </c>
      <c r="C119" s="57" t="str">
        <f>Source!G78</f>
        <v>Блоки дверные наружные или тамбурные с заполнением стеклопакетами (ГОСТ 30970-2002)</v>
      </c>
      <c r="D119" s="44" t="str">
        <f>Source!H78</f>
        <v>м2</v>
      </c>
      <c r="E119" s="45">
        <f>Source!I78</f>
        <v>-10.4</v>
      </c>
      <c r="F119" s="46">
        <f>Source!AL78+Source!AM78+Source!AO78</f>
        <v>1533.73</v>
      </c>
      <c r="G119" s="47" t="s">
        <v>3</v>
      </c>
      <c r="H119" s="48">
        <f>ROUND(Source!AC78*Source!I78, 2)+ROUND(Source!AD78*Source!I78, 2)+ROUND(Source!AF78*Source!I78, 2)</f>
        <v>-15950.79</v>
      </c>
      <c r="I119" s="49"/>
      <c r="J119" s="49">
        <f>IF(Source!BC78&lt;&gt; 0, Source!BC78, 1)</f>
        <v>5.86</v>
      </c>
      <c r="K119" s="48">
        <f>Source!O78</f>
        <v>-93471.64</v>
      </c>
      <c r="L119" s="50"/>
      <c r="S119">
        <f>ROUND((Source!FX78/100)*((ROUND(Source!AF78*Source!I78, 2)+ROUND(Source!AE78*Source!I78, 2))), 2)</f>
        <v>0</v>
      </c>
      <c r="T119">
        <f>Source!X78</f>
        <v>0</v>
      </c>
      <c r="U119">
        <f>ROUND((Source!FY78/100)*((ROUND(Source!AF78*Source!I78, 2)+ROUND(Source!AE78*Source!I78, 2))), 2)</f>
        <v>0</v>
      </c>
      <c r="V119">
        <f>Source!Y78</f>
        <v>0</v>
      </c>
      <c r="W119">
        <f>IF(Source!BI78&lt;=1,H119, 0)</f>
        <v>-15950.79</v>
      </c>
      <c r="X119">
        <f>IF(Source!BI78=2,H119, 0)</f>
        <v>0</v>
      </c>
      <c r="Y119">
        <f>IF(Source!BI78=3,H119, 0)</f>
        <v>0</v>
      </c>
      <c r="Z119">
        <f>IF(Source!BI78=4,H119, 0)</f>
        <v>0</v>
      </c>
    </row>
    <row r="120" spans="1:26" ht="15">
      <c r="G120" s="62">
        <f>H110+H111+H113+H114+H115+SUM(H117:H119)</f>
        <v>178702.68</v>
      </c>
      <c r="H120" s="62"/>
      <c r="J120" s="62">
        <f>K110+K111+K113+K114+K115+SUM(K117:K119)</f>
        <v>201132.13</v>
      </c>
      <c r="K120" s="62"/>
      <c r="L120" s="51">
        <f>Source!U75</f>
        <v>24.039599999999997</v>
      </c>
      <c r="O120" s="32">
        <f>G120</f>
        <v>178702.68</v>
      </c>
      <c r="P120" s="32">
        <f>J120</f>
        <v>201132.13</v>
      </c>
      <c r="Q120" s="32">
        <f>L120</f>
        <v>24.039599999999997</v>
      </c>
      <c r="W120">
        <f>IF(Source!BI75&lt;=1,H110+H111+H113+H114+H115, 0)</f>
        <v>17987.47</v>
      </c>
      <c r="X120">
        <f>IF(Source!BI75=2,H110+H111+H113+H114+H115, 0)</f>
        <v>0</v>
      </c>
      <c r="Y120">
        <f>IF(Source!BI75=3,H110+H111+H113+H114+H115, 0)</f>
        <v>0</v>
      </c>
      <c r="Z120">
        <f>IF(Source!BI75=4,H110+H111+H113+H114+H115, 0)</f>
        <v>0</v>
      </c>
    </row>
    <row r="121" spans="1:26" ht="85.5">
      <c r="A121" s="23" t="str">
        <f>Source!E79</f>
        <v>7</v>
      </c>
      <c r="B121" s="55" t="s">
        <v>594</v>
      </c>
      <c r="C121" s="55" t="str">
        <f>Source!G79</f>
        <v>Штукатурка поверхностей оконных и дверных откосов по бетону и камню плоских</v>
      </c>
      <c r="D121" s="37" t="str">
        <f>Source!H79</f>
        <v>100 м2 оштукатуриваемой поверхности</v>
      </c>
      <c r="E121" s="10">
        <f>Source!I79</f>
        <v>0.13</v>
      </c>
      <c r="F121" s="38">
        <f>Source!AL79+Source!AM79+Source!AO79</f>
        <v>4065.16</v>
      </c>
      <c r="G121" s="39"/>
      <c r="H121" s="40"/>
      <c r="I121" s="39" t="str">
        <f>Source!BO79</f>
        <v>15-02-031-1</v>
      </c>
      <c r="J121" s="39"/>
      <c r="K121" s="40"/>
      <c r="L121" s="41"/>
      <c r="S121">
        <f>ROUND((Source!FX79/100)*((ROUND(Source!AF79*Source!I79, 2)+ROUND(Source!AE79*Source!I79, 2))), 2)</f>
        <v>259.14</v>
      </c>
      <c r="T121">
        <f>Source!X79</f>
        <v>8706.98</v>
      </c>
      <c r="U121">
        <f>ROUND((Source!FY79/100)*((ROUND(Source!AF79*Source!I79, 2)+ROUND(Source!AE79*Source!I79, 2))), 2)</f>
        <v>120.93</v>
      </c>
      <c r="V121">
        <f>Source!Y79</f>
        <v>4063.26</v>
      </c>
    </row>
    <row r="122" spans="1:26">
      <c r="C122" s="31" t="str">
        <f>"Объем: "&amp;Source!I79&amp;"=13/"&amp;"100"</f>
        <v>Объем: 0,13=13/100</v>
      </c>
    </row>
    <row r="123" spans="1:26" ht="14.25">
      <c r="A123" s="23"/>
      <c r="B123" s="55"/>
      <c r="C123" s="55" t="s">
        <v>582</v>
      </c>
      <c r="D123" s="37"/>
      <c r="E123" s="10"/>
      <c r="F123" s="38">
        <f>Source!AO79</f>
        <v>1895.72</v>
      </c>
      <c r="G123" s="39" t="str">
        <f>Source!DG79</f>
        <v>)*1,15</v>
      </c>
      <c r="H123" s="40">
        <f>ROUND(Source!AF79*Source!I79, 2)</f>
        <v>283.41000000000003</v>
      </c>
      <c r="I123" s="39"/>
      <c r="J123" s="39">
        <f>IF(Source!BA79&lt;&gt; 0, Source!BA79, 1)</f>
        <v>33.6</v>
      </c>
      <c r="K123" s="40">
        <f>Source!S79</f>
        <v>9522.58</v>
      </c>
      <c r="L123" s="41"/>
      <c r="R123">
        <f>H123</f>
        <v>283.41000000000003</v>
      </c>
    </row>
    <row r="124" spans="1:26" ht="14.25">
      <c r="A124" s="23"/>
      <c r="B124" s="55"/>
      <c r="C124" s="55" t="s">
        <v>63</v>
      </c>
      <c r="D124" s="37"/>
      <c r="E124" s="10"/>
      <c r="F124" s="38">
        <f>Source!AM79</f>
        <v>64.400000000000006</v>
      </c>
      <c r="G124" s="39" t="str">
        <f>Source!DE79</f>
        <v>)*1,25</v>
      </c>
      <c r="H124" s="40">
        <f>ROUND(Source!AD79*Source!I79, 2)</f>
        <v>10.47</v>
      </c>
      <c r="I124" s="39"/>
      <c r="J124" s="39">
        <f>IF(Source!BB79&lt;&gt; 0, Source!BB79, 1)</f>
        <v>14.93</v>
      </c>
      <c r="K124" s="40">
        <f>Source!Q79</f>
        <v>156.24</v>
      </c>
      <c r="L124" s="41"/>
    </row>
    <row r="125" spans="1:26" ht="14.25">
      <c r="A125" s="23"/>
      <c r="B125" s="55"/>
      <c r="C125" s="55" t="s">
        <v>588</v>
      </c>
      <c r="D125" s="37"/>
      <c r="E125" s="10"/>
      <c r="F125" s="38">
        <f>Source!AN79</f>
        <v>27.81</v>
      </c>
      <c r="G125" s="39" t="str">
        <f>Source!DF79</f>
        <v>)*1,25</v>
      </c>
      <c r="H125" s="52">
        <f>ROUND(Source!AE79*Source!I79, 2)</f>
        <v>4.5199999999999996</v>
      </c>
      <c r="I125" s="39"/>
      <c r="J125" s="39">
        <f>IF(Source!BS79&lt;&gt; 0, Source!BS79, 1)</f>
        <v>33.6</v>
      </c>
      <c r="K125" s="52">
        <f>Source!R79</f>
        <v>151.84</v>
      </c>
      <c r="L125" s="41"/>
      <c r="R125">
        <f>H125</f>
        <v>4.5199999999999996</v>
      </c>
    </row>
    <row r="126" spans="1:26" ht="14.25">
      <c r="A126" s="23"/>
      <c r="B126" s="55"/>
      <c r="C126" s="55" t="s">
        <v>590</v>
      </c>
      <c r="D126" s="37"/>
      <c r="E126" s="10"/>
      <c r="F126" s="38">
        <f>Source!AL79</f>
        <v>2105.04</v>
      </c>
      <c r="G126" s="39" t="str">
        <f>Source!DD79</f>
        <v/>
      </c>
      <c r="H126" s="40">
        <f>ROUND(Source!AC79*Source!I79, 2)</f>
        <v>273.66000000000003</v>
      </c>
      <c r="I126" s="39"/>
      <c r="J126" s="39">
        <f>IF(Source!BC79&lt;&gt; 0, Source!BC79, 1)</f>
        <v>7.2</v>
      </c>
      <c r="K126" s="40">
        <f>Source!P79</f>
        <v>1970.32</v>
      </c>
      <c r="L126" s="41"/>
    </row>
    <row r="127" spans="1:26" ht="14.25">
      <c r="A127" s="23"/>
      <c r="B127" s="55"/>
      <c r="C127" s="55" t="s">
        <v>583</v>
      </c>
      <c r="D127" s="37" t="s">
        <v>584</v>
      </c>
      <c r="E127" s="10">
        <f>Source!BZ79</f>
        <v>100</v>
      </c>
      <c r="F127" s="63" t="str">
        <f>CONCATENATE(" )", Source!DL79, Source!FT79, "=", Source!FX79)</f>
        <v xml:space="preserve"> )=90=90</v>
      </c>
      <c r="G127" s="64"/>
      <c r="H127" s="40">
        <f>SUM(S121:S129)</f>
        <v>259.14</v>
      </c>
      <c r="I127" s="42"/>
      <c r="J127" s="36">
        <f>Source!AT79</f>
        <v>90</v>
      </c>
      <c r="K127" s="40">
        <f>SUM(T121:T129)</f>
        <v>8706.98</v>
      </c>
      <c r="L127" s="41"/>
    </row>
    <row r="128" spans="1:26" ht="14.25">
      <c r="A128" s="23"/>
      <c r="B128" s="55"/>
      <c r="C128" s="55" t="s">
        <v>585</v>
      </c>
      <c r="D128" s="37" t="s">
        <v>584</v>
      </c>
      <c r="E128" s="10">
        <f>Source!CA79</f>
        <v>49</v>
      </c>
      <c r="F128" s="63" t="str">
        <f>CONCATENATE(" )", Source!DM79, Source!FU79, "=", Source!FY79)</f>
        <v xml:space="preserve"> )=42=42</v>
      </c>
      <c r="G128" s="64"/>
      <c r="H128" s="40">
        <f>SUM(U121:U129)</f>
        <v>120.93</v>
      </c>
      <c r="I128" s="42"/>
      <c r="J128" s="36">
        <f>Source!AU79</f>
        <v>42</v>
      </c>
      <c r="K128" s="40">
        <f>SUM(V121:V129)</f>
        <v>4063.26</v>
      </c>
      <c r="L128" s="41"/>
    </row>
    <row r="129" spans="1:26" ht="14.25">
      <c r="A129" s="56"/>
      <c r="B129" s="57"/>
      <c r="C129" s="57" t="s">
        <v>586</v>
      </c>
      <c r="D129" s="44" t="s">
        <v>587</v>
      </c>
      <c r="E129" s="45">
        <f>Source!AQ79</f>
        <v>204.06</v>
      </c>
      <c r="F129" s="46"/>
      <c r="G129" s="49" t="str">
        <f>Source!DI79</f>
        <v>)*1,15</v>
      </c>
      <c r="H129" s="48"/>
      <c r="I129" s="49"/>
      <c r="J129" s="49"/>
      <c r="K129" s="48"/>
      <c r="L129" s="53">
        <f>Source!U79</f>
        <v>30.506969999999999</v>
      </c>
    </row>
    <row r="130" spans="1:26" ht="15">
      <c r="G130" s="62">
        <f>H123+H124+H126+H127+H128</f>
        <v>947.61000000000013</v>
      </c>
      <c r="H130" s="62"/>
      <c r="J130" s="62">
        <f>K123+K124+K126+K127+K128</f>
        <v>24419.379999999997</v>
      </c>
      <c r="K130" s="62"/>
      <c r="L130" s="51">
        <f>Source!U79</f>
        <v>30.506969999999999</v>
      </c>
      <c r="O130" s="32">
        <f>G130</f>
        <v>947.61000000000013</v>
      </c>
      <c r="P130" s="32">
        <f>J130</f>
        <v>24419.379999999997</v>
      </c>
      <c r="Q130" s="32">
        <f>L130</f>
        <v>30.506969999999999</v>
      </c>
      <c r="W130">
        <f>IF(Source!BI79&lt;=1,H123+H124+H126+H127+H128, 0)</f>
        <v>947.61000000000013</v>
      </c>
      <c r="X130">
        <f>IF(Source!BI79=2,H123+H124+H126+H127+H128, 0)</f>
        <v>0</v>
      </c>
      <c r="Y130">
        <f>IF(Source!BI79=3,H123+H124+H126+H127+H128, 0)</f>
        <v>0</v>
      </c>
      <c r="Z130">
        <f>IF(Source!BI79=4,H123+H124+H126+H127+H128, 0)</f>
        <v>0</v>
      </c>
    </row>
    <row r="131" spans="1:26" ht="79.5">
      <c r="A131" s="23" t="str">
        <f>Source!E80</f>
        <v>8</v>
      </c>
      <c r="B131" s="55" t="s">
        <v>595</v>
      </c>
      <c r="C131" s="55" t="str">
        <f>Source!G80</f>
        <v>Окраска поливинилацетатными водоэмульсионными составами улучшенная по штукатурке стен</v>
      </c>
      <c r="D131" s="37" t="str">
        <f>Source!H80</f>
        <v>100 м2 окрашиваемой поверхности</v>
      </c>
      <c r="E131" s="10">
        <f>Source!I80</f>
        <v>0.13</v>
      </c>
      <c r="F131" s="38">
        <f>Source!AL80+Source!AM80+Source!AO80</f>
        <v>1654.11</v>
      </c>
      <c r="G131" s="39"/>
      <c r="H131" s="40"/>
      <c r="I131" s="39" t="str">
        <f>Source!BO80</f>
        <v>15-04-005-3</v>
      </c>
      <c r="J131" s="39"/>
      <c r="K131" s="40"/>
      <c r="L131" s="41"/>
      <c r="S131">
        <f>ROUND((Source!FX80/100)*((ROUND(Source!AF80*Source!I80, 2)+ROUND(Source!AE80*Source!I80, 2))), 2)</f>
        <v>51.81</v>
      </c>
      <c r="T131">
        <f>Source!X80</f>
        <v>1741.01</v>
      </c>
      <c r="U131">
        <f>ROUND((Source!FY80/100)*((ROUND(Source!AF80*Source!I80, 2)+ROUND(Source!AE80*Source!I80, 2))), 2)</f>
        <v>24.18</v>
      </c>
      <c r="V131">
        <f>Source!Y80</f>
        <v>812.47</v>
      </c>
    </row>
    <row r="132" spans="1:26">
      <c r="C132" s="31" t="str">
        <f>"Объем: "&amp;Source!I80&amp;"=13/"&amp;"100"</f>
        <v>Объем: 0,13=13/100</v>
      </c>
    </row>
    <row r="133" spans="1:26" ht="14.25">
      <c r="A133" s="23"/>
      <c r="B133" s="55"/>
      <c r="C133" s="55" t="s">
        <v>582</v>
      </c>
      <c r="D133" s="37"/>
      <c r="E133" s="10"/>
      <c r="F133" s="38">
        <f>Source!AO80</f>
        <v>384.81</v>
      </c>
      <c r="G133" s="39" t="str">
        <f>Source!DG80</f>
        <v>)*1,15</v>
      </c>
      <c r="H133" s="40">
        <f>ROUND(Source!AF80*Source!I80, 2)</f>
        <v>57.53</v>
      </c>
      <c r="I133" s="39"/>
      <c r="J133" s="39">
        <f>IF(Source!BA80&lt;&gt; 0, Source!BA80, 1)</f>
        <v>33.6</v>
      </c>
      <c r="K133" s="40">
        <f>Source!S80</f>
        <v>1932.98</v>
      </c>
      <c r="L133" s="41"/>
      <c r="R133">
        <f>H133</f>
        <v>57.53</v>
      </c>
    </row>
    <row r="134" spans="1:26" ht="14.25">
      <c r="A134" s="23"/>
      <c r="B134" s="55"/>
      <c r="C134" s="55" t="s">
        <v>63</v>
      </c>
      <c r="D134" s="37"/>
      <c r="E134" s="10"/>
      <c r="F134" s="38">
        <f>Source!AM80</f>
        <v>13.7</v>
      </c>
      <c r="G134" s="39" t="str">
        <f>Source!DE80</f>
        <v>)*1,25</v>
      </c>
      <c r="H134" s="40">
        <f>ROUND(Source!AD80*Source!I80, 2)</f>
        <v>2.23</v>
      </c>
      <c r="I134" s="39"/>
      <c r="J134" s="39">
        <f>IF(Source!BB80&lt;&gt; 0, Source!BB80, 1)</f>
        <v>10.89</v>
      </c>
      <c r="K134" s="40">
        <f>Source!Q80</f>
        <v>24.24</v>
      </c>
      <c r="L134" s="41"/>
    </row>
    <row r="135" spans="1:26" ht="14.25">
      <c r="A135" s="23"/>
      <c r="B135" s="55"/>
      <c r="C135" s="55" t="s">
        <v>588</v>
      </c>
      <c r="D135" s="37"/>
      <c r="E135" s="10"/>
      <c r="F135" s="38">
        <f>Source!AN80</f>
        <v>0.27</v>
      </c>
      <c r="G135" s="39" t="str">
        <f>Source!DF80</f>
        <v>)*1,25</v>
      </c>
      <c r="H135" s="52">
        <f>ROUND(Source!AE80*Source!I80, 2)</f>
        <v>0.04</v>
      </c>
      <c r="I135" s="39"/>
      <c r="J135" s="39">
        <f>IF(Source!BS80&lt;&gt; 0, Source!BS80, 1)</f>
        <v>33.6</v>
      </c>
      <c r="K135" s="52">
        <f>Source!R80</f>
        <v>1.47</v>
      </c>
      <c r="L135" s="41"/>
      <c r="R135">
        <f>H135</f>
        <v>0.04</v>
      </c>
    </row>
    <row r="136" spans="1:26" ht="14.25">
      <c r="A136" s="23"/>
      <c r="B136" s="55"/>
      <c r="C136" s="55" t="s">
        <v>590</v>
      </c>
      <c r="D136" s="37"/>
      <c r="E136" s="10"/>
      <c r="F136" s="38">
        <f>Source!AL80</f>
        <v>1255.5999999999999</v>
      </c>
      <c r="G136" s="39" t="str">
        <f>Source!DD80</f>
        <v/>
      </c>
      <c r="H136" s="40">
        <f>ROUND(Source!AC80*Source!I80, 2)</f>
        <v>163.22999999999999</v>
      </c>
      <c r="I136" s="39"/>
      <c r="J136" s="39">
        <f>IF(Source!BC80&lt;&gt; 0, Source!BC80, 1)</f>
        <v>3.98</v>
      </c>
      <c r="K136" s="40">
        <f>Source!P80</f>
        <v>649.65</v>
      </c>
      <c r="L136" s="41"/>
    </row>
    <row r="137" spans="1:26" ht="14.25">
      <c r="A137" s="23"/>
      <c r="B137" s="55"/>
      <c r="C137" s="55" t="s">
        <v>583</v>
      </c>
      <c r="D137" s="37" t="s">
        <v>584</v>
      </c>
      <c r="E137" s="10">
        <f>Source!BZ80</f>
        <v>90</v>
      </c>
      <c r="F137" s="63" t="str">
        <f>CONCATENATE(" )", Source!DL80, Source!FT80, "=", Source!FX80)</f>
        <v xml:space="preserve"> )=90=90</v>
      </c>
      <c r="G137" s="64"/>
      <c r="H137" s="40">
        <f>SUM(S131:S139)</f>
        <v>51.81</v>
      </c>
      <c r="I137" s="42"/>
      <c r="J137" s="36">
        <f>Source!AT80</f>
        <v>90</v>
      </c>
      <c r="K137" s="40">
        <f>SUM(T131:T139)</f>
        <v>1741.01</v>
      </c>
      <c r="L137" s="41"/>
    </row>
    <row r="138" spans="1:26" ht="14.25">
      <c r="A138" s="23"/>
      <c r="B138" s="55"/>
      <c r="C138" s="55" t="s">
        <v>585</v>
      </c>
      <c r="D138" s="37" t="s">
        <v>584</v>
      </c>
      <c r="E138" s="10">
        <f>Source!CA80</f>
        <v>42</v>
      </c>
      <c r="F138" s="63" t="str">
        <f>CONCATENATE(" )", Source!DM80, Source!FU80, "=", Source!FY80)</f>
        <v xml:space="preserve"> )=42=42</v>
      </c>
      <c r="G138" s="64"/>
      <c r="H138" s="40">
        <f>SUM(U131:U139)</f>
        <v>24.18</v>
      </c>
      <c r="I138" s="42"/>
      <c r="J138" s="36">
        <f>Source!AU80</f>
        <v>42</v>
      </c>
      <c r="K138" s="40">
        <f>SUM(V131:V139)</f>
        <v>812.47</v>
      </c>
      <c r="L138" s="41"/>
    </row>
    <row r="139" spans="1:26" ht="14.25">
      <c r="A139" s="56"/>
      <c r="B139" s="57"/>
      <c r="C139" s="57" t="s">
        <v>586</v>
      </c>
      <c r="D139" s="44" t="s">
        <v>587</v>
      </c>
      <c r="E139" s="45">
        <f>Source!AQ80</f>
        <v>42.9</v>
      </c>
      <c r="F139" s="46"/>
      <c r="G139" s="49" t="str">
        <f>Source!DI80</f>
        <v>)*1,15</v>
      </c>
      <c r="H139" s="48"/>
      <c r="I139" s="49"/>
      <c r="J139" s="49"/>
      <c r="K139" s="48"/>
      <c r="L139" s="53">
        <f>Source!U80</f>
        <v>6.413549999999999</v>
      </c>
    </row>
    <row r="140" spans="1:26" ht="15">
      <c r="G140" s="62">
        <f>H133+H134+H136+H137+H138</f>
        <v>298.97999999999996</v>
      </c>
      <c r="H140" s="62"/>
      <c r="J140" s="62">
        <f>K133+K134+K136+K137+K138</f>
        <v>5160.3500000000004</v>
      </c>
      <c r="K140" s="62"/>
      <c r="L140" s="51">
        <f>Source!U80</f>
        <v>6.413549999999999</v>
      </c>
      <c r="O140" s="32">
        <f>G140</f>
        <v>298.97999999999996</v>
      </c>
      <c r="P140" s="32">
        <f>J140</f>
        <v>5160.3500000000004</v>
      </c>
      <c r="Q140" s="32">
        <f>L140</f>
        <v>6.413549999999999</v>
      </c>
      <c r="W140">
        <f>IF(Source!BI80&lt;=1,H133+H134+H136+H137+H138, 0)</f>
        <v>298.97999999999996</v>
      </c>
      <c r="X140">
        <f>IF(Source!BI80=2,H133+H134+H136+H137+H138, 0)</f>
        <v>0</v>
      </c>
      <c r="Y140">
        <f>IF(Source!BI80=3,H133+H134+H136+H137+H138, 0)</f>
        <v>0</v>
      </c>
      <c r="Z140">
        <f>IF(Source!BI80=4,H133+H134+H136+H137+H138, 0)</f>
        <v>0</v>
      </c>
    </row>
    <row r="141" spans="1:26" ht="79.5">
      <c r="A141" s="23" t="str">
        <f>Source!E81</f>
        <v>10</v>
      </c>
      <c r="B141" s="55" t="s">
        <v>596</v>
      </c>
      <c r="C141" s="55" t="str">
        <f>Source!G81</f>
        <v>Устройство покрытий на цементном растворе из плиток керамических для полов многоцветных</v>
      </c>
      <c r="D141" s="37" t="str">
        <f>Source!H81</f>
        <v>100 м2 покрытия</v>
      </c>
      <c r="E141" s="10">
        <f>Source!I81</f>
        <v>0.06</v>
      </c>
      <c r="F141" s="38">
        <f>Source!AL81+Source!AM81+Source!AO81</f>
        <v>8991</v>
      </c>
      <c r="G141" s="39"/>
      <c r="H141" s="40"/>
      <c r="I141" s="39" t="str">
        <f>Source!BO81</f>
        <v>11-01-027-2</v>
      </c>
      <c r="J141" s="39"/>
      <c r="K141" s="40"/>
      <c r="L141" s="41"/>
      <c r="S141">
        <f>ROUND((Source!FX81/100)*((ROUND(Source!AF81*Source!I81, 2)+ROUND(Source!AE81*Source!I81, 2))), 2)</f>
        <v>75.58</v>
      </c>
      <c r="T141">
        <f>Source!X81</f>
        <v>2539.5700000000002</v>
      </c>
      <c r="U141">
        <f>ROUND((Source!FY81/100)*((ROUND(Source!AF81*Source!I81, 2)+ROUND(Source!AE81*Source!I81, 2))), 2)</f>
        <v>41.16</v>
      </c>
      <c r="V141">
        <f>Source!Y81</f>
        <v>1382.94</v>
      </c>
    </row>
    <row r="142" spans="1:26">
      <c r="C142" s="31" t="str">
        <f>"Объем: "&amp;Source!I81&amp;"=6/"&amp;"100"</f>
        <v>Объем: 0,06=6/100</v>
      </c>
    </row>
    <row r="143" spans="1:26" ht="14.25">
      <c r="A143" s="23"/>
      <c r="B143" s="55"/>
      <c r="C143" s="55" t="s">
        <v>582</v>
      </c>
      <c r="D143" s="37"/>
      <c r="E143" s="10"/>
      <c r="F143" s="38">
        <f>Source!AO81</f>
        <v>1046.8800000000001</v>
      </c>
      <c r="G143" s="39" t="str">
        <f>Source!DG81</f>
        <v>)*1,15</v>
      </c>
      <c r="H143" s="40">
        <f>ROUND(Source!AF81*Source!I81, 2)</f>
        <v>72.23</v>
      </c>
      <c r="I143" s="39"/>
      <c r="J143" s="39">
        <f>IF(Source!BA81&lt;&gt; 0, Source!BA81, 1)</f>
        <v>33.6</v>
      </c>
      <c r="K143" s="40">
        <f>Source!S81</f>
        <v>2427.09</v>
      </c>
      <c r="L143" s="41"/>
      <c r="R143">
        <f>H143</f>
        <v>72.23</v>
      </c>
    </row>
    <row r="144" spans="1:26" ht="14.25">
      <c r="A144" s="23"/>
      <c r="B144" s="55"/>
      <c r="C144" s="55" t="s">
        <v>63</v>
      </c>
      <c r="D144" s="37"/>
      <c r="E144" s="10"/>
      <c r="F144" s="38">
        <f>Source!AM81</f>
        <v>132.27000000000001</v>
      </c>
      <c r="G144" s="39" t="str">
        <f>Source!DE81</f>
        <v>)*1,25</v>
      </c>
      <c r="H144" s="40">
        <f>ROUND(Source!AD81*Source!I81, 2)</f>
        <v>9.92</v>
      </c>
      <c r="I144" s="39"/>
      <c r="J144" s="39">
        <f>IF(Source!BB81&lt;&gt; 0, Source!BB81, 1)</f>
        <v>12.54</v>
      </c>
      <c r="K144" s="40">
        <f>Source!Q81</f>
        <v>124.4</v>
      </c>
      <c r="L144" s="41"/>
    </row>
    <row r="145" spans="1:26" ht="14.25">
      <c r="A145" s="23"/>
      <c r="B145" s="55"/>
      <c r="C145" s="55" t="s">
        <v>588</v>
      </c>
      <c r="D145" s="37"/>
      <c r="E145" s="10"/>
      <c r="F145" s="38">
        <f>Source!AN81</f>
        <v>34.659999999999997</v>
      </c>
      <c r="G145" s="39" t="str">
        <f>Source!DF81</f>
        <v>)*1,25</v>
      </c>
      <c r="H145" s="52">
        <f>ROUND(Source!AE81*Source!I81, 2)</f>
        <v>2.6</v>
      </c>
      <c r="I145" s="39"/>
      <c r="J145" s="39">
        <f>IF(Source!BS81&lt;&gt; 0, Source!BS81, 1)</f>
        <v>33.6</v>
      </c>
      <c r="K145" s="52">
        <f>Source!R81</f>
        <v>87.34</v>
      </c>
      <c r="L145" s="41"/>
      <c r="R145">
        <f>H145</f>
        <v>2.6</v>
      </c>
    </row>
    <row r="146" spans="1:26" ht="14.25">
      <c r="A146" s="23"/>
      <c r="B146" s="55"/>
      <c r="C146" s="55" t="s">
        <v>590</v>
      </c>
      <c r="D146" s="37"/>
      <c r="E146" s="10"/>
      <c r="F146" s="38">
        <f>Source!AL81</f>
        <v>7811.85</v>
      </c>
      <c r="G146" s="39" t="str">
        <f>Source!DD81</f>
        <v/>
      </c>
      <c r="H146" s="40">
        <f>ROUND(Source!AC81*Source!I81, 2)</f>
        <v>468.71</v>
      </c>
      <c r="I146" s="39"/>
      <c r="J146" s="39">
        <f>IF(Source!BC81&lt;&gt; 0, Source!BC81, 1)</f>
        <v>7.74</v>
      </c>
      <c r="K146" s="40">
        <f>Source!P81</f>
        <v>3627.82</v>
      </c>
      <c r="L146" s="41"/>
    </row>
    <row r="147" spans="1:26" ht="14.25">
      <c r="A147" s="23"/>
      <c r="B147" s="55"/>
      <c r="C147" s="55" t="s">
        <v>583</v>
      </c>
      <c r="D147" s="37" t="s">
        <v>584</v>
      </c>
      <c r="E147" s="10">
        <f>Source!BZ81</f>
        <v>101</v>
      </c>
      <c r="F147" s="58"/>
      <c r="G147" s="39"/>
      <c r="H147" s="40">
        <f>SUM(S141:S149)</f>
        <v>75.58</v>
      </c>
      <c r="I147" s="42"/>
      <c r="J147" s="36">
        <f>Source!AT81</f>
        <v>101</v>
      </c>
      <c r="K147" s="40">
        <f>SUM(T141:T149)</f>
        <v>2539.5700000000002</v>
      </c>
      <c r="L147" s="41"/>
    </row>
    <row r="148" spans="1:26" ht="14.25">
      <c r="A148" s="23"/>
      <c r="B148" s="55"/>
      <c r="C148" s="55" t="s">
        <v>585</v>
      </c>
      <c r="D148" s="37" t="s">
        <v>584</v>
      </c>
      <c r="E148" s="10">
        <f>Source!CA81</f>
        <v>55</v>
      </c>
      <c r="F148" s="58"/>
      <c r="G148" s="39"/>
      <c r="H148" s="40">
        <f>SUM(U141:U149)</f>
        <v>41.16</v>
      </c>
      <c r="I148" s="42"/>
      <c r="J148" s="36">
        <f>Source!AU81</f>
        <v>55</v>
      </c>
      <c r="K148" s="40">
        <f>SUM(V141:V149)</f>
        <v>1382.94</v>
      </c>
      <c r="L148" s="41"/>
    </row>
    <row r="149" spans="1:26" ht="14.25">
      <c r="A149" s="56"/>
      <c r="B149" s="57"/>
      <c r="C149" s="57" t="s">
        <v>586</v>
      </c>
      <c r="D149" s="44" t="s">
        <v>587</v>
      </c>
      <c r="E149" s="45">
        <f>Source!AQ81</f>
        <v>119.78</v>
      </c>
      <c r="F149" s="46"/>
      <c r="G149" s="49" t="str">
        <f>Source!DI81</f>
        <v>)*1,15</v>
      </c>
      <c r="H149" s="48"/>
      <c r="I149" s="49"/>
      <c r="J149" s="49"/>
      <c r="K149" s="48"/>
      <c r="L149" s="53">
        <f>Source!U81</f>
        <v>8.2648199999999985</v>
      </c>
    </row>
    <row r="150" spans="1:26" ht="15">
      <c r="G150" s="62">
        <f>H143+H144+H146+H147+H148</f>
        <v>667.6</v>
      </c>
      <c r="H150" s="62"/>
      <c r="J150" s="62">
        <f>K143+K144+K146+K147+K148</f>
        <v>10101.820000000002</v>
      </c>
      <c r="K150" s="62"/>
      <c r="L150" s="51">
        <f>Source!U81</f>
        <v>8.2648199999999985</v>
      </c>
      <c r="O150" s="32">
        <f>G150</f>
        <v>667.6</v>
      </c>
      <c r="P150" s="32">
        <f>J150</f>
        <v>10101.820000000002</v>
      </c>
      <c r="Q150" s="32">
        <f>L150</f>
        <v>8.2648199999999985</v>
      </c>
      <c r="W150">
        <f>IF(Source!BI81&lt;=1,H143+H144+H146+H147+H148, 0)</f>
        <v>667.6</v>
      </c>
      <c r="X150">
        <f>IF(Source!BI81=2,H143+H144+H146+H147+H148, 0)</f>
        <v>0</v>
      </c>
      <c r="Y150">
        <f>IF(Source!BI81=3,H143+H144+H146+H147+H148, 0)</f>
        <v>0</v>
      </c>
      <c r="Z150">
        <f>IF(Source!BI81=4,H143+H144+H146+H147+H148, 0)</f>
        <v>0</v>
      </c>
    </row>
    <row r="151" spans="1:26" ht="79.5">
      <c r="A151" s="23" t="str">
        <f>Source!E82</f>
        <v>13</v>
      </c>
      <c r="B151" s="55" t="s">
        <v>597</v>
      </c>
      <c r="C151" s="55" t="str">
        <f>Source!G82</f>
        <v>Разработка грунта вручную в траншеях глубиной до 2 м без креплений с откосами, группа грунтов 2</v>
      </c>
      <c r="D151" s="37" t="str">
        <f>Source!H82</f>
        <v>100 м3 грунта</v>
      </c>
      <c r="E151" s="10">
        <f>Source!I82</f>
        <v>1.9E-2</v>
      </c>
      <c r="F151" s="38">
        <f>Source!AL82+Source!AM82+Source!AO82</f>
        <v>1201.2</v>
      </c>
      <c r="G151" s="39"/>
      <c r="H151" s="40"/>
      <c r="I151" s="39" t="str">
        <f>Source!BO82</f>
        <v>01-02-057-2</v>
      </c>
      <c r="J151" s="39"/>
      <c r="K151" s="40"/>
      <c r="L151" s="41"/>
      <c r="S151">
        <f>ROUND((Source!FX82/100)*((ROUND(Source!AF82*Source!I82, 2)+ROUND(Source!AE82*Source!I82, 2))), 2)</f>
        <v>21</v>
      </c>
      <c r="T151">
        <f>Source!X82</f>
        <v>705.5</v>
      </c>
      <c r="U151">
        <f>ROUND((Source!FY82/100)*((ROUND(Source!AF82*Source!I82, 2)+ROUND(Source!AE82*Source!I82, 2))), 2)</f>
        <v>8.93</v>
      </c>
      <c r="V151">
        <f>Source!Y82</f>
        <v>299.83999999999997</v>
      </c>
    </row>
    <row r="152" spans="1:26">
      <c r="C152" s="31" t="str">
        <f>"Объем: "&amp;Source!I82&amp;"=1,9/"&amp;"100"</f>
        <v>Объем: 0,019=1,9/100</v>
      </c>
    </row>
    <row r="153" spans="1:26" ht="14.25">
      <c r="A153" s="23"/>
      <c r="B153" s="55"/>
      <c r="C153" s="55" t="s">
        <v>582</v>
      </c>
      <c r="D153" s="37"/>
      <c r="E153" s="10"/>
      <c r="F153" s="38">
        <f>Source!AO82</f>
        <v>1201.2</v>
      </c>
      <c r="G153" s="39" t="str">
        <f>Source!DG82</f>
        <v>)*1,15</v>
      </c>
      <c r="H153" s="40">
        <f>ROUND(Source!AF82*Source!I82, 2)</f>
        <v>26.25</v>
      </c>
      <c r="I153" s="39"/>
      <c r="J153" s="39">
        <f>IF(Source!BA82&lt;&gt; 0, Source!BA82, 1)</f>
        <v>33.6</v>
      </c>
      <c r="K153" s="40">
        <f>Source!S82</f>
        <v>881.87</v>
      </c>
      <c r="L153" s="41"/>
      <c r="R153">
        <f>H153</f>
        <v>26.25</v>
      </c>
    </row>
    <row r="154" spans="1:26" ht="14.25">
      <c r="A154" s="23"/>
      <c r="B154" s="55"/>
      <c r="C154" s="55" t="s">
        <v>583</v>
      </c>
      <c r="D154" s="37" t="s">
        <v>584</v>
      </c>
      <c r="E154" s="10">
        <f>Source!BZ82</f>
        <v>80</v>
      </c>
      <c r="F154" s="58"/>
      <c r="G154" s="39"/>
      <c r="H154" s="40">
        <f>SUM(S151:S156)</f>
        <v>21</v>
      </c>
      <c r="I154" s="42"/>
      <c r="J154" s="36">
        <f>Source!AT82</f>
        <v>80</v>
      </c>
      <c r="K154" s="40">
        <f>SUM(T151:T156)</f>
        <v>705.5</v>
      </c>
      <c r="L154" s="41"/>
    </row>
    <row r="155" spans="1:26" ht="14.25">
      <c r="A155" s="23"/>
      <c r="B155" s="55"/>
      <c r="C155" s="55" t="s">
        <v>585</v>
      </c>
      <c r="D155" s="37" t="s">
        <v>584</v>
      </c>
      <c r="E155" s="10">
        <f>Source!CA82</f>
        <v>34</v>
      </c>
      <c r="F155" s="58"/>
      <c r="G155" s="39"/>
      <c r="H155" s="40">
        <f>SUM(U151:U156)</f>
        <v>8.93</v>
      </c>
      <c r="I155" s="42"/>
      <c r="J155" s="36">
        <f>Source!AU82</f>
        <v>34</v>
      </c>
      <c r="K155" s="40">
        <f>SUM(V151:V156)</f>
        <v>299.83999999999997</v>
      </c>
      <c r="L155" s="41"/>
    </row>
    <row r="156" spans="1:26" ht="14.25">
      <c r="A156" s="56"/>
      <c r="B156" s="57"/>
      <c r="C156" s="57" t="s">
        <v>586</v>
      </c>
      <c r="D156" s="44" t="s">
        <v>587</v>
      </c>
      <c r="E156" s="45">
        <f>Source!AQ82</f>
        <v>154</v>
      </c>
      <c r="F156" s="46"/>
      <c r="G156" s="49" t="str">
        <f>Source!DI82</f>
        <v>)*1,15</v>
      </c>
      <c r="H156" s="48"/>
      <c r="I156" s="49"/>
      <c r="J156" s="49"/>
      <c r="K156" s="48"/>
      <c r="L156" s="53">
        <f>Source!U82</f>
        <v>3.3649</v>
      </c>
    </row>
    <row r="157" spans="1:26" ht="15">
      <c r="G157" s="62">
        <f>H153+H154+H155</f>
        <v>56.18</v>
      </c>
      <c r="H157" s="62"/>
      <c r="J157" s="62">
        <f>K153+K154+K155</f>
        <v>1887.2099999999998</v>
      </c>
      <c r="K157" s="62"/>
      <c r="L157" s="51">
        <f>Source!U82</f>
        <v>3.3649</v>
      </c>
      <c r="O157" s="32">
        <f>G157</f>
        <v>56.18</v>
      </c>
      <c r="P157" s="32">
        <f>J157</f>
        <v>1887.2099999999998</v>
      </c>
      <c r="Q157" s="32">
        <f>L157</f>
        <v>3.3649</v>
      </c>
      <c r="W157">
        <f>IF(Source!BI82&lt;=1,H153+H154+H155, 0)</f>
        <v>56.18</v>
      </c>
      <c r="X157">
        <f>IF(Source!BI82=2,H153+H154+H155, 0)</f>
        <v>0</v>
      </c>
      <c r="Y157">
        <f>IF(Source!BI82=3,H153+H154+H155, 0)</f>
        <v>0</v>
      </c>
      <c r="Z157">
        <f>IF(Source!BI82=4,H153+H154+H155, 0)</f>
        <v>0</v>
      </c>
    </row>
    <row r="158" spans="1:26" ht="99.75">
      <c r="A158" s="23" t="str">
        <f>Source!E83</f>
        <v>15</v>
      </c>
      <c r="B158" s="55" t="s">
        <v>598</v>
      </c>
      <c r="C158" s="55" t="str">
        <f>Source!G83</f>
        <v>Устройство подстилающих и выравнивающих слоев оснований из песка</v>
      </c>
      <c r="D158" s="37" t="str">
        <f>Source!H83</f>
        <v>100 м3 материала основания (в плотном теле)</v>
      </c>
      <c r="E158" s="10">
        <f>Source!I83</f>
        <v>1.9E-2</v>
      </c>
      <c r="F158" s="38">
        <f>Source!AL83+Source!AM83+Source!AO83</f>
        <v>2324.46</v>
      </c>
      <c r="G158" s="39"/>
      <c r="H158" s="40"/>
      <c r="I158" s="39" t="str">
        <f>Source!BO83</f>
        <v>27-04-001-1</v>
      </c>
      <c r="J158" s="39"/>
      <c r="K158" s="40"/>
      <c r="L158" s="41"/>
      <c r="S158">
        <f>ROUND((Source!FX83/100)*((ROUND(Source!AF83*Source!I83, 2)+ROUND(Source!AE83*Source!I83, 2))), 2)</f>
        <v>7.88</v>
      </c>
      <c r="T158">
        <f>Source!X83</f>
        <v>264.68</v>
      </c>
      <c r="U158">
        <f>ROUND((Source!FY83/100)*((ROUND(Source!AF83*Source!I83, 2)+ROUND(Source!AE83*Source!I83, 2))), 2)</f>
        <v>5.65</v>
      </c>
      <c r="V158">
        <f>Source!Y83</f>
        <v>189.73</v>
      </c>
    </row>
    <row r="159" spans="1:26">
      <c r="C159" s="31" t="str">
        <f>"Объем: "&amp;Source!I83&amp;"=1,9/"&amp;"100"</f>
        <v>Объем: 0,019=1,9/100</v>
      </c>
    </row>
    <row r="160" spans="1:26" ht="14.25">
      <c r="A160" s="23"/>
      <c r="B160" s="55"/>
      <c r="C160" s="55" t="s">
        <v>582</v>
      </c>
      <c r="D160" s="37"/>
      <c r="E160" s="10"/>
      <c r="F160" s="38">
        <f>Source!AO83</f>
        <v>126.07</v>
      </c>
      <c r="G160" s="39" t="str">
        <f>Source!DG83</f>
        <v>)*1,15</v>
      </c>
      <c r="H160" s="40">
        <f>ROUND(Source!AF83*Source!I83, 2)</f>
        <v>2.75</v>
      </c>
      <c r="I160" s="39"/>
      <c r="J160" s="39">
        <f>IF(Source!BA83&lt;&gt; 0, Source!BA83, 1)</f>
        <v>33.6</v>
      </c>
      <c r="K160" s="40">
        <f>Source!S83</f>
        <v>92.56</v>
      </c>
      <c r="L160" s="41"/>
      <c r="R160">
        <f>H160</f>
        <v>2.75</v>
      </c>
    </row>
    <row r="161" spans="1:26" ht="14.25">
      <c r="A161" s="23"/>
      <c r="B161" s="55"/>
      <c r="C161" s="55" t="s">
        <v>63</v>
      </c>
      <c r="D161" s="37"/>
      <c r="E161" s="10"/>
      <c r="F161" s="38">
        <f>Source!AM83</f>
        <v>2186.19</v>
      </c>
      <c r="G161" s="39" t="str">
        <f>Source!DE83</f>
        <v>)*1,25</v>
      </c>
      <c r="H161" s="40">
        <f>ROUND(Source!AD83*Source!I83, 2)</f>
        <v>51.92</v>
      </c>
      <c r="I161" s="39"/>
      <c r="J161" s="39">
        <f>IF(Source!BB83&lt;&gt; 0, Source!BB83, 1)</f>
        <v>7.3</v>
      </c>
      <c r="K161" s="40">
        <f>Source!Q83</f>
        <v>379.03</v>
      </c>
      <c r="L161" s="41"/>
    </row>
    <row r="162" spans="1:26" ht="14.25">
      <c r="A162" s="23"/>
      <c r="B162" s="55"/>
      <c r="C162" s="55" t="s">
        <v>588</v>
      </c>
      <c r="D162" s="37"/>
      <c r="E162" s="10"/>
      <c r="F162" s="38">
        <f>Source!AN83</f>
        <v>177.53</v>
      </c>
      <c r="G162" s="39" t="str">
        <f>Source!DF83</f>
        <v>)*1,25</v>
      </c>
      <c r="H162" s="52">
        <f>ROUND(Source!AE83*Source!I83, 2)</f>
        <v>4.22</v>
      </c>
      <c r="I162" s="39"/>
      <c r="J162" s="39">
        <f>IF(Source!BS83&lt;&gt; 0, Source!BS83, 1)</f>
        <v>33.6</v>
      </c>
      <c r="K162" s="52">
        <f>Source!R83</f>
        <v>141.66999999999999</v>
      </c>
      <c r="L162" s="41"/>
      <c r="R162">
        <f>H162</f>
        <v>4.22</v>
      </c>
    </row>
    <row r="163" spans="1:26" ht="14.25">
      <c r="A163" s="23"/>
      <c r="B163" s="55"/>
      <c r="C163" s="55" t="s">
        <v>590</v>
      </c>
      <c r="D163" s="37"/>
      <c r="E163" s="10"/>
      <c r="F163" s="38">
        <f>Source!AL83</f>
        <v>12.2</v>
      </c>
      <c r="G163" s="39" t="str">
        <f>Source!DD83</f>
        <v/>
      </c>
      <c r="H163" s="40">
        <f>ROUND(Source!AC83*Source!I83, 2)</f>
        <v>0.23</v>
      </c>
      <c r="I163" s="39"/>
      <c r="J163" s="39">
        <f>IF(Source!BC83&lt;&gt; 0, Source!BC83, 1)</f>
        <v>9.1</v>
      </c>
      <c r="K163" s="40">
        <f>Source!P83</f>
        <v>2.11</v>
      </c>
      <c r="L163" s="41"/>
    </row>
    <row r="164" spans="1:26" ht="14.25">
      <c r="A164" s="23"/>
      <c r="B164" s="55"/>
      <c r="C164" s="55" t="s">
        <v>583</v>
      </c>
      <c r="D164" s="37" t="s">
        <v>584</v>
      </c>
      <c r="E164" s="10">
        <f>Source!BZ83</f>
        <v>113</v>
      </c>
      <c r="F164" s="58"/>
      <c r="G164" s="39"/>
      <c r="H164" s="40">
        <f>SUM(S158:S167)</f>
        <v>7.88</v>
      </c>
      <c r="I164" s="42"/>
      <c r="J164" s="36">
        <f>Source!AT83</f>
        <v>113</v>
      </c>
      <c r="K164" s="40">
        <f>SUM(T158:T167)</f>
        <v>264.68</v>
      </c>
      <c r="L164" s="41"/>
    </row>
    <row r="165" spans="1:26" ht="14.25">
      <c r="A165" s="23"/>
      <c r="B165" s="55"/>
      <c r="C165" s="55" t="s">
        <v>585</v>
      </c>
      <c r="D165" s="37" t="s">
        <v>584</v>
      </c>
      <c r="E165" s="10">
        <f>Source!CA83</f>
        <v>81</v>
      </c>
      <c r="F165" s="58"/>
      <c r="G165" s="39"/>
      <c r="H165" s="40">
        <f>SUM(U158:U167)</f>
        <v>5.65</v>
      </c>
      <c r="I165" s="42"/>
      <c r="J165" s="36">
        <f>Source!AU83</f>
        <v>81</v>
      </c>
      <c r="K165" s="40">
        <f>SUM(V158:V167)</f>
        <v>189.73</v>
      </c>
      <c r="L165" s="41"/>
    </row>
    <row r="166" spans="1:26" ht="14.25">
      <c r="A166" s="23"/>
      <c r="B166" s="55"/>
      <c r="C166" s="55" t="s">
        <v>586</v>
      </c>
      <c r="D166" s="37" t="s">
        <v>587</v>
      </c>
      <c r="E166" s="10">
        <f>Source!AQ83</f>
        <v>15.72</v>
      </c>
      <c r="F166" s="38"/>
      <c r="G166" s="39" t="str">
        <f>Source!DI83</f>
        <v>)*1,15</v>
      </c>
      <c r="H166" s="40"/>
      <c r="I166" s="39"/>
      <c r="J166" s="39"/>
      <c r="K166" s="40"/>
      <c r="L166" s="43">
        <f>Source!U83</f>
        <v>0.34348199999999995</v>
      </c>
    </row>
    <row r="167" spans="1:26" ht="28.5">
      <c r="A167" s="56" t="str">
        <f>Source!E84</f>
        <v>15,1</v>
      </c>
      <c r="B167" s="57" t="str">
        <f>Source!F84</f>
        <v>408-0122</v>
      </c>
      <c r="C167" s="57" t="str">
        <f>Source!G84</f>
        <v>Песок природный для строительных работ средний</v>
      </c>
      <c r="D167" s="44" t="str">
        <f>Source!H84</f>
        <v>м3</v>
      </c>
      <c r="E167" s="45">
        <f>Source!I84</f>
        <v>1.9</v>
      </c>
      <c r="F167" s="46">
        <f>Source!AL84+Source!AM84+Source!AO84</f>
        <v>55.26</v>
      </c>
      <c r="G167" s="47" t="s">
        <v>3</v>
      </c>
      <c r="H167" s="48">
        <f>ROUND(Source!AC84*Source!I84, 2)+ROUND(Source!AD84*Source!I84, 2)+ROUND(Source!AF84*Source!I84, 2)</f>
        <v>104.99</v>
      </c>
      <c r="I167" s="49"/>
      <c r="J167" s="49">
        <f>IF(Source!BC84&lt;&gt; 0, Source!BC84, 1)</f>
        <v>10.17</v>
      </c>
      <c r="K167" s="48">
        <f>Source!O84</f>
        <v>1067.79</v>
      </c>
      <c r="L167" s="50"/>
      <c r="S167">
        <f>ROUND((Source!FX84/100)*((ROUND(Source!AF84*Source!I84, 2)+ROUND(Source!AE84*Source!I84, 2))), 2)</f>
        <v>0</v>
      </c>
      <c r="T167">
        <f>Source!X84</f>
        <v>0</v>
      </c>
      <c r="U167">
        <f>ROUND((Source!FY84/100)*((ROUND(Source!AF84*Source!I84, 2)+ROUND(Source!AE84*Source!I84, 2))), 2)</f>
        <v>0</v>
      </c>
      <c r="V167">
        <f>Source!Y84</f>
        <v>0</v>
      </c>
      <c r="W167">
        <f>IF(Source!BI84&lt;=1,H167, 0)</f>
        <v>104.99</v>
      </c>
      <c r="X167">
        <f>IF(Source!BI84=2,H167, 0)</f>
        <v>0</v>
      </c>
      <c r="Y167">
        <f>IF(Source!BI84=3,H167, 0)</f>
        <v>0</v>
      </c>
      <c r="Z167">
        <f>IF(Source!BI84=4,H167, 0)</f>
        <v>0</v>
      </c>
    </row>
    <row r="168" spans="1:26" ht="15">
      <c r="G168" s="62">
        <f>H160+H161+H163+H164+H165+SUM(H167:H167)</f>
        <v>173.42000000000002</v>
      </c>
      <c r="H168" s="62"/>
      <c r="J168" s="62">
        <f>K160+K161+K163+K164+K165+SUM(K167:K167)</f>
        <v>1995.9</v>
      </c>
      <c r="K168" s="62"/>
      <c r="L168" s="51">
        <f>Source!U83</f>
        <v>0.34348199999999995</v>
      </c>
      <c r="O168" s="32">
        <f>G168</f>
        <v>173.42000000000002</v>
      </c>
      <c r="P168" s="32">
        <f>J168</f>
        <v>1995.9</v>
      </c>
      <c r="Q168" s="32">
        <f>L168</f>
        <v>0.34348199999999995</v>
      </c>
      <c r="W168">
        <f>IF(Source!BI83&lt;=1,H160+H161+H163+H164+H165, 0)</f>
        <v>68.430000000000007</v>
      </c>
      <c r="X168">
        <f>IF(Source!BI83=2,H160+H161+H163+H164+H165, 0)</f>
        <v>0</v>
      </c>
      <c r="Y168">
        <f>IF(Source!BI83=3,H160+H161+H163+H164+H165, 0)</f>
        <v>0</v>
      </c>
      <c r="Z168">
        <f>IF(Source!BI83=4,H160+H161+H163+H164+H165, 0)</f>
        <v>0</v>
      </c>
    </row>
    <row r="169" spans="1:26" ht="79.5">
      <c r="A169" s="23" t="str">
        <f>Source!E85</f>
        <v>16</v>
      </c>
      <c r="B169" s="55" t="s">
        <v>599</v>
      </c>
      <c r="C169" s="55" t="str">
        <f>Source!G85</f>
        <v>Устройство бетонных плитных тротуаров с заполнением швов песком</v>
      </c>
      <c r="D169" s="37" t="str">
        <f>Source!H85</f>
        <v>100 м2 тротуара</v>
      </c>
      <c r="E169" s="10">
        <f>Source!I85</f>
        <v>0.22</v>
      </c>
      <c r="F169" s="38">
        <f>Source!AL85+Source!AM85+Source!AO85</f>
        <v>7762.7</v>
      </c>
      <c r="G169" s="39"/>
      <c r="H169" s="40"/>
      <c r="I169" s="39" t="str">
        <f>Source!BO85</f>
        <v>27-07-003-2</v>
      </c>
      <c r="J169" s="39"/>
      <c r="K169" s="40"/>
      <c r="L169" s="41"/>
      <c r="S169">
        <f>ROUND((Source!FX85/100)*((ROUND(Source!AF85*Source!I85, 2)+ROUND(Source!AE85*Source!I85, 2))), 2)</f>
        <v>90.97</v>
      </c>
      <c r="T169">
        <f>Source!X85</f>
        <v>3056.81</v>
      </c>
      <c r="U169">
        <f>ROUND((Source!FY85/100)*((ROUND(Source!AF85*Source!I85, 2)+ROUND(Source!AE85*Source!I85, 2))), 2)</f>
        <v>57.97</v>
      </c>
      <c r="V169">
        <f>Source!Y85</f>
        <v>1947.97</v>
      </c>
    </row>
    <row r="170" spans="1:26">
      <c r="C170" s="31" t="str">
        <f>"Объем: "&amp;Source!I85&amp;"=22/"&amp;"100"</f>
        <v>Объем: 0,22=22/100</v>
      </c>
    </row>
    <row r="171" spans="1:26" ht="14.25">
      <c r="A171" s="23"/>
      <c r="B171" s="55"/>
      <c r="C171" s="55" t="s">
        <v>582</v>
      </c>
      <c r="D171" s="37"/>
      <c r="E171" s="10"/>
      <c r="F171" s="38">
        <f>Source!AO85</f>
        <v>346.41</v>
      </c>
      <c r="G171" s="39" t="str">
        <f>Source!DG85</f>
        <v>)*1,15</v>
      </c>
      <c r="H171" s="40">
        <f>ROUND(Source!AF85*Source!I85, 2)</f>
        <v>87.64</v>
      </c>
      <c r="I171" s="39"/>
      <c r="J171" s="39">
        <f>IF(Source!BA85&lt;&gt; 0, Source!BA85, 1)</f>
        <v>33.6</v>
      </c>
      <c r="K171" s="40">
        <f>Source!S85</f>
        <v>2944.76</v>
      </c>
      <c r="L171" s="41"/>
      <c r="R171">
        <f>H171</f>
        <v>87.64</v>
      </c>
    </row>
    <row r="172" spans="1:26" ht="14.25">
      <c r="A172" s="23"/>
      <c r="B172" s="55"/>
      <c r="C172" s="55" t="s">
        <v>63</v>
      </c>
      <c r="D172" s="37"/>
      <c r="E172" s="10"/>
      <c r="F172" s="38">
        <f>Source!AM85</f>
        <v>403.53</v>
      </c>
      <c r="G172" s="39" t="str">
        <f>Source!DE85</f>
        <v>)*1,25</v>
      </c>
      <c r="H172" s="40">
        <f>ROUND(Source!AD85*Source!I85, 2)</f>
        <v>110.97</v>
      </c>
      <c r="I172" s="39"/>
      <c r="J172" s="39">
        <f>IF(Source!BB85&lt;&gt; 0, Source!BB85, 1)</f>
        <v>7.28</v>
      </c>
      <c r="K172" s="40">
        <f>Source!Q85</f>
        <v>807.87</v>
      </c>
      <c r="L172" s="41"/>
    </row>
    <row r="173" spans="1:26" ht="14.25">
      <c r="A173" s="23"/>
      <c r="B173" s="55"/>
      <c r="C173" s="55" t="s">
        <v>588</v>
      </c>
      <c r="D173" s="37"/>
      <c r="E173" s="10"/>
      <c r="F173" s="38">
        <f>Source!AN85</f>
        <v>5.64</v>
      </c>
      <c r="G173" s="39" t="str">
        <f>Source!DF85</f>
        <v>)*1,25</v>
      </c>
      <c r="H173" s="52">
        <f>ROUND(Source!AE85*Source!I85, 2)</f>
        <v>1.55</v>
      </c>
      <c r="I173" s="39"/>
      <c r="J173" s="39">
        <f>IF(Source!BS85&lt;&gt; 0, Source!BS85, 1)</f>
        <v>33.6</v>
      </c>
      <c r="K173" s="52">
        <f>Source!R85</f>
        <v>52.11</v>
      </c>
      <c r="L173" s="41"/>
      <c r="R173">
        <f>H173</f>
        <v>1.55</v>
      </c>
    </row>
    <row r="174" spans="1:26" ht="14.25">
      <c r="A174" s="23"/>
      <c r="B174" s="55"/>
      <c r="C174" s="55" t="s">
        <v>590</v>
      </c>
      <c r="D174" s="37"/>
      <c r="E174" s="10"/>
      <c r="F174" s="38">
        <f>Source!AL85</f>
        <v>7012.76</v>
      </c>
      <c r="G174" s="39" t="str">
        <f>Source!DD85</f>
        <v/>
      </c>
      <c r="H174" s="40">
        <f>ROUND(Source!AC85*Source!I85, 2)</f>
        <v>1542.81</v>
      </c>
      <c r="I174" s="39"/>
      <c r="J174" s="39">
        <f>IF(Source!BC85&lt;&gt; 0, Source!BC85, 1)</f>
        <v>4.4800000000000004</v>
      </c>
      <c r="K174" s="40">
        <f>Source!P85</f>
        <v>6911.78</v>
      </c>
      <c r="L174" s="41"/>
    </row>
    <row r="175" spans="1:26" ht="14.25">
      <c r="A175" s="23"/>
      <c r="B175" s="55"/>
      <c r="C175" s="55" t="s">
        <v>583</v>
      </c>
      <c r="D175" s="37" t="s">
        <v>584</v>
      </c>
      <c r="E175" s="10">
        <f>Source!BZ85</f>
        <v>102</v>
      </c>
      <c r="F175" s="58"/>
      <c r="G175" s="39"/>
      <c r="H175" s="40">
        <f>SUM(S169:S178)</f>
        <v>90.97</v>
      </c>
      <c r="I175" s="42"/>
      <c r="J175" s="36">
        <f>Source!AT85</f>
        <v>102</v>
      </c>
      <c r="K175" s="40">
        <f>SUM(T169:T178)</f>
        <v>3056.81</v>
      </c>
      <c r="L175" s="41"/>
    </row>
    <row r="176" spans="1:26" ht="14.25">
      <c r="A176" s="23"/>
      <c r="B176" s="55"/>
      <c r="C176" s="55" t="s">
        <v>585</v>
      </c>
      <c r="D176" s="37" t="s">
        <v>584</v>
      </c>
      <c r="E176" s="10">
        <f>Source!CA85</f>
        <v>65</v>
      </c>
      <c r="F176" s="58"/>
      <c r="G176" s="39"/>
      <c r="H176" s="40">
        <f>SUM(U169:U178)</f>
        <v>57.97</v>
      </c>
      <c r="I176" s="42"/>
      <c r="J176" s="36">
        <f>Source!AU85</f>
        <v>65</v>
      </c>
      <c r="K176" s="40">
        <f>SUM(V169:V178)</f>
        <v>1947.97</v>
      </c>
      <c r="L176" s="41"/>
    </row>
    <row r="177" spans="1:26" ht="14.25">
      <c r="A177" s="23"/>
      <c r="B177" s="55"/>
      <c r="C177" s="55" t="s">
        <v>586</v>
      </c>
      <c r="D177" s="37" t="s">
        <v>587</v>
      </c>
      <c r="E177" s="10">
        <f>Source!AQ85</f>
        <v>42.4</v>
      </c>
      <c r="F177" s="38"/>
      <c r="G177" s="39" t="str">
        <f>Source!DI85</f>
        <v>)*1,15</v>
      </c>
      <c r="H177" s="40"/>
      <c r="I177" s="39"/>
      <c r="J177" s="39"/>
      <c r="K177" s="40"/>
      <c r="L177" s="43">
        <f>Source!U85</f>
        <v>10.7272</v>
      </c>
    </row>
    <row r="178" spans="1:26" ht="28.5">
      <c r="A178" s="56" t="str">
        <f>Source!E86</f>
        <v>16,1</v>
      </c>
      <c r="B178" s="57" t="str">
        <f>Source!F86</f>
        <v>407-0027</v>
      </c>
      <c r="C178" s="57" t="str">
        <f>Source!G86</f>
        <v>Смесь пескоцементная с содержанием цемента до 67 %</v>
      </c>
      <c r="D178" s="44" t="str">
        <f>Source!H86</f>
        <v>м3</v>
      </c>
      <c r="E178" s="45">
        <f>Source!I86</f>
        <v>1.1000000000000001</v>
      </c>
      <c r="F178" s="46">
        <f>Source!AL86+Source!AM86+Source!AO86</f>
        <v>295.8</v>
      </c>
      <c r="G178" s="47" t="s">
        <v>3</v>
      </c>
      <c r="H178" s="48">
        <f>ROUND(Source!AC86*Source!I86, 2)+ROUND(Source!AD86*Source!I86, 2)+ROUND(Source!AF86*Source!I86, 2)</f>
        <v>325.38</v>
      </c>
      <c r="I178" s="49"/>
      <c r="J178" s="49">
        <f>IF(Source!BC86&lt;&gt; 0, Source!BC86, 1)</f>
        <v>10.73</v>
      </c>
      <c r="K178" s="48">
        <f>Source!O86</f>
        <v>3491.33</v>
      </c>
      <c r="L178" s="50"/>
      <c r="S178">
        <f>ROUND((Source!FX86/100)*((ROUND(Source!AF86*Source!I86, 2)+ROUND(Source!AE86*Source!I86, 2))), 2)</f>
        <v>0</v>
      </c>
      <c r="T178">
        <f>Source!X86</f>
        <v>0</v>
      </c>
      <c r="U178">
        <f>ROUND((Source!FY86/100)*((ROUND(Source!AF86*Source!I86, 2)+ROUND(Source!AE86*Source!I86, 2))), 2)</f>
        <v>0</v>
      </c>
      <c r="V178">
        <f>Source!Y86</f>
        <v>0</v>
      </c>
      <c r="W178">
        <f>IF(Source!BI86&lt;=1,H178, 0)</f>
        <v>325.38</v>
      </c>
      <c r="X178">
        <f>IF(Source!BI86=2,H178, 0)</f>
        <v>0</v>
      </c>
      <c r="Y178">
        <f>IF(Source!BI86=3,H178, 0)</f>
        <v>0</v>
      </c>
      <c r="Z178">
        <f>IF(Source!BI86=4,H178, 0)</f>
        <v>0</v>
      </c>
    </row>
    <row r="179" spans="1:26" ht="15">
      <c r="G179" s="62">
        <f>H171+H172+H174+H175+H176+SUM(H178:H178)</f>
        <v>2215.7400000000002</v>
      </c>
      <c r="H179" s="62"/>
      <c r="J179" s="62">
        <f>K171+K172+K174+K175+K176+SUM(K178:K178)</f>
        <v>19160.519999999997</v>
      </c>
      <c r="K179" s="62"/>
      <c r="L179" s="51">
        <f>Source!U85</f>
        <v>10.7272</v>
      </c>
      <c r="O179" s="32">
        <f>G179</f>
        <v>2215.7400000000002</v>
      </c>
      <c r="P179" s="32">
        <f>J179</f>
        <v>19160.519999999997</v>
      </c>
      <c r="Q179" s="32">
        <f>L179</f>
        <v>10.7272</v>
      </c>
      <c r="W179">
        <f>IF(Source!BI85&lt;=1,H171+H172+H174+H175+H176, 0)</f>
        <v>1890.3600000000001</v>
      </c>
      <c r="X179">
        <f>IF(Source!BI85=2,H171+H172+H174+H175+H176, 0)</f>
        <v>0</v>
      </c>
      <c r="Y179">
        <f>IF(Source!BI85=3,H171+H172+H174+H175+H176, 0)</f>
        <v>0</v>
      </c>
      <c r="Z179">
        <f>IF(Source!BI85=4,H171+H172+H174+H175+H176, 0)</f>
        <v>0</v>
      </c>
    </row>
    <row r="181" spans="1:26" ht="15">
      <c r="A181" s="60" t="str">
        <f>CONCATENATE("Итого по разделу: ",IF(Source!G88&lt;&gt;"Новый раздел", Source!G88, ""))</f>
        <v>Итого по разделу: Монтаж</v>
      </c>
      <c r="B181" s="60"/>
      <c r="C181" s="60"/>
      <c r="D181" s="60"/>
      <c r="E181" s="60"/>
      <c r="F181" s="60"/>
      <c r="G181" s="61">
        <f>SUM(O78:O180)</f>
        <v>349064.6399999999</v>
      </c>
      <c r="H181" s="61"/>
      <c r="I181" s="35"/>
      <c r="J181" s="61">
        <f>SUM(P78:P180)</f>
        <v>500165.84</v>
      </c>
      <c r="K181" s="61"/>
      <c r="L181" s="51">
        <f>SUM(Q78:Q180)</f>
        <v>147.639162</v>
      </c>
    </row>
    <row r="185" spans="1:26" ht="16.5">
      <c r="A185" s="65" t="str">
        <f>CONCATENATE("Раздел: ",IF(Source!G118&lt;&gt;"Новый раздел", Source!G118, ""))</f>
        <v>Раздел: Крыльцо с торца здания.</v>
      </c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</row>
    <row r="186" spans="1:26" ht="42.75">
      <c r="A186" s="23" t="str">
        <f>Source!E122</f>
        <v>1</v>
      </c>
      <c r="B186" s="55" t="str">
        <f>Source!F122</f>
        <v>57-2-3</v>
      </c>
      <c r="C186" s="55" t="str">
        <f>Source!G122</f>
        <v>Разборка покрытий полов из керамических плиток</v>
      </c>
      <c r="D186" s="37" t="str">
        <f>Source!H122</f>
        <v>100 м2 покрытия</v>
      </c>
      <c r="E186" s="10">
        <f>Source!I122</f>
        <v>3.2000000000000001E-2</v>
      </c>
      <c r="F186" s="38">
        <f>Source!AL122+Source!AM122+Source!AO122</f>
        <v>641</v>
      </c>
      <c r="G186" s="39"/>
      <c r="H186" s="40"/>
      <c r="I186" s="39" t="str">
        <f>Source!BO122</f>
        <v>57-2-3</v>
      </c>
      <c r="J186" s="39"/>
      <c r="K186" s="40"/>
      <c r="L186" s="41"/>
      <c r="S186">
        <f>ROUND((Source!FX122/100)*((ROUND(Source!AF122*Source!I122, 2)+ROUND(Source!AE122*Source!I122, 2))), 2)</f>
        <v>17.52</v>
      </c>
      <c r="T186">
        <f>Source!X122</f>
        <v>588.91999999999996</v>
      </c>
      <c r="U186">
        <f>ROUND((Source!FY122/100)*((ROUND(Source!AF122*Source!I122, 2)+ROUND(Source!AE122*Source!I122, 2))), 2)</f>
        <v>9.65</v>
      </c>
      <c r="V186">
        <f>Source!Y122</f>
        <v>324.24</v>
      </c>
    </row>
    <row r="187" spans="1:26">
      <c r="C187" s="31" t="str">
        <f>"Объем: "&amp;Source!I122&amp;"=3,2/"&amp;"100"</f>
        <v>Объем: 0,032=3,2/100</v>
      </c>
    </row>
    <row r="188" spans="1:26" ht="14.25">
      <c r="A188" s="23"/>
      <c r="B188" s="55"/>
      <c r="C188" s="55" t="s">
        <v>582</v>
      </c>
      <c r="D188" s="37"/>
      <c r="E188" s="10"/>
      <c r="F188" s="38">
        <f>Source!AO122</f>
        <v>595.99</v>
      </c>
      <c r="G188" s="39" t="str">
        <f>Source!DG122</f>
        <v/>
      </c>
      <c r="H188" s="40">
        <f>ROUND(Source!AF122*Source!I122, 2)</f>
        <v>19.07</v>
      </c>
      <c r="I188" s="39"/>
      <c r="J188" s="39">
        <f>IF(Source!BA122&lt;&gt; 0, Source!BA122, 1)</f>
        <v>33.6</v>
      </c>
      <c r="K188" s="40">
        <f>Source!S122</f>
        <v>640.80999999999995</v>
      </c>
      <c r="L188" s="41"/>
      <c r="R188">
        <f>H188</f>
        <v>19.07</v>
      </c>
    </row>
    <row r="189" spans="1:26" ht="14.25">
      <c r="A189" s="23"/>
      <c r="B189" s="55"/>
      <c r="C189" s="55" t="s">
        <v>63</v>
      </c>
      <c r="D189" s="37"/>
      <c r="E189" s="10"/>
      <c r="F189" s="38">
        <f>Source!AM122</f>
        <v>45.01</v>
      </c>
      <c r="G189" s="39" t="str">
        <f>Source!DE122</f>
        <v/>
      </c>
      <c r="H189" s="40">
        <f>ROUND(Source!AD122*Source!I122, 2)</f>
        <v>1.44</v>
      </c>
      <c r="I189" s="39"/>
      <c r="J189" s="39">
        <f>IF(Source!BB122&lt;&gt; 0, Source!BB122, 1)</f>
        <v>14.93</v>
      </c>
      <c r="K189" s="40">
        <f>Source!Q122</f>
        <v>21.5</v>
      </c>
      <c r="L189" s="41"/>
    </row>
    <row r="190" spans="1:26" ht="14.25">
      <c r="A190" s="23"/>
      <c r="B190" s="55"/>
      <c r="C190" s="55" t="s">
        <v>588</v>
      </c>
      <c r="D190" s="37"/>
      <c r="E190" s="10"/>
      <c r="F190" s="38">
        <f>Source!AN122</f>
        <v>19.440000000000001</v>
      </c>
      <c r="G190" s="39" t="str">
        <f>Source!DF122</f>
        <v/>
      </c>
      <c r="H190" s="52">
        <f>ROUND(Source!AE122*Source!I122, 2)</f>
        <v>0.62</v>
      </c>
      <c r="I190" s="39"/>
      <c r="J190" s="39">
        <f>IF(Source!BS122&lt;&gt; 0, Source!BS122, 1)</f>
        <v>33.6</v>
      </c>
      <c r="K190" s="52">
        <f>Source!R122</f>
        <v>20.9</v>
      </c>
      <c r="L190" s="41"/>
      <c r="R190">
        <f>H190</f>
        <v>0.62</v>
      </c>
    </row>
    <row r="191" spans="1:26" ht="14.25">
      <c r="A191" s="23"/>
      <c r="B191" s="55"/>
      <c r="C191" s="55" t="s">
        <v>583</v>
      </c>
      <c r="D191" s="37" t="s">
        <v>584</v>
      </c>
      <c r="E191" s="10">
        <f>Source!BZ122</f>
        <v>89</v>
      </c>
      <c r="F191" s="58"/>
      <c r="G191" s="39"/>
      <c r="H191" s="40">
        <f>SUM(S186:S194)</f>
        <v>17.52</v>
      </c>
      <c r="I191" s="42"/>
      <c r="J191" s="36">
        <f>Source!AT122</f>
        <v>89</v>
      </c>
      <c r="K191" s="40">
        <f>SUM(T186:T194)</f>
        <v>588.91999999999996</v>
      </c>
      <c r="L191" s="41"/>
    </row>
    <row r="192" spans="1:26" ht="14.25">
      <c r="A192" s="23"/>
      <c r="B192" s="55"/>
      <c r="C192" s="55" t="s">
        <v>585</v>
      </c>
      <c r="D192" s="37" t="s">
        <v>584</v>
      </c>
      <c r="E192" s="10">
        <f>Source!CA122</f>
        <v>49</v>
      </c>
      <c r="F192" s="58"/>
      <c r="G192" s="39"/>
      <c r="H192" s="40">
        <f>SUM(U186:U194)</f>
        <v>9.65</v>
      </c>
      <c r="I192" s="42"/>
      <c r="J192" s="36">
        <f>Source!AU122</f>
        <v>49</v>
      </c>
      <c r="K192" s="40">
        <f>SUM(V186:V194)</f>
        <v>324.24</v>
      </c>
      <c r="L192" s="41"/>
    </row>
    <row r="193" spans="1:26" ht="14.25">
      <c r="A193" s="23"/>
      <c r="B193" s="55"/>
      <c r="C193" s="55" t="s">
        <v>586</v>
      </c>
      <c r="D193" s="37" t="s">
        <v>587</v>
      </c>
      <c r="E193" s="10">
        <f>Source!AQ122</f>
        <v>69.87</v>
      </c>
      <c r="F193" s="38"/>
      <c r="G193" s="39" t="str">
        <f>Source!DI122</f>
        <v/>
      </c>
      <c r="H193" s="40"/>
      <c r="I193" s="39"/>
      <c r="J193" s="39"/>
      <c r="K193" s="40"/>
      <c r="L193" s="43">
        <f>Source!U122</f>
        <v>2.23584</v>
      </c>
    </row>
    <row r="194" spans="1:26" ht="14.25">
      <c r="A194" s="56" t="str">
        <f>Source!E123</f>
        <v>1,1</v>
      </c>
      <c r="B194" s="57" t="str">
        <f>Source!F123</f>
        <v>509-9900</v>
      </c>
      <c r="C194" s="57" t="str">
        <f>Source!G123</f>
        <v>Строительный мусор</v>
      </c>
      <c r="D194" s="44" t="str">
        <f>Source!H123</f>
        <v>т</v>
      </c>
      <c r="E194" s="45">
        <f>Source!I123</f>
        <v>0.16639999999999999</v>
      </c>
      <c r="F194" s="46">
        <f>Source!AL123+Source!AM123+Source!AO123</f>
        <v>0</v>
      </c>
      <c r="G194" s="47" t="s">
        <v>3</v>
      </c>
      <c r="H194" s="48">
        <f>ROUND(Source!AC123*Source!I123, 2)+ROUND(Source!AD123*Source!I123, 2)+ROUND(Source!AF123*Source!I123, 2)</f>
        <v>0</v>
      </c>
      <c r="I194" s="49"/>
      <c r="J194" s="49">
        <f>IF(Source!BC123&lt;&gt; 0, Source!BC123, 1)</f>
        <v>1</v>
      </c>
      <c r="K194" s="48">
        <f>Source!O123</f>
        <v>0</v>
      </c>
      <c r="L194" s="50"/>
      <c r="S194">
        <f>ROUND((Source!FX123/100)*((ROUND(Source!AF123*Source!I123, 2)+ROUND(Source!AE123*Source!I123, 2))), 2)</f>
        <v>0</v>
      </c>
      <c r="T194">
        <f>Source!X123</f>
        <v>0</v>
      </c>
      <c r="U194">
        <f>ROUND((Source!FY123/100)*((ROUND(Source!AF123*Source!I123, 2)+ROUND(Source!AE123*Source!I123, 2))), 2)</f>
        <v>0</v>
      </c>
      <c r="V194">
        <f>Source!Y123</f>
        <v>0</v>
      </c>
      <c r="W194">
        <f>IF(Source!BI123&lt;=1,H194, 0)</f>
        <v>0</v>
      </c>
      <c r="X194">
        <f>IF(Source!BI123=2,H194, 0)</f>
        <v>0</v>
      </c>
      <c r="Y194">
        <f>IF(Source!BI123=3,H194, 0)</f>
        <v>0</v>
      </c>
      <c r="Z194">
        <f>IF(Source!BI123=4,H194, 0)</f>
        <v>0</v>
      </c>
    </row>
    <row r="195" spans="1:26" ht="15">
      <c r="G195" s="62">
        <f>H188+H189+H191+H192+SUM(H194:H194)</f>
        <v>47.68</v>
      </c>
      <c r="H195" s="62"/>
      <c r="J195" s="62">
        <f>K188+K189+K191+K192+SUM(K194:K194)</f>
        <v>1575.47</v>
      </c>
      <c r="K195" s="62"/>
      <c r="L195" s="51">
        <f>Source!U122</f>
        <v>2.23584</v>
      </c>
      <c r="O195" s="32">
        <f>G195</f>
        <v>47.68</v>
      </c>
      <c r="P195" s="32">
        <f>J195</f>
        <v>1575.47</v>
      </c>
      <c r="Q195" s="32">
        <f>L195</f>
        <v>2.23584</v>
      </c>
      <c r="W195">
        <f>IF(Source!BI122&lt;=1,H188+H189+H191+H192, 0)</f>
        <v>47.68</v>
      </c>
      <c r="X195">
        <f>IF(Source!BI122=2,H188+H189+H191+H192, 0)</f>
        <v>0</v>
      </c>
      <c r="Y195">
        <f>IF(Source!BI122=3,H188+H189+H191+H192, 0)</f>
        <v>0</v>
      </c>
      <c r="Z195">
        <f>IF(Source!BI122=4,H188+H189+H191+H192, 0)</f>
        <v>0</v>
      </c>
    </row>
    <row r="196" spans="1:26" ht="79.5">
      <c r="A196" s="23" t="str">
        <f>Source!E124</f>
        <v>3</v>
      </c>
      <c r="B196" s="55" t="s">
        <v>596</v>
      </c>
      <c r="C196" s="55" t="str">
        <f>Source!G124</f>
        <v>Устройство покрытий на цементном растворе из плиток керамических для полов многоцветных</v>
      </c>
      <c r="D196" s="37" t="str">
        <f>Source!H124</f>
        <v>100 м2 покрытия</v>
      </c>
      <c r="E196" s="10">
        <f>Source!I124</f>
        <v>3.2000000000000001E-2</v>
      </c>
      <c r="F196" s="38">
        <f>Source!AL124+Source!AM124+Source!AO124</f>
        <v>8991</v>
      </c>
      <c r="G196" s="39"/>
      <c r="H196" s="40"/>
      <c r="I196" s="39" t="str">
        <f>Source!BO124</f>
        <v>11-01-027-2</v>
      </c>
      <c r="J196" s="39"/>
      <c r="K196" s="40"/>
      <c r="L196" s="41"/>
      <c r="S196">
        <f>ROUND((Source!FX124/100)*((ROUND(Source!AF124*Source!I124, 2)+ROUND(Source!AE124*Source!I124, 2))), 2)</f>
        <v>40.32</v>
      </c>
      <c r="T196">
        <f>Source!X124</f>
        <v>1354.44</v>
      </c>
      <c r="U196">
        <f>ROUND((Source!FY124/100)*((ROUND(Source!AF124*Source!I124, 2)+ROUND(Source!AE124*Source!I124, 2))), 2)</f>
        <v>21.96</v>
      </c>
      <c r="V196">
        <f>Source!Y124</f>
        <v>737.57</v>
      </c>
    </row>
    <row r="197" spans="1:26">
      <c r="C197" s="31" t="str">
        <f>"Объем: "&amp;Source!I124&amp;"=3,2/"&amp;"100"</f>
        <v>Объем: 0,032=3,2/100</v>
      </c>
    </row>
    <row r="198" spans="1:26" ht="14.25">
      <c r="A198" s="23"/>
      <c r="B198" s="55"/>
      <c r="C198" s="55" t="s">
        <v>582</v>
      </c>
      <c r="D198" s="37"/>
      <c r="E198" s="10"/>
      <c r="F198" s="38">
        <f>Source!AO124</f>
        <v>1046.8800000000001</v>
      </c>
      <c r="G198" s="39" t="str">
        <f>Source!DG124</f>
        <v>)*1,15</v>
      </c>
      <c r="H198" s="40">
        <f>ROUND(Source!AF124*Source!I124, 2)</f>
        <v>38.53</v>
      </c>
      <c r="I198" s="39"/>
      <c r="J198" s="39">
        <f>IF(Source!BA124&lt;&gt; 0, Source!BA124, 1)</f>
        <v>33.6</v>
      </c>
      <c r="K198" s="40">
        <f>Source!S124</f>
        <v>1294.45</v>
      </c>
      <c r="L198" s="41"/>
      <c r="R198">
        <f>H198</f>
        <v>38.53</v>
      </c>
    </row>
    <row r="199" spans="1:26" ht="14.25">
      <c r="A199" s="23"/>
      <c r="B199" s="55"/>
      <c r="C199" s="55" t="s">
        <v>63</v>
      </c>
      <c r="D199" s="37"/>
      <c r="E199" s="10"/>
      <c r="F199" s="38">
        <f>Source!AM124</f>
        <v>132.27000000000001</v>
      </c>
      <c r="G199" s="39" t="str">
        <f>Source!DE124</f>
        <v>)*1,25</v>
      </c>
      <c r="H199" s="40">
        <f>ROUND(Source!AD124*Source!I124, 2)</f>
        <v>5.29</v>
      </c>
      <c r="I199" s="39"/>
      <c r="J199" s="39">
        <f>IF(Source!BB124&lt;&gt; 0, Source!BB124, 1)</f>
        <v>12.54</v>
      </c>
      <c r="K199" s="40">
        <f>Source!Q124</f>
        <v>66.349999999999994</v>
      </c>
      <c r="L199" s="41"/>
    </row>
    <row r="200" spans="1:26" ht="14.25">
      <c r="A200" s="23"/>
      <c r="B200" s="55"/>
      <c r="C200" s="55" t="s">
        <v>588</v>
      </c>
      <c r="D200" s="37"/>
      <c r="E200" s="10"/>
      <c r="F200" s="38">
        <f>Source!AN124</f>
        <v>34.659999999999997</v>
      </c>
      <c r="G200" s="39" t="str">
        <f>Source!DF124</f>
        <v>)*1,25</v>
      </c>
      <c r="H200" s="52">
        <f>ROUND(Source!AE124*Source!I124, 2)</f>
        <v>1.39</v>
      </c>
      <c r="I200" s="39"/>
      <c r="J200" s="39">
        <f>IF(Source!BS124&lt;&gt; 0, Source!BS124, 1)</f>
        <v>33.6</v>
      </c>
      <c r="K200" s="52">
        <f>Source!R124</f>
        <v>46.58</v>
      </c>
      <c r="L200" s="41"/>
      <c r="R200">
        <f>H200</f>
        <v>1.39</v>
      </c>
    </row>
    <row r="201" spans="1:26" ht="14.25">
      <c r="A201" s="23"/>
      <c r="B201" s="55"/>
      <c r="C201" s="55" t="s">
        <v>590</v>
      </c>
      <c r="D201" s="37"/>
      <c r="E201" s="10"/>
      <c r="F201" s="38">
        <f>Source!AL124</f>
        <v>7811.85</v>
      </c>
      <c r="G201" s="39" t="str">
        <f>Source!DD124</f>
        <v/>
      </c>
      <c r="H201" s="40">
        <f>ROUND(Source!AC124*Source!I124, 2)</f>
        <v>249.98</v>
      </c>
      <c r="I201" s="39"/>
      <c r="J201" s="39">
        <f>IF(Source!BC124&lt;&gt; 0, Source!BC124, 1)</f>
        <v>7.74</v>
      </c>
      <c r="K201" s="40">
        <f>Source!P124</f>
        <v>1934.84</v>
      </c>
      <c r="L201" s="41"/>
    </row>
    <row r="202" spans="1:26" ht="14.25">
      <c r="A202" s="23"/>
      <c r="B202" s="55"/>
      <c r="C202" s="55" t="s">
        <v>583</v>
      </c>
      <c r="D202" s="37" t="s">
        <v>584</v>
      </c>
      <c r="E202" s="10">
        <f>Source!BZ124</f>
        <v>101</v>
      </c>
      <c r="F202" s="58"/>
      <c r="G202" s="39"/>
      <c r="H202" s="40">
        <f>SUM(S196:S204)</f>
        <v>40.32</v>
      </c>
      <c r="I202" s="42"/>
      <c r="J202" s="36">
        <f>Source!AT124</f>
        <v>101</v>
      </c>
      <c r="K202" s="40">
        <f>SUM(T196:T204)</f>
        <v>1354.44</v>
      </c>
      <c r="L202" s="41"/>
    </row>
    <row r="203" spans="1:26" ht="14.25">
      <c r="A203" s="23"/>
      <c r="B203" s="55"/>
      <c r="C203" s="55" t="s">
        <v>585</v>
      </c>
      <c r="D203" s="37" t="s">
        <v>584</v>
      </c>
      <c r="E203" s="10">
        <f>Source!CA124</f>
        <v>55</v>
      </c>
      <c r="F203" s="58"/>
      <c r="G203" s="39"/>
      <c r="H203" s="40">
        <f>SUM(U196:U204)</f>
        <v>21.96</v>
      </c>
      <c r="I203" s="42"/>
      <c r="J203" s="36">
        <f>Source!AU124</f>
        <v>55</v>
      </c>
      <c r="K203" s="40">
        <f>SUM(V196:V204)</f>
        <v>737.57</v>
      </c>
      <c r="L203" s="41"/>
    </row>
    <row r="204" spans="1:26" ht="14.25">
      <c r="A204" s="56"/>
      <c r="B204" s="57"/>
      <c r="C204" s="57" t="s">
        <v>586</v>
      </c>
      <c r="D204" s="44" t="s">
        <v>587</v>
      </c>
      <c r="E204" s="45">
        <f>Source!AQ124</f>
        <v>119.78</v>
      </c>
      <c r="F204" s="46"/>
      <c r="G204" s="49" t="str">
        <f>Source!DI124</f>
        <v>)*1,15</v>
      </c>
      <c r="H204" s="48"/>
      <c r="I204" s="49"/>
      <c r="J204" s="49"/>
      <c r="K204" s="48"/>
      <c r="L204" s="53">
        <f>Source!U124</f>
        <v>4.4079039999999994</v>
      </c>
    </row>
    <row r="205" spans="1:26" ht="15">
      <c r="G205" s="62">
        <f>H198+H199+H201+H202+H203</f>
        <v>356.08</v>
      </c>
      <c r="H205" s="62"/>
      <c r="J205" s="62">
        <f>K198+K199+K201+K202+K203</f>
        <v>5387.65</v>
      </c>
      <c r="K205" s="62"/>
      <c r="L205" s="51">
        <f>Source!U124</f>
        <v>4.4079039999999994</v>
      </c>
      <c r="O205" s="32">
        <f>G205</f>
        <v>356.08</v>
      </c>
      <c r="P205" s="32">
        <f>J205</f>
        <v>5387.65</v>
      </c>
      <c r="Q205" s="32">
        <f>L205</f>
        <v>4.4079039999999994</v>
      </c>
      <c r="W205">
        <f>IF(Source!BI124&lt;=1,H198+H199+H201+H202+H203, 0)</f>
        <v>356.08</v>
      </c>
      <c r="X205">
        <f>IF(Source!BI124=2,H198+H199+H201+H202+H203, 0)</f>
        <v>0</v>
      </c>
      <c r="Y205">
        <f>IF(Source!BI124=3,H198+H199+H201+H202+H203, 0)</f>
        <v>0</v>
      </c>
      <c r="Z205">
        <f>IF(Source!BI124=4,H198+H199+H201+H202+H203, 0)</f>
        <v>0</v>
      </c>
    </row>
    <row r="206" spans="1:26" ht="42.75">
      <c r="A206" s="23" t="str">
        <f>Source!E125</f>
        <v>6</v>
      </c>
      <c r="B206" s="55" t="str">
        <f>Source!F125</f>
        <v>56-10-1</v>
      </c>
      <c r="C206" s="55" t="str">
        <f>Source!G125</f>
        <v>Снятие дверных полотен</v>
      </c>
      <c r="D206" s="37" t="str">
        <f>Source!H125</f>
        <v>100 м2 дверных полотен</v>
      </c>
      <c r="E206" s="10">
        <f>Source!I125</f>
        <v>3.9E-2</v>
      </c>
      <c r="F206" s="38">
        <f>Source!AL125+Source!AM125+Source!AO125</f>
        <v>288.06</v>
      </c>
      <c r="G206" s="39"/>
      <c r="H206" s="40"/>
      <c r="I206" s="39" t="str">
        <f>Source!BO125</f>
        <v>56-10-1</v>
      </c>
      <c r="J206" s="39"/>
      <c r="K206" s="40"/>
      <c r="L206" s="41"/>
      <c r="S206">
        <f>ROUND((Source!FX125/100)*((ROUND(Source!AF125*Source!I125, 2)+ROUND(Source!AE125*Source!I125, 2))), 2)</f>
        <v>10.11</v>
      </c>
      <c r="T206">
        <f>Source!X125</f>
        <v>339.72</v>
      </c>
      <c r="U206">
        <f>ROUND((Source!FY125/100)*((ROUND(Source!AF125*Source!I125, 2)+ROUND(Source!AE125*Source!I125, 2))), 2)</f>
        <v>5.28</v>
      </c>
      <c r="V206">
        <f>Source!Y125</f>
        <v>177.41</v>
      </c>
    </row>
    <row r="207" spans="1:26">
      <c r="C207" s="31" t="str">
        <f>"Объем: "&amp;Source!I125&amp;"=3,9/"&amp;"100"</f>
        <v>Объем: 0,039=3,9/100</v>
      </c>
    </row>
    <row r="208" spans="1:26" ht="14.25">
      <c r="A208" s="23"/>
      <c r="B208" s="55"/>
      <c r="C208" s="55" t="s">
        <v>582</v>
      </c>
      <c r="D208" s="37"/>
      <c r="E208" s="10"/>
      <c r="F208" s="38">
        <f>Source!AO125</f>
        <v>288.06</v>
      </c>
      <c r="G208" s="39" t="str">
        <f>Source!DG125</f>
        <v/>
      </c>
      <c r="H208" s="40">
        <f>ROUND(Source!AF125*Source!I125, 2)</f>
        <v>11.23</v>
      </c>
      <c r="I208" s="39"/>
      <c r="J208" s="39">
        <f>IF(Source!BA125&lt;&gt; 0, Source!BA125, 1)</f>
        <v>33.6</v>
      </c>
      <c r="K208" s="40">
        <f>Source!S125</f>
        <v>377.47</v>
      </c>
      <c r="L208" s="41"/>
      <c r="R208">
        <f>H208</f>
        <v>11.23</v>
      </c>
    </row>
    <row r="209" spans="1:26" ht="14.25">
      <c r="A209" s="23"/>
      <c r="B209" s="55"/>
      <c r="C209" s="55" t="s">
        <v>583</v>
      </c>
      <c r="D209" s="37" t="s">
        <v>584</v>
      </c>
      <c r="E209" s="10">
        <f>Source!BZ125</f>
        <v>90</v>
      </c>
      <c r="F209" s="58"/>
      <c r="G209" s="39"/>
      <c r="H209" s="40">
        <f>SUM(S206:S212)</f>
        <v>10.11</v>
      </c>
      <c r="I209" s="42"/>
      <c r="J209" s="36">
        <f>Source!AT125</f>
        <v>90</v>
      </c>
      <c r="K209" s="40">
        <f>SUM(T206:T212)</f>
        <v>339.72</v>
      </c>
      <c r="L209" s="41"/>
    </row>
    <row r="210" spans="1:26" ht="14.25">
      <c r="A210" s="23"/>
      <c r="B210" s="55"/>
      <c r="C210" s="55" t="s">
        <v>585</v>
      </c>
      <c r="D210" s="37" t="s">
        <v>584</v>
      </c>
      <c r="E210" s="10">
        <f>Source!CA125</f>
        <v>47</v>
      </c>
      <c r="F210" s="58"/>
      <c r="G210" s="39"/>
      <c r="H210" s="40">
        <f>SUM(U206:U212)</f>
        <v>5.28</v>
      </c>
      <c r="I210" s="42"/>
      <c r="J210" s="36">
        <f>Source!AU125</f>
        <v>47</v>
      </c>
      <c r="K210" s="40">
        <f>SUM(V206:V212)</f>
        <v>177.41</v>
      </c>
      <c r="L210" s="41"/>
    </row>
    <row r="211" spans="1:26" ht="14.25">
      <c r="A211" s="23"/>
      <c r="B211" s="55"/>
      <c r="C211" s="55" t="s">
        <v>586</v>
      </c>
      <c r="D211" s="37" t="s">
        <v>587</v>
      </c>
      <c r="E211" s="10">
        <f>Source!AQ125</f>
        <v>36.28</v>
      </c>
      <c r="F211" s="38"/>
      <c r="G211" s="39" t="str">
        <f>Source!DI125</f>
        <v/>
      </c>
      <c r="H211" s="40"/>
      <c r="I211" s="39"/>
      <c r="J211" s="39"/>
      <c r="K211" s="40"/>
      <c r="L211" s="43">
        <f>Source!U125</f>
        <v>1.41492</v>
      </c>
    </row>
    <row r="212" spans="1:26" ht="14.25">
      <c r="A212" s="56" t="str">
        <f>Source!E126</f>
        <v>6,1</v>
      </c>
      <c r="B212" s="57" t="str">
        <f>Source!F126</f>
        <v>509-9900</v>
      </c>
      <c r="C212" s="57" t="str">
        <f>Source!G126</f>
        <v>Строительный мусор</v>
      </c>
      <c r="D212" s="44" t="str">
        <f>Source!H126</f>
        <v>т</v>
      </c>
      <c r="E212" s="45">
        <f>Source!I126</f>
        <v>4.6019999999999998E-2</v>
      </c>
      <c r="F212" s="46">
        <f>Source!AL126+Source!AM126+Source!AO126</f>
        <v>0</v>
      </c>
      <c r="G212" s="47" t="s">
        <v>3</v>
      </c>
      <c r="H212" s="48">
        <f>ROUND(Source!AC126*Source!I126, 2)+ROUND(Source!AD126*Source!I126, 2)+ROUND(Source!AF126*Source!I126, 2)</f>
        <v>0</v>
      </c>
      <c r="I212" s="49"/>
      <c r="J212" s="49">
        <f>IF(Source!BC126&lt;&gt; 0, Source!BC126, 1)</f>
        <v>1</v>
      </c>
      <c r="K212" s="48">
        <f>Source!O126</f>
        <v>0</v>
      </c>
      <c r="L212" s="50"/>
      <c r="S212">
        <f>ROUND((Source!FX126/100)*((ROUND(Source!AF126*Source!I126, 2)+ROUND(Source!AE126*Source!I126, 2))), 2)</f>
        <v>0</v>
      </c>
      <c r="T212">
        <f>Source!X126</f>
        <v>0</v>
      </c>
      <c r="U212">
        <f>ROUND((Source!FY126/100)*((ROUND(Source!AF126*Source!I126, 2)+ROUND(Source!AE126*Source!I126, 2))), 2)</f>
        <v>0</v>
      </c>
      <c r="V212">
        <f>Source!Y126</f>
        <v>0</v>
      </c>
      <c r="W212">
        <f>IF(Source!BI126&lt;=1,H212, 0)</f>
        <v>0</v>
      </c>
      <c r="X212">
        <f>IF(Source!BI126=2,H212, 0)</f>
        <v>0</v>
      </c>
      <c r="Y212">
        <f>IF(Source!BI126=3,H212, 0)</f>
        <v>0</v>
      </c>
      <c r="Z212">
        <f>IF(Source!BI126=4,H212, 0)</f>
        <v>0</v>
      </c>
    </row>
    <row r="213" spans="1:26" ht="15">
      <c r="G213" s="62">
        <f>H208+H209+H210+SUM(H212:H212)</f>
        <v>26.62</v>
      </c>
      <c r="H213" s="62"/>
      <c r="J213" s="62">
        <f>K208+K209+K210+SUM(K212:K212)</f>
        <v>894.6</v>
      </c>
      <c r="K213" s="62"/>
      <c r="L213" s="51">
        <f>Source!U125</f>
        <v>1.41492</v>
      </c>
      <c r="O213" s="32">
        <f>G213</f>
        <v>26.62</v>
      </c>
      <c r="P213" s="32">
        <f>J213</f>
        <v>894.6</v>
      </c>
      <c r="Q213" s="32">
        <f>L213</f>
        <v>1.41492</v>
      </c>
      <c r="W213">
        <f>IF(Source!BI125&lt;=1,H208+H209+H210, 0)</f>
        <v>26.62</v>
      </c>
      <c r="X213">
        <f>IF(Source!BI125=2,H208+H209+H210, 0)</f>
        <v>0</v>
      </c>
      <c r="Y213">
        <f>IF(Source!BI125=3,H208+H209+H210, 0)</f>
        <v>0</v>
      </c>
      <c r="Z213">
        <f>IF(Source!BI125=4,H208+H209+H210, 0)</f>
        <v>0</v>
      </c>
    </row>
    <row r="214" spans="1:26" ht="79.5">
      <c r="A214" s="23" t="str">
        <f>Source!E127</f>
        <v>7</v>
      </c>
      <c r="B214" s="55" t="s">
        <v>592</v>
      </c>
      <c r="C214" s="55" t="str">
        <f>Source!G127</f>
        <v>Установка металлических дверных блоков в готовые проемы</v>
      </c>
      <c r="D214" s="37" t="str">
        <f>Source!H127</f>
        <v>1 м2 проема</v>
      </c>
      <c r="E214" s="10">
        <f>Source!I127</f>
        <v>2.1</v>
      </c>
      <c r="F214" s="38">
        <f>Source!AL127+Source!AM127+Source!AO127</f>
        <v>68.55</v>
      </c>
      <c r="G214" s="39"/>
      <c r="H214" s="40"/>
      <c r="I214" s="39" t="str">
        <f>Source!BO127</f>
        <v>09-04-012-1</v>
      </c>
      <c r="J214" s="39"/>
      <c r="K214" s="40"/>
      <c r="L214" s="41"/>
      <c r="S214">
        <f>ROUND((Source!FX127/100)*((ROUND(Source!AF127*Source!I127, 2)+ROUND(Source!AE127*Source!I127, 2))), 2)</f>
        <v>48.3</v>
      </c>
      <c r="T214">
        <f>Source!X127</f>
        <v>1622.91</v>
      </c>
      <c r="U214">
        <f>ROUND((Source!FY127/100)*((ROUND(Source!AF127*Source!I127, 2)+ROUND(Source!AE127*Source!I127, 2))), 2)</f>
        <v>30.48</v>
      </c>
      <c r="V214">
        <f>Source!Y127</f>
        <v>1023.98</v>
      </c>
    </row>
    <row r="215" spans="1:26" ht="14.25">
      <c r="A215" s="23"/>
      <c r="B215" s="55"/>
      <c r="C215" s="55" t="s">
        <v>582</v>
      </c>
      <c r="D215" s="37"/>
      <c r="E215" s="10"/>
      <c r="F215" s="38">
        <f>Source!AO127</f>
        <v>23.81</v>
      </c>
      <c r="G215" s="39" t="str">
        <f>Source!DG127</f>
        <v>)*1,15</v>
      </c>
      <c r="H215" s="40">
        <f>ROUND(Source!AF127*Source!I127, 2)</f>
        <v>57.5</v>
      </c>
      <c r="I215" s="39"/>
      <c r="J215" s="39">
        <f>IF(Source!BA127&lt;&gt; 0, Source!BA127, 1)</f>
        <v>33.6</v>
      </c>
      <c r="K215" s="40">
        <f>Source!S127</f>
        <v>1932.04</v>
      </c>
      <c r="L215" s="41"/>
      <c r="R215">
        <f>H215</f>
        <v>57.5</v>
      </c>
    </row>
    <row r="216" spans="1:26" ht="14.25">
      <c r="A216" s="23"/>
      <c r="B216" s="55"/>
      <c r="C216" s="55" t="s">
        <v>63</v>
      </c>
      <c r="D216" s="37"/>
      <c r="E216" s="10"/>
      <c r="F216" s="38">
        <f>Source!AM127</f>
        <v>19.07</v>
      </c>
      <c r="G216" s="39" t="str">
        <f>Source!DE127</f>
        <v>)*1,25</v>
      </c>
      <c r="H216" s="40">
        <f>ROUND(Source!AD127*Source!I127, 2)</f>
        <v>50.06</v>
      </c>
      <c r="I216" s="39"/>
      <c r="J216" s="39">
        <f>IF(Source!BB127&lt;&gt; 0, Source!BB127, 1)</f>
        <v>10.01</v>
      </c>
      <c r="K216" s="40">
        <f>Source!Q127</f>
        <v>501.09</v>
      </c>
      <c r="L216" s="41"/>
    </row>
    <row r="217" spans="1:26" ht="14.25">
      <c r="A217" s="23"/>
      <c r="B217" s="55"/>
      <c r="C217" s="55" t="s">
        <v>590</v>
      </c>
      <c r="D217" s="37"/>
      <c r="E217" s="10"/>
      <c r="F217" s="38">
        <f>Source!AL127</f>
        <v>25.67</v>
      </c>
      <c r="G217" s="39" t="str">
        <f>Source!DD127</f>
        <v/>
      </c>
      <c r="H217" s="40">
        <f>ROUND(Source!AC127*Source!I127, 2)</f>
        <v>53.91</v>
      </c>
      <c r="I217" s="39"/>
      <c r="J217" s="39">
        <f>IF(Source!BC127&lt;&gt; 0, Source!BC127, 1)</f>
        <v>8.99</v>
      </c>
      <c r="K217" s="40">
        <f>Source!P127</f>
        <v>484.62</v>
      </c>
      <c r="L217" s="41"/>
    </row>
    <row r="218" spans="1:26" ht="14.25">
      <c r="A218" s="23"/>
      <c r="B218" s="55"/>
      <c r="C218" s="55" t="s">
        <v>583</v>
      </c>
      <c r="D218" s="37" t="s">
        <v>584</v>
      </c>
      <c r="E218" s="10">
        <f>Source!BZ127</f>
        <v>84</v>
      </c>
      <c r="F218" s="58"/>
      <c r="G218" s="39"/>
      <c r="H218" s="40">
        <f>SUM(S214:S221)</f>
        <v>48.3</v>
      </c>
      <c r="I218" s="42"/>
      <c r="J218" s="36">
        <f>Source!AT127</f>
        <v>84</v>
      </c>
      <c r="K218" s="40">
        <f>SUM(T214:T221)</f>
        <v>1622.91</v>
      </c>
      <c r="L218" s="41"/>
    </row>
    <row r="219" spans="1:26" ht="14.25">
      <c r="A219" s="23"/>
      <c r="B219" s="55"/>
      <c r="C219" s="55" t="s">
        <v>585</v>
      </c>
      <c r="D219" s="37" t="s">
        <v>584</v>
      </c>
      <c r="E219" s="10">
        <f>Source!CA127</f>
        <v>53</v>
      </c>
      <c r="F219" s="58"/>
      <c r="G219" s="39"/>
      <c r="H219" s="40">
        <f>SUM(U214:U221)</f>
        <v>30.48</v>
      </c>
      <c r="I219" s="42"/>
      <c r="J219" s="36">
        <f>Source!AU127</f>
        <v>53</v>
      </c>
      <c r="K219" s="40">
        <f>SUM(V214:V221)</f>
        <v>1023.98</v>
      </c>
      <c r="L219" s="41"/>
    </row>
    <row r="220" spans="1:26" ht="14.25">
      <c r="A220" s="23"/>
      <c r="B220" s="55"/>
      <c r="C220" s="55" t="s">
        <v>586</v>
      </c>
      <c r="D220" s="37" t="s">
        <v>587</v>
      </c>
      <c r="E220" s="10">
        <f>Source!AQ127</f>
        <v>2.4</v>
      </c>
      <c r="F220" s="38"/>
      <c r="G220" s="39" t="str">
        <f>Source!DI127</f>
        <v>)*1,15</v>
      </c>
      <c r="H220" s="40"/>
      <c r="I220" s="39"/>
      <c r="J220" s="39"/>
      <c r="K220" s="40"/>
      <c r="L220" s="43">
        <f>Source!U127</f>
        <v>5.7959999999999994</v>
      </c>
    </row>
    <row r="221" spans="1:26" ht="42.75">
      <c r="A221" s="56" t="str">
        <f>Source!E128</f>
        <v>7,1</v>
      </c>
      <c r="B221" s="57" t="str">
        <f>Source!F128</f>
        <v>цена постовщика</v>
      </c>
      <c r="C221" s="57" t="str">
        <f>Source!G128</f>
        <v>дверь уличная входная с терморазрывом</v>
      </c>
      <c r="D221" s="44" t="str">
        <f>Source!H128</f>
        <v>шт.</v>
      </c>
      <c r="E221" s="45">
        <f>Source!I128</f>
        <v>1</v>
      </c>
      <c r="F221" s="46">
        <f>Source!AL128+Source!AM128+Source!AO128</f>
        <v>56658.33</v>
      </c>
      <c r="G221" s="47" t="s">
        <v>3</v>
      </c>
      <c r="H221" s="48">
        <f>ROUND(Source!AC128*Source!I128, 2)+ROUND(Source!AD128*Source!I128, 2)+ROUND(Source!AF128*Source!I128, 2)</f>
        <v>56658.33</v>
      </c>
      <c r="I221" s="49"/>
      <c r="J221" s="49">
        <f>IF(Source!BC128&lt;&gt; 0, Source!BC128, 1)</f>
        <v>1</v>
      </c>
      <c r="K221" s="48">
        <f>Source!O128</f>
        <v>56658.33</v>
      </c>
      <c r="L221" s="50"/>
      <c r="S221">
        <f>ROUND((Source!FX128/100)*((ROUND(Source!AF128*Source!I128, 2)+ROUND(Source!AE128*Source!I128, 2))), 2)</f>
        <v>0</v>
      </c>
      <c r="T221">
        <f>Source!X128</f>
        <v>0</v>
      </c>
      <c r="U221">
        <f>ROUND((Source!FY128/100)*((ROUND(Source!AF128*Source!I128, 2)+ROUND(Source!AE128*Source!I128, 2))), 2)</f>
        <v>0</v>
      </c>
      <c r="V221">
        <f>Source!Y128</f>
        <v>0</v>
      </c>
      <c r="W221">
        <f>IF(Source!BI128&lt;=1,H221, 0)</f>
        <v>56658.33</v>
      </c>
      <c r="X221">
        <f>IF(Source!BI128=2,H221, 0)</f>
        <v>0</v>
      </c>
      <c r="Y221">
        <f>IF(Source!BI128=3,H221, 0)</f>
        <v>0</v>
      </c>
      <c r="Z221">
        <f>IF(Source!BI128=4,H221, 0)</f>
        <v>0</v>
      </c>
    </row>
    <row r="222" spans="1:26" ht="15">
      <c r="G222" s="62">
        <f>H215+H216+H217+H218+H219+SUM(H221:H221)</f>
        <v>56898.58</v>
      </c>
      <c r="H222" s="62"/>
      <c r="J222" s="62">
        <f>K215+K216+K217+K218+K219+SUM(K221:K221)</f>
        <v>62222.97</v>
      </c>
      <c r="K222" s="62"/>
      <c r="L222" s="51">
        <f>Source!U127</f>
        <v>5.7959999999999994</v>
      </c>
      <c r="O222" s="32">
        <f>G222</f>
        <v>56898.58</v>
      </c>
      <c r="P222" s="32">
        <f>J222</f>
        <v>62222.97</v>
      </c>
      <c r="Q222" s="32">
        <f>L222</f>
        <v>5.7959999999999994</v>
      </c>
      <c r="W222">
        <f>IF(Source!BI127&lt;=1,H215+H216+H217+H218+H219, 0)</f>
        <v>240.24999999999997</v>
      </c>
      <c r="X222">
        <f>IF(Source!BI127=2,H215+H216+H217+H218+H219, 0)</f>
        <v>0</v>
      </c>
      <c r="Y222">
        <f>IF(Source!BI127=3,H215+H216+H217+H218+H219, 0)</f>
        <v>0</v>
      </c>
      <c r="Z222">
        <f>IF(Source!BI127=4,H215+H216+H217+H218+H219, 0)</f>
        <v>0</v>
      </c>
    </row>
    <row r="223" spans="1:26" ht="79.5">
      <c r="A223" s="23" t="str">
        <f>Source!E129</f>
        <v>8</v>
      </c>
      <c r="B223" s="55" t="s">
        <v>593</v>
      </c>
      <c r="C223" s="55" t="str">
        <f>Source!G129</f>
        <v>Установка блоков из ПВХ в наружных и внутренних дверных проемах в каменных стенах площадью проема до 3 м2</v>
      </c>
      <c r="D223" s="37" t="str">
        <f>Source!H129</f>
        <v>100 м2 проемов</v>
      </c>
      <c r="E223" s="10">
        <f>Source!I129</f>
        <v>1.7999999999999999E-2</v>
      </c>
      <c r="F223" s="38">
        <f>Source!AL129+Source!AM129+Source!AO129</f>
        <v>169596.21999999997</v>
      </c>
      <c r="G223" s="39"/>
      <c r="H223" s="40"/>
      <c r="I223" s="39" t="str">
        <f>Source!BO129</f>
        <v>10-01-047-1</v>
      </c>
      <c r="J223" s="39"/>
      <c r="K223" s="40"/>
      <c r="L223" s="41"/>
      <c r="S223">
        <f>ROUND((Source!FX129/100)*((ROUND(Source!AF129*Source!I129, 2)+ROUND(Source!AE129*Source!I129, 2))), 2)</f>
        <v>36.06</v>
      </c>
      <c r="T223">
        <f>Source!X129</f>
        <v>1211.8599999999999</v>
      </c>
      <c r="U223">
        <f>ROUND((Source!FY129/100)*((ROUND(Source!AF129*Source!I129, 2)+ROUND(Source!AE129*Source!I129, 2))), 2)</f>
        <v>17.47</v>
      </c>
      <c r="V223">
        <f>Source!Y129</f>
        <v>587.19000000000005</v>
      </c>
    </row>
    <row r="224" spans="1:26">
      <c r="C224" s="31" t="str">
        <f>"Объем: "&amp;Source!I129&amp;"=1,8/"&amp;"100"</f>
        <v>Объем: 0,018=1,8/100</v>
      </c>
    </row>
    <row r="225" spans="1:26" ht="14.25">
      <c r="A225" s="23"/>
      <c r="B225" s="55"/>
      <c r="C225" s="55" t="s">
        <v>582</v>
      </c>
      <c r="D225" s="37"/>
      <c r="E225" s="10"/>
      <c r="F225" s="38">
        <f>Source!AO129</f>
        <v>1780.86</v>
      </c>
      <c r="G225" s="39" t="str">
        <f>Source!DG129</f>
        <v>)*1,15</v>
      </c>
      <c r="H225" s="40">
        <f>ROUND(Source!AF129*Source!I129, 2)</f>
        <v>36.86</v>
      </c>
      <c r="I225" s="39"/>
      <c r="J225" s="39">
        <f>IF(Source!BA129&lt;&gt; 0, Source!BA129, 1)</f>
        <v>33.6</v>
      </c>
      <c r="K225" s="40">
        <f>Source!S129</f>
        <v>1238.6199999999999</v>
      </c>
      <c r="L225" s="41"/>
      <c r="R225">
        <f>H225</f>
        <v>36.86</v>
      </c>
    </row>
    <row r="226" spans="1:26" ht="14.25">
      <c r="A226" s="23"/>
      <c r="B226" s="55"/>
      <c r="C226" s="55" t="s">
        <v>63</v>
      </c>
      <c r="D226" s="37"/>
      <c r="E226" s="10"/>
      <c r="F226" s="38">
        <f>Source!AM129</f>
        <v>473.75</v>
      </c>
      <c r="G226" s="39" t="str">
        <f>Source!DE129</f>
        <v>)*1,25</v>
      </c>
      <c r="H226" s="40">
        <f>ROUND(Source!AD129*Source!I129, 2)</f>
        <v>10.66</v>
      </c>
      <c r="I226" s="39"/>
      <c r="J226" s="39">
        <f>IF(Source!BB129&lt;&gt; 0, Source!BB129, 1)</f>
        <v>10.79</v>
      </c>
      <c r="K226" s="40">
        <f>Source!Q129</f>
        <v>115.01</v>
      </c>
      <c r="L226" s="41"/>
    </row>
    <row r="227" spans="1:26" ht="14.25">
      <c r="A227" s="23"/>
      <c r="B227" s="55"/>
      <c r="C227" s="55" t="s">
        <v>588</v>
      </c>
      <c r="D227" s="37"/>
      <c r="E227" s="10"/>
      <c r="F227" s="38">
        <f>Source!AN129</f>
        <v>14.18</v>
      </c>
      <c r="G227" s="39" t="str">
        <f>Source!DF129</f>
        <v>)*1,25</v>
      </c>
      <c r="H227" s="52">
        <f>ROUND(Source!AE129*Source!I129, 2)</f>
        <v>0.32</v>
      </c>
      <c r="I227" s="39"/>
      <c r="J227" s="39">
        <f>IF(Source!BS129&lt;&gt; 0, Source!BS129, 1)</f>
        <v>33.6</v>
      </c>
      <c r="K227" s="52">
        <f>Source!R129</f>
        <v>10.72</v>
      </c>
      <c r="L227" s="41"/>
      <c r="R227">
        <f>H227</f>
        <v>0.32</v>
      </c>
    </row>
    <row r="228" spans="1:26" ht="14.25">
      <c r="A228" s="23"/>
      <c r="B228" s="55"/>
      <c r="C228" s="55" t="s">
        <v>590</v>
      </c>
      <c r="D228" s="37"/>
      <c r="E228" s="10"/>
      <c r="F228" s="38">
        <f>Source!AL129</f>
        <v>167341.60999999999</v>
      </c>
      <c r="G228" s="39" t="str">
        <f>Source!DD129</f>
        <v/>
      </c>
      <c r="H228" s="40">
        <f>ROUND(Source!AC129*Source!I129, 2)</f>
        <v>3012.15</v>
      </c>
      <c r="I228" s="39"/>
      <c r="J228" s="39">
        <f>IF(Source!BC129&lt;&gt; 0, Source!BC129, 1)</f>
        <v>5.73</v>
      </c>
      <c r="K228" s="40">
        <f>Source!P129</f>
        <v>17259.61</v>
      </c>
      <c r="L228" s="41"/>
    </row>
    <row r="229" spans="1:26" ht="14.25">
      <c r="A229" s="23"/>
      <c r="B229" s="55"/>
      <c r="C229" s="55" t="s">
        <v>583</v>
      </c>
      <c r="D229" s="37" t="s">
        <v>584</v>
      </c>
      <c r="E229" s="10">
        <f>Source!BZ129</f>
        <v>97</v>
      </c>
      <c r="F229" s="58"/>
      <c r="G229" s="39"/>
      <c r="H229" s="40">
        <f>SUM(S223:S233)</f>
        <v>36.06</v>
      </c>
      <c r="I229" s="42"/>
      <c r="J229" s="36">
        <f>Source!AT129</f>
        <v>97</v>
      </c>
      <c r="K229" s="40">
        <f>SUM(T223:T233)</f>
        <v>1211.8599999999999</v>
      </c>
      <c r="L229" s="41"/>
    </row>
    <row r="230" spans="1:26" ht="14.25">
      <c r="A230" s="23"/>
      <c r="B230" s="55"/>
      <c r="C230" s="55" t="s">
        <v>585</v>
      </c>
      <c r="D230" s="37" t="s">
        <v>584</v>
      </c>
      <c r="E230" s="10">
        <f>Source!CA129</f>
        <v>47</v>
      </c>
      <c r="F230" s="58"/>
      <c r="G230" s="39"/>
      <c r="H230" s="40">
        <f>SUM(U223:U233)</f>
        <v>17.47</v>
      </c>
      <c r="I230" s="42"/>
      <c r="J230" s="36">
        <f>Source!AU129</f>
        <v>47</v>
      </c>
      <c r="K230" s="40">
        <f>SUM(V223:V233)</f>
        <v>587.19000000000005</v>
      </c>
      <c r="L230" s="41"/>
    </row>
    <row r="231" spans="1:26" ht="14.25">
      <c r="A231" s="23"/>
      <c r="B231" s="55"/>
      <c r="C231" s="55" t="s">
        <v>586</v>
      </c>
      <c r="D231" s="37" t="s">
        <v>587</v>
      </c>
      <c r="E231" s="10">
        <f>Source!AQ129</f>
        <v>201</v>
      </c>
      <c r="F231" s="38"/>
      <c r="G231" s="39" t="str">
        <f>Source!DI129</f>
        <v>)*1,15</v>
      </c>
      <c r="H231" s="40"/>
      <c r="I231" s="39"/>
      <c r="J231" s="39"/>
      <c r="K231" s="40"/>
      <c r="L231" s="43">
        <f>Source!U129</f>
        <v>4.1606999999999994</v>
      </c>
    </row>
    <row r="232" spans="1:26" ht="42.75">
      <c r="A232" s="23" t="str">
        <f>Source!E130</f>
        <v>8,1</v>
      </c>
      <c r="B232" s="55" t="str">
        <f>Source!F130</f>
        <v>цена постовщика</v>
      </c>
      <c r="C232" s="55" t="str">
        <f>Source!G130</f>
        <v>дверь пластиковая с двухкамерным стеклапакетом</v>
      </c>
      <c r="D232" s="37" t="str">
        <f>Source!H130</f>
        <v>шт.</v>
      </c>
      <c r="E232" s="10">
        <f>Source!I130</f>
        <v>0.99999999999999978</v>
      </c>
      <c r="F232" s="38">
        <f>Source!AL130+Source!AM130+Source!AO130</f>
        <v>42500</v>
      </c>
      <c r="G232" s="54" t="s">
        <v>3</v>
      </c>
      <c r="H232" s="40">
        <f>ROUND(Source!AC130*Source!I130, 2)+ROUND(Source!AD130*Source!I130, 2)+ROUND(Source!AF130*Source!I130, 2)</f>
        <v>42500</v>
      </c>
      <c r="I232" s="39"/>
      <c r="J232" s="39">
        <f>IF(Source!BC130&lt;&gt; 0, Source!BC130, 1)</f>
        <v>1</v>
      </c>
      <c r="K232" s="40">
        <f>Source!O130</f>
        <v>42500</v>
      </c>
      <c r="L232" s="41"/>
      <c r="S232">
        <f>ROUND((Source!FX130/100)*((ROUND(Source!AF130*Source!I130, 2)+ROUND(Source!AE130*Source!I130, 2))), 2)</f>
        <v>0</v>
      </c>
      <c r="T232">
        <f>Source!X130</f>
        <v>0</v>
      </c>
      <c r="U232">
        <f>ROUND((Source!FY130/100)*((ROUND(Source!AF130*Source!I130, 2)+ROUND(Source!AE130*Source!I130, 2))), 2)</f>
        <v>0</v>
      </c>
      <c r="V232">
        <f>Source!Y130</f>
        <v>0</v>
      </c>
      <c r="W232">
        <f>IF(Source!BI130&lt;=1,H232, 0)</f>
        <v>42500</v>
      </c>
      <c r="X232">
        <f>IF(Source!BI130=2,H232, 0)</f>
        <v>0</v>
      </c>
      <c r="Y232">
        <f>IF(Source!BI130=3,H232, 0)</f>
        <v>0</v>
      </c>
      <c r="Z232">
        <f>IF(Source!BI130=4,H232, 0)</f>
        <v>0</v>
      </c>
    </row>
    <row r="233" spans="1:26" ht="42.75">
      <c r="A233" s="56" t="str">
        <f>Source!E131</f>
        <v>8,2</v>
      </c>
      <c r="B233" s="57" t="str">
        <f>Source!F131</f>
        <v>203-8084</v>
      </c>
      <c r="C233" s="57" t="str">
        <f>Source!G131</f>
        <v>Блоки дверные наружные или тамбурные с заполнением стеклопакетами (ГОСТ 30970-2002)</v>
      </c>
      <c r="D233" s="44" t="str">
        <f>Source!H131</f>
        <v>м2</v>
      </c>
      <c r="E233" s="45">
        <f>Source!I131</f>
        <v>-1.7999999999999998</v>
      </c>
      <c r="F233" s="46">
        <f>Source!AL131+Source!AM131+Source!AO131</f>
        <v>1533.73</v>
      </c>
      <c r="G233" s="47" t="s">
        <v>3</v>
      </c>
      <c r="H233" s="48">
        <f>ROUND(Source!AC131*Source!I131, 2)+ROUND(Source!AD131*Source!I131, 2)+ROUND(Source!AF131*Source!I131, 2)</f>
        <v>-2760.71</v>
      </c>
      <c r="I233" s="49"/>
      <c r="J233" s="49">
        <f>IF(Source!BC131&lt;&gt; 0, Source!BC131, 1)</f>
        <v>5.86</v>
      </c>
      <c r="K233" s="48">
        <f>Source!O131</f>
        <v>-16177.78</v>
      </c>
      <c r="L233" s="50"/>
      <c r="S233">
        <f>ROUND((Source!FX131/100)*((ROUND(Source!AF131*Source!I131, 2)+ROUND(Source!AE131*Source!I131, 2))), 2)</f>
        <v>0</v>
      </c>
      <c r="T233">
        <f>Source!X131</f>
        <v>0</v>
      </c>
      <c r="U233">
        <f>ROUND((Source!FY131/100)*((ROUND(Source!AF131*Source!I131, 2)+ROUND(Source!AE131*Source!I131, 2))), 2)</f>
        <v>0</v>
      </c>
      <c r="V233">
        <f>Source!Y131</f>
        <v>0</v>
      </c>
      <c r="W233">
        <f>IF(Source!BI131&lt;=1,H233, 0)</f>
        <v>-2760.71</v>
      </c>
      <c r="X233">
        <f>IF(Source!BI131=2,H233, 0)</f>
        <v>0</v>
      </c>
      <c r="Y233">
        <f>IF(Source!BI131=3,H233, 0)</f>
        <v>0</v>
      </c>
      <c r="Z233">
        <f>IF(Source!BI131=4,H233, 0)</f>
        <v>0</v>
      </c>
    </row>
    <row r="234" spans="1:26" ht="15">
      <c r="G234" s="62">
        <f>H225+H226+H228+H229+H230+SUM(H232:H233)</f>
        <v>42852.49</v>
      </c>
      <c r="H234" s="62"/>
      <c r="J234" s="62">
        <f>K225+K226+K228+K229+K230+SUM(K232:K233)</f>
        <v>46734.51</v>
      </c>
      <c r="K234" s="62"/>
      <c r="L234" s="51">
        <f>Source!U129</f>
        <v>4.1606999999999994</v>
      </c>
      <c r="O234" s="32">
        <f>G234</f>
        <v>42852.49</v>
      </c>
      <c r="P234" s="32">
        <f>J234</f>
        <v>46734.51</v>
      </c>
      <c r="Q234" s="32">
        <f>L234</f>
        <v>4.1606999999999994</v>
      </c>
      <c r="W234">
        <f>IF(Source!BI129&lt;=1,H225+H226+H228+H229+H230, 0)</f>
        <v>3113.2</v>
      </c>
      <c r="X234">
        <f>IF(Source!BI129=2,H225+H226+H228+H229+H230, 0)</f>
        <v>0</v>
      </c>
      <c r="Y234">
        <f>IF(Source!BI129=3,H225+H226+H228+H229+H230, 0)</f>
        <v>0</v>
      </c>
      <c r="Z234">
        <f>IF(Source!BI129=4,H225+H226+H228+H229+H230, 0)</f>
        <v>0</v>
      </c>
    </row>
    <row r="235" spans="1:26" ht="42.75">
      <c r="A235" s="23" t="str">
        <f>Source!E132</f>
        <v>10</v>
      </c>
      <c r="B235" s="55" t="str">
        <f>Source!F132</f>
        <v>59-3-1</v>
      </c>
      <c r="C235" s="55" t="str">
        <f>Source!G132</f>
        <v>Разборка металлических лестничных решеток при весе одного метра решетки до 60 кг</v>
      </c>
      <c r="D235" s="37" t="str">
        <f>Source!H132</f>
        <v>100 м решетки</v>
      </c>
      <c r="E235" s="10">
        <f>Source!I132</f>
        <v>7.0000000000000007E-2</v>
      </c>
      <c r="F235" s="38">
        <f>Source!AL132+Source!AM132+Source!AO132</f>
        <v>428.59000000000003</v>
      </c>
      <c r="G235" s="39"/>
      <c r="H235" s="40"/>
      <c r="I235" s="39" t="str">
        <f>Source!BO132</f>
        <v>59-3-1</v>
      </c>
      <c r="J235" s="39"/>
      <c r="K235" s="40"/>
      <c r="L235" s="41"/>
      <c r="S235">
        <f>ROUND((Source!FX132/100)*((ROUND(Source!AF132*Source!I132, 2)+ROUND(Source!AE132*Source!I132, 2))), 2)</f>
        <v>23.4</v>
      </c>
      <c r="T235">
        <f>Source!X132</f>
        <v>786.15</v>
      </c>
      <c r="U235">
        <f>ROUND((Source!FY132/100)*((ROUND(Source!AF132*Source!I132, 2)+ROUND(Source!AE132*Source!I132, 2))), 2)</f>
        <v>11.83</v>
      </c>
      <c r="V235">
        <f>Source!Y132</f>
        <v>397.49</v>
      </c>
    </row>
    <row r="236" spans="1:26">
      <c r="C236" s="31" t="str">
        <f>"Объем: "&amp;Source!I132&amp;"=7/"&amp;"100"</f>
        <v>Объем: 0,07=7/100</v>
      </c>
    </row>
    <row r="237" spans="1:26" ht="14.25">
      <c r="A237" s="23"/>
      <c r="B237" s="55"/>
      <c r="C237" s="55" t="s">
        <v>582</v>
      </c>
      <c r="D237" s="37"/>
      <c r="E237" s="10"/>
      <c r="F237" s="38">
        <f>Source!AO132</f>
        <v>375.56</v>
      </c>
      <c r="G237" s="39" t="str">
        <f>Source!DG132</f>
        <v/>
      </c>
      <c r="H237" s="40">
        <f>ROUND(Source!AF132*Source!I132, 2)</f>
        <v>26.29</v>
      </c>
      <c r="I237" s="39"/>
      <c r="J237" s="39">
        <f>IF(Source!BA132&lt;&gt; 0, Source!BA132, 1)</f>
        <v>33.6</v>
      </c>
      <c r="K237" s="40">
        <f>Source!S132</f>
        <v>883.32</v>
      </c>
      <c r="L237" s="41"/>
      <c r="R237">
        <f>H237</f>
        <v>26.29</v>
      </c>
    </row>
    <row r="238" spans="1:26" ht="14.25">
      <c r="A238" s="23"/>
      <c r="B238" s="55"/>
      <c r="C238" s="55" t="s">
        <v>63</v>
      </c>
      <c r="D238" s="37"/>
      <c r="E238" s="10"/>
      <c r="F238" s="38">
        <f>Source!AM132</f>
        <v>5.64</v>
      </c>
      <c r="G238" s="39" t="str">
        <f>Source!DE132</f>
        <v/>
      </c>
      <c r="H238" s="40">
        <f>ROUND(Source!AD132*Source!I132, 2)</f>
        <v>0.39</v>
      </c>
      <c r="I238" s="39"/>
      <c r="J238" s="39">
        <f>IF(Source!BB132&lt;&gt; 0, Source!BB132, 1)</f>
        <v>7.12</v>
      </c>
      <c r="K238" s="40">
        <f>Source!Q132</f>
        <v>2.81</v>
      </c>
      <c r="L238" s="41"/>
    </row>
    <row r="239" spans="1:26" ht="14.25">
      <c r="A239" s="23"/>
      <c r="B239" s="55"/>
      <c r="C239" s="55" t="s">
        <v>590</v>
      </c>
      <c r="D239" s="37"/>
      <c r="E239" s="10"/>
      <c r="F239" s="38">
        <f>Source!AL132</f>
        <v>47.39</v>
      </c>
      <c r="G239" s="39" t="str">
        <f>Source!DD132</f>
        <v/>
      </c>
      <c r="H239" s="40">
        <f>ROUND(Source!AC132*Source!I132, 2)</f>
        <v>3.32</v>
      </c>
      <c r="I239" s="39"/>
      <c r="J239" s="39">
        <f>IF(Source!BC132&lt;&gt; 0, Source!BC132, 1)</f>
        <v>11.38</v>
      </c>
      <c r="K239" s="40">
        <f>Source!P132</f>
        <v>37.75</v>
      </c>
      <c r="L239" s="41"/>
    </row>
    <row r="240" spans="1:26" ht="14.25">
      <c r="A240" s="23"/>
      <c r="B240" s="55"/>
      <c r="C240" s="55" t="s">
        <v>583</v>
      </c>
      <c r="D240" s="37" t="s">
        <v>584</v>
      </c>
      <c r="E240" s="10">
        <f>Source!BZ132</f>
        <v>89</v>
      </c>
      <c r="F240" s="58"/>
      <c r="G240" s="39"/>
      <c r="H240" s="40">
        <f>SUM(S235:S243)</f>
        <v>23.4</v>
      </c>
      <c r="I240" s="42"/>
      <c r="J240" s="36">
        <f>Source!AT132</f>
        <v>89</v>
      </c>
      <c r="K240" s="40">
        <f>SUM(T235:T243)</f>
        <v>786.15</v>
      </c>
      <c r="L240" s="41"/>
    </row>
    <row r="241" spans="1:26" ht="14.25">
      <c r="A241" s="23"/>
      <c r="B241" s="55"/>
      <c r="C241" s="55" t="s">
        <v>585</v>
      </c>
      <c r="D241" s="37" t="s">
        <v>584</v>
      </c>
      <c r="E241" s="10">
        <f>Source!CA132</f>
        <v>45</v>
      </c>
      <c r="F241" s="58"/>
      <c r="G241" s="39"/>
      <c r="H241" s="40">
        <f>SUM(U235:U243)</f>
        <v>11.83</v>
      </c>
      <c r="I241" s="42"/>
      <c r="J241" s="36">
        <f>Source!AU132</f>
        <v>45</v>
      </c>
      <c r="K241" s="40">
        <f>SUM(V235:V243)</f>
        <v>397.49</v>
      </c>
      <c r="L241" s="41"/>
    </row>
    <row r="242" spans="1:26" ht="14.25">
      <c r="A242" s="23"/>
      <c r="B242" s="55"/>
      <c r="C242" s="55" t="s">
        <v>586</v>
      </c>
      <c r="D242" s="37" t="s">
        <v>587</v>
      </c>
      <c r="E242" s="10">
        <f>Source!AQ132</f>
        <v>47.3</v>
      </c>
      <c r="F242" s="38"/>
      <c r="G242" s="39" t="str">
        <f>Source!DI132</f>
        <v/>
      </c>
      <c r="H242" s="40"/>
      <c r="I242" s="39"/>
      <c r="J242" s="39"/>
      <c r="K242" s="40"/>
      <c r="L242" s="43">
        <f>Source!U132</f>
        <v>3.3109999999999999</v>
      </c>
    </row>
    <row r="243" spans="1:26" ht="14.25">
      <c r="A243" s="56" t="str">
        <f>Source!E133</f>
        <v>10,1</v>
      </c>
      <c r="B243" s="57" t="str">
        <f>Source!F133</f>
        <v>509-9900</v>
      </c>
      <c r="C243" s="57" t="str">
        <f>Source!G133</f>
        <v>Строительный мусор</v>
      </c>
      <c r="D243" s="44" t="str">
        <f>Source!H133</f>
        <v>т</v>
      </c>
      <c r="E243" s="45">
        <f>Source!I133</f>
        <v>0.17499999999999999</v>
      </c>
      <c r="F243" s="46">
        <f>Source!AL133+Source!AM133+Source!AO133</f>
        <v>0</v>
      </c>
      <c r="G243" s="47" t="s">
        <v>3</v>
      </c>
      <c r="H243" s="48">
        <f>ROUND(Source!AC133*Source!I133, 2)+ROUND(Source!AD133*Source!I133, 2)+ROUND(Source!AF133*Source!I133, 2)</f>
        <v>0</v>
      </c>
      <c r="I243" s="49"/>
      <c r="J243" s="49">
        <f>IF(Source!BC133&lt;&gt; 0, Source!BC133, 1)</f>
        <v>1</v>
      </c>
      <c r="K243" s="48">
        <f>Source!O133</f>
        <v>0</v>
      </c>
      <c r="L243" s="50"/>
      <c r="S243">
        <f>ROUND((Source!FX133/100)*((ROUND(Source!AF133*Source!I133, 2)+ROUND(Source!AE133*Source!I133, 2))), 2)</f>
        <v>0</v>
      </c>
      <c r="T243">
        <f>Source!X133</f>
        <v>0</v>
      </c>
      <c r="U243">
        <f>ROUND((Source!FY133/100)*((ROUND(Source!AF133*Source!I133, 2)+ROUND(Source!AE133*Source!I133, 2))), 2)</f>
        <v>0</v>
      </c>
      <c r="V243">
        <f>Source!Y133</f>
        <v>0</v>
      </c>
      <c r="W243">
        <f>IF(Source!BI133&lt;=1,H243, 0)</f>
        <v>0</v>
      </c>
      <c r="X243">
        <f>IF(Source!BI133=2,H243, 0)</f>
        <v>0</v>
      </c>
      <c r="Y243">
        <f>IF(Source!BI133=3,H243, 0)</f>
        <v>0</v>
      </c>
      <c r="Z243">
        <f>IF(Source!BI133=4,H243, 0)</f>
        <v>0</v>
      </c>
    </row>
    <row r="244" spans="1:26" ht="15">
      <c r="G244" s="62">
        <f>H237+H238+H239+H240+H241+SUM(H243:H243)</f>
        <v>65.23</v>
      </c>
      <c r="H244" s="62"/>
      <c r="J244" s="62">
        <f>K237+K238+K239+K240+K241+SUM(K243:K243)</f>
        <v>2107.52</v>
      </c>
      <c r="K244" s="62"/>
      <c r="L244" s="51">
        <f>Source!U132</f>
        <v>3.3109999999999999</v>
      </c>
      <c r="O244" s="32">
        <f>G244</f>
        <v>65.23</v>
      </c>
      <c r="P244" s="32">
        <f>J244</f>
        <v>2107.52</v>
      </c>
      <c r="Q244" s="32">
        <f>L244</f>
        <v>3.3109999999999999</v>
      </c>
      <c r="W244">
        <f>IF(Source!BI132&lt;=1,H237+H238+H239+H240+H241, 0)</f>
        <v>65.23</v>
      </c>
      <c r="X244">
        <f>IF(Source!BI132=2,H237+H238+H239+H240+H241, 0)</f>
        <v>0</v>
      </c>
      <c r="Y244">
        <f>IF(Source!BI132=3,H237+H238+H239+H240+H241, 0)</f>
        <v>0</v>
      </c>
      <c r="Z244">
        <f>IF(Source!BI132=4,H237+H238+H239+H240+H241, 0)</f>
        <v>0</v>
      </c>
    </row>
    <row r="245" spans="1:26" ht="79.5">
      <c r="A245" s="23" t="str">
        <f>Source!E134</f>
        <v>11</v>
      </c>
      <c r="B245" s="55" t="s">
        <v>600</v>
      </c>
      <c r="C245" s="55" t="str">
        <f>Source!G134</f>
        <v>Устройство металлических ограждений без поручней</v>
      </c>
      <c r="D245" s="37" t="str">
        <f>Source!H134</f>
        <v>100 м ограждения</v>
      </c>
      <c r="E245" s="10">
        <f>Source!I134</f>
        <v>7.0000000000000007E-2</v>
      </c>
      <c r="F245" s="38">
        <f>Source!AL134+Source!AM134+Source!AO134</f>
        <v>16737.72</v>
      </c>
      <c r="G245" s="39"/>
      <c r="H245" s="40"/>
      <c r="I245" s="39" t="str">
        <f>Source!BO134</f>
        <v>07-05-016-4</v>
      </c>
      <c r="J245" s="39"/>
      <c r="K245" s="40"/>
      <c r="L245" s="41"/>
      <c r="S245">
        <f>ROUND((Source!FX134/100)*((ROUND(Source!AF134*Source!I134, 2)+ROUND(Source!AE134*Source!I134, 2))), 2)</f>
        <v>36.39</v>
      </c>
      <c r="T245">
        <f>Source!X134</f>
        <v>1222.77</v>
      </c>
      <c r="U245">
        <f>ROUND((Source!FY134/100)*((ROUND(Source!AF134*Source!I134, 2)+ROUND(Source!AE134*Source!I134, 2))), 2)</f>
        <v>23.79</v>
      </c>
      <c r="V245">
        <f>Source!Y134</f>
        <v>799.5</v>
      </c>
    </row>
    <row r="246" spans="1:26">
      <c r="C246" s="31" t="str">
        <f>"Объем: "&amp;Source!I134&amp;"=7/"&amp;"100"</f>
        <v>Объем: 0,07=7/100</v>
      </c>
    </row>
    <row r="247" spans="1:26" ht="14.25">
      <c r="A247" s="23"/>
      <c r="B247" s="55"/>
      <c r="C247" s="55" t="s">
        <v>582</v>
      </c>
      <c r="D247" s="37"/>
      <c r="E247" s="10"/>
      <c r="F247" s="38">
        <f>Source!AO134</f>
        <v>429.11</v>
      </c>
      <c r="G247" s="39" t="str">
        <f>Source!DG134</f>
        <v>)*1,15</v>
      </c>
      <c r="H247" s="40">
        <f>ROUND(Source!AF134*Source!I134, 2)</f>
        <v>34.54</v>
      </c>
      <c r="I247" s="39"/>
      <c r="J247" s="39">
        <f>IF(Source!BA134&lt;&gt; 0, Source!BA134, 1)</f>
        <v>33.6</v>
      </c>
      <c r="K247" s="40">
        <f>Source!S134</f>
        <v>1160.6600000000001</v>
      </c>
      <c r="L247" s="41"/>
      <c r="R247">
        <f>H247</f>
        <v>34.54</v>
      </c>
    </row>
    <row r="248" spans="1:26" ht="14.25">
      <c r="A248" s="23"/>
      <c r="B248" s="55"/>
      <c r="C248" s="55" t="s">
        <v>63</v>
      </c>
      <c r="D248" s="37"/>
      <c r="E248" s="10"/>
      <c r="F248" s="38">
        <f>Source!AM134</f>
        <v>251.5</v>
      </c>
      <c r="G248" s="39" t="str">
        <f>Source!DE134</f>
        <v>)*1,25</v>
      </c>
      <c r="H248" s="40">
        <f>ROUND(Source!AD134*Source!I134, 2)</f>
        <v>22.01</v>
      </c>
      <c r="I248" s="39"/>
      <c r="J248" s="39">
        <f>IF(Source!BB134&lt;&gt; 0, Source!BB134, 1)</f>
        <v>10.29</v>
      </c>
      <c r="K248" s="40">
        <f>Source!Q134</f>
        <v>226.44</v>
      </c>
      <c r="L248" s="41"/>
    </row>
    <row r="249" spans="1:26" ht="14.25">
      <c r="A249" s="23"/>
      <c r="B249" s="55"/>
      <c r="C249" s="55" t="s">
        <v>588</v>
      </c>
      <c r="D249" s="37"/>
      <c r="E249" s="10"/>
      <c r="F249" s="38">
        <f>Source!AN134</f>
        <v>5.13</v>
      </c>
      <c r="G249" s="39" t="str">
        <f>Source!DF134</f>
        <v>)*1,25</v>
      </c>
      <c r="H249" s="52">
        <f>ROUND(Source!AE134*Source!I134, 2)</f>
        <v>0.45</v>
      </c>
      <c r="I249" s="39"/>
      <c r="J249" s="39">
        <f>IF(Source!BS134&lt;&gt; 0, Source!BS134, 1)</f>
        <v>33.6</v>
      </c>
      <c r="K249" s="52">
        <f>Source!R134</f>
        <v>15.08</v>
      </c>
      <c r="L249" s="41"/>
      <c r="R249">
        <f>H249</f>
        <v>0.45</v>
      </c>
    </row>
    <row r="250" spans="1:26" ht="14.25">
      <c r="A250" s="23"/>
      <c r="B250" s="55"/>
      <c r="C250" s="55" t="s">
        <v>590</v>
      </c>
      <c r="D250" s="37"/>
      <c r="E250" s="10"/>
      <c r="F250" s="38">
        <f>Source!AL134</f>
        <v>16057.11</v>
      </c>
      <c r="G250" s="39" t="str">
        <f>Source!DD134</f>
        <v/>
      </c>
      <c r="H250" s="40">
        <f>ROUND(Source!AC134*Source!I134, 2)</f>
        <v>1124</v>
      </c>
      <c r="I250" s="39"/>
      <c r="J250" s="39">
        <f>IF(Source!BC134&lt;&gt; 0, Source!BC134, 1)</f>
        <v>14.83</v>
      </c>
      <c r="K250" s="40">
        <f>Source!P134</f>
        <v>16668.89</v>
      </c>
      <c r="L250" s="41"/>
    </row>
    <row r="251" spans="1:26" ht="14.25">
      <c r="A251" s="23"/>
      <c r="B251" s="55"/>
      <c r="C251" s="55" t="s">
        <v>583</v>
      </c>
      <c r="D251" s="37" t="s">
        <v>584</v>
      </c>
      <c r="E251" s="10">
        <f>Source!BZ134</f>
        <v>104</v>
      </c>
      <c r="F251" s="58"/>
      <c r="G251" s="39"/>
      <c r="H251" s="40">
        <f>SUM(S245:S253)</f>
        <v>36.39</v>
      </c>
      <c r="I251" s="42"/>
      <c r="J251" s="36">
        <f>Source!AT134</f>
        <v>104</v>
      </c>
      <c r="K251" s="40">
        <f>SUM(T245:T253)</f>
        <v>1222.77</v>
      </c>
      <c r="L251" s="41"/>
    </row>
    <row r="252" spans="1:26" ht="14.25">
      <c r="A252" s="23"/>
      <c r="B252" s="55"/>
      <c r="C252" s="55" t="s">
        <v>585</v>
      </c>
      <c r="D252" s="37" t="s">
        <v>584</v>
      </c>
      <c r="E252" s="10">
        <f>Source!CA134</f>
        <v>68</v>
      </c>
      <c r="F252" s="58"/>
      <c r="G252" s="39"/>
      <c r="H252" s="40">
        <f>SUM(U245:U253)</f>
        <v>23.79</v>
      </c>
      <c r="I252" s="42"/>
      <c r="J252" s="36">
        <f>Source!AU134</f>
        <v>68</v>
      </c>
      <c r="K252" s="40">
        <f>SUM(V245:V253)</f>
        <v>799.5</v>
      </c>
      <c r="L252" s="41"/>
    </row>
    <row r="253" spans="1:26" ht="14.25">
      <c r="A253" s="56"/>
      <c r="B253" s="57"/>
      <c r="C253" s="57" t="s">
        <v>586</v>
      </c>
      <c r="D253" s="44" t="s">
        <v>587</v>
      </c>
      <c r="E253" s="45">
        <f>Source!AQ134</f>
        <v>45.65</v>
      </c>
      <c r="F253" s="46"/>
      <c r="G253" s="49" t="str">
        <f>Source!DI134</f>
        <v>)*1,15</v>
      </c>
      <c r="H253" s="48"/>
      <c r="I253" s="49"/>
      <c r="J253" s="49"/>
      <c r="K253" s="48"/>
      <c r="L253" s="53">
        <f>Source!U134</f>
        <v>3.6748250000000002</v>
      </c>
    </row>
    <row r="254" spans="1:26" ht="15">
      <c r="G254" s="62">
        <f>H247+H248+H250+H251+H252</f>
        <v>1240.73</v>
      </c>
      <c r="H254" s="62"/>
      <c r="J254" s="62">
        <f>K247+K248+K250+K251+K252</f>
        <v>20078.259999999998</v>
      </c>
      <c r="K254" s="62"/>
      <c r="L254" s="51">
        <f>Source!U134</f>
        <v>3.6748250000000002</v>
      </c>
      <c r="O254" s="32">
        <f>G254</f>
        <v>1240.73</v>
      </c>
      <c r="P254" s="32">
        <f>J254</f>
        <v>20078.259999999998</v>
      </c>
      <c r="Q254" s="32">
        <f>L254</f>
        <v>3.6748250000000002</v>
      </c>
      <c r="W254">
        <f>IF(Source!BI134&lt;=1,H247+H248+H250+H251+H252, 0)</f>
        <v>1240.73</v>
      </c>
      <c r="X254">
        <f>IF(Source!BI134=2,H247+H248+H250+H251+H252, 0)</f>
        <v>0</v>
      </c>
      <c r="Y254">
        <f>IF(Source!BI134=3,H247+H248+H250+H251+H252, 0)</f>
        <v>0</v>
      </c>
      <c r="Z254">
        <f>IF(Source!BI134=4,H247+H248+H250+H251+H252, 0)</f>
        <v>0</v>
      </c>
    </row>
    <row r="255" spans="1:26" ht="42.75">
      <c r="A255" s="23" t="str">
        <f>Source!E135</f>
        <v>14</v>
      </c>
      <c r="B255" s="55" t="str">
        <f>Source!F135</f>
        <v>59-5-2</v>
      </c>
      <c r="C255" s="55" t="str">
        <f>Source!G135</f>
        <v>Ремонт ступеней бетонных</v>
      </c>
      <c r="D255" s="37" t="str">
        <f>Source!H135</f>
        <v>100 ступеней</v>
      </c>
      <c r="E255" s="10">
        <f>Source!I135</f>
        <v>0.06</v>
      </c>
      <c r="F255" s="38">
        <f>Source!AL135+Source!AM135+Source!AO135</f>
        <v>1459.54</v>
      </c>
      <c r="G255" s="39"/>
      <c r="H255" s="40"/>
      <c r="I255" s="39" t="str">
        <f>Source!BO135</f>
        <v>59-5-2</v>
      </c>
      <c r="J255" s="39"/>
      <c r="K255" s="40"/>
      <c r="L255" s="41"/>
      <c r="S255">
        <f>ROUND((Source!FX135/100)*((ROUND(Source!AF135*Source!I135, 2)+ROUND(Source!AE135*Source!I135, 2))), 2)</f>
        <v>47.69</v>
      </c>
      <c r="T255">
        <f>Source!X135</f>
        <v>1602.05</v>
      </c>
      <c r="U255">
        <f>ROUND((Source!FY135/100)*((ROUND(Source!AF135*Source!I135, 2)+ROUND(Source!AE135*Source!I135, 2))), 2)</f>
        <v>24.11</v>
      </c>
      <c r="V255">
        <f>Source!Y135</f>
        <v>810.03</v>
      </c>
    </row>
    <row r="256" spans="1:26">
      <c r="C256" s="31" t="str">
        <f>"Объем: "&amp;Source!I135&amp;"=6/"&amp;"100"</f>
        <v>Объем: 0,06=6/100</v>
      </c>
    </row>
    <row r="257" spans="1:26" ht="14.25">
      <c r="A257" s="23"/>
      <c r="B257" s="55"/>
      <c r="C257" s="55" t="s">
        <v>582</v>
      </c>
      <c r="D257" s="37"/>
      <c r="E257" s="10"/>
      <c r="F257" s="38">
        <f>Source!AO135</f>
        <v>888.97</v>
      </c>
      <c r="G257" s="39" t="str">
        <f>Source!DG135</f>
        <v/>
      </c>
      <c r="H257" s="40">
        <f>ROUND(Source!AF135*Source!I135, 2)</f>
        <v>53.34</v>
      </c>
      <c r="I257" s="39"/>
      <c r="J257" s="39">
        <f>IF(Source!BA135&lt;&gt; 0, Source!BA135, 1)</f>
        <v>33.6</v>
      </c>
      <c r="K257" s="40">
        <f>Source!S135</f>
        <v>1792.16</v>
      </c>
      <c r="L257" s="41"/>
      <c r="R257">
        <f>H257</f>
        <v>53.34</v>
      </c>
    </row>
    <row r="258" spans="1:26" ht="14.25">
      <c r="A258" s="23"/>
      <c r="B258" s="55"/>
      <c r="C258" s="55" t="s">
        <v>63</v>
      </c>
      <c r="D258" s="37"/>
      <c r="E258" s="10"/>
      <c r="F258" s="38">
        <f>Source!AM135</f>
        <v>22.14</v>
      </c>
      <c r="G258" s="39" t="str">
        <f>Source!DE135</f>
        <v/>
      </c>
      <c r="H258" s="40">
        <f>ROUND(Source!AD135*Source!I135, 2)</f>
        <v>1.33</v>
      </c>
      <c r="I258" s="39"/>
      <c r="J258" s="39">
        <f>IF(Source!BB135&lt;&gt; 0, Source!BB135, 1)</f>
        <v>12.43</v>
      </c>
      <c r="K258" s="40">
        <f>Source!Q135</f>
        <v>16.510000000000002</v>
      </c>
      <c r="L258" s="41"/>
    </row>
    <row r="259" spans="1:26" ht="14.25">
      <c r="A259" s="23"/>
      <c r="B259" s="55"/>
      <c r="C259" s="55" t="s">
        <v>588</v>
      </c>
      <c r="D259" s="37"/>
      <c r="E259" s="10"/>
      <c r="F259" s="38">
        <f>Source!AN135</f>
        <v>3.92</v>
      </c>
      <c r="G259" s="39" t="str">
        <f>Source!DF135</f>
        <v/>
      </c>
      <c r="H259" s="52">
        <f>ROUND(Source!AE135*Source!I135, 2)</f>
        <v>0.24</v>
      </c>
      <c r="I259" s="39"/>
      <c r="J259" s="39">
        <f>IF(Source!BS135&lt;&gt; 0, Source!BS135, 1)</f>
        <v>33.6</v>
      </c>
      <c r="K259" s="52">
        <f>Source!R135</f>
        <v>7.9</v>
      </c>
      <c r="L259" s="41"/>
      <c r="R259">
        <f>H259</f>
        <v>0.24</v>
      </c>
    </row>
    <row r="260" spans="1:26" ht="14.25">
      <c r="A260" s="23"/>
      <c r="B260" s="55"/>
      <c r="C260" s="55" t="s">
        <v>590</v>
      </c>
      <c r="D260" s="37"/>
      <c r="E260" s="10"/>
      <c r="F260" s="38">
        <f>Source!AL135</f>
        <v>548.42999999999995</v>
      </c>
      <c r="G260" s="39" t="str">
        <f>Source!DD135</f>
        <v/>
      </c>
      <c r="H260" s="40">
        <f>ROUND(Source!AC135*Source!I135, 2)</f>
        <v>32.909999999999997</v>
      </c>
      <c r="I260" s="39"/>
      <c r="J260" s="39">
        <f>IF(Source!BC135&lt;&gt; 0, Source!BC135, 1)</f>
        <v>7.56</v>
      </c>
      <c r="K260" s="40">
        <f>Source!P135</f>
        <v>248.77</v>
      </c>
      <c r="L260" s="41"/>
    </row>
    <row r="261" spans="1:26" ht="14.25">
      <c r="A261" s="23"/>
      <c r="B261" s="55"/>
      <c r="C261" s="55" t="s">
        <v>583</v>
      </c>
      <c r="D261" s="37" t="s">
        <v>584</v>
      </c>
      <c r="E261" s="10">
        <f>Source!BZ135</f>
        <v>89</v>
      </c>
      <c r="F261" s="58"/>
      <c r="G261" s="39"/>
      <c r="H261" s="40">
        <f>SUM(S255:S263)</f>
        <v>47.69</v>
      </c>
      <c r="I261" s="42"/>
      <c r="J261" s="36">
        <f>Source!AT135</f>
        <v>89</v>
      </c>
      <c r="K261" s="40">
        <f>SUM(T255:T263)</f>
        <v>1602.05</v>
      </c>
      <c r="L261" s="41"/>
    </row>
    <row r="262" spans="1:26" ht="14.25">
      <c r="A262" s="23"/>
      <c r="B262" s="55"/>
      <c r="C262" s="55" t="s">
        <v>585</v>
      </c>
      <c r="D262" s="37" t="s">
        <v>584</v>
      </c>
      <c r="E262" s="10">
        <f>Source!CA135</f>
        <v>45</v>
      </c>
      <c r="F262" s="58"/>
      <c r="G262" s="39"/>
      <c r="H262" s="40">
        <f>SUM(U255:U263)</f>
        <v>24.11</v>
      </c>
      <c r="I262" s="42"/>
      <c r="J262" s="36">
        <f>Source!AU135</f>
        <v>45</v>
      </c>
      <c r="K262" s="40">
        <f>SUM(V255:V263)</f>
        <v>810.03</v>
      </c>
      <c r="L262" s="41"/>
    </row>
    <row r="263" spans="1:26" ht="14.25">
      <c r="A263" s="56"/>
      <c r="B263" s="57"/>
      <c r="C263" s="57" t="s">
        <v>586</v>
      </c>
      <c r="D263" s="44" t="s">
        <v>587</v>
      </c>
      <c r="E263" s="45">
        <f>Source!AQ135</f>
        <v>102.89</v>
      </c>
      <c r="F263" s="46"/>
      <c r="G263" s="49" t="str">
        <f>Source!DI135</f>
        <v/>
      </c>
      <c r="H263" s="48"/>
      <c r="I263" s="49"/>
      <c r="J263" s="49"/>
      <c r="K263" s="48"/>
      <c r="L263" s="53">
        <f>Source!U135</f>
        <v>6.1734</v>
      </c>
    </row>
    <row r="264" spans="1:26" ht="15">
      <c r="G264" s="62">
        <f>H257+H258+H260+H261+H262</f>
        <v>159.38</v>
      </c>
      <c r="H264" s="62"/>
      <c r="J264" s="62">
        <f>K257+K258+K260+K261+K262</f>
        <v>4469.5199999999995</v>
      </c>
      <c r="K264" s="62"/>
      <c r="L264" s="51">
        <f>Source!U135</f>
        <v>6.1734</v>
      </c>
      <c r="O264" s="32">
        <f>G264</f>
        <v>159.38</v>
      </c>
      <c r="P264" s="32">
        <f>J264</f>
        <v>4469.5199999999995</v>
      </c>
      <c r="Q264" s="32">
        <f>L264</f>
        <v>6.1734</v>
      </c>
      <c r="W264">
        <f>IF(Source!BI135&lt;=1,H257+H258+H260+H261+H262, 0)</f>
        <v>159.38</v>
      </c>
      <c r="X264">
        <f>IF(Source!BI135=2,H257+H258+H260+H261+H262, 0)</f>
        <v>0</v>
      </c>
      <c r="Y264">
        <f>IF(Source!BI135=3,H257+H258+H260+H261+H262, 0)</f>
        <v>0</v>
      </c>
      <c r="Z264">
        <f>IF(Source!BI135=4,H257+H258+H260+H261+H262, 0)</f>
        <v>0</v>
      </c>
    </row>
    <row r="265" spans="1:26" ht="71.25">
      <c r="A265" s="23" t="str">
        <f>Source!E136</f>
        <v>15</v>
      </c>
      <c r="B265" s="55" t="str">
        <f>Source!F136</f>
        <v>15-01-045-1</v>
      </c>
      <c r="C265" s="55" t="str">
        <f>Source!G136</f>
        <v>Облицовка ступеней керамогранитными плитками толщиной до 15 мм</v>
      </c>
      <c r="D265" s="37" t="str">
        <f>Source!H136</f>
        <v>100 м2 поверхности облицовки</v>
      </c>
      <c r="E265" s="10">
        <f>Source!I136</f>
        <v>3.2000000000000001E-2</v>
      </c>
      <c r="F265" s="38">
        <f>Source!AL136+Source!AM136+Source!AO136</f>
        <v>21222.97</v>
      </c>
      <c r="G265" s="39"/>
      <c r="H265" s="40"/>
      <c r="I265" s="39" t="str">
        <f>Source!BO136</f>
        <v>15-01-045-1</v>
      </c>
      <c r="J265" s="39"/>
      <c r="K265" s="40"/>
      <c r="L265" s="41"/>
      <c r="S265">
        <f>ROUND((Source!FX136/100)*((ROUND(Source!AF136*Source!I136, 2)+ROUND(Source!AE136*Source!I136, 2))), 2)</f>
        <v>115.8</v>
      </c>
      <c r="T265">
        <f>Source!X136</f>
        <v>3891.23</v>
      </c>
      <c r="U265">
        <f>ROUND((Source!FY136/100)*((ROUND(Source!AF136*Source!I136, 2)+ROUND(Source!AE136*Source!I136, 2))), 2)</f>
        <v>53.59</v>
      </c>
      <c r="V265">
        <f>Source!Y136</f>
        <v>1800.78</v>
      </c>
    </row>
    <row r="266" spans="1:26">
      <c r="C266" s="31" t="str">
        <f>"Объем: "&amp;Source!I136&amp;"=3,2/"&amp;"100"</f>
        <v>Объем: 0,032=3,2/100</v>
      </c>
    </row>
    <row r="267" spans="1:26" ht="14.25">
      <c r="A267" s="23"/>
      <c r="B267" s="55"/>
      <c r="C267" s="55" t="s">
        <v>582</v>
      </c>
      <c r="D267" s="37"/>
      <c r="E267" s="10"/>
      <c r="F267" s="38">
        <f>Source!AO136</f>
        <v>3471.6</v>
      </c>
      <c r="G267" s="39" t="str">
        <f>Source!DG136</f>
        <v>)*1,15</v>
      </c>
      <c r="H267" s="40">
        <f>ROUND(Source!AF136*Source!I136, 2)</f>
        <v>127.75</v>
      </c>
      <c r="I267" s="39"/>
      <c r="J267" s="39">
        <f>IF(Source!BA136&lt;&gt; 0, Source!BA136, 1)</f>
        <v>33.6</v>
      </c>
      <c r="K267" s="40">
        <f>Source!S136</f>
        <v>4292.5600000000004</v>
      </c>
      <c r="L267" s="41"/>
      <c r="R267">
        <f>H267</f>
        <v>127.75</v>
      </c>
    </row>
    <row r="268" spans="1:26" ht="14.25">
      <c r="A268" s="23"/>
      <c r="B268" s="55"/>
      <c r="C268" s="55" t="s">
        <v>63</v>
      </c>
      <c r="D268" s="37"/>
      <c r="E268" s="10"/>
      <c r="F268" s="38">
        <f>Source!AM136</f>
        <v>72.989999999999995</v>
      </c>
      <c r="G268" s="39" t="str">
        <f>Source!DE136</f>
        <v>)*1,25</v>
      </c>
      <c r="H268" s="40">
        <f>ROUND(Source!AD136*Source!I136, 2)</f>
        <v>2.92</v>
      </c>
      <c r="I268" s="39"/>
      <c r="J268" s="39">
        <f>IF(Source!BB136&lt;&gt; 0, Source!BB136, 1)</f>
        <v>15.78</v>
      </c>
      <c r="K268" s="40">
        <f>Source!Q136</f>
        <v>46.07</v>
      </c>
      <c r="L268" s="41"/>
    </row>
    <row r="269" spans="1:26" ht="14.25">
      <c r="A269" s="23"/>
      <c r="B269" s="55"/>
      <c r="C269" s="55" t="s">
        <v>588</v>
      </c>
      <c r="D269" s="37"/>
      <c r="E269" s="10"/>
      <c r="F269" s="38">
        <f>Source!AN136</f>
        <v>23.09</v>
      </c>
      <c r="G269" s="39" t="str">
        <f>Source!DF136</f>
        <v>)*1,25</v>
      </c>
      <c r="H269" s="52">
        <f>ROUND(Source!AE136*Source!I136, 2)</f>
        <v>0.92</v>
      </c>
      <c r="I269" s="39"/>
      <c r="J269" s="39">
        <f>IF(Source!BS136&lt;&gt; 0, Source!BS136, 1)</f>
        <v>33.6</v>
      </c>
      <c r="K269" s="52">
        <f>Source!R136</f>
        <v>31.03</v>
      </c>
      <c r="L269" s="41"/>
      <c r="R269">
        <f>H269</f>
        <v>0.92</v>
      </c>
    </row>
    <row r="270" spans="1:26" ht="14.25">
      <c r="A270" s="23"/>
      <c r="B270" s="55"/>
      <c r="C270" s="55" t="s">
        <v>590</v>
      </c>
      <c r="D270" s="37"/>
      <c r="E270" s="10"/>
      <c r="F270" s="38">
        <f>Source!AL136</f>
        <v>17678.38</v>
      </c>
      <c r="G270" s="39" t="str">
        <f>Source!DD136</f>
        <v/>
      </c>
      <c r="H270" s="40">
        <f>ROUND(Source!AC136*Source!I136, 2)</f>
        <v>565.71</v>
      </c>
      <c r="I270" s="39"/>
      <c r="J270" s="39">
        <f>IF(Source!BC136&lt;&gt; 0, Source!BC136, 1)</f>
        <v>3.65</v>
      </c>
      <c r="K270" s="40">
        <f>Source!P136</f>
        <v>2064.83</v>
      </c>
      <c r="L270" s="41"/>
    </row>
    <row r="271" spans="1:26" ht="14.25">
      <c r="A271" s="23"/>
      <c r="B271" s="55"/>
      <c r="C271" s="55" t="s">
        <v>583</v>
      </c>
      <c r="D271" s="37" t="s">
        <v>584</v>
      </c>
      <c r="E271" s="10">
        <f>Source!BZ136</f>
        <v>100</v>
      </c>
      <c r="F271" s="63" t="str">
        <f>CONCATENATE(" )", Source!DL136, Source!FT136, "=", Source!FX136)</f>
        <v xml:space="preserve"> ))*0,9=90</v>
      </c>
      <c r="G271" s="64"/>
      <c r="H271" s="40">
        <f>SUM(S265:S273)</f>
        <v>115.8</v>
      </c>
      <c r="I271" s="42"/>
      <c r="J271" s="36">
        <f>Source!AT136</f>
        <v>90</v>
      </c>
      <c r="K271" s="40">
        <f>SUM(T265:T273)</f>
        <v>3891.23</v>
      </c>
      <c r="L271" s="41"/>
    </row>
    <row r="272" spans="1:26" ht="14.25">
      <c r="A272" s="23"/>
      <c r="B272" s="55"/>
      <c r="C272" s="55" t="s">
        <v>585</v>
      </c>
      <c r="D272" s="37" t="s">
        <v>584</v>
      </c>
      <c r="E272" s="10">
        <f>Source!CA136</f>
        <v>49</v>
      </c>
      <c r="F272" s="63" t="str">
        <f>CONCATENATE(" )", Source!DM136, Source!FU136, "=", Source!FY136)</f>
        <v xml:space="preserve"> ))*0,85=41,65</v>
      </c>
      <c r="G272" s="64"/>
      <c r="H272" s="40">
        <f>SUM(U265:U273)</f>
        <v>53.59</v>
      </c>
      <c r="I272" s="42"/>
      <c r="J272" s="36">
        <f>Source!AU136</f>
        <v>41.65</v>
      </c>
      <c r="K272" s="40">
        <f>SUM(V265:V273)</f>
        <v>1800.78</v>
      </c>
      <c r="L272" s="41"/>
    </row>
    <row r="273" spans="1:26" ht="14.25">
      <c r="A273" s="56"/>
      <c r="B273" s="57"/>
      <c r="C273" s="57" t="s">
        <v>586</v>
      </c>
      <c r="D273" s="44" t="s">
        <v>587</v>
      </c>
      <c r="E273" s="45">
        <f>Source!AQ136</f>
        <v>378.17</v>
      </c>
      <c r="F273" s="46"/>
      <c r="G273" s="49" t="str">
        <f>Source!DI136</f>
        <v>)*1,15</v>
      </c>
      <c r="H273" s="48"/>
      <c r="I273" s="49"/>
      <c r="J273" s="49"/>
      <c r="K273" s="48"/>
      <c r="L273" s="53">
        <f>Source!U136</f>
        <v>13.916656</v>
      </c>
    </row>
    <row r="274" spans="1:26" ht="15">
      <c r="G274" s="62">
        <f>H267+H268+H270+H271+H272</f>
        <v>865.77</v>
      </c>
      <c r="H274" s="62"/>
      <c r="J274" s="62">
        <f>K267+K268+K270+K271+K272</f>
        <v>12095.470000000001</v>
      </c>
      <c r="K274" s="62"/>
      <c r="L274" s="51">
        <f>Source!U136</f>
        <v>13.916656</v>
      </c>
      <c r="O274" s="32">
        <f>G274</f>
        <v>865.77</v>
      </c>
      <c r="P274" s="32">
        <f>J274</f>
        <v>12095.470000000001</v>
      </c>
      <c r="Q274" s="32">
        <f>L274</f>
        <v>13.916656</v>
      </c>
      <c r="W274">
        <f>IF(Source!BI136&lt;=1,H267+H268+H270+H271+H272, 0)</f>
        <v>865.77</v>
      </c>
      <c r="X274">
        <f>IF(Source!BI136=2,H267+H268+H270+H271+H272, 0)</f>
        <v>0</v>
      </c>
      <c r="Y274">
        <f>IF(Source!BI136=3,H267+H268+H270+H271+H272, 0)</f>
        <v>0</v>
      </c>
      <c r="Z274">
        <f>IF(Source!BI136=4,H267+H268+H270+H271+H272, 0)</f>
        <v>0</v>
      </c>
    </row>
    <row r="275" spans="1:26" ht="79.5">
      <c r="A275" s="23" t="str">
        <f>Source!E137</f>
        <v>16</v>
      </c>
      <c r="B275" s="55" t="s">
        <v>591</v>
      </c>
      <c r="C275" s="55" t="str">
        <f>Source!G137</f>
        <v>Монтаж кровли из профилированного листа для объектов непроизводственного назначения: простой</v>
      </c>
      <c r="D275" s="37" t="str">
        <f>Source!H137</f>
        <v>100 м2</v>
      </c>
      <c r="E275" s="10">
        <f>Source!I137</f>
        <v>1.4999999999999999E-2</v>
      </c>
      <c r="F275" s="38">
        <f>Source!AL137+Source!AM137+Source!AO137</f>
        <v>377.48</v>
      </c>
      <c r="G275" s="39"/>
      <c r="H275" s="40"/>
      <c r="I275" s="39" t="str">
        <f>Source!BO137</f>
        <v>12-01-033-1</v>
      </c>
      <c r="J275" s="39"/>
      <c r="K275" s="40"/>
      <c r="L275" s="41"/>
      <c r="S275">
        <f>ROUND((Source!FX137/100)*((ROUND(Source!AF137*Source!I137, 2)+ROUND(Source!AE137*Source!I137, 2))), 2)</f>
        <v>4.62</v>
      </c>
      <c r="T275">
        <f>Source!X137</f>
        <v>155.65</v>
      </c>
      <c r="U275">
        <f>ROUND((Source!FY137/100)*((ROUND(Source!AF137*Source!I137, 2)+ROUND(Source!AE137*Source!I137, 2))), 2)</f>
        <v>2.36</v>
      </c>
      <c r="V275">
        <f>Source!Y137</f>
        <v>79.48</v>
      </c>
    </row>
    <row r="276" spans="1:26">
      <c r="C276" s="31" t="str">
        <f>"Объем: "&amp;Source!I137&amp;"=1,5/"&amp;"100"</f>
        <v>Объем: 0,015=1,5/100</v>
      </c>
    </row>
    <row r="277" spans="1:26" ht="14.25">
      <c r="A277" s="23"/>
      <c r="B277" s="55"/>
      <c r="C277" s="55" t="s">
        <v>582</v>
      </c>
      <c r="D277" s="37"/>
      <c r="E277" s="10"/>
      <c r="F277" s="38">
        <f>Source!AO137</f>
        <v>283.18</v>
      </c>
      <c r="G277" s="39" t="str">
        <f>Source!DG137</f>
        <v>)*1,15</v>
      </c>
      <c r="H277" s="40">
        <f>ROUND(Source!AF137*Source!I137, 2)</f>
        <v>4.88</v>
      </c>
      <c r="I277" s="39"/>
      <c r="J277" s="39">
        <f>IF(Source!BA137&lt;&gt; 0, Source!BA137, 1)</f>
        <v>33.6</v>
      </c>
      <c r="K277" s="40">
        <f>Source!S137</f>
        <v>164.13</v>
      </c>
      <c r="L277" s="41"/>
      <c r="R277">
        <f>H277</f>
        <v>4.88</v>
      </c>
    </row>
    <row r="278" spans="1:26" ht="14.25">
      <c r="A278" s="23"/>
      <c r="B278" s="55"/>
      <c r="C278" s="55" t="s">
        <v>63</v>
      </c>
      <c r="D278" s="37"/>
      <c r="E278" s="10"/>
      <c r="F278" s="38">
        <f>Source!AM137</f>
        <v>37.020000000000003</v>
      </c>
      <c r="G278" s="39" t="str">
        <f>Source!DE137</f>
        <v>)*1,25</v>
      </c>
      <c r="H278" s="40">
        <f>ROUND(Source!AD137*Source!I137, 2)</f>
        <v>0.69</v>
      </c>
      <c r="I278" s="39"/>
      <c r="J278" s="39">
        <f>IF(Source!BB137&lt;&gt; 0, Source!BB137, 1)</f>
        <v>9.67</v>
      </c>
      <c r="K278" s="40">
        <f>Source!Q137</f>
        <v>6.71</v>
      </c>
      <c r="L278" s="41"/>
    </row>
    <row r="279" spans="1:26" ht="14.25">
      <c r="A279" s="23"/>
      <c r="B279" s="55"/>
      <c r="C279" s="55" t="s">
        <v>588</v>
      </c>
      <c r="D279" s="37"/>
      <c r="E279" s="10"/>
      <c r="F279" s="38">
        <f>Source!AN137</f>
        <v>2.2999999999999998</v>
      </c>
      <c r="G279" s="39" t="str">
        <f>Source!DF137</f>
        <v>)*1,25</v>
      </c>
      <c r="H279" s="52">
        <f>ROUND(Source!AE137*Source!I137, 2)</f>
        <v>0.04</v>
      </c>
      <c r="I279" s="39"/>
      <c r="J279" s="39">
        <f>IF(Source!BS137&lt;&gt; 0, Source!BS137, 1)</f>
        <v>33.6</v>
      </c>
      <c r="K279" s="52">
        <f>Source!R137</f>
        <v>1.45</v>
      </c>
      <c r="L279" s="41"/>
      <c r="R279">
        <f>H279</f>
        <v>0.04</v>
      </c>
    </row>
    <row r="280" spans="1:26" ht="14.25">
      <c r="A280" s="23"/>
      <c r="B280" s="55"/>
      <c r="C280" s="55" t="s">
        <v>590</v>
      </c>
      <c r="D280" s="37"/>
      <c r="E280" s="10"/>
      <c r="F280" s="38">
        <f>Source!AL137</f>
        <v>57.28</v>
      </c>
      <c r="G280" s="39" t="str">
        <f>Source!DD137</f>
        <v/>
      </c>
      <c r="H280" s="40">
        <f>ROUND(Source!AC137*Source!I137, 2)</f>
        <v>0.86</v>
      </c>
      <c r="I280" s="39"/>
      <c r="J280" s="39">
        <f>IF(Source!BC137&lt;&gt; 0, Source!BC137, 1)</f>
        <v>3.16</v>
      </c>
      <c r="K280" s="40">
        <f>Source!P137</f>
        <v>2.72</v>
      </c>
      <c r="L280" s="41"/>
    </row>
    <row r="281" spans="1:26" ht="14.25">
      <c r="A281" s="23"/>
      <c r="B281" s="55"/>
      <c r="C281" s="55" t="s">
        <v>583</v>
      </c>
      <c r="D281" s="37" t="s">
        <v>584</v>
      </c>
      <c r="E281" s="10">
        <f>Source!BZ137</f>
        <v>94</v>
      </c>
      <c r="F281" s="58"/>
      <c r="G281" s="39"/>
      <c r="H281" s="40">
        <f>SUM(S275:S283)</f>
        <v>4.62</v>
      </c>
      <c r="I281" s="42"/>
      <c r="J281" s="36">
        <f>Source!AT137</f>
        <v>94</v>
      </c>
      <c r="K281" s="40">
        <f>SUM(T275:T283)</f>
        <v>155.65</v>
      </c>
      <c r="L281" s="41"/>
    </row>
    <row r="282" spans="1:26" ht="14.25">
      <c r="A282" s="23"/>
      <c r="B282" s="55"/>
      <c r="C282" s="55" t="s">
        <v>585</v>
      </c>
      <c r="D282" s="37" t="s">
        <v>584</v>
      </c>
      <c r="E282" s="10">
        <f>Source!CA137</f>
        <v>48</v>
      </c>
      <c r="F282" s="58"/>
      <c r="G282" s="39"/>
      <c r="H282" s="40">
        <f>SUM(U275:U283)</f>
        <v>2.36</v>
      </c>
      <c r="I282" s="42"/>
      <c r="J282" s="36">
        <f>Source!AU137</f>
        <v>48</v>
      </c>
      <c r="K282" s="40">
        <f>SUM(V275:V283)</f>
        <v>79.48</v>
      </c>
      <c r="L282" s="41"/>
    </row>
    <row r="283" spans="1:26" ht="14.25">
      <c r="A283" s="56"/>
      <c r="B283" s="57"/>
      <c r="C283" s="57" t="s">
        <v>586</v>
      </c>
      <c r="D283" s="44" t="s">
        <v>587</v>
      </c>
      <c r="E283" s="45">
        <f>Source!AQ137</f>
        <v>32.4</v>
      </c>
      <c r="F283" s="46"/>
      <c r="G283" s="49" t="str">
        <f>Source!DI137</f>
        <v>)*1,15</v>
      </c>
      <c r="H283" s="48"/>
      <c r="I283" s="49"/>
      <c r="J283" s="49"/>
      <c r="K283" s="48"/>
      <c r="L283" s="53">
        <f>Source!U137</f>
        <v>0.55889999999999995</v>
      </c>
    </row>
    <row r="284" spans="1:26" ht="15">
      <c r="G284" s="62">
        <f>H277+H278+H280+H281+H282</f>
        <v>13.41</v>
      </c>
      <c r="H284" s="62"/>
      <c r="J284" s="62">
        <f>K277+K278+K280+K281+K282</f>
        <v>408.69000000000005</v>
      </c>
      <c r="K284" s="62"/>
      <c r="L284" s="51">
        <f>Source!U137</f>
        <v>0.55889999999999995</v>
      </c>
      <c r="O284" s="32">
        <f>G284</f>
        <v>13.41</v>
      </c>
      <c r="P284" s="32">
        <f>J284</f>
        <v>408.69000000000005</v>
      </c>
      <c r="Q284" s="32">
        <f>L284</f>
        <v>0.55889999999999995</v>
      </c>
      <c r="W284">
        <f>IF(Source!BI137&lt;=1,H277+H278+H280+H281+H282, 0)</f>
        <v>13.41</v>
      </c>
      <c r="X284">
        <f>IF(Source!BI137=2,H277+H278+H280+H281+H282, 0)</f>
        <v>0</v>
      </c>
      <c r="Y284">
        <f>IF(Source!BI137=3,H277+H278+H280+H281+H282, 0)</f>
        <v>0</v>
      </c>
      <c r="Z284">
        <f>IF(Source!BI137=4,H277+H278+H280+H281+H282, 0)</f>
        <v>0</v>
      </c>
    </row>
    <row r="285" spans="1:26" ht="42.75">
      <c r="A285" s="56" t="str">
        <f>Source!E138</f>
        <v>18</v>
      </c>
      <c r="B285" s="57" t="str">
        <f>Source!F138</f>
        <v>цена постовщика</v>
      </c>
      <c r="C285" s="57" t="str">
        <f>Source!G138</f>
        <v>профнастил оцинкованный</v>
      </c>
      <c r="D285" s="44" t="str">
        <f>Source!H138</f>
        <v/>
      </c>
      <c r="E285" s="45">
        <f>Source!I138</f>
        <v>1</v>
      </c>
      <c r="F285" s="46">
        <f>Source!AL138</f>
        <v>1191.6600000000001</v>
      </c>
      <c r="G285" s="49" t="str">
        <f>Source!DD138</f>
        <v/>
      </c>
      <c r="H285" s="48">
        <f>ROUND(Source!AC138*Source!I138, 2)</f>
        <v>1191.6600000000001</v>
      </c>
      <c r="I285" s="49" t="str">
        <f>Source!BO138</f>
        <v/>
      </c>
      <c r="J285" s="49">
        <f>IF(Source!BC138&lt;&gt; 0, Source!BC138, 1)</f>
        <v>1</v>
      </c>
      <c r="K285" s="48">
        <f>Source!P138</f>
        <v>1191.6600000000001</v>
      </c>
      <c r="L285" s="50"/>
      <c r="S285">
        <f>ROUND((Source!FX138/100)*((ROUND(Source!AF138*Source!I138, 2)+ROUND(Source!AE138*Source!I138, 2))), 2)</f>
        <v>0</v>
      </c>
      <c r="T285">
        <f>Source!X138</f>
        <v>0</v>
      </c>
      <c r="U285">
        <f>ROUND((Source!FY138/100)*((ROUND(Source!AF138*Source!I138, 2)+ROUND(Source!AE138*Source!I138, 2))), 2)</f>
        <v>0</v>
      </c>
      <c r="V285">
        <f>Source!Y138</f>
        <v>0</v>
      </c>
    </row>
    <row r="286" spans="1:26" ht="15">
      <c r="G286" s="62">
        <f>H285</f>
        <v>1191.6600000000001</v>
      </c>
      <c r="H286" s="62"/>
      <c r="J286" s="62">
        <f>K285</f>
        <v>1191.6600000000001</v>
      </c>
      <c r="K286" s="62"/>
      <c r="L286" s="51">
        <f>Source!U138</f>
        <v>0</v>
      </c>
      <c r="O286" s="32">
        <f>G286</f>
        <v>1191.6600000000001</v>
      </c>
      <c r="P286" s="32">
        <f>J286</f>
        <v>1191.6600000000001</v>
      </c>
      <c r="Q286" s="32">
        <f>L286</f>
        <v>0</v>
      </c>
      <c r="W286">
        <f>IF(Source!BI138&lt;=1,H285, 0)</f>
        <v>0</v>
      </c>
      <c r="X286">
        <f>IF(Source!BI138=2,H285, 0)</f>
        <v>0</v>
      </c>
      <c r="Y286">
        <f>IF(Source!BI138=3,H285, 0)</f>
        <v>0</v>
      </c>
      <c r="Z286">
        <f>IF(Source!BI138=4,H285, 0)</f>
        <v>1191.6600000000001</v>
      </c>
    </row>
    <row r="288" spans="1:26" ht="15">
      <c r="A288" s="60" t="str">
        <f>CONCATENATE("Итого по разделу: ",IF(Source!G140&lt;&gt;"Новый раздел", Source!G140, ""))</f>
        <v>Итого по разделу: Крыльцо с торца здания.</v>
      </c>
      <c r="B288" s="60"/>
      <c r="C288" s="60"/>
      <c r="D288" s="60"/>
      <c r="E288" s="60"/>
      <c r="F288" s="60"/>
      <c r="G288" s="61">
        <f>SUM(O185:O287)</f>
        <v>103717.63</v>
      </c>
      <c r="H288" s="61"/>
      <c r="I288" s="35"/>
      <c r="J288" s="61">
        <f>SUM(P185:P287)</f>
        <v>157166.32</v>
      </c>
      <c r="K288" s="61"/>
      <c r="L288" s="51">
        <f>SUM(Q185:Q287)</f>
        <v>45.650145000000002</v>
      </c>
    </row>
    <row r="292" spans="1:32" ht="15">
      <c r="A292" s="60" t="str">
        <f>CONCATENATE("Итого по локальной смете: ",IF(Source!G170&lt;&gt;"Новая локальная смета", Source!G170, ""))</f>
        <v xml:space="preserve">Итого по локальной смете: </v>
      </c>
      <c r="B292" s="60"/>
      <c r="C292" s="60"/>
      <c r="D292" s="60"/>
      <c r="E292" s="60"/>
      <c r="F292" s="60"/>
      <c r="G292" s="61">
        <f>SUM(O42:O291)</f>
        <v>453486.06999999989</v>
      </c>
      <c r="H292" s="61"/>
      <c r="I292" s="35"/>
      <c r="J292" s="61">
        <f>SUM(P42:P291)</f>
        <v>680351.54</v>
      </c>
      <c r="K292" s="61"/>
      <c r="L292" s="51">
        <f>SUM(Q42:Q291)</f>
        <v>228.15534699999992</v>
      </c>
    </row>
    <row r="296" spans="1:32" ht="30">
      <c r="A296" s="60" t="str">
        <f>CONCATENATE("Итого по смете: ",IF(Source!G200&lt;&gt;"Новый объект", Source!G200, ""))</f>
        <v>Итого по смете: Замена дверей и ремонт крыльца  ОВП 1 этаж Ильинский Погост 2021</v>
      </c>
      <c r="B296" s="60"/>
      <c r="C296" s="60"/>
      <c r="D296" s="60"/>
      <c r="E296" s="60"/>
      <c r="F296" s="60"/>
      <c r="G296" s="61">
        <f>SUM(O1:O295)</f>
        <v>453486.06999999989</v>
      </c>
      <c r="H296" s="61"/>
      <c r="I296" s="35"/>
      <c r="J296" s="61">
        <f>SUM(P1:P295)</f>
        <v>680351.54</v>
      </c>
      <c r="K296" s="61"/>
      <c r="L296" s="51">
        <f>SUM(Q1:Q295)</f>
        <v>228.15534699999992</v>
      </c>
      <c r="AF296" s="59" t="str">
        <f>CONCATENATE("Итого по смете: ",IF(Source!G200&lt;&gt;"Новый объект", Source!G200, ""))</f>
        <v>Итого по смете: Замена дверей и ремонт крыльца  ОВП 1 этаж Ильинский Погост 2021</v>
      </c>
    </row>
    <row r="298" spans="1:32" ht="14.25">
      <c r="C298" s="68" t="str">
        <f>Source!H229</f>
        <v>с НДС 20%</v>
      </c>
      <c r="D298" s="68"/>
      <c r="E298" s="68"/>
      <c r="F298" s="68"/>
      <c r="G298" s="68"/>
      <c r="H298" s="68"/>
      <c r="I298" s="68"/>
      <c r="J298" s="69">
        <f>IF(Source!F229=0, "", Source!F229)</f>
        <v>136070.31</v>
      </c>
      <c r="K298" s="69"/>
    </row>
    <row r="299" spans="1:32" ht="14.25">
      <c r="C299" s="68" t="str">
        <f>Source!H230</f>
        <v>Всего с НДС 20%</v>
      </c>
      <c r="D299" s="68"/>
      <c r="E299" s="68"/>
      <c r="F299" s="68"/>
      <c r="G299" s="68"/>
      <c r="H299" s="68"/>
      <c r="I299" s="68"/>
      <c r="J299" s="69">
        <f>IF(Source!F230=0, "", Source!F230)</f>
        <v>816421.85</v>
      </c>
      <c r="K299" s="69"/>
    </row>
    <row r="302" spans="1:32" ht="14.25" hidden="1">
      <c r="A302" s="34" t="s">
        <v>601</v>
      </c>
      <c r="B302" s="34"/>
      <c r="C302" s="10" t="s">
        <v>602</v>
      </c>
      <c r="D302" s="33"/>
      <c r="E302" s="33"/>
      <c r="F302" s="33"/>
      <c r="G302" s="33"/>
      <c r="H302" s="33"/>
      <c r="I302" s="11"/>
      <c r="J302" s="10"/>
      <c r="K302" s="11"/>
      <c r="L302" s="11"/>
    </row>
    <row r="303" spans="1:32" ht="14.25" hidden="1">
      <c r="A303" s="11"/>
      <c r="B303" s="11"/>
      <c r="C303" s="10"/>
      <c r="D303" s="66" t="s">
        <v>603</v>
      </c>
      <c r="E303" s="66"/>
      <c r="F303" s="66"/>
      <c r="G303" s="66"/>
      <c r="H303" s="66"/>
      <c r="I303" s="11"/>
      <c r="J303" s="10"/>
      <c r="K303" s="11"/>
      <c r="L303" s="11"/>
    </row>
    <row r="304" spans="1:32" ht="14.25" hidden="1">
      <c r="A304" s="11"/>
      <c r="B304" s="11"/>
      <c r="C304" s="10"/>
      <c r="D304" s="11"/>
      <c r="E304" s="11"/>
      <c r="F304" s="11"/>
      <c r="G304" s="11"/>
      <c r="H304" s="11"/>
      <c r="I304" s="11"/>
      <c r="J304" s="10"/>
      <c r="K304" s="11"/>
      <c r="L304" s="11"/>
    </row>
    <row r="305" spans="1:12" ht="14.25">
      <c r="A305" s="34" t="s">
        <v>601</v>
      </c>
      <c r="B305" s="34"/>
      <c r="C305" s="10" t="s">
        <v>604</v>
      </c>
      <c r="D305" s="33" t="str">
        <f>IF(Source!AC12&lt;&gt;"", Source!AC12," ")</f>
        <v xml:space="preserve"> </v>
      </c>
      <c r="E305" s="33"/>
      <c r="F305" s="33"/>
      <c r="G305" s="33"/>
      <c r="H305" s="33"/>
      <c r="I305" s="11" t="str">
        <f>IF(Source!AB12&lt;&gt;"", Source!AB12," ")</f>
        <v xml:space="preserve"> </v>
      </c>
      <c r="J305" s="10"/>
      <c r="K305" s="11"/>
      <c r="L305" s="11"/>
    </row>
    <row r="306" spans="1:12" ht="14.25">
      <c r="A306" s="11"/>
      <c r="B306" s="11"/>
      <c r="C306" s="11"/>
      <c r="D306" s="66" t="s">
        <v>603</v>
      </c>
      <c r="E306" s="66"/>
      <c r="F306" s="66"/>
      <c r="G306" s="66"/>
      <c r="H306" s="66"/>
      <c r="I306" s="11"/>
      <c r="J306" s="11"/>
      <c r="K306" s="11"/>
      <c r="L306" s="11"/>
    </row>
    <row r="307" spans="1:12" ht="14.25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</row>
    <row r="308" spans="1:12" ht="14.25">
      <c r="A308" s="11"/>
      <c r="B308" s="11"/>
      <c r="C308" s="10" t="s">
        <v>605</v>
      </c>
      <c r="D308" s="33" t="str">
        <f>IF(Source!AE12&lt;&gt;"", Source!AE12," ")</f>
        <v xml:space="preserve"> </v>
      </c>
      <c r="E308" s="33"/>
      <c r="F308" s="33"/>
      <c r="G308" s="33"/>
      <c r="H308" s="33"/>
      <c r="I308" s="11" t="str">
        <f>IF(Source!AD12&lt;&gt;"", Source!AD12," ")</f>
        <v xml:space="preserve"> </v>
      </c>
      <c r="J308" s="10"/>
      <c r="K308" s="11"/>
      <c r="L308" s="11"/>
    </row>
    <row r="309" spans="1:12" ht="14.25">
      <c r="A309" s="11"/>
      <c r="B309" s="11"/>
      <c r="C309" s="11"/>
      <c r="D309" s="66" t="s">
        <v>603</v>
      </c>
      <c r="E309" s="66"/>
      <c r="F309" s="66"/>
      <c r="G309" s="66"/>
      <c r="H309" s="66"/>
      <c r="I309" s="11"/>
      <c r="J309" s="11"/>
      <c r="K309" s="11"/>
      <c r="L309" s="11"/>
    </row>
  </sheetData>
  <mergeCells count="132">
    <mergeCell ref="B3:E3"/>
    <mergeCell ref="H3:L3"/>
    <mergeCell ref="B4:E4"/>
    <mergeCell ref="H4:L4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38:L38"/>
    <mergeCell ref="C298:I298"/>
    <mergeCell ref="J298:K298"/>
    <mergeCell ref="C299:I299"/>
    <mergeCell ref="J299:K299"/>
    <mergeCell ref="D303:H303"/>
    <mergeCell ref="F114:G114"/>
    <mergeCell ref="J107:K107"/>
    <mergeCell ref="G107:H107"/>
    <mergeCell ref="J97:K97"/>
    <mergeCell ref="D306:H306"/>
    <mergeCell ref="D309:H309"/>
    <mergeCell ref="G130:H130"/>
    <mergeCell ref="F128:G128"/>
    <mergeCell ref="F127:G127"/>
    <mergeCell ref="J120:K120"/>
    <mergeCell ref="G120:H120"/>
    <mergeCell ref="G179:H179"/>
    <mergeCell ref="J168:K168"/>
    <mergeCell ref="G168:H168"/>
    <mergeCell ref="A44:L44"/>
    <mergeCell ref="A42:L42"/>
    <mergeCell ref="G205:H205"/>
    <mergeCell ref="J195:K195"/>
    <mergeCell ref="G195:H195"/>
    <mergeCell ref="A185:L185"/>
    <mergeCell ref="G181:H181"/>
    <mergeCell ref="J181:K181"/>
    <mergeCell ref="A181:F181"/>
    <mergeCell ref="J179:K179"/>
    <mergeCell ref="J72:K72"/>
    <mergeCell ref="G72:H72"/>
    <mergeCell ref="J62:K62"/>
    <mergeCell ref="G62:H62"/>
    <mergeCell ref="J52:K52"/>
    <mergeCell ref="G52:H52"/>
    <mergeCell ref="G97:H97"/>
    <mergeCell ref="J86:K86"/>
    <mergeCell ref="G86:H86"/>
    <mergeCell ref="A78:L78"/>
    <mergeCell ref="G74:H74"/>
    <mergeCell ref="J74:K74"/>
    <mergeCell ref="A74:F74"/>
    <mergeCell ref="F138:G138"/>
    <mergeCell ref="F137:G137"/>
    <mergeCell ref="J130:K130"/>
    <mergeCell ref="J284:K284"/>
    <mergeCell ref="G284:H284"/>
    <mergeCell ref="J274:K274"/>
    <mergeCell ref="G274:H274"/>
    <mergeCell ref="F272:G272"/>
    <mergeCell ref="F271:G271"/>
    <mergeCell ref="J264:K264"/>
    <mergeCell ref="J157:K157"/>
    <mergeCell ref="G157:H157"/>
    <mergeCell ref="J150:K150"/>
    <mergeCell ref="G150:H150"/>
    <mergeCell ref="J140:K140"/>
    <mergeCell ref="G140:H140"/>
    <mergeCell ref="J213:K213"/>
    <mergeCell ref="G213:H213"/>
    <mergeCell ref="J205:K205"/>
    <mergeCell ref="G296:H296"/>
    <mergeCell ref="J296:K296"/>
    <mergeCell ref="J286:K286"/>
    <mergeCell ref="G286:H286"/>
    <mergeCell ref="G264:H264"/>
    <mergeCell ref="J254:K254"/>
    <mergeCell ref="G254:H254"/>
    <mergeCell ref="J244:K244"/>
    <mergeCell ref="G244:H244"/>
    <mergeCell ref="J234:K234"/>
    <mergeCell ref="G234:H234"/>
    <mergeCell ref="A296:F296"/>
    <mergeCell ref="G292:H292"/>
    <mergeCell ref="J292:K292"/>
    <mergeCell ref="A292:F292"/>
    <mergeCell ref="G288:H288"/>
    <mergeCell ref="J288:K288"/>
    <mergeCell ref="A288:F288"/>
    <mergeCell ref="J222:K222"/>
    <mergeCell ref="G222:H222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260"/>
  <sheetViews>
    <sheetView workbookViewId="0">
      <selection activeCell="A256" sqref="A256:AN256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4</v>
      </c>
      <c r="P1">
        <v>0</v>
      </c>
      <c r="Q1">
        <v>0</v>
      </c>
    </row>
    <row r="12" spans="1:133">
      <c r="A12" s="1">
        <v>1</v>
      </c>
      <c r="B12" s="1">
        <v>254</v>
      </c>
      <c r="C12" s="1">
        <v>0</v>
      </c>
      <c r="D12" s="1">
        <f>ROW(A200)</f>
        <v>200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B200</f>
        <v>254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Замена дверей и ремонт крыльца  ОВП 1 этаж Ильинский Погост 2021</v>
      </c>
      <c r="H18" s="2"/>
      <c r="I18" s="2"/>
      <c r="J18" s="2"/>
      <c r="K18" s="2"/>
      <c r="L18" s="2"/>
      <c r="M18" s="2"/>
      <c r="N18" s="2"/>
      <c r="O18" s="2">
        <f t="shared" ref="O18:AT18" si="1">O200</f>
        <v>582969</v>
      </c>
      <c r="P18" s="2">
        <f t="shared" si="1"/>
        <v>508719.08</v>
      </c>
      <c r="Q18" s="2">
        <f t="shared" si="1"/>
        <v>5867.62</v>
      </c>
      <c r="R18" s="2">
        <f t="shared" si="1"/>
        <v>849.86</v>
      </c>
      <c r="S18" s="2">
        <f t="shared" si="1"/>
        <v>68382.3</v>
      </c>
      <c r="T18" s="2">
        <f t="shared" si="1"/>
        <v>0</v>
      </c>
      <c r="U18" s="2">
        <f t="shared" si="1"/>
        <v>228.15534700000001</v>
      </c>
      <c r="V18" s="2">
        <f t="shared" si="1"/>
        <v>2.0515924999999999</v>
      </c>
      <c r="W18" s="2">
        <f t="shared" si="1"/>
        <v>131.18</v>
      </c>
      <c r="X18" s="2">
        <f t="shared" si="1"/>
        <v>63975.74</v>
      </c>
      <c r="Y18" s="2">
        <f t="shared" si="1"/>
        <v>33406.800000000003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680351.54</v>
      </c>
      <c r="AS18" s="2">
        <f t="shared" si="1"/>
        <v>679159.88</v>
      </c>
      <c r="AT18" s="2">
        <f t="shared" si="1"/>
        <v>0</v>
      </c>
      <c r="AU18" s="2">
        <f t="shared" ref="AU18:BZ18" si="2">AU200</f>
        <v>1191.6600000000001</v>
      </c>
      <c r="AV18" s="2">
        <f t="shared" si="2"/>
        <v>508719.08</v>
      </c>
      <c r="AW18" s="2">
        <f t="shared" si="2"/>
        <v>508719.08</v>
      </c>
      <c r="AX18" s="2">
        <f t="shared" si="2"/>
        <v>0</v>
      </c>
      <c r="AY18" s="2">
        <f t="shared" si="2"/>
        <v>508719.08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CA200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DG200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EM200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FS200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ROW(A170)</f>
        <v>170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B170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O170</f>
        <v>582969</v>
      </c>
      <c r="P22" s="2">
        <f t="shared" si="8"/>
        <v>508719.08</v>
      </c>
      <c r="Q22" s="2">
        <f t="shared" si="8"/>
        <v>5867.62</v>
      </c>
      <c r="R22" s="2">
        <f t="shared" si="8"/>
        <v>849.86</v>
      </c>
      <c r="S22" s="2">
        <f t="shared" si="8"/>
        <v>68382.3</v>
      </c>
      <c r="T22" s="2">
        <f t="shared" si="8"/>
        <v>0</v>
      </c>
      <c r="U22" s="2">
        <f t="shared" si="8"/>
        <v>228.15534700000001</v>
      </c>
      <c r="V22" s="2">
        <f t="shared" si="8"/>
        <v>2.0515924999999999</v>
      </c>
      <c r="W22" s="2">
        <f t="shared" si="8"/>
        <v>131.18</v>
      </c>
      <c r="X22" s="2">
        <f t="shared" si="8"/>
        <v>63975.74</v>
      </c>
      <c r="Y22" s="2">
        <f t="shared" si="8"/>
        <v>33406.800000000003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680351.54</v>
      </c>
      <c r="AS22" s="2">
        <f t="shared" si="8"/>
        <v>679159.88</v>
      </c>
      <c r="AT22" s="2">
        <f t="shared" si="8"/>
        <v>0</v>
      </c>
      <c r="AU22" s="2">
        <f t="shared" ref="AU22:BZ22" si="9">AU170</f>
        <v>1191.6600000000001</v>
      </c>
      <c r="AV22" s="2">
        <f t="shared" si="9"/>
        <v>508719.08</v>
      </c>
      <c r="AW22" s="2">
        <f t="shared" si="9"/>
        <v>508719.08</v>
      </c>
      <c r="AX22" s="2">
        <f t="shared" si="9"/>
        <v>0</v>
      </c>
      <c r="AY22" s="2">
        <f t="shared" si="9"/>
        <v>508719.08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CA170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DG170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EM170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FS170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ROW(A35)</f>
        <v>35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B35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</v>
      </c>
      <c r="H26" s="2"/>
      <c r="I26" s="2"/>
      <c r="J26" s="2"/>
      <c r="K26" s="2"/>
      <c r="L26" s="2"/>
      <c r="M26" s="2"/>
      <c r="N26" s="2"/>
      <c r="O26" s="2">
        <f t="shared" ref="O26:AT26" si="15">O35</f>
        <v>9771.25</v>
      </c>
      <c r="P26" s="2">
        <f t="shared" si="15"/>
        <v>0</v>
      </c>
      <c r="Q26" s="2">
        <f t="shared" si="15"/>
        <v>323.79000000000002</v>
      </c>
      <c r="R26" s="2">
        <f t="shared" si="15"/>
        <v>213.65</v>
      </c>
      <c r="S26" s="2">
        <f t="shared" si="15"/>
        <v>9447.4599999999991</v>
      </c>
      <c r="T26" s="2">
        <f t="shared" si="15"/>
        <v>0</v>
      </c>
      <c r="U26" s="2">
        <f t="shared" si="15"/>
        <v>34.866039999999998</v>
      </c>
      <c r="V26" s="2">
        <f t="shared" si="15"/>
        <v>0.60250000000000004</v>
      </c>
      <c r="W26" s="2">
        <f t="shared" si="15"/>
        <v>0</v>
      </c>
      <c r="X26" s="2">
        <f t="shared" si="15"/>
        <v>8682.59</v>
      </c>
      <c r="Y26" s="2">
        <f t="shared" si="15"/>
        <v>4565.54</v>
      </c>
      <c r="Z26" s="2">
        <f t="shared" si="15"/>
        <v>0</v>
      </c>
      <c r="AA26" s="2">
        <f t="shared" si="15"/>
        <v>0</v>
      </c>
      <c r="AB26" s="2">
        <f t="shared" si="15"/>
        <v>9771.25</v>
      </c>
      <c r="AC26" s="2">
        <f t="shared" si="15"/>
        <v>0</v>
      </c>
      <c r="AD26" s="2">
        <f t="shared" si="15"/>
        <v>323.79000000000002</v>
      </c>
      <c r="AE26" s="2">
        <f t="shared" si="15"/>
        <v>213.65</v>
      </c>
      <c r="AF26" s="2">
        <f t="shared" si="15"/>
        <v>9447.4599999999991</v>
      </c>
      <c r="AG26" s="2">
        <f t="shared" si="15"/>
        <v>0</v>
      </c>
      <c r="AH26" s="2">
        <f t="shared" si="15"/>
        <v>34.866039999999998</v>
      </c>
      <c r="AI26" s="2">
        <f t="shared" si="15"/>
        <v>0.60250000000000004</v>
      </c>
      <c r="AJ26" s="2">
        <f t="shared" si="15"/>
        <v>0</v>
      </c>
      <c r="AK26" s="2">
        <f t="shared" si="15"/>
        <v>8682.59</v>
      </c>
      <c r="AL26" s="2">
        <f t="shared" si="15"/>
        <v>4565.54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23019.38</v>
      </c>
      <c r="AS26" s="2">
        <f t="shared" si="15"/>
        <v>23019.38</v>
      </c>
      <c r="AT26" s="2">
        <f t="shared" si="15"/>
        <v>0</v>
      </c>
      <c r="AU26" s="2">
        <f t="shared" ref="AU26:BZ26" si="16">AU35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CA35</f>
        <v>23019.38</v>
      </c>
      <c r="CB26" s="2">
        <f t="shared" si="17"/>
        <v>23019.38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DG35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EM35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FS35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ROW(SmtRes!A2)</f>
        <v>2</v>
      </c>
      <c r="D28">
        <f>ROW(EtalonRes!A2)</f>
        <v>2</v>
      </c>
      <c r="E28" t="s">
        <v>15</v>
      </c>
      <c r="F28" t="s">
        <v>16</v>
      </c>
      <c r="G28" t="s">
        <v>17</v>
      </c>
      <c r="H28" t="s">
        <v>18</v>
      </c>
      <c r="I28">
        <f>ROUND(20.3/100,9)</f>
        <v>0.20300000000000001</v>
      </c>
      <c r="J28">
        <v>0</v>
      </c>
      <c r="K28">
        <f>ROUND(20.3/100,9)</f>
        <v>0.20300000000000001</v>
      </c>
      <c r="O28">
        <f t="shared" ref="O28:O33" si="21">ROUND(CP28,2)</f>
        <v>1964.8</v>
      </c>
      <c r="P28">
        <f t="shared" ref="P28:P33" si="22">ROUND(CQ28*I28,2)</f>
        <v>0</v>
      </c>
      <c r="Q28">
        <f t="shared" ref="Q28:Q33" si="23">ROUND(CR28*I28,2)</f>
        <v>0</v>
      </c>
      <c r="R28">
        <f t="shared" ref="R28:R33" si="24">ROUND(CS28*I28,2)</f>
        <v>0</v>
      </c>
      <c r="S28">
        <f t="shared" ref="S28:S33" si="25">ROUND(CT28*I28,2)</f>
        <v>1964.8</v>
      </c>
      <c r="T28">
        <f t="shared" ref="T28:T33" si="26">ROUND(CU28*I28,2)</f>
        <v>0</v>
      </c>
      <c r="U28">
        <f t="shared" ref="U28:U33" si="27">CV28*I28</f>
        <v>7.3648400000000009</v>
      </c>
      <c r="V28">
        <f t="shared" ref="V28:V33" si="28">CW28*I28</f>
        <v>0</v>
      </c>
      <c r="W28">
        <f t="shared" ref="W28:W33" si="29">ROUND(CX28*I28,2)</f>
        <v>0</v>
      </c>
      <c r="X28">
        <f t="shared" ref="X28:Y33" si="30">ROUND(CY28,2)</f>
        <v>1768.32</v>
      </c>
      <c r="Y28">
        <f t="shared" si="30"/>
        <v>923.46</v>
      </c>
      <c r="AA28">
        <v>34132744</v>
      </c>
      <c r="AB28">
        <f t="shared" ref="AB28:AB33" si="31">ROUND((AC28+AD28+AF28),6)</f>
        <v>288.06</v>
      </c>
      <c r="AC28">
        <f t="shared" ref="AC28:AC33" si="32">ROUND((ES28),6)</f>
        <v>0</v>
      </c>
      <c r="AD28">
        <f t="shared" ref="AD28:AD33" si="33">ROUND((((ET28)-(EU28))+AE28),6)</f>
        <v>0</v>
      </c>
      <c r="AE28">
        <f t="shared" ref="AE28:AF33" si="34">ROUND((EU28),6)</f>
        <v>0</v>
      </c>
      <c r="AF28">
        <f t="shared" si="34"/>
        <v>288.06</v>
      </c>
      <c r="AG28">
        <f t="shared" ref="AG28:AG33" si="35">ROUND((AP28),6)</f>
        <v>0</v>
      </c>
      <c r="AH28">
        <f t="shared" ref="AH28:AI33" si="36">(EW28)</f>
        <v>36.28</v>
      </c>
      <c r="AI28">
        <f t="shared" si="36"/>
        <v>0</v>
      </c>
      <c r="AJ28">
        <f t="shared" ref="AJ28:AJ33" si="37">(AS28)</f>
        <v>0</v>
      </c>
      <c r="AK28">
        <v>288.06</v>
      </c>
      <c r="AL28">
        <v>0</v>
      </c>
      <c r="AM28">
        <v>0</v>
      </c>
      <c r="AN28">
        <v>0</v>
      </c>
      <c r="AO28">
        <v>288.06</v>
      </c>
      <c r="AP28">
        <v>0</v>
      </c>
      <c r="AQ28">
        <v>36.28</v>
      </c>
      <c r="AR28">
        <v>0</v>
      </c>
      <c r="AS28">
        <v>0</v>
      </c>
      <c r="AT28">
        <v>90</v>
      </c>
      <c r="AU28">
        <v>47</v>
      </c>
      <c r="AV28">
        <v>1</v>
      </c>
      <c r="AW28">
        <v>1</v>
      </c>
      <c r="AZ28">
        <v>1</v>
      </c>
      <c r="BA28">
        <v>33.6</v>
      </c>
      <c r="BB28">
        <v>1</v>
      </c>
      <c r="BC28">
        <v>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56001</v>
      </c>
      <c r="BN28">
        <v>0</v>
      </c>
      <c r="BO28" t="s">
        <v>16</v>
      </c>
      <c r="BP28">
        <v>1</v>
      </c>
      <c r="BQ28">
        <v>6</v>
      </c>
      <c r="BR28">
        <v>0</v>
      </c>
      <c r="BS28">
        <v>33.6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90</v>
      </c>
      <c r="CA28">
        <v>47</v>
      </c>
      <c r="CB28" t="s">
        <v>3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3" si="38">(P28+Q28+S28)</f>
        <v>1964.8</v>
      </c>
      <c r="CQ28">
        <f t="shared" ref="CQ28:CQ33" si="39">AC28*BC28</f>
        <v>0</v>
      </c>
      <c r="CR28">
        <f t="shared" ref="CR28:CR33" si="40">AD28*BB28</f>
        <v>0</v>
      </c>
      <c r="CS28">
        <f t="shared" ref="CS28:CS33" si="41">AE28*BS28</f>
        <v>0</v>
      </c>
      <c r="CT28">
        <f t="shared" ref="CT28:CT33" si="42">AF28*BA28</f>
        <v>9678.8160000000007</v>
      </c>
      <c r="CU28">
        <f t="shared" ref="CU28:CX33" si="43">AG28</f>
        <v>0</v>
      </c>
      <c r="CV28">
        <f t="shared" si="43"/>
        <v>36.28</v>
      </c>
      <c r="CW28">
        <f t="shared" si="43"/>
        <v>0</v>
      </c>
      <c r="CX28">
        <f t="shared" si="43"/>
        <v>0</v>
      </c>
      <c r="CY28">
        <f t="shared" ref="CY28:CY33" si="44">(((S28+R28)*AT28)/100)</f>
        <v>1768.32</v>
      </c>
      <c r="CZ28">
        <f t="shared" ref="CZ28:CZ33" si="45">(((S28+R28)*AU28)/100)</f>
        <v>923.4559999999999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18</v>
      </c>
      <c r="DW28" t="s">
        <v>18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36520126</v>
      </c>
      <c r="EF28">
        <v>6</v>
      </c>
      <c r="EG28" t="s">
        <v>20</v>
      </c>
      <c r="EH28">
        <v>0</v>
      </c>
      <c r="EI28" t="s">
        <v>3</v>
      </c>
      <c r="EJ28">
        <v>1</v>
      </c>
      <c r="EK28">
        <v>56001</v>
      </c>
      <c r="EL28" t="s">
        <v>21</v>
      </c>
      <c r="EM28" t="s">
        <v>22</v>
      </c>
      <c r="EO28" t="s">
        <v>3</v>
      </c>
      <c r="EQ28">
        <v>0</v>
      </c>
      <c r="ER28">
        <v>288.06</v>
      </c>
      <c r="ES28">
        <v>0</v>
      </c>
      <c r="ET28">
        <v>0</v>
      </c>
      <c r="EU28">
        <v>0</v>
      </c>
      <c r="EV28">
        <v>288.06</v>
      </c>
      <c r="EW28">
        <v>36.28</v>
      </c>
      <c r="EX28">
        <v>0</v>
      </c>
      <c r="EY28">
        <v>0</v>
      </c>
      <c r="FQ28">
        <v>0</v>
      </c>
      <c r="FR28">
        <f t="shared" ref="FR28:FR33" si="46">ROUND(IF(AND(BH28=3,BI28=3),P28,0),2)</f>
        <v>0</v>
      </c>
      <c r="FS28">
        <v>0</v>
      </c>
      <c r="FX28">
        <v>90</v>
      </c>
      <c r="FY28">
        <v>47</v>
      </c>
      <c r="GA28" t="s">
        <v>3</v>
      </c>
      <c r="GD28">
        <v>1</v>
      </c>
      <c r="GF28">
        <v>30344308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3" si="47">ROUND(IF(AND(BH28=3,BI28=3,FS28&lt;&gt;0),P28,0),2)</f>
        <v>0</v>
      </c>
      <c r="GM28">
        <f t="shared" ref="GM28:GM33" si="48">ROUND(O28+X28+Y28,2)+GX28</f>
        <v>4656.58</v>
      </c>
      <c r="GN28">
        <f t="shared" ref="GN28:GN33" si="49">IF(OR(BI28=0,BI28=1),ROUND(O28+X28+Y28,2),0)</f>
        <v>4656.58</v>
      </c>
      <c r="GO28">
        <f t="shared" ref="GO28:GO33" si="50">IF(BI28=2,ROUND(O28+X28+Y28,2),0)</f>
        <v>0</v>
      </c>
      <c r="GP28">
        <f t="shared" ref="GP28:GP33" si="51">IF(BI28=4,ROUND(O28+X28+Y28,2)+GX28,0)</f>
        <v>0</v>
      </c>
      <c r="GR28">
        <v>0</v>
      </c>
      <c r="GS28">
        <v>0</v>
      </c>
      <c r="GT28">
        <v>0</v>
      </c>
      <c r="GU28" t="s">
        <v>3</v>
      </c>
      <c r="GV28">
        <f t="shared" ref="GV28:GV33" si="52">ROUND((GT28),6)</f>
        <v>0</v>
      </c>
      <c r="GW28">
        <v>1</v>
      </c>
      <c r="GX28">
        <f t="shared" ref="GX28:GX33" si="53">ROUND(HC28*I28,2)</f>
        <v>0</v>
      </c>
      <c r="HA28">
        <v>0</v>
      </c>
      <c r="HB28">
        <v>0</v>
      </c>
      <c r="HC28">
        <f t="shared" ref="HC28:HC33" si="54">GV28*GW28</f>
        <v>0</v>
      </c>
      <c r="HE28" t="s">
        <v>3</v>
      </c>
      <c r="HF28" t="s">
        <v>3</v>
      </c>
      <c r="HM28" t="s">
        <v>3</v>
      </c>
      <c r="HN28" t="s">
        <v>3</v>
      </c>
      <c r="HO28" t="s">
        <v>3</v>
      </c>
      <c r="HP28" t="s">
        <v>3</v>
      </c>
      <c r="HQ28" t="s">
        <v>3</v>
      </c>
      <c r="IK28">
        <v>0</v>
      </c>
    </row>
    <row r="29" spans="1:245">
      <c r="A29">
        <v>18</v>
      </c>
      <c r="B29">
        <v>1</v>
      </c>
      <c r="C29">
        <v>2</v>
      </c>
      <c r="E29" t="s">
        <v>23</v>
      </c>
      <c r="F29" t="s">
        <v>24</v>
      </c>
      <c r="G29" t="s">
        <v>25</v>
      </c>
      <c r="H29" t="s">
        <v>26</v>
      </c>
      <c r="I29">
        <f>I28*J29</f>
        <v>0.23954</v>
      </c>
      <c r="J29">
        <v>1.18</v>
      </c>
      <c r="K29">
        <v>1.18</v>
      </c>
      <c r="O29">
        <f t="shared" si="21"/>
        <v>0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0</v>
      </c>
      <c r="X29">
        <f t="shared" si="30"/>
        <v>0</v>
      </c>
      <c r="Y29">
        <f t="shared" si="30"/>
        <v>0</v>
      </c>
      <c r="AA29">
        <v>34132744</v>
      </c>
      <c r="AB29">
        <f t="shared" si="31"/>
        <v>0</v>
      </c>
      <c r="AC29">
        <f t="shared" si="32"/>
        <v>0</v>
      </c>
      <c r="AD29">
        <f t="shared" si="33"/>
        <v>0</v>
      </c>
      <c r="AE29">
        <f t="shared" si="34"/>
        <v>0</v>
      </c>
      <c r="AF29">
        <f t="shared" si="34"/>
        <v>0</v>
      </c>
      <c r="AG29">
        <f t="shared" si="35"/>
        <v>0</v>
      </c>
      <c r="AH29">
        <f t="shared" si="36"/>
        <v>0</v>
      </c>
      <c r="AI29">
        <f t="shared" si="36"/>
        <v>0</v>
      </c>
      <c r="AJ29">
        <f t="shared" si="37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90</v>
      </c>
      <c r="AU29">
        <v>47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27</v>
      </c>
      <c r="BM29">
        <v>56001</v>
      </c>
      <c r="BN29">
        <v>0</v>
      </c>
      <c r="BO29" t="s">
        <v>3</v>
      </c>
      <c r="BP29">
        <v>0</v>
      </c>
      <c r="BQ29">
        <v>6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90</v>
      </c>
      <c r="CA29">
        <v>47</v>
      </c>
      <c r="CB29" t="s">
        <v>3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38"/>
        <v>0</v>
      </c>
      <c r="CQ29">
        <f t="shared" si="39"/>
        <v>0</v>
      </c>
      <c r="CR29">
        <f t="shared" si="40"/>
        <v>0</v>
      </c>
      <c r="CS29">
        <f t="shared" si="41"/>
        <v>0</v>
      </c>
      <c r="CT29">
        <f t="shared" si="42"/>
        <v>0</v>
      </c>
      <c r="CU29">
        <f t="shared" si="43"/>
        <v>0</v>
      </c>
      <c r="CV29">
        <f t="shared" si="43"/>
        <v>0</v>
      </c>
      <c r="CW29">
        <f t="shared" si="43"/>
        <v>0</v>
      </c>
      <c r="CX29">
        <f t="shared" si="43"/>
        <v>0</v>
      </c>
      <c r="CY29">
        <f t="shared" si="44"/>
        <v>0</v>
      </c>
      <c r="CZ29">
        <f t="shared" si="45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26</v>
      </c>
      <c r="DW29" t="s">
        <v>26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36520126</v>
      </c>
      <c r="EF29">
        <v>6</v>
      </c>
      <c r="EG29" t="s">
        <v>20</v>
      </c>
      <c r="EH29">
        <v>0</v>
      </c>
      <c r="EI29" t="s">
        <v>3</v>
      </c>
      <c r="EJ29">
        <v>1</v>
      </c>
      <c r="EK29">
        <v>56001</v>
      </c>
      <c r="EL29" t="s">
        <v>21</v>
      </c>
      <c r="EM29" t="s">
        <v>22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46"/>
        <v>0</v>
      </c>
      <c r="FS29">
        <v>0</v>
      </c>
      <c r="FX29">
        <v>90</v>
      </c>
      <c r="FY29">
        <v>47</v>
      </c>
      <c r="GA29" t="s">
        <v>3</v>
      </c>
      <c r="GD29">
        <v>1</v>
      </c>
      <c r="GF29">
        <v>-304821490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47"/>
        <v>0</v>
      </c>
      <c r="GM29">
        <f t="shared" si="48"/>
        <v>0</v>
      </c>
      <c r="GN29">
        <f t="shared" si="49"/>
        <v>0</v>
      </c>
      <c r="GO29">
        <f t="shared" si="50"/>
        <v>0</v>
      </c>
      <c r="GP29">
        <f t="shared" si="51"/>
        <v>0</v>
      </c>
      <c r="GR29">
        <v>0</v>
      </c>
      <c r="GS29">
        <v>0</v>
      </c>
      <c r="GT29">
        <v>0</v>
      </c>
      <c r="GU29" t="s">
        <v>3</v>
      </c>
      <c r="GV29">
        <f t="shared" si="52"/>
        <v>0</v>
      </c>
      <c r="GW29">
        <v>1</v>
      </c>
      <c r="GX29">
        <f t="shared" si="53"/>
        <v>0</v>
      </c>
      <c r="HA29">
        <v>0</v>
      </c>
      <c r="HB29">
        <v>0</v>
      </c>
      <c r="HC29">
        <f t="shared" si="54"/>
        <v>0</v>
      </c>
      <c r="HE29" t="s">
        <v>3</v>
      </c>
      <c r="HF29" t="s">
        <v>3</v>
      </c>
      <c r="HM29" t="s">
        <v>3</v>
      </c>
      <c r="HN29" t="s">
        <v>3</v>
      </c>
      <c r="HO29" t="s">
        <v>3</v>
      </c>
      <c r="HP29" t="s">
        <v>3</v>
      </c>
      <c r="HQ29" t="s">
        <v>3</v>
      </c>
      <c r="IK29">
        <v>0</v>
      </c>
    </row>
    <row r="30" spans="1:245">
      <c r="A30">
        <v>17</v>
      </c>
      <c r="B30">
        <v>1</v>
      </c>
      <c r="C30">
        <f>ROW(SmtRes!A7)</f>
        <v>7</v>
      </c>
      <c r="D30">
        <f>ROW(EtalonRes!A7)</f>
        <v>7</v>
      </c>
      <c r="E30" t="s">
        <v>28</v>
      </c>
      <c r="F30" t="s">
        <v>29</v>
      </c>
      <c r="G30" t="s">
        <v>30</v>
      </c>
      <c r="H30" t="s">
        <v>31</v>
      </c>
      <c r="I30">
        <f>ROUND(13/100,9)</f>
        <v>0.13</v>
      </c>
      <c r="J30">
        <v>0</v>
      </c>
      <c r="K30">
        <f>ROUND(13/100,9)</f>
        <v>0.13</v>
      </c>
      <c r="O30">
        <f t="shared" si="21"/>
        <v>6564.61</v>
      </c>
      <c r="P30">
        <f t="shared" si="22"/>
        <v>0</v>
      </c>
      <c r="Q30">
        <f t="shared" si="23"/>
        <v>283.47000000000003</v>
      </c>
      <c r="R30">
        <f t="shared" si="24"/>
        <v>174.46</v>
      </c>
      <c r="S30">
        <f t="shared" si="25"/>
        <v>6281.14</v>
      </c>
      <c r="T30">
        <f t="shared" si="26"/>
        <v>0</v>
      </c>
      <c r="U30">
        <f t="shared" si="27"/>
        <v>23.309000000000001</v>
      </c>
      <c r="V30">
        <f t="shared" si="28"/>
        <v>0.5161</v>
      </c>
      <c r="W30">
        <f t="shared" si="29"/>
        <v>0</v>
      </c>
      <c r="X30">
        <f t="shared" si="30"/>
        <v>5810.04</v>
      </c>
      <c r="Y30">
        <f t="shared" si="30"/>
        <v>3034.13</v>
      </c>
      <c r="AA30">
        <v>34132744</v>
      </c>
      <c r="AB30">
        <f t="shared" si="31"/>
        <v>1634.97</v>
      </c>
      <c r="AC30">
        <f t="shared" si="32"/>
        <v>0</v>
      </c>
      <c r="AD30">
        <f t="shared" si="33"/>
        <v>196.98</v>
      </c>
      <c r="AE30">
        <f t="shared" si="34"/>
        <v>39.94</v>
      </c>
      <c r="AF30">
        <f t="shared" si="34"/>
        <v>1437.99</v>
      </c>
      <c r="AG30">
        <f t="shared" si="35"/>
        <v>0</v>
      </c>
      <c r="AH30">
        <f t="shared" si="36"/>
        <v>179.3</v>
      </c>
      <c r="AI30">
        <f t="shared" si="36"/>
        <v>3.97</v>
      </c>
      <c r="AJ30">
        <f t="shared" si="37"/>
        <v>0</v>
      </c>
      <c r="AK30">
        <v>1634.97</v>
      </c>
      <c r="AL30">
        <v>0</v>
      </c>
      <c r="AM30">
        <v>196.98</v>
      </c>
      <c r="AN30">
        <v>39.94</v>
      </c>
      <c r="AO30">
        <v>1437.99</v>
      </c>
      <c r="AP30">
        <v>0</v>
      </c>
      <c r="AQ30">
        <v>179.3</v>
      </c>
      <c r="AR30">
        <v>3.97</v>
      </c>
      <c r="AS30">
        <v>0</v>
      </c>
      <c r="AT30">
        <v>90</v>
      </c>
      <c r="AU30">
        <v>47</v>
      </c>
      <c r="AV30">
        <v>1</v>
      </c>
      <c r="AW30">
        <v>1</v>
      </c>
      <c r="AZ30">
        <v>1</v>
      </c>
      <c r="BA30">
        <v>33.6</v>
      </c>
      <c r="BB30">
        <v>11.07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32</v>
      </c>
      <c r="BM30">
        <v>56001</v>
      </c>
      <c r="BN30">
        <v>0</v>
      </c>
      <c r="BO30" t="s">
        <v>29</v>
      </c>
      <c r="BP30">
        <v>1</v>
      </c>
      <c r="BQ30">
        <v>6</v>
      </c>
      <c r="BR30">
        <v>0</v>
      </c>
      <c r="BS30">
        <v>33.6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90</v>
      </c>
      <c r="CA30">
        <v>47</v>
      </c>
      <c r="CB30" t="s">
        <v>3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38"/>
        <v>6564.6100000000006</v>
      </c>
      <c r="CQ30">
        <f t="shared" si="39"/>
        <v>0</v>
      </c>
      <c r="CR30">
        <f t="shared" si="40"/>
        <v>2180.5686000000001</v>
      </c>
      <c r="CS30">
        <f t="shared" si="41"/>
        <v>1341.9839999999999</v>
      </c>
      <c r="CT30">
        <f t="shared" si="42"/>
        <v>48316.464</v>
      </c>
      <c r="CU30">
        <f t="shared" si="43"/>
        <v>0</v>
      </c>
      <c r="CV30">
        <f t="shared" si="43"/>
        <v>179.3</v>
      </c>
      <c r="CW30">
        <f t="shared" si="43"/>
        <v>3.97</v>
      </c>
      <c r="CX30">
        <f t="shared" si="43"/>
        <v>0</v>
      </c>
      <c r="CY30">
        <f t="shared" si="44"/>
        <v>5810.04</v>
      </c>
      <c r="CZ30">
        <f t="shared" si="45"/>
        <v>3034.1320000000001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1013</v>
      </c>
      <c r="DV30" t="s">
        <v>31</v>
      </c>
      <c r="DW30" t="s">
        <v>31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36520126</v>
      </c>
      <c r="EF30">
        <v>6</v>
      </c>
      <c r="EG30" t="s">
        <v>20</v>
      </c>
      <c r="EH30">
        <v>0</v>
      </c>
      <c r="EI30" t="s">
        <v>3</v>
      </c>
      <c r="EJ30">
        <v>1</v>
      </c>
      <c r="EK30">
        <v>56001</v>
      </c>
      <c r="EL30" t="s">
        <v>21</v>
      </c>
      <c r="EM30" t="s">
        <v>22</v>
      </c>
      <c r="EO30" t="s">
        <v>3</v>
      </c>
      <c r="EQ30">
        <v>0</v>
      </c>
      <c r="ER30">
        <v>1634.97</v>
      </c>
      <c r="ES30">
        <v>0</v>
      </c>
      <c r="ET30">
        <v>196.98</v>
      </c>
      <c r="EU30">
        <v>39.94</v>
      </c>
      <c r="EV30">
        <v>1437.99</v>
      </c>
      <c r="EW30">
        <v>179.3</v>
      </c>
      <c r="EX30">
        <v>3.97</v>
      </c>
      <c r="EY30">
        <v>0</v>
      </c>
      <c r="FQ30">
        <v>0</v>
      </c>
      <c r="FR30">
        <f t="shared" si="46"/>
        <v>0</v>
      </c>
      <c r="FS30">
        <v>0</v>
      </c>
      <c r="FX30">
        <v>90</v>
      </c>
      <c r="FY30">
        <v>47</v>
      </c>
      <c r="GA30" t="s">
        <v>3</v>
      </c>
      <c r="GD30">
        <v>1</v>
      </c>
      <c r="GF30">
        <v>395004222</v>
      </c>
      <c r="GG30">
        <v>2</v>
      </c>
      <c r="GH30">
        <v>1</v>
      </c>
      <c r="GI30">
        <v>2</v>
      </c>
      <c r="GJ30">
        <v>0</v>
      </c>
      <c r="GK30">
        <v>0</v>
      </c>
      <c r="GL30">
        <f t="shared" si="47"/>
        <v>0</v>
      </c>
      <c r="GM30">
        <f t="shared" si="48"/>
        <v>15408.78</v>
      </c>
      <c r="GN30">
        <f t="shared" si="49"/>
        <v>15408.78</v>
      </c>
      <c r="GO30">
        <f t="shared" si="50"/>
        <v>0</v>
      </c>
      <c r="GP30">
        <f t="shared" si="51"/>
        <v>0</v>
      </c>
      <c r="GR30">
        <v>0</v>
      </c>
      <c r="GS30">
        <v>0</v>
      </c>
      <c r="GT30">
        <v>0</v>
      </c>
      <c r="GU30" t="s">
        <v>3</v>
      </c>
      <c r="GV30">
        <f t="shared" si="52"/>
        <v>0</v>
      </c>
      <c r="GW30">
        <v>1</v>
      </c>
      <c r="GX30">
        <f t="shared" si="53"/>
        <v>0</v>
      </c>
      <c r="HA30">
        <v>0</v>
      </c>
      <c r="HB30">
        <v>0</v>
      </c>
      <c r="HC30">
        <f t="shared" si="54"/>
        <v>0</v>
      </c>
      <c r="HE30" t="s">
        <v>3</v>
      </c>
      <c r="HF30" t="s">
        <v>3</v>
      </c>
      <c r="HM30" t="s">
        <v>3</v>
      </c>
      <c r="HN30" t="s">
        <v>3</v>
      </c>
      <c r="HO30" t="s">
        <v>3</v>
      </c>
      <c r="HP30" t="s">
        <v>3</v>
      </c>
      <c r="HQ30" t="s">
        <v>3</v>
      </c>
      <c r="IK30">
        <v>0</v>
      </c>
    </row>
    <row r="31" spans="1:245">
      <c r="A31">
        <v>18</v>
      </c>
      <c r="B31">
        <v>1</v>
      </c>
      <c r="C31">
        <v>7</v>
      </c>
      <c r="E31" t="s">
        <v>33</v>
      </c>
      <c r="F31" t="s">
        <v>24</v>
      </c>
      <c r="G31" t="s">
        <v>25</v>
      </c>
      <c r="H31" t="s">
        <v>26</v>
      </c>
      <c r="I31">
        <f>I30*J31</f>
        <v>1.365</v>
      </c>
      <c r="J31">
        <v>10.5</v>
      </c>
      <c r="K31">
        <v>10.5</v>
      </c>
      <c r="O31">
        <f t="shared" si="21"/>
        <v>0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0"/>
        <v>0</v>
      </c>
      <c r="AA31">
        <v>34132744</v>
      </c>
      <c r="AB31">
        <f t="shared" si="31"/>
        <v>0</v>
      </c>
      <c r="AC31">
        <f t="shared" si="32"/>
        <v>0</v>
      </c>
      <c r="AD31">
        <f t="shared" si="33"/>
        <v>0</v>
      </c>
      <c r="AE31">
        <f t="shared" si="34"/>
        <v>0</v>
      </c>
      <c r="AF31">
        <f t="shared" si="34"/>
        <v>0</v>
      </c>
      <c r="AG31">
        <f t="shared" si="35"/>
        <v>0</v>
      </c>
      <c r="AH31">
        <f t="shared" si="36"/>
        <v>0</v>
      </c>
      <c r="AI31">
        <f t="shared" si="36"/>
        <v>0</v>
      </c>
      <c r="AJ31">
        <f t="shared" si="37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90</v>
      </c>
      <c r="AU31">
        <v>47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27</v>
      </c>
      <c r="BM31">
        <v>56001</v>
      </c>
      <c r="BN31">
        <v>0</v>
      </c>
      <c r="BO31" t="s">
        <v>3</v>
      </c>
      <c r="BP31">
        <v>0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90</v>
      </c>
      <c r="CA31">
        <v>47</v>
      </c>
      <c r="CB31" t="s">
        <v>3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38"/>
        <v>0</v>
      </c>
      <c r="CQ31">
        <f t="shared" si="39"/>
        <v>0</v>
      </c>
      <c r="CR31">
        <f t="shared" si="40"/>
        <v>0</v>
      </c>
      <c r="CS31">
        <f t="shared" si="41"/>
        <v>0</v>
      </c>
      <c r="CT31">
        <f t="shared" si="42"/>
        <v>0</v>
      </c>
      <c r="CU31">
        <f t="shared" si="43"/>
        <v>0</v>
      </c>
      <c r="CV31">
        <f t="shared" si="43"/>
        <v>0</v>
      </c>
      <c r="CW31">
        <f t="shared" si="43"/>
        <v>0</v>
      </c>
      <c r="CX31">
        <f t="shared" si="43"/>
        <v>0</v>
      </c>
      <c r="CY31">
        <f t="shared" si="44"/>
        <v>0</v>
      </c>
      <c r="CZ31">
        <f t="shared" si="45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26</v>
      </c>
      <c r="DW31" t="s">
        <v>26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36520126</v>
      </c>
      <c r="EF31">
        <v>6</v>
      </c>
      <c r="EG31" t="s">
        <v>20</v>
      </c>
      <c r="EH31">
        <v>0</v>
      </c>
      <c r="EI31" t="s">
        <v>3</v>
      </c>
      <c r="EJ31">
        <v>1</v>
      </c>
      <c r="EK31">
        <v>56001</v>
      </c>
      <c r="EL31" t="s">
        <v>21</v>
      </c>
      <c r="EM31" t="s">
        <v>22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46"/>
        <v>0</v>
      </c>
      <c r="FS31">
        <v>0</v>
      </c>
      <c r="FX31">
        <v>90</v>
      </c>
      <c r="FY31">
        <v>47</v>
      </c>
      <c r="GA31" t="s">
        <v>3</v>
      </c>
      <c r="GD31">
        <v>1</v>
      </c>
      <c r="GF31">
        <v>-304821490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47"/>
        <v>0</v>
      </c>
      <c r="GM31">
        <f t="shared" si="48"/>
        <v>0</v>
      </c>
      <c r="GN31">
        <f t="shared" si="49"/>
        <v>0</v>
      </c>
      <c r="GO31">
        <f t="shared" si="50"/>
        <v>0</v>
      </c>
      <c r="GP31">
        <f t="shared" si="51"/>
        <v>0</v>
      </c>
      <c r="GR31">
        <v>0</v>
      </c>
      <c r="GS31">
        <v>0</v>
      </c>
      <c r="GT31">
        <v>0</v>
      </c>
      <c r="GU31" t="s">
        <v>3</v>
      </c>
      <c r="GV31">
        <f t="shared" si="52"/>
        <v>0</v>
      </c>
      <c r="GW31">
        <v>1</v>
      </c>
      <c r="GX31">
        <f t="shared" si="53"/>
        <v>0</v>
      </c>
      <c r="HA31">
        <v>0</v>
      </c>
      <c r="HB31">
        <v>0</v>
      </c>
      <c r="HC31">
        <f t="shared" si="54"/>
        <v>0</v>
      </c>
      <c r="HE31" t="s">
        <v>3</v>
      </c>
      <c r="HF31" t="s">
        <v>3</v>
      </c>
      <c r="HM31" t="s">
        <v>3</v>
      </c>
      <c r="HN31" t="s">
        <v>3</v>
      </c>
      <c r="HO31" t="s">
        <v>3</v>
      </c>
      <c r="HP31" t="s">
        <v>3</v>
      </c>
      <c r="HQ31" t="s">
        <v>3</v>
      </c>
      <c r="IK31">
        <v>0</v>
      </c>
    </row>
    <row r="32" spans="1:245">
      <c r="A32">
        <v>17</v>
      </c>
      <c r="B32">
        <v>1</v>
      </c>
      <c r="C32">
        <f>ROW(SmtRes!A11)</f>
        <v>11</v>
      </c>
      <c r="D32">
        <f>ROW(EtalonRes!A11)</f>
        <v>11</v>
      </c>
      <c r="E32" t="s">
        <v>34</v>
      </c>
      <c r="F32" t="s">
        <v>35</v>
      </c>
      <c r="G32" t="s">
        <v>36</v>
      </c>
      <c r="H32" t="s">
        <v>37</v>
      </c>
      <c r="I32">
        <f>ROUND(6/100,9)</f>
        <v>0.06</v>
      </c>
      <c r="J32">
        <v>0</v>
      </c>
      <c r="K32">
        <f>ROUND(6/100,9)</f>
        <v>0.06</v>
      </c>
      <c r="O32">
        <f t="shared" si="21"/>
        <v>1241.8399999999999</v>
      </c>
      <c r="P32">
        <f t="shared" si="22"/>
        <v>0</v>
      </c>
      <c r="Q32">
        <f t="shared" si="23"/>
        <v>40.32</v>
      </c>
      <c r="R32">
        <f t="shared" si="24"/>
        <v>39.19</v>
      </c>
      <c r="S32">
        <f t="shared" si="25"/>
        <v>1201.52</v>
      </c>
      <c r="T32">
        <f t="shared" si="26"/>
        <v>0</v>
      </c>
      <c r="U32">
        <f t="shared" si="27"/>
        <v>4.1921999999999997</v>
      </c>
      <c r="V32">
        <f t="shared" si="28"/>
        <v>8.6399999999999991E-2</v>
      </c>
      <c r="W32">
        <f t="shared" si="29"/>
        <v>0</v>
      </c>
      <c r="X32">
        <f t="shared" si="30"/>
        <v>1104.23</v>
      </c>
      <c r="Y32">
        <f t="shared" si="30"/>
        <v>607.95000000000005</v>
      </c>
      <c r="AA32">
        <v>34132744</v>
      </c>
      <c r="AB32">
        <f t="shared" si="31"/>
        <v>641</v>
      </c>
      <c r="AC32">
        <f t="shared" si="32"/>
        <v>0</v>
      </c>
      <c r="AD32">
        <f t="shared" si="33"/>
        <v>45.01</v>
      </c>
      <c r="AE32">
        <f t="shared" si="34"/>
        <v>19.440000000000001</v>
      </c>
      <c r="AF32">
        <f t="shared" si="34"/>
        <v>595.99</v>
      </c>
      <c r="AG32">
        <f t="shared" si="35"/>
        <v>0</v>
      </c>
      <c r="AH32">
        <f t="shared" si="36"/>
        <v>69.87</v>
      </c>
      <c r="AI32">
        <f t="shared" si="36"/>
        <v>1.44</v>
      </c>
      <c r="AJ32">
        <f t="shared" si="37"/>
        <v>0</v>
      </c>
      <c r="AK32">
        <v>641</v>
      </c>
      <c r="AL32">
        <v>0</v>
      </c>
      <c r="AM32">
        <v>45.01</v>
      </c>
      <c r="AN32">
        <v>19.440000000000001</v>
      </c>
      <c r="AO32">
        <v>595.99</v>
      </c>
      <c r="AP32">
        <v>0</v>
      </c>
      <c r="AQ32">
        <v>69.87</v>
      </c>
      <c r="AR32">
        <v>1.44</v>
      </c>
      <c r="AS32">
        <v>0</v>
      </c>
      <c r="AT32">
        <v>89</v>
      </c>
      <c r="AU32">
        <v>49</v>
      </c>
      <c r="AV32">
        <v>1</v>
      </c>
      <c r="AW32">
        <v>1</v>
      </c>
      <c r="AZ32">
        <v>1</v>
      </c>
      <c r="BA32">
        <v>33.6</v>
      </c>
      <c r="BB32">
        <v>14.93</v>
      </c>
      <c r="BC32">
        <v>1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38</v>
      </c>
      <c r="BM32">
        <v>57001</v>
      </c>
      <c r="BN32">
        <v>0</v>
      </c>
      <c r="BO32" t="s">
        <v>35</v>
      </c>
      <c r="BP32">
        <v>1</v>
      </c>
      <c r="BQ32">
        <v>6</v>
      </c>
      <c r="BR32">
        <v>0</v>
      </c>
      <c r="BS32">
        <v>33.6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89</v>
      </c>
      <c r="CA32">
        <v>49</v>
      </c>
      <c r="CB32" t="s">
        <v>3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38"/>
        <v>1241.8399999999999</v>
      </c>
      <c r="CQ32">
        <f t="shared" si="39"/>
        <v>0</v>
      </c>
      <c r="CR32">
        <f t="shared" si="40"/>
        <v>671.99929999999995</v>
      </c>
      <c r="CS32">
        <f t="shared" si="41"/>
        <v>653.18400000000008</v>
      </c>
      <c r="CT32">
        <f t="shared" si="42"/>
        <v>20025.264000000003</v>
      </c>
      <c r="CU32">
        <f t="shared" si="43"/>
        <v>0</v>
      </c>
      <c r="CV32">
        <f t="shared" si="43"/>
        <v>69.87</v>
      </c>
      <c r="CW32">
        <f t="shared" si="43"/>
        <v>1.44</v>
      </c>
      <c r="CX32">
        <f t="shared" si="43"/>
        <v>0</v>
      </c>
      <c r="CY32">
        <f t="shared" si="44"/>
        <v>1104.2319</v>
      </c>
      <c r="CZ32">
        <f t="shared" si="45"/>
        <v>607.9479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37</v>
      </c>
      <c r="DW32" t="s">
        <v>37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36520127</v>
      </c>
      <c r="EF32">
        <v>6</v>
      </c>
      <c r="EG32" t="s">
        <v>20</v>
      </c>
      <c r="EH32">
        <v>0</v>
      </c>
      <c r="EI32" t="s">
        <v>3</v>
      </c>
      <c r="EJ32">
        <v>1</v>
      </c>
      <c r="EK32">
        <v>57001</v>
      </c>
      <c r="EL32" t="s">
        <v>39</v>
      </c>
      <c r="EM32" t="s">
        <v>40</v>
      </c>
      <c r="EO32" t="s">
        <v>3</v>
      </c>
      <c r="EQ32">
        <v>0</v>
      </c>
      <c r="ER32">
        <v>641</v>
      </c>
      <c r="ES32">
        <v>0</v>
      </c>
      <c r="ET32">
        <v>45.01</v>
      </c>
      <c r="EU32">
        <v>19.440000000000001</v>
      </c>
      <c r="EV32">
        <v>595.99</v>
      </c>
      <c r="EW32">
        <v>69.87</v>
      </c>
      <c r="EX32">
        <v>1.44</v>
      </c>
      <c r="EY32">
        <v>0</v>
      </c>
      <c r="FQ32">
        <v>0</v>
      </c>
      <c r="FR32">
        <f t="shared" si="46"/>
        <v>0</v>
      </c>
      <c r="FS32">
        <v>0</v>
      </c>
      <c r="FX32">
        <v>89</v>
      </c>
      <c r="FY32">
        <v>49</v>
      </c>
      <c r="GA32" t="s">
        <v>3</v>
      </c>
      <c r="GD32">
        <v>1</v>
      </c>
      <c r="GF32">
        <v>1408343215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47"/>
        <v>0</v>
      </c>
      <c r="GM32">
        <f t="shared" si="48"/>
        <v>2954.02</v>
      </c>
      <c r="GN32">
        <f t="shared" si="49"/>
        <v>2954.02</v>
      </c>
      <c r="GO32">
        <f t="shared" si="50"/>
        <v>0</v>
      </c>
      <c r="GP32">
        <f t="shared" si="51"/>
        <v>0</v>
      </c>
      <c r="GR32">
        <v>0</v>
      </c>
      <c r="GS32">
        <v>3</v>
      </c>
      <c r="GT32">
        <v>0</v>
      </c>
      <c r="GU32" t="s">
        <v>3</v>
      </c>
      <c r="GV32">
        <f t="shared" si="52"/>
        <v>0</v>
      </c>
      <c r="GW32">
        <v>1</v>
      </c>
      <c r="GX32">
        <f t="shared" si="53"/>
        <v>0</v>
      </c>
      <c r="HA32">
        <v>0</v>
      </c>
      <c r="HB32">
        <v>0</v>
      </c>
      <c r="HC32">
        <f t="shared" si="54"/>
        <v>0</v>
      </c>
      <c r="HE32" t="s">
        <v>3</v>
      </c>
      <c r="HF32" t="s">
        <v>3</v>
      </c>
      <c r="HM32" t="s">
        <v>3</v>
      </c>
      <c r="HN32" t="s">
        <v>3</v>
      </c>
      <c r="HO32" t="s">
        <v>3</v>
      </c>
      <c r="HP32" t="s">
        <v>3</v>
      </c>
      <c r="HQ32" t="s">
        <v>3</v>
      </c>
      <c r="IK32">
        <v>0</v>
      </c>
    </row>
    <row r="33" spans="1:245">
      <c r="A33">
        <v>18</v>
      </c>
      <c r="B33">
        <v>1</v>
      </c>
      <c r="C33">
        <v>11</v>
      </c>
      <c r="E33" t="s">
        <v>41</v>
      </c>
      <c r="F33" t="s">
        <v>24</v>
      </c>
      <c r="G33" t="s">
        <v>25</v>
      </c>
      <c r="H33" t="s">
        <v>26</v>
      </c>
      <c r="I33">
        <f>I32*J33</f>
        <v>0.312</v>
      </c>
      <c r="J33">
        <v>5.2</v>
      </c>
      <c r="K33">
        <v>5.2</v>
      </c>
      <c r="O33">
        <f t="shared" si="21"/>
        <v>0</v>
      </c>
      <c r="P33">
        <f t="shared" si="22"/>
        <v>0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0</v>
      </c>
      <c r="X33">
        <f t="shared" si="30"/>
        <v>0</v>
      </c>
      <c r="Y33">
        <f t="shared" si="30"/>
        <v>0</v>
      </c>
      <c r="AA33">
        <v>34132744</v>
      </c>
      <c r="AB33">
        <f t="shared" si="31"/>
        <v>0</v>
      </c>
      <c r="AC33">
        <f t="shared" si="32"/>
        <v>0</v>
      </c>
      <c r="AD33">
        <f t="shared" si="33"/>
        <v>0</v>
      </c>
      <c r="AE33">
        <f t="shared" si="34"/>
        <v>0</v>
      </c>
      <c r="AF33">
        <f t="shared" si="34"/>
        <v>0</v>
      </c>
      <c r="AG33">
        <f t="shared" si="35"/>
        <v>0</v>
      </c>
      <c r="AH33">
        <f t="shared" si="36"/>
        <v>0</v>
      </c>
      <c r="AI33">
        <f t="shared" si="36"/>
        <v>0</v>
      </c>
      <c r="AJ33">
        <f t="shared" si="37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89</v>
      </c>
      <c r="AU33">
        <v>49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27</v>
      </c>
      <c r="BM33">
        <v>57001</v>
      </c>
      <c r="BN33">
        <v>0</v>
      </c>
      <c r="BO33" t="s">
        <v>3</v>
      </c>
      <c r="BP33">
        <v>0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89</v>
      </c>
      <c r="CA33">
        <v>49</v>
      </c>
      <c r="CB33" t="s">
        <v>3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38"/>
        <v>0</v>
      </c>
      <c r="CQ33">
        <f t="shared" si="39"/>
        <v>0</v>
      </c>
      <c r="CR33">
        <f t="shared" si="40"/>
        <v>0</v>
      </c>
      <c r="CS33">
        <f t="shared" si="41"/>
        <v>0</v>
      </c>
      <c r="CT33">
        <f t="shared" si="42"/>
        <v>0</v>
      </c>
      <c r="CU33">
        <f t="shared" si="43"/>
        <v>0</v>
      </c>
      <c r="CV33">
        <f t="shared" si="43"/>
        <v>0</v>
      </c>
      <c r="CW33">
        <f t="shared" si="43"/>
        <v>0</v>
      </c>
      <c r="CX33">
        <f t="shared" si="43"/>
        <v>0</v>
      </c>
      <c r="CY33">
        <f t="shared" si="44"/>
        <v>0</v>
      </c>
      <c r="CZ33">
        <f t="shared" si="45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26</v>
      </c>
      <c r="DW33" t="s">
        <v>26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36520127</v>
      </c>
      <c r="EF33">
        <v>6</v>
      </c>
      <c r="EG33" t="s">
        <v>20</v>
      </c>
      <c r="EH33">
        <v>0</v>
      </c>
      <c r="EI33" t="s">
        <v>3</v>
      </c>
      <c r="EJ33">
        <v>1</v>
      </c>
      <c r="EK33">
        <v>57001</v>
      </c>
      <c r="EL33" t="s">
        <v>39</v>
      </c>
      <c r="EM33" t="s">
        <v>40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46"/>
        <v>0</v>
      </c>
      <c r="FS33">
        <v>0</v>
      </c>
      <c r="FX33">
        <v>89</v>
      </c>
      <c r="FY33">
        <v>49</v>
      </c>
      <c r="GA33" t="s">
        <v>3</v>
      </c>
      <c r="GD33">
        <v>1</v>
      </c>
      <c r="GF33">
        <v>-304821490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47"/>
        <v>0</v>
      </c>
      <c r="GM33">
        <f t="shared" si="48"/>
        <v>0</v>
      </c>
      <c r="GN33">
        <f t="shared" si="49"/>
        <v>0</v>
      </c>
      <c r="GO33">
        <f t="shared" si="50"/>
        <v>0</v>
      </c>
      <c r="GP33">
        <f t="shared" si="51"/>
        <v>0</v>
      </c>
      <c r="GR33">
        <v>0</v>
      </c>
      <c r="GS33">
        <v>3</v>
      </c>
      <c r="GT33">
        <v>0</v>
      </c>
      <c r="GU33" t="s">
        <v>3</v>
      </c>
      <c r="GV33">
        <f t="shared" si="52"/>
        <v>0</v>
      </c>
      <c r="GW33">
        <v>1</v>
      </c>
      <c r="GX33">
        <f t="shared" si="53"/>
        <v>0</v>
      </c>
      <c r="HA33">
        <v>0</v>
      </c>
      <c r="HB33">
        <v>0</v>
      </c>
      <c r="HC33">
        <f t="shared" si="54"/>
        <v>0</v>
      </c>
      <c r="HE33" t="s">
        <v>3</v>
      </c>
      <c r="HF33" t="s">
        <v>3</v>
      </c>
      <c r="HM33" t="s">
        <v>3</v>
      </c>
      <c r="HN33" t="s">
        <v>3</v>
      </c>
      <c r="HO33" t="s">
        <v>3</v>
      </c>
      <c r="HP33" t="s">
        <v>3</v>
      </c>
      <c r="HQ33" t="s">
        <v>3</v>
      </c>
      <c r="IK33">
        <v>0</v>
      </c>
    </row>
    <row r="35" spans="1:245">
      <c r="A35" s="2">
        <v>51</v>
      </c>
      <c r="B35" s="2">
        <f>B24</f>
        <v>1</v>
      </c>
      <c r="C35" s="2">
        <f>A24</f>
        <v>4</v>
      </c>
      <c r="D35" s="2">
        <f>ROW(A24)</f>
        <v>24</v>
      </c>
      <c r="E35" s="2"/>
      <c r="F35" s="2" t="str">
        <f>IF(F24&lt;&gt;"",F24,"")</f>
        <v>Новый раздел</v>
      </c>
      <c r="G35" s="2" t="str">
        <f>IF(G24&lt;&gt;"",G24,"")</f>
        <v>Демонтаж</v>
      </c>
      <c r="H35" s="2">
        <v>0</v>
      </c>
      <c r="I35" s="2"/>
      <c r="J35" s="2"/>
      <c r="K35" s="2"/>
      <c r="L35" s="2"/>
      <c r="M35" s="2"/>
      <c r="N35" s="2"/>
      <c r="O35" s="2">
        <f t="shared" ref="O35:T35" si="55">ROUND(AB35,2)</f>
        <v>9771.25</v>
      </c>
      <c r="P35" s="2">
        <f t="shared" si="55"/>
        <v>0</v>
      </c>
      <c r="Q35" s="2">
        <f t="shared" si="55"/>
        <v>323.79000000000002</v>
      </c>
      <c r="R35" s="2">
        <f t="shared" si="55"/>
        <v>213.65</v>
      </c>
      <c r="S35" s="2">
        <f t="shared" si="55"/>
        <v>9447.4599999999991</v>
      </c>
      <c r="T35" s="2">
        <f t="shared" si="55"/>
        <v>0</v>
      </c>
      <c r="U35" s="2">
        <f>AH35</f>
        <v>34.866039999999998</v>
      </c>
      <c r="V35" s="2">
        <f>AI35</f>
        <v>0.60250000000000004</v>
      </c>
      <c r="W35" s="2">
        <f>ROUND(AJ35,2)</f>
        <v>0</v>
      </c>
      <c r="X35" s="2">
        <f>ROUND(AK35,2)</f>
        <v>8682.59</v>
      </c>
      <c r="Y35" s="2">
        <f>ROUND(AL35,2)</f>
        <v>4565.54</v>
      </c>
      <c r="Z35" s="2"/>
      <c r="AA35" s="2"/>
      <c r="AB35" s="2">
        <f>ROUND(SUMIF(AA28:AA33,"=34132744",O28:O33),2)</f>
        <v>9771.25</v>
      </c>
      <c r="AC35" s="2">
        <f>ROUND(SUMIF(AA28:AA33,"=34132744",P28:P33),2)</f>
        <v>0</v>
      </c>
      <c r="AD35" s="2">
        <f>ROUND(SUMIF(AA28:AA33,"=34132744",Q28:Q33),2)</f>
        <v>323.79000000000002</v>
      </c>
      <c r="AE35" s="2">
        <f>ROUND(SUMIF(AA28:AA33,"=34132744",R28:R33),2)</f>
        <v>213.65</v>
      </c>
      <c r="AF35" s="2">
        <f>ROUND(SUMIF(AA28:AA33,"=34132744",S28:S33),2)</f>
        <v>9447.4599999999991</v>
      </c>
      <c r="AG35" s="2">
        <f>ROUND(SUMIF(AA28:AA33,"=34132744",T28:T33),2)</f>
        <v>0</v>
      </c>
      <c r="AH35" s="2">
        <f>SUMIF(AA28:AA33,"=34132744",U28:U33)</f>
        <v>34.866039999999998</v>
      </c>
      <c r="AI35" s="2">
        <f>SUMIF(AA28:AA33,"=34132744",V28:V33)</f>
        <v>0.60250000000000004</v>
      </c>
      <c r="AJ35" s="2">
        <f>ROUND(SUMIF(AA28:AA33,"=34132744",W28:W33),2)</f>
        <v>0</v>
      </c>
      <c r="AK35" s="2">
        <f>ROUND(SUMIF(AA28:AA33,"=34132744",X28:X33),2)</f>
        <v>8682.59</v>
      </c>
      <c r="AL35" s="2">
        <f>ROUND(SUMIF(AA28:AA33,"=34132744",Y28:Y33),2)</f>
        <v>4565.54</v>
      </c>
      <c r="AM35" s="2"/>
      <c r="AN35" s="2"/>
      <c r="AO35" s="2">
        <f t="shared" ref="AO35:BD35" si="56">ROUND(BX35,2)</f>
        <v>0</v>
      </c>
      <c r="AP35" s="2">
        <f t="shared" si="56"/>
        <v>0</v>
      </c>
      <c r="AQ35" s="2">
        <f t="shared" si="56"/>
        <v>0</v>
      </c>
      <c r="AR35" s="2">
        <f t="shared" si="56"/>
        <v>23019.38</v>
      </c>
      <c r="AS35" s="2">
        <f t="shared" si="56"/>
        <v>23019.38</v>
      </c>
      <c r="AT35" s="2">
        <f t="shared" si="56"/>
        <v>0</v>
      </c>
      <c r="AU35" s="2">
        <f t="shared" si="56"/>
        <v>0</v>
      </c>
      <c r="AV35" s="2">
        <f t="shared" si="56"/>
        <v>0</v>
      </c>
      <c r="AW35" s="2">
        <f t="shared" si="56"/>
        <v>0</v>
      </c>
      <c r="AX35" s="2">
        <f t="shared" si="56"/>
        <v>0</v>
      </c>
      <c r="AY35" s="2">
        <f t="shared" si="56"/>
        <v>0</v>
      </c>
      <c r="AZ35" s="2">
        <f t="shared" si="56"/>
        <v>0</v>
      </c>
      <c r="BA35" s="2">
        <f t="shared" si="56"/>
        <v>0</v>
      </c>
      <c r="BB35" s="2">
        <f t="shared" si="56"/>
        <v>0</v>
      </c>
      <c r="BC35" s="2">
        <f t="shared" si="56"/>
        <v>0</v>
      </c>
      <c r="BD35" s="2">
        <f t="shared" si="56"/>
        <v>0</v>
      </c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>
        <f>ROUND(SUMIF(AA28:AA33,"=34132744",FQ28:FQ33),2)</f>
        <v>0</v>
      </c>
      <c r="BY35" s="2">
        <f>ROUND(SUMIF(AA28:AA33,"=34132744",FR28:FR33),2)</f>
        <v>0</v>
      </c>
      <c r="BZ35" s="2">
        <f>ROUND(SUMIF(AA28:AA33,"=34132744",GL28:GL33),2)</f>
        <v>0</v>
      </c>
      <c r="CA35" s="2">
        <f>ROUND(SUMIF(AA28:AA33,"=34132744",GM28:GM33),2)</f>
        <v>23019.38</v>
      </c>
      <c r="CB35" s="2">
        <f>ROUND(SUMIF(AA28:AA33,"=34132744",GN28:GN33),2)</f>
        <v>23019.38</v>
      </c>
      <c r="CC35" s="2">
        <f>ROUND(SUMIF(AA28:AA33,"=34132744",GO28:GO33),2)</f>
        <v>0</v>
      </c>
      <c r="CD35" s="2">
        <f>ROUND(SUMIF(AA28:AA33,"=34132744",GP28:GP33),2)</f>
        <v>0</v>
      </c>
      <c r="CE35" s="2">
        <f>AC35-BX35</f>
        <v>0</v>
      </c>
      <c r="CF35" s="2">
        <f>AC35-BY35</f>
        <v>0</v>
      </c>
      <c r="CG35" s="2">
        <f>BX35-BZ35</f>
        <v>0</v>
      </c>
      <c r="CH35" s="2">
        <f>AC35-BX35-BY35+BZ35</f>
        <v>0</v>
      </c>
      <c r="CI35" s="2">
        <f>BY35-BZ35</f>
        <v>0</v>
      </c>
      <c r="CJ35" s="2">
        <f>ROUND(SUMIF(AA28:AA33,"=34132744",GX28:GX33),2)</f>
        <v>0</v>
      </c>
      <c r="CK35" s="2">
        <f>ROUND(SUMIF(AA28:AA33,"=34132744",GY28:GY33),2)</f>
        <v>0</v>
      </c>
      <c r="CL35" s="2">
        <f>ROUND(SUMIF(AA28:AA33,"=34132744",GZ28:GZ33),2)</f>
        <v>0</v>
      </c>
      <c r="CM35" s="2">
        <f>ROUND(SUMIF(AA28:AA33,"=34132744",HD28:HD33),2)</f>
        <v>0</v>
      </c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>
        <v>0</v>
      </c>
    </row>
    <row r="37" spans="1:245">
      <c r="A37" s="4">
        <v>50</v>
      </c>
      <c r="B37" s="4">
        <v>0</v>
      </c>
      <c r="C37" s="4">
        <v>0</v>
      </c>
      <c r="D37" s="4">
        <v>1</v>
      </c>
      <c r="E37" s="4">
        <v>201</v>
      </c>
      <c r="F37" s="4">
        <f>ROUND(Source!O35,O37)</f>
        <v>9771.25</v>
      </c>
      <c r="G37" s="4" t="s">
        <v>42</v>
      </c>
      <c r="H37" s="4" t="s">
        <v>43</v>
      </c>
      <c r="I37" s="4"/>
      <c r="J37" s="4"/>
      <c r="K37" s="4">
        <v>201</v>
      </c>
      <c r="L37" s="4">
        <v>1</v>
      </c>
      <c r="M37" s="4">
        <v>3</v>
      </c>
      <c r="N37" s="4" t="s">
        <v>3</v>
      </c>
      <c r="O37" s="4">
        <v>2</v>
      </c>
      <c r="P37" s="4"/>
      <c r="Q37" s="4"/>
      <c r="R37" s="4"/>
      <c r="S37" s="4"/>
      <c r="T37" s="4"/>
      <c r="U37" s="4"/>
      <c r="V37" s="4"/>
      <c r="W37" s="4">
        <v>9771.25</v>
      </c>
      <c r="X37" s="4">
        <v>1</v>
      </c>
      <c r="Y37" s="4">
        <v>9771.25</v>
      </c>
      <c r="Z37" s="4"/>
      <c r="AA37" s="4"/>
      <c r="AB37" s="4"/>
    </row>
    <row r="38" spans="1:245">
      <c r="A38" s="4">
        <v>50</v>
      </c>
      <c r="B38" s="4">
        <v>0</v>
      </c>
      <c r="C38" s="4">
        <v>0</v>
      </c>
      <c r="D38" s="4">
        <v>1</v>
      </c>
      <c r="E38" s="4">
        <v>202</v>
      </c>
      <c r="F38" s="4">
        <f>ROUND(Source!P35,O38)</f>
        <v>0</v>
      </c>
      <c r="G38" s="4" t="s">
        <v>44</v>
      </c>
      <c r="H38" s="4" t="s">
        <v>45</v>
      </c>
      <c r="I38" s="4"/>
      <c r="J38" s="4"/>
      <c r="K38" s="4">
        <v>202</v>
      </c>
      <c r="L38" s="4">
        <v>2</v>
      </c>
      <c r="M38" s="4">
        <v>3</v>
      </c>
      <c r="N38" s="4" t="s">
        <v>3</v>
      </c>
      <c r="O38" s="4">
        <v>2</v>
      </c>
      <c r="P38" s="4"/>
      <c r="Q38" s="4"/>
      <c r="R38" s="4"/>
      <c r="S38" s="4"/>
      <c r="T38" s="4"/>
      <c r="U38" s="4"/>
      <c r="V38" s="4"/>
      <c r="W38" s="4">
        <v>0</v>
      </c>
      <c r="X38" s="4">
        <v>1</v>
      </c>
      <c r="Y38" s="4">
        <v>0</v>
      </c>
      <c r="Z38" s="4"/>
      <c r="AA38" s="4"/>
      <c r="AB38" s="4"/>
    </row>
    <row r="39" spans="1:245">
      <c r="A39" s="4">
        <v>50</v>
      </c>
      <c r="B39" s="4">
        <v>0</v>
      </c>
      <c r="C39" s="4">
        <v>0</v>
      </c>
      <c r="D39" s="4">
        <v>1</v>
      </c>
      <c r="E39" s="4">
        <v>222</v>
      </c>
      <c r="F39" s="4">
        <f>ROUND(Source!AO35,O39)</f>
        <v>0</v>
      </c>
      <c r="G39" s="4" t="s">
        <v>46</v>
      </c>
      <c r="H39" s="4" t="s">
        <v>47</v>
      </c>
      <c r="I39" s="4"/>
      <c r="J39" s="4"/>
      <c r="K39" s="4">
        <v>222</v>
      </c>
      <c r="L39" s="4">
        <v>3</v>
      </c>
      <c r="M39" s="4">
        <v>3</v>
      </c>
      <c r="N39" s="4" t="s">
        <v>3</v>
      </c>
      <c r="O39" s="4">
        <v>2</v>
      </c>
      <c r="P39" s="4"/>
      <c r="Q39" s="4"/>
      <c r="R39" s="4"/>
      <c r="S39" s="4"/>
      <c r="T39" s="4"/>
      <c r="U39" s="4"/>
      <c r="V39" s="4"/>
      <c r="W39" s="4">
        <v>0</v>
      </c>
      <c r="X39" s="4">
        <v>1</v>
      </c>
      <c r="Y39" s="4">
        <v>0</v>
      </c>
      <c r="Z39" s="4"/>
      <c r="AA39" s="4"/>
      <c r="AB39" s="4"/>
    </row>
    <row r="40" spans="1:245">
      <c r="A40" s="4">
        <v>50</v>
      </c>
      <c r="B40" s="4">
        <v>0</v>
      </c>
      <c r="C40" s="4">
        <v>0</v>
      </c>
      <c r="D40" s="4">
        <v>1</v>
      </c>
      <c r="E40" s="4">
        <v>225</v>
      </c>
      <c r="F40" s="4">
        <f>ROUND(Source!AV35,O40)</f>
        <v>0</v>
      </c>
      <c r="G40" s="4" t="s">
        <v>48</v>
      </c>
      <c r="H40" s="4" t="s">
        <v>49</v>
      </c>
      <c r="I40" s="4"/>
      <c r="J40" s="4"/>
      <c r="K40" s="4">
        <v>225</v>
      </c>
      <c r="L40" s="4">
        <v>4</v>
      </c>
      <c r="M40" s="4">
        <v>3</v>
      </c>
      <c r="N40" s="4" t="s">
        <v>3</v>
      </c>
      <c r="O40" s="4">
        <v>2</v>
      </c>
      <c r="P40" s="4"/>
      <c r="Q40" s="4"/>
      <c r="R40" s="4"/>
      <c r="S40" s="4"/>
      <c r="T40" s="4"/>
      <c r="U40" s="4"/>
      <c r="V40" s="4"/>
      <c r="W40" s="4">
        <v>0</v>
      </c>
      <c r="X40" s="4">
        <v>1</v>
      </c>
      <c r="Y40" s="4">
        <v>0</v>
      </c>
      <c r="Z40" s="4"/>
      <c r="AA40" s="4"/>
      <c r="AB40" s="4"/>
    </row>
    <row r="41" spans="1:245">
      <c r="A41" s="4">
        <v>50</v>
      </c>
      <c r="B41" s="4">
        <v>0</v>
      </c>
      <c r="C41" s="4">
        <v>0</v>
      </c>
      <c r="D41" s="4">
        <v>1</v>
      </c>
      <c r="E41" s="4">
        <v>226</v>
      </c>
      <c r="F41" s="4">
        <f>ROUND(Source!AW35,O41)</f>
        <v>0</v>
      </c>
      <c r="G41" s="4" t="s">
        <v>50</v>
      </c>
      <c r="H41" s="4" t="s">
        <v>51</v>
      </c>
      <c r="I41" s="4"/>
      <c r="J41" s="4"/>
      <c r="K41" s="4">
        <v>226</v>
      </c>
      <c r="L41" s="4">
        <v>5</v>
      </c>
      <c r="M41" s="4">
        <v>3</v>
      </c>
      <c r="N41" s="4" t="s">
        <v>3</v>
      </c>
      <c r="O41" s="4">
        <v>2</v>
      </c>
      <c r="P41" s="4"/>
      <c r="Q41" s="4"/>
      <c r="R41" s="4"/>
      <c r="S41" s="4"/>
      <c r="T41" s="4"/>
      <c r="U41" s="4"/>
      <c r="V41" s="4"/>
      <c r="W41" s="4">
        <v>0</v>
      </c>
      <c r="X41" s="4">
        <v>1</v>
      </c>
      <c r="Y41" s="4">
        <v>0</v>
      </c>
      <c r="Z41" s="4"/>
      <c r="AA41" s="4"/>
      <c r="AB41" s="4"/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227</v>
      </c>
      <c r="F42" s="4">
        <f>ROUND(Source!AX35,O42)</f>
        <v>0</v>
      </c>
      <c r="G42" s="4" t="s">
        <v>52</v>
      </c>
      <c r="H42" s="4" t="s">
        <v>53</v>
      </c>
      <c r="I42" s="4"/>
      <c r="J42" s="4"/>
      <c r="K42" s="4">
        <v>227</v>
      </c>
      <c r="L42" s="4">
        <v>6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>
        <v>0</v>
      </c>
      <c r="X42" s="4">
        <v>1</v>
      </c>
      <c r="Y42" s="4">
        <v>0</v>
      </c>
      <c r="Z42" s="4"/>
      <c r="AA42" s="4"/>
      <c r="AB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228</v>
      </c>
      <c r="F43" s="4">
        <f>ROUND(Source!AY35,O43)</f>
        <v>0</v>
      </c>
      <c r="G43" s="4" t="s">
        <v>54</v>
      </c>
      <c r="H43" s="4" t="s">
        <v>55</v>
      </c>
      <c r="I43" s="4"/>
      <c r="J43" s="4"/>
      <c r="K43" s="4">
        <v>228</v>
      </c>
      <c r="L43" s="4">
        <v>7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>
        <v>0</v>
      </c>
      <c r="X43" s="4">
        <v>1</v>
      </c>
      <c r="Y43" s="4">
        <v>0</v>
      </c>
      <c r="Z43" s="4"/>
      <c r="AA43" s="4"/>
      <c r="AB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216</v>
      </c>
      <c r="F44" s="4">
        <f>ROUND(Source!AP35,O44)</f>
        <v>0</v>
      </c>
      <c r="G44" s="4" t="s">
        <v>56</v>
      </c>
      <c r="H44" s="4" t="s">
        <v>57</v>
      </c>
      <c r="I44" s="4"/>
      <c r="J44" s="4"/>
      <c r="K44" s="4">
        <v>216</v>
      </c>
      <c r="L44" s="4">
        <v>8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>
        <v>0</v>
      </c>
      <c r="X44" s="4">
        <v>1</v>
      </c>
      <c r="Y44" s="4">
        <v>0</v>
      </c>
      <c r="Z44" s="4"/>
      <c r="AA44" s="4"/>
      <c r="AB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223</v>
      </c>
      <c r="F45" s="4">
        <f>ROUND(Source!AQ35,O45)</f>
        <v>0</v>
      </c>
      <c r="G45" s="4" t="s">
        <v>58</v>
      </c>
      <c r="H45" s="4" t="s">
        <v>59</v>
      </c>
      <c r="I45" s="4"/>
      <c r="J45" s="4"/>
      <c r="K45" s="4">
        <v>223</v>
      </c>
      <c r="L45" s="4">
        <v>9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>
        <v>0</v>
      </c>
      <c r="X45" s="4">
        <v>1</v>
      </c>
      <c r="Y45" s="4">
        <v>0</v>
      </c>
      <c r="Z45" s="4"/>
      <c r="AA45" s="4"/>
      <c r="AB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229</v>
      </c>
      <c r="F46" s="4">
        <f>ROUND(Source!AZ35,O46)</f>
        <v>0</v>
      </c>
      <c r="G46" s="4" t="s">
        <v>60</v>
      </c>
      <c r="H46" s="4" t="s">
        <v>61</v>
      </c>
      <c r="I46" s="4"/>
      <c r="J46" s="4"/>
      <c r="K46" s="4">
        <v>229</v>
      </c>
      <c r="L46" s="4">
        <v>10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>
        <v>0</v>
      </c>
      <c r="X46" s="4">
        <v>1</v>
      </c>
      <c r="Y46" s="4">
        <v>0</v>
      </c>
      <c r="Z46" s="4"/>
      <c r="AA46" s="4"/>
      <c r="AB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203</v>
      </c>
      <c r="F47" s="4">
        <f>ROUND(Source!Q35,O47)</f>
        <v>323.79000000000002</v>
      </c>
      <c r="G47" s="4" t="s">
        <v>62</v>
      </c>
      <c r="H47" s="4" t="s">
        <v>63</v>
      </c>
      <c r="I47" s="4"/>
      <c r="J47" s="4"/>
      <c r="K47" s="4">
        <v>203</v>
      </c>
      <c r="L47" s="4">
        <v>11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>
        <v>323.79000000000002</v>
      </c>
      <c r="X47" s="4">
        <v>1</v>
      </c>
      <c r="Y47" s="4">
        <v>323.79000000000002</v>
      </c>
      <c r="Z47" s="4"/>
      <c r="AA47" s="4"/>
      <c r="AB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231</v>
      </c>
      <c r="F48" s="4">
        <f>ROUND(Source!BB35,O48)</f>
        <v>0</v>
      </c>
      <c r="G48" s="4" t="s">
        <v>64</v>
      </c>
      <c r="H48" s="4" t="s">
        <v>65</v>
      </c>
      <c r="I48" s="4"/>
      <c r="J48" s="4"/>
      <c r="K48" s="4">
        <v>231</v>
      </c>
      <c r="L48" s="4">
        <v>12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>
        <v>0</v>
      </c>
      <c r="X48" s="4">
        <v>1</v>
      </c>
      <c r="Y48" s="4">
        <v>0</v>
      </c>
      <c r="Z48" s="4"/>
      <c r="AA48" s="4"/>
      <c r="AB48" s="4"/>
    </row>
    <row r="49" spans="1:28">
      <c r="A49" s="4">
        <v>50</v>
      </c>
      <c r="B49" s="4">
        <v>0</v>
      </c>
      <c r="C49" s="4">
        <v>0</v>
      </c>
      <c r="D49" s="4">
        <v>1</v>
      </c>
      <c r="E49" s="4">
        <v>204</v>
      </c>
      <c r="F49" s="4">
        <f>ROUND(Source!R35,O49)</f>
        <v>213.65</v>
      </c>
      <c r="G49" s="4" t="s">
        <v>66</v>
      </c>
      <c r="H49" s="4" t="s">
        <v>67</v>
      </c>
      <c r="I49" s="4"/>
      <c r="J49" s="4"/>
      <c r="K49" s="4">
        <v>204</v>
      </c>
      <c r="L49" s="4">
        <v>13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>
        <v>213.65</v>
      </c>
      <c r="X49" s="4">
        <v>1</v>
      </c>
      <c r="Y49" s="4">
        <v>213.65</v>
      </c>
      <c r="Z49" s="4"/>
      <c r="AA49" s="4"/>
      <c r="AB49" s="4"/>
    </row>
    <row r="50" spans="1:28">
      <c r="A50" s="4">
        <v>50</v>
      </c>
      <c r="B50" s="4">
        <v>0</v>
      </c>
      <c r="C50" s="4">
        <v>0</v>
      </c>
      <c r="D50" s="4">
        <v>1</v>
      </c>
      <c r="E50" s="4">
        <v>205</v>
      </c>
      <c r="F50" s="4">
        <f>ROUND(Source!S35,O50)</f>
        <v>9447.4599999999991</v>
      </c>
      <c r="G50" s="4" t="s">
        <v>68</v>
      </c>
      <c r="H50" s="4" t="s">
        <v>69</v>
      </c>
      <c r="I50" s="4"/>
      <c r="J50" s="4"/>
      <c r="K50" s="4">
        <v>205</v>
      </c>
      <c r="L50" s="4">
        <v>14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>
        <v>9447.4599999999991</v>
      </c>
      <c r="X50" s="4">
        <v>1</v>
      </c>
      <c r="Y50" s="4">
        <v>9447.4599999999991</v>
      </c>
      <c r="Z50" s="4"/>
      <c r="AA50" s="4"/>
      <c r="AB50" s="4"/>
    </row>
    <row r="51" spans="1:28">
      <c r="A51" s="4">
        <v>50</v>
      </c>
      <c r="B51" s="4">
        <v>0</v>
      </c>
      <c r="C51" s="4">
        <v>0</v>
      </c>
      <c r="D51" s="4">
        <v>1</v>
      </c>
      <c r="E51" s="4">
        <v>232</v>
      </c>
      <c r="F51" s="4">
        <f>ROUND(Source!BC35,O51)</f>
        <v>0</v>
      </c>
      <c r="G51" s="4" t="s">
        <v>70</v>
      </c>
      <c r="H51" s="4" t="s">
        <v>71</v>
      </c>
      <c r="I51" s="4"/>
      <c r="J51" s="4"/>
      <c r="K51" s="4">
        <v>232</v>
      </c>
      <c r="L51" s="4">
        <v>15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>
        <v>0</v>
      </c>
      <c r="X51" s="4">
        <v>1</v>
      </c>
      <c r="Y51" s="4">
        <v>0</v>
      </c>
      <c r="Z51" s="4"/>
      <c r="AA51" s="4"/>
      <c r="AB51" s="4"/>
    </row>
    <row r="52" spans="1:28">
      <c r="A52" s="4">
        <v>50</v>
      </c>
      <c r="B52" s="4">
        <v>0</v>
      </c>
      <c r="C52" s="4">
        <v>0</v>
      </c>
      <c r="D52" s="4">
        <v>1</v>
      </c>
      <c r="E52" s="4">
        <v>214</v>
      </c>
      <c r="F52" s="4">
        <f>ROUND(Source!AS35,O52)</f>
        <v>23019.38</v>
      </c>
      <c r="G52" s="4" t="s">
        <v>72</v>
      </c>
      <c r="H52" s="4" t="s">
        <v>73</v>
      </c>
      <c r="I52" s="4"/>
      <c r="J52" s="4"/>
      <c r="K52" s="4">
        <v>214</v>
      </c>
      <c r="L52" s="4">
        <v>16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>
        <v>23019.38</v>
      </c>
      <c r="X52" s="4">
        <v>1</v>
      </c>
      <c r="Y52" s="4">
        <v>23019.38</v>
      </c>
      <c r="Z52" s="4"/>
      <c r="AA52" s="4"/>
      <c r="AB52" s="4"/>
    </row>
    <row r="53" spans="1:28">
      <c r="A53" s="4">
        <v>50</v>
      </c>
      <c r="B53" s="4">
        <v>0</v>
      </c>
      <c r="C53" s="4">
        <v>0</v>
      </c>
      <c r="D53" s="4">
        <v>1</v>
      </c>
      <c r="E53" s="4">
        <v>215</v>
      </c>
      <c r="F53" s="4">
        <f>ROUND(Source!AT35,O53)</f>
        <v>0</v>
      </c>
      <c r="G53" s="4" t="s">
        <v>74</v>
      </c>
      <c r="H53" s="4" t="s">
        <v>75</v>
      </c>
      <c r="I53" s="4"/>
      <c r="J53" s="4"/>
      <c r="K53" s="4">
        <v>215</v>
      </c>
      <c r="L53" s="4">
        <v>17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>
        <v>0</v>
      </c>
      <c r="X53" s="4">
        <v>1</v>
      </c>
      <c r="Y53" s="4">
        <v>0</v>
      </c>
      <c r="Z53" s="4"/>
      <c r="AA53" s="4"/>
      <c r="AB53" s="4"/>
    </row>
    <row r="54" spans="1:28">
      <c r="A54" s="4">
        <v>50</v>
      </c>
      <c r="B54" s="4">
        <v>0</v>
      </c>
      <c r="C54" s="4">
        <v>0</v>
      </c>
      <c r="D54" s="4">
        <v>1</v>
      </c>
      <c r="E54" s="4">
        <v>217</v>
      </c>
      <c r="F54" s="4">
        <f>ROUND(Source!AU35,O54)</f>
        <v>0</v>
      </c>
      <c r="G54" s="4" t="s">
        <v>76</v>
      </c>
      <c r="H54" s="4" t="s">
        <v>77</v>
      </c>
      <c r="I54" s="4"/>
      <c r="J54" s="4"/>
      <c r="K54" s="4">
        <v>217</v>
      </c>
      <c r="L54" s="4">
        <v>18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>
        <v>0</v>
      </c>
      <c r="X54" s="4">
        <v>1</v>
      </c>
      <c r="Y54" s="4">
        <v>0</v>
      </c>
      <c r="Z54" s="4"/>
      <c r="AA54" s="4"/>
      <c r="AB54" s="4"/>
    </row>
    <row r="55" spans="1:28">
      <c r="A55" s="4">
        <v>50</v>
      </c>
      <c r="B55" s="4">
        <v>0</v>
      </c>
      <c r="C55" s="4">
        <v>0</v>
      </c>
      <c r="D55" s="4">
        <v>1</v>
      </c>
      <c r="E55" s="4">
        <v>230</v>
      </c>
      <c r="F55" s="4">
        <f>ROUND(Source!BA35,O55)</f>
        <v>0</v>
      </c>
      <c r="G55" s="4" t="s">
        <v>78</v>
      </c>
      <c r="H55" s="4" t="s">
        <v>79</v>
      </c>
      <c r="I55" s="4"/>
      <c r="J55" s="4"/>
      <c r="K55" s="4">
        <v>230</v>
      </c>
      <c r="L55" s="4">
        <v>19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>
        <v>0</v>
      </c>
      <c r="X55" s="4">
        <v>1</v>
      </c>
      <c r="Y55" s="4">
        <v>0</v>
      </c>
      <c r="Z55" s="4"/>
      <c r="AA55" s="4"/>
      <c r="AB55" s="4"/>
    </row>
    <row r="56" spans="1:28">
      <c r="A56" s="4">
        <v>50</v>
      </c>
      <c r="B56" s="4">
        <v>0</v>
      </c>
      <c r="C56" s="4">
        <v>0</v>
      </c>
      <c r="D56" s="4">
        <v>1</v>
      </c>
      <c r="E56" s="4">
        <v>206</v>
      </c>
      <c r="F56" s="4">
        <f>ROUND(Source!T35,O56)</f>
        <v>0</v>
      </c>
      <c r="G56" s="4" t="s">
        <v>80</v>
      </c>
      <c r="H56" s="4" t="s">
        <v>81</v>
      </c>
      <c r="I56" s="4"/>
      <c r="J56" s="4"/>
      <c r="K56" s="4">
        <v>206</v>
      </c>
      <c r="L56" s="4">
        <v>20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>
        <v>0</v>
      </c>
      <c r="X56" s="4">
        <v>1</v>
      </c>
      <c r="Y56" s="4">
        <v>0</v>
      </c>
      <c r="Z56" s="4"/>
      <c r="AA56" s="4"/>
      <c r="AB56" s="4"/>
    </row>
    <row r="57" spans="1:28">
      <c r="A57" s="4">
        <v>50</v>
      </c>
      <c r="B57" s="4">
        <v>0</v>
      </c>
      <c r="C57" s="4">
        <v>0</v>
      </c>
      <c r="D57" s="4">
        <v>1</v>
      </c>
      <c r="E57" s="4">
        <v>207</v>
      </c>
      <c r="F57" s="4">
        <f>Source!U35</f>
        <v>34.866039999999998</v>
      </c>
      <c r="G57" s="4" t="s">
        <v>82</v>
      </c>
      <c r="H57" s="4" t="s">
        <v>83</v>
      </c>
      <c r="I57" s="4"/>
      <c r="J57" s="4"/>
      <c r="K57" s="4">
        <v>207</v>
      </c>
      <c r="L57" s="4">
        <v>21</v>
      </c>
      <c r="M57" s="4">
        <v>3</v>
      </c>
      <c r="N57" s="4" t="s">
        <v>3</v>
      </c>
      <c r="O57" s="4">
        <v>-1</v>
      </c>
      <c r="P57" s="4"/>
      <c r="Q57" s="4"/>
      <c r="R57" s="4"/>
      <c r="S57" s="4"/>
      <c r="T57" s="4"/>
      <c r="U57" s="4"/>
      <c r="V57" s="4"/>
      <c r="W57" s="4">
        <v>34.866039999999998</v>
      </c>
      <c r="X57" s="4">
        <v>1</v>
      </c>
      <c r="Y57" s="4">
        <v>34.866039999999998</v>
      </c>
      <c r="Z57" s="4"/>
      <c r="AA57" s="4"/>
      <c r="AB57" s="4"/>
    </row>
    <row r="58" spans="1:28">
      <c r="A58" s="4">
        <v>50</v>
      </c>
      <c r="B58" s="4">
        <v>0</v>
      </c>
      <c r="C58" s="4">
        <v>0</v>
      </c>
      <c r="D58" s="4">
        <v>1</v>
      </c>
      <c r="E58" s="4">
        <v>208</v>
      </c>
      <c r="F58" s="4">
        <f>Source!V35</f>
        <v>0.60250000000000004</v>
      </c>
      <c r="G58" s="4" t="s">
        <v>84</v>
      </c>
      <c r="H58" s="4" t="s">
        <v>85</v>
      </c>
      <c r="I58" s="4"/>
      <c r="J58" s="4"/>
      <c r="K58" s="4">
        <v>208</v>
      </c>
      <c r="L58" s="4">
        <v>22</v>
      </c>
      <c r="M58" s="4">
        <v>3</v>
      </c>
      <c r="N58" s="4" t="s">
        <v>3</v>
      </c>
      <c r="O58" s="4">
        <v>-1</v>
      </c>
      <c r="P58" s="4"/>
      <c r="Q58" s="4"/>
      <c r="R58" s="4"/>
      <c r="S58" s="4"/>
      <c r="T58" s="4"/>
      <c r="U58" s="4"/>
      <c r="V58" s="4"/>
      <c r="W58" s="4">
        <v>0.60250000000000004</v>
      </c>
      <c r="X58" s="4">
        <v>1</v>
      </c>
      <c r="Y58" s="4">
        <v>0.60250000000000004</v>
      </c>
      <c r="Z58" s="4"/>
      <c r="AA58" s="4"/>
      <c r="AB58" s="4"/>
    </row>
    <row r="59" spans="1:28">
      <c r="A59" s="4">
        <v>50</v>
      </c>
      <c r="B59" s="4">
        <v>0</v>
      </c>
      <c r="C59" s="4">
        <v>0</v>
      </c>
      <c r="D59" s="4">
        <v>1</v>
      </c>
      <c r="E59" s="4">
        <v>209</v>
      </c>
      <c r="F59" s="4">
        <f>ROUND(Source!W35,O59)</f>
        <v>0</v>
      </c>
      <c r="G59" s="4" t="s">
        <v>86</v>
      </c>
      <c r="H59" s="4" t="s">
        <v>87</v>
      </c>
      <c r="I59" s="4"/>
      <c r="J59" s="4"/>
      <c r="K59" s="4">
        <v>209</v>
      </c>
      <c r="L59" s="4">
        <v>23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>
        <v>0</v>
      </c>
      <c r="X59" s="4">
        <v>1</v>
      </c>
      <c r="Y59" s="4">
        <v>0</v>
      </c>
      <c r="Z59" s="4"/>
      <c r="AA59" s="4"/>
      <c r="AB59" s="4"/>
    </row>
    <row r="60" spans="1:28">
      <c r="A60" s="4">
        <v>50</v>
      </c>
      <c r="B60" s="4">
        <v>0</v>
      </c>
      <c r="C60" s="4">
        <v>0</v>
      </c>
      <c r="D60" s="4">
        <v>1</v>
      </c>
      <c r="E60" s="4">
        <v>233</v>
      </c>
      <c r="F60" s="4">
        <f>ROUND(Source!BD35,O60)</f>
        <v>0</v>
      </c>
      <c r="G60" s="4" t="s">
        <v>88</v>
      </c>
      <c r="H60" s="4" t="s">
        <v>89</v>
      </c>
      <c r="I60" s="4"/>
      <c r="J60" s="4"/>
      <c r="K60" s="4">
        <v>233</v>
      </c>
      <c r="L60" s="4">
        <v>24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>
        <v>0</v>
      </c>
      <c r="X60" s="4">
        <v>1</v>
      </c>
      <c r="Y60" s="4">
        <v>0</v>
      </c>
      <c r="Z60" s="4"/>
      <c r="AA60" s="4"/>
      <c r="AB60" s="4"/>
    </row>
    <row r="61" spans="1:28">
      <c r="A61" s="4">
        <v>50</v>
      </c>
      <c r="B61" s="4">
        <v>0</v>
      </c>
      <c r="C61" s="4">
        <v>0</v>
      </c>
      <c r="D61" s="4">
        <v>1</v>
      </c>
      <c r="E61" s="4">
        <v>210</v>
      </c>
      <c r="F61" s="4">
        <f>ROUND(Source!X35,O61)</f>
        <v>8682.59</v>
      </c>
      <c r="G61" s="4" t="s">
        <v>90</v>
      </c>
      <c r="H61" s="4" t="s">
        <v>91</v>
      </c>
      <c r="I61" s="4"/>
      <c r="J61" s="4"/>
      <c r="K61" s="4">
        <v>210</v>
      </c>
      <c r="L61" s="4">
        <v>25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>
        <v>8682.59</v>
      </c>
      <c r="X61" s="4">
        <v>1</v>
      </c>
      <c r="Y61" s="4">
        <v>8682.59</v>
      </c>
      <c r="Z61" s="4"/>
      <c r="AA61" s="4"/>
      <c r="AB61" s="4"/>
    </row>
    <row r="62" spans="1:28">
      <c r="A62" s="4">
        <v>50</v>
      </c>
      <c r="B62" s="4">
        <v>0</v>
      </c>
      <c r="C62" s="4">
        <v>0</v>
      </c>
      <c r="D62" s="4">
        <v>1</v>
      </c>
      <c r="E62" s="4">
        <v>211</v>
      </c>
      <c r="F62" s="4">
        <f>ROUND(Source!Y35,O62)</f>
        <v>4565.54</v>
      </c>
      <c r="G62" s="4" t="s">
        <v>92</v>
      </c>
      <c r="H62" s="4" t="s">
        <v>93</v>
      </c>
      <c r="I62" s="4"/>
      <c r="J62" s="4"/>
      <c r="K62" s="4">
        <v>211</v>
      </c>
      <c r="L62" s="4">
        <v>26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>
        <v>4565.54</v>
      </c>
      <c r="X62" s="4">
        <v>1</v>
      </c>
      <c r="Y62" s="4">
        <v>4565.54</v>
      </c>
      <c r="Z62" s="4"/>
      <c r="AA62" s="4"/>
      <c r="AB62" s="4"/>
    </row>
    <row r="63" spans="1:28">
      <c r="A63" s="4">
        <v>50</v>
      </c>
      <c r="B63" s="4">
        <v>0</v>
      </c>
      <c r="C63" s="4">
        <v>0</v>
      </c>
      <c r="D63" s="4">
        <v>1</v>
      </c>
      <c r="E63" s="4">
        <v>224</v>
      </c>
      <c r="F63" s="4">
        <f>ROUND(Source!AR35,O63)</f>
        <v>23019.38</v>
      </c>
      <c r="G63" s="4" t="s">
        <v>94</v>
      </c>
      <c r="H63" s="4" t="s">
        <v>95</v>
      </c>
      <c r="I63" s="4"/>
      <c r="J63" s="4"/>
      <c r="K63" s="4">
        <v>224</v>
      </c>
      <c r="L63" s="4">
        <v>27</v>
      </c>
      <c r="M63" s="4">
        <v>3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>
        <v>23019.38</v>
      </c>
      <c r="X63" s="4">
        <v>1</v>
      </c>
      <c r="Y63" s="4">
        <v>23019.38</v>
      </c>
      <c r="Z63" s="4"/>
      <c r="AA63" s="4"/>
      <c r="AB63" s="4"/>
    </row>
    <row r="65" spans="1:245">
      <c r="A65" s="1">
        <v>4</v>
      </c>
      <c r="B65" s="1">
        <v>1</v>
      </c>
      <c r="C65" s="1"/>
      <c r="D65" s="1">
        <f>ROW(A88)</f>
        <v>88</v>
      </c>
      <c r="E65" s="1"/>
      <c r="F65" s="1" t="s">
        <v>13</v>
      </c>
      <c r="G65" s="1" t="s">
        <v>74</v>
      </c>
      <c r="H65" s="1" t="s">
        <v>3</v>
      </c>
      <c r="I65" s="1">
        <v>0</v>
      </c>
      <c r="J65" s="1"/>
      <c r="K65" s="1">
        <v>0</v>
      </c>
      <c r="L65" s="1"/>
      <c r="M65" s="1" t="s">
        <v>3</v>
      </c>
      <c r="N65" s="1"/>
      <c r="O65" s="1"/>
      <c r="P65" s="1"/>
      <c r="Q65" s="1"/>
      <c r="R65" s="1"/>
      <c r="S65" s="1">
        <v>0</v>
      </c>
      <c r="T65" s="1"/>
      <c r="U65" s="1" t="s">
        <v>3</v>
      </c>
      <c r="V65" s="1">
        <v>0</v>
      </c>
      <c r="W65" s="1"/>
      <c r="X65" s="1"/>
      <c r="Y65" s="1"/>
      <c r="Z65" s="1"/>
      <c r="AA65" s="1"/>
      <c r="AB65" s="1" t="s">
        <v>3</v>
      </c>
      <c r="AC65" s="1" t="s">
        <v>3</v>
      </c>
      <c r="AD65" s="1" t="s">
        <v>3</v>
      </c>
      <c r="AE65" s="1" t="s">
        <v>3</v>
      </c>
      <c r="AF65" s="1" t="s">
        <v>3</v>
      </c>
      <c r="AG65" s="1" t="s">
        <v>3</v>
      </c>
      <c r="AH65" s="1"/>
      <c r="AI65" s="1"/>
      <c r="AJ65" s="1"/>
      <c r="AK65" s="1"/>
      <c r="AL65" s="1"/>
      <c r="AM65" s="1"/>
      <c r="AN65" s="1"/>
      <c r="AO65" s="1"/>
      <c r="AP65" s="1" t="s">
        <v>3</v>
      </c>
      <c r="AQ65" s="1" t="s">
        <v>3</v>
      </c>
      <c r="AR65" s="1" t="s">
        <v>3</v>
      </c>
      <c r="AS65" s="1"/>
      <c r="AT65" s="1"/>
      <c r="AU65" s="1"/>
      <c r="AV65" s="1"/>
      <c r="AW65" s="1"/>
      <c r="AX65" s="1"/>
      <c r="AY65" s="1"/>
      <c r="AZ65" s="1" t="s">
        <v>3</v>
      </c>
      <c r="BA65" s="1"/>
      <c r="BB65" s="1" t="s">
        <v>3</v>
      </c>
      <c r="BC65" s="1" t="s">
        <v>3</v>
      </c>
      <c r="BD65" s="1" t="s">
        <v>3</v>
      </c>
      <c r="BE65" s="1" t="s">
        <v>3</v>
      </c>
      <c r="BF65" s="1" t="s">
        <v>3</v>
      </c>
      <c r="BG65" s="1" t="s">
        <v>3</v>
      </c>
      <c r="BH65" s="1" t="s">
        <v>3</v>
      </c>
      <c r="BI65" s="1" t="s">
        <v>3</v>
      </c>
      <c r="BJ65" s="1" t="s">
        <v>3</v>
      </c>
      <c r="BK65" s="1" t="s">
        <v>3</v>
      </c>
      <c r="BL65" s="1" t="s">
        <v>3</v>
      </c>
      <c r="BM65" s="1" t="s">
        <v>3</v>
      </c>
      <c r="BN65" s="1" t="s">
        <v>3</v>
      </c>
      <c r="BO65" s="1" t="s">
        <v>3</v>
      </c>
      <c r="BP65" s="1" t="s">
        <v>3</v>
      </c>
      <c r="BQ65" s="1"/>
      <c r="BR65" s="1"/>
      <c r="BS65" s="1"/>
      <c r="BT65" s="1"/>
      <c r="BU65" s="1"/>
      <c r="BV65" s="1"/>
      <c r="BW65" s="1"/>
      <c r="BX65" s="1">
        <v>0</v>
      </c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>
        <v>0</v>
      </c>
    </row>
    <row r="67" spans="1:245">
      <c r="A67" s="2">
        <v>52</v>
      </c>
      <c r="B67" s="2">
        <f t="shared" ref="B67:G67" si="57">B88</f>
        <v>1</v>
      </c>
      <c r="C67" s="2">
        <f t="shared" si="57"/>
        <v>4</v>
      </c>
      <c r="D67" s="2">
        <f t="shared" si="57"/>
        <v>65</v>
      </c>
      <c r="E67" s="2">
        <f t="shared" si="57"/>
        <v>0</v>
      </c>
      <c r="F67" s="2" t="str">
        <f t="shared" si="57"/>
        <v>Новый раздел</v>
      </c>
      <c r="G67" s="2" t="str">
        <f t="shared" si="57"/>
        <v>Монтаж</v>
      </c>
      <c r="H67" s="2"/>
      <c r="I67" s="2"/>
      <c r="J67" s="2"/>
      <c r="K67" s="2"/>
      <c r="L67" s="2"/>
      <c r="M67" s="2"/>
      <c r="N67" s="2"/>
      <c r="O67" s="2">
        <f t="shared" ref="O67:AT67" si="58">O88</f>
        <v>435544.8</v>
      </c>
      <c r="P67" s="2">
        <f t="shared" si="58"/>
        <v>385844.84</v>
      </c>
      <c r="Q67" s="2">
        <f t="shared" si="58"/>
        <v>4541.34</v>
      </c>
      <c r="R67" s="2">
        <f t="shared" si="58"/>
        <v>502.55</v>
      </c>
      <c r="S67" s="2">
        <f t="shared" si="58"/>
        <v>45158.62</v>
      </c>
      <c r="T67" s="2">
        <f t="shared" si="58"/>
        <v>0</v>
      </c>
      <c r="U67" s="2">
        <f t="shared" si="58"/>
        <v>147.639162</v>
      </c>
      <c r="V67" s="2">
        <f t="shared" si="58"/>
        <v>1.1327499999999999</v>
      </c>
      <c r="W67" s="2">
        <f t="shared" si="58"/>
        <v>131.18</v>
      </c>
      <c r="X67" s="2">
        <f t="shared" si="58"/>
        <v>42517.45</v>
      </c>
      <c r="Y67" s="2">
        <f t="shared" si="58"/>
        <v>22103.59</v>
      </c>
      <c r="Z67" s="2">
        <f t="shared" si="58"/>
        <v>0</v>
      </c>
      <c r="AA67" s="2">
        <f t="shared" si="58"/>
        <v>0</v>
      </c>
      <c r="AB67" s="2">
        <f t="shared" si="58"/>
        <v>435544.8</v>
      </c>
      <c r="AC67" s="2">
        <f t="shared" si="58"/>
        <v>385844.84</v>
      </c>
      <c r="AD67" s="2">
        <f t="shared" si="58"/>
        <v>4541.34</v>
      </c>
      <c r="AE67" s="2">
        <f t="shared" si="58"/>
        <v>502.55</v>
      </c>
      <c r="AF67" s="2">
        <f t="shared" si="58"/>
        <v>45158.62</v>
      </c>
      <c r="AG67" s="2">
        <f t="shared" si="58"/>
        <v>0</v>
      </c>
      <c r="AH67" s="2">
        <f t="shared" si="58"/>
        <v>147.639162</v>
      </c>
      <c r="AI67" s="2">
        <f t="shared" si="58"/>
        <v>1.1327499999999999</v>
      </c>
      <c r="AJ67" s="2">
        <f t="shared" si="58"/>
        <v>131.18</v>
      </c>
      <c r="AK67" s="2">
        <f t="shared" si="58"/>
        <v>42517.45</v>
      </c>
      <c r="AL67" s="2">
        <f t="shared" si="58"/>
        <v>22103.59</v>
      </c>
      <c r="AM67" s="2">
        <f t="shared" si="58"/>
        <v>0</v>
      </c>
      <c r="AN67" s="2">
        <f t="shared" si="58"/>
        <v>0</v>
      </c>
      <c r="AO67" s="2">
        <f t="shared" si="58"/>
        <v>0</v>
      </c>
      <c r="AP67" s="2">
        <f t="shared" si="58"/>
        <v>0</v>
      </c>
      <c r="AQ67" s="2">
        <f t="shared" si="58"/>
        <v>0</v>
      </c>
      <c r="AR67" s="2">
        <f t="shared" si="58"/>
        <v>500165.84</v>
      </c>
      <c r="AS67" s="2">
        <f t="shared" si="58"/>
        <v>500165.84</v>
      </c>
      <c r="AT67" s="2">
        <f t="shared" si="58"/>
        <v>0</v>
      </c>
      <c r="AU67" s="2">
        <f t="shared" ref="AU67:BZ67" si="59">AU88</f>
        <v>0</v>
      </c>
      <c r="AV67" s="2">
        <f t="shared" si="59"/>
        <v>385844.84</v>
      </c>
      <c r="AW67" s="2">
        <f t="shared" si="59"/>
        <v>385844.84</v>
      </c>
      <c r="AX67" s="2">
        <f t="shared" si="59"/>
        <v>0</v>
      </c>
      <c r="AY67" s="2">
        <f t="shared" si="59"/>
        <v>385844.84</v>
      </c>
      <c r="AZ67" s="2">
        <f t="shared" si="59"/>
        <v>0</v>
      </c>
      <c r="BA67" s="2">
        <f t="shared" si="59"/>
        <v>0</v>
      </c>
      <c r="BB67" s="2">
        <f t="shared" si="59"/>
        <v>0</v>
      </c>
      <c r="BC67" s="2">
        <f t="shared" si="59"/>
        <v>0</v>
      </c>
      <c r="BD67" s="2">
        <f t="shared" si="59"/>
        <v>0</v>
      </c>
      <c r="BE67" s="2">
        <f t="shared" si="59"/>
        <v>0</v>
      </c>
      <c r="BF67" s="2">
        <f t="shared" si="59"/>
        <v>0</v>
      </c>
      <c r="BG67" s="2">
        <f t="shared" si="59"/>
        <v>0</v>
      </c>
      <c r="BH67" s="2">
        <f t="shared" si="59"/>
        <v>0</v>
      </c>
      <c r="BI67" s="2">
        <f t="shared" si="59"/>
        <v>0</v>
      </c>
      <c r="BJ67" s="2">
        <f t="shared" si="59"/>
        <v>0</v>
      </c>
      <c r="BK67" s="2">
        <f t="shared" si="59"/>
        <v>0</v>
      </c>
      <c r="BL67" s="2">
        <f t="shared" si="59"/>
        <v>0</v>
      </c>
      <c r="BM67" s="2">
        <f t="shared" si="59"/>
        <v>0</v>
      </c>
      <c r="BN67" s="2">
        <f t="shared" si="59"/>
        <v>0</v>
      </c>
      <c r="BO67" s="2">
        <f t="shared" si="59"/>
        <v>0</v>
      </c>
      <c r="BP67" s="2">
        <f t="shared" si="59"/>
        <v>0</v>
      </c>
      <c r="BQ67" s="2">
        <f t="shared" si="59"/>
        <v>0</v>
      </c>
      <c r="BR67" s="2">
        <f t="shared" si="59"/>
        <v>0</v>
      </c>
      <c r="BS67" s="2">
        <f t="shared" si="59"/>
        <v>0</v>
      </c>
      <c r="BT67" s="2">
        <f t="shared" si="59"/>
        <v>0</v>
      </c>
      <c r="BU67" s="2">
        <f t="shared" si="59"/>
        <v>0</v>
      </c>
      <c r="BV67" s="2">
        <f t="shared" si="59"/>
        <v>0</v>
      </c>
      <c r="BW67" s="2">
        <f t="shared" si="59"/>
        <v>0</v>
      </c>
      <c r="BX67" s="2">
        <f t="shared" si="59"/>
        <v>0</v>
      </c>
      <c r="BY67" s="2">
        <f t="shared" si="59"/>
        <v>0</v>
      </c>
      <c r="BZ67" s="2">
        <f t="shared" si="59"/>
        <v>0</v>
      </c>
      <c r="CA67" s="2">
        <f t="shared" ref="CA67:DF67" si="60">CA88</f>
        <v>500165.84</v>
      </c>
      <c r="CB67" s="2">
        <f t="shared" si="60"/>
        <v>500165.84</v>
      </c>
      <c r="CC67" s="2">
        <f t="shared" si="60"/>
        <v>0</v>
      </c>
      <c r="CD67" s="2">
        <f t="shared" si="60"/>
        <v>0</v>
      </c>
      <c r="CE67" s="2">
        <f t="shared" si="60"/>
        <v>385844.84</v>
      </c>
      <c r="CF67" s="2">
        <f t="shared" si="60"/>
        <v>385844.84</v>
      </c>
      <c r="CG67" s="2">
        <f t="shared" si="60"/>
        <v>0</v>
      </c>
      <c r="CH67" s="2">
        <f t="shared" si="60"/>
        <v>385844.84</v>
      </c>
      <c r="CI67" s="2">
        <f t="shared" si="60"/>
        <v>0</v>
      </c>
      <c r="CJ67" s="2">
        <f t="shared" si="60"/>
        <v>0</v>
      </c>
      <c r="CK67" s="2">
        <f t="shared" si="60"/>
        <v>0</v>
      </c>
      <c r="CL67" s="2">
        <f t="shared" si="60"/>
        <v>0</v>
      </c>
      <c r="CM67" s="2">
        <f t="shared" si="60"/>
        <v>0</v>
      </c>
      <c r="CN67" s="2">
        <f t="shared" si="60"/>
        <v>0</v>
      </c>
      <c r="CO67" s="2">
        <f t="shared" si="60"/>
        <v>0</v>
      </c>
      <c r="CP67" s="2">
        <f t="shared" si="60"/>
        <v>0</v>
      </c>
      <c r="CQ67" s="2">
        <f t="shared" si="60"/>
        <v>0</v>
      </c>
      <c r="CR67" s="2">
        <f t="shared" si="60"/>
        <v>0</v>
      </c>
      <c r="CS67" s="2">
        <f t="shared" si="60"/>
        <v>0</v>
      </c>
      <c r="CT67" s="2">
        <f t="shared" si="60"/>
        <v>0</v>
      </c>
      <c r="CU67" s="2">
        <f t="shared" si="60"/>
        <v>0</v>
      </c>
      <c r="CV67" s="2">
        <f t="shared" si="60"/>
        <v>0</v>
      </c>
      <c r="CW67" s="2">
        <f t="shared" si="60"/>
        <v>0</v>
      </c>
      <c r="CX67" s="2">
        <f t="shared" si="60"/>
        <v>0</v>
      </c>
      <c r="CY67" s="2">
        <f t="shared" si="60"/>
        <v>0</v>
      </c>
      <c r="CZ67" s="2">
        <f t="shared" si="60"/>
        <v>0</v>
      </c>
      <c r="DA67" s="2">
        <f t="shared" si="60"/>
        <v>0</v>
      </c>
      <c r="DB67" s="2">
        <f t="shared" si="60"/>
        <v>0</v>
      </c>
      <c r="DC67" s="2">
        <f t="shared" si="60"/>
        <v>0</v>
      </c>
      <c r="DD67" s="2">
        <f t="shared" si="60"/>
        <v>0</v>
      </c>
      <c r="DE67" s="2">
        <f t="shared" si="60"/>
        <v>0</v>
      </c>
      <c r="DF67" s="2">
        <f t="shared" si="60"/>
        <v>0</v>
      </c>
      <c r="DG67" s="3">
        <f t="shared" ref="DG67:EL67" si="61">DG88</f>
        <v>0</v>
      </c>
      <c r="DH67" s="3">
        <f t="shared" si="61"/>
        <v>0</v>
      </c>
      <c r="DI67" s="3">
        <f t="shared" si="61"/>
        <v>0</v>
      </c>
      <c r="DJ67" s="3">
        <f t="shared" si="61"/>
        <v>0</v>
      </c>
      <c r="DK67" s="3">
        <f t="shared" si="61"/>
        <v>0</v>
      </c>
      <c r="DL67" s="3">
        <f t="shared" si="61"/>
        <v>0</v>
      </c>
      <c r="DM67" s="3">
        <f t="shared" si="61"/>
        <v>0</v>
      </c>
      <c r="DN67" s="3">
        <f t="shared" si="61"/>
        <v>0</v>
      </c>
      <c r="DO67" s="3">
        <f t="shared" si="61"/>
        <v>0</v>
      </c>
      <c r="DP67" s="3">
        <f t="shared" si="61"/>
        <v>0</v>
      </c>
      <c r="DQ67" s="3">
        <f t="shared" si="61"/>
        <v>0</v>
      </c>
      <c r="DR67" s="3">
        <f t="shared" si="61"/>
        <v>0</v>
      </c>
      <c r="DS67" s="3">
        <f t="shared" si="61"/>
        <v>0</v>
      </c>
      <c r="DT67" s="3">
        <f t="shared" si="61"/>
        <v>0</v>
      </c>
      <c r="DU67" s="3">
        <f t="shared" si="61"/>
        <v>0</v>
      </c>
      <c r="DV67" s="3">
        <f t="shared" si="61"/>
        <v>0</v>
      </c>
      <c r="DW67" s="3">
        <f t="shared" si="61"/>
        <v>0</v>
      </c>
      <c r="DX67" s="3">
        <f t="shared" si="61"/>
        <v>0</v>
      </c>
      <c r="DY67" s="3">
        <f t="shared" si="61"/>
        <v>0</v>
      </c>
      <c r="DZ67" s="3">
        <f t="shared" si="61"/>
        <v>0</v>
      </c>
      <c r="EA67" s="3">
        <f t="shared" si="61"/>
        <v>0</v>
      </c>
      <c r="EB67" s="3">
        <f t="shared" si="61"/>
        <v>0</v>
      </c>
      <c r="EC67" s="3">
        <f t="shared" si="61"/>
        <v>0</v>
      </c>
      <c r="ED67" s="3">
        <f t="shared" si="61"/>
        <v>0</v>
      </c>
      <c r="EE67" s="3">
        <f t="shared" si="61"/>
        <v>0</v>
      </c>
      <c r="EF67" s="3">
        <f t="shared" si="61"/>
        <v>0</v>
      </c>
      <c r="EG67" s="3">
        <f t="shared" si="61"/>
        <v>0</v>
      </c>
      <c r="EH67" s="3">
        <f t="shared" si="61"/>
        <v>0</v>
      </c>
      <c r="EI67" s="3">
        <f t="shared" si="61"/>
        <v>0</v>
      </c>
      <c r="EJ67" s="3">
        <f t="shared" si="61"/>
        <v>0</v>
      </c>
      <c r="EK67" s="3">
        <f t="shared" si="61"/>
        <v>0</v>
      </c>
      <c r="EL67" s="3">
        <f t="shared" si="61"/>
        <v>0</v>
      </c>
      <c r="EM67" s="3">
        <f t="shared" ref="EM67:FR67" si="62">EM88</f>
        <v>0</v>
      </c>
      <c r="EN67" s="3">
        <f t="shared" si="62"/>
        <v>0</v>
      </c>
      <c r="EO67" s="3">
        <f t="shared" si="62"/>
        <v>0</v>
      </c>
      <c r="EP67" s="3">
        <f t="shared" si="62"/>
        <v>0</v>
      </c>
      <c r="EQ67" s="3">
        <f t="shared" si="62"/>
        <v>0</v>
      </c>
      <c r="ER67" s="3">
        <f t="shared" si="62"/>
        <v>0</v>
      </c>
      <c r="ES67" s="3">
        <f t="shared" si="62"/>
        <v>0</v>
      </c>
      <c r="ET67" s="3">
        <f t="shared" si="62"/>
        <v>0</v>
      </c>
      <c r="EU67" s="3">
        <f t="shared" si="62"/>
        <v>0</v>
      </c>
      <c r="EV67" s="3">
        <f t="shared" si="62"/>
        <v>0</v>
      </c>
      <c r="EW67" s="3">
        <f t="shared" si="62"/>
        <v>0</v>
      </c>
      <c r="EX67" s="3">
        <f t="shared" si="62"/>
        <v>0</v>
      </c>
      <c r="EY67" s="3">
        <f t="shared" si="62"/>
        <v>0</v>
      </c>
      <c r="EZ67" s="3">
        <f t="shared" si="62"/>
        <v>0</v>
      </c>
      <c r="FA67" s="3">
        <f t="shared" si="62"/>
        <v>0</v>
      </c>
      <c r="FB67" s="3">
        <f t="shared" si="62"/>
        <v>0</v>
      </c>
      <c r="FC67" s="3">
        <f t="shared" si="62"/>
        <v>0</v>
      </c>
      <c r="FD67" s="3">
        <f t="shared" si="62"/>
        <v>0</v>
      </c>
      <c r="FE67" s="3">
        <f t="shared" si="62"/>
        <v>0</v>
      </c>
      <c r="FF67" s="3">
        <f t="shared" si="62"/>
        <v>0</v>
      </c>
      <c r="FG67" s="3">
        <f t="shared" si="62"/>
        <v>0</v>
      </c>
      <c r="FH67" s="3">
        <f t="shared" si="62"/>
        <v>0</v>
      </c>
      <c r="FI67" s="3">
        <f t="shared" si="62"/>
        <v>0</v>
      </c>
      <c r="FJ67" s="3">
        <f t="shared" si="62"/>
        <v>0</v>
      </c>
      <c r="FK67" s="3">
        <f t="shared" si="62"/>
        <v>0</v>
      </c>
      <c r="FL67" s="3">
        <f t="shared" si="62"/>
        <v>0</v>
      </c>
      <c r="FM67" s="3">
        <f t="shared" si="62"/>
        <v>0</v>
      </c>
      <c r="FN67" s="3">
        <f t="shared" si="62"/>
        <v>0</v>
      </c>
      <c r="FO67" s="3">
        <f t="shared" si="62"/>
        <v>0</v>
      </c>
      <c r="FP67" s="3">
        <f t="shared" si="62"/>
        <v>0</v>
      </c>
      <c r="FQ67" s="3">
        <f t="shared" si="62"/>
        <v>0</v>
      </c>
      <c r="FR67" s="3">
        <f t="shared" si="62"/>
        <v>0</v>
      </c>
      <c r="FS67" s="3">
        <f t="shared" ref="FS67:GX67" si="63">FS88</f>
        <v>0</v>
      </c>
      <c r="FT67" s="3">
        <f t="shared" si="63"/>
        <v>0</v>
      </c>
      <c r="FU67" s="3">
        <f t="shared" si="63"/>
        <v>0</v>
      </c>
      <c r="FV67" s="3">
        <f t="shared" si="63"/>
        <v>0</v>
      </c>
      <c r="FW67" s="3">
        <f t="shared" si="63"/>
        <v>0</v>
      </c>
      <c r="FX67" s="3">
        <f t="shared" si="63"/>
        <v>0</v>
      </c>
      <c r="FY67" s="3">
        <f t="shared" si="63"/>
        <v>0</v>
      </c>
      <c r="FZ67" s="3">
        <f t="shared" si="63"/>
        <v>0</v>
      </c>
      <c r="GA67" s="3">
        <f t="shared" si="63"/>
        <v>0</v>
      </c>
      <c r="GB67" s="3">
        <f t="shared" si="63"/>
        <v>0</v>
      </c>
      <c r="GC67" s="3">
        <f t="shared" si="63"/>
        <v>0</v>
      </c>
      <c r="GD67" s="3">
        <f t="shared" si="63"/>
        <v>0</v>
      </c>
      <c r="GE67" s="3">
        <f t="shared" si="63"/>
        <v>0</v>
      </c>
      <c r="GF67" s="3">
        <f t="shared" si="63"/>
        <v>0</v>
      </c>
      <c r="GG67" s="3">
        <f t="shared" si="63"/>
        <v>0</v>
      </c>
      <c r="GH67" s="3">
        <f t="shared" si="63"/>
        <v>0</v>
      </c>
      <c r="GI67" s="3">
        <f t="shared" si="63"/>
        <v>0</v>
      </c>
      <c r="GJ67" s="3">
        <f t="shared" si="63"/>
        <v>0</v>
      </c>
      <c r="GK67" s="3">
        <f t="shared" si="63"/>
        <v>0</v>
      </c>
      <c r="GL67" s="3">
        <f t="shared" si="63"/>
        <v>0</v>
      </c>
      <c r="GM67" s="3">
        <f t="shared" si="63"/>
        <v>0</v>
      </c>
      <c r="GN67" s="3">
        <f t="shared" si="63"/>
        <v>0</v>
      </c>
      <c r="GO67" s="3">
        <f t="shared" si="63"/>
        <v>0</v>
      </c>
      <c r="GP67" s="3">
        <f t="shared" si="63"/>
        <v>0</v>
      </c>
      <c r="GQ67" s="3">
        <f t="shared" si="63"/>
        <v>0</v>
      </c>
      <c r="GR67" s="3">
        <f t="shared" si="63"/>
        <v>0</v>
      </c>
      <c r="GS67" s="3">
        <f t="shared" si="63"/>
        <v>0</v>
      </c>
      <c r="GT67" s="3">
        <f t="shared" si="63"/>
        <v>0</v>
      </c>
      <c r="GU67" s="3">
        <f t="shared" si="63"/>
        <v>0</v>
      </c>
      <c r="GV67" s="3">
        <f t="shared" si="63"/>
        <v>0</v>
      </c>
      <c r="GW67" s="3">
        <f t="shared" si="63"/>
        <v>0</v>
      </c>
      <c r="GX67" s="3">
        <f t="shared" si="63"/>
        <v>0</v>
      </c>
    </row>
    <row r="69" spans="1:245">
      <c r="A69">
        <v>17</v>
      </c>
      <c r="B69">
        <v>1</v>
      </c>
      <c r="C69">
        <f>ROW(SmtRes!A16)</f>
        <v>16</v>
      </c>
      <c r="D69">
        <f>ROW(EtalonRes!A16)</f>
        <v>16</v>
      </c>
      <c r="E69" t="s">
        <v>15</v>
      </c>
      <c r="F69" t="s">
        <v>96</v>
      </c>
      <c r="G69" t="s">
        <v>97</v>
      </c>
      <c r="H69" t="s">
        <v>98</v>
      </c>
      <c r="I69">
        <v>6.4</v>
      </c>
      <c r="J69">
        <v>0</v>
      </c>
      <c r="K69">
        <v>6.4</v>
      </c>
      <c r="O69">
        <f t="shared" ref="O69:O86" si="64">ROUND(CP69,2)</f>
        <v>13201.13</v>
      </c>
      <c r="P69">
        <f t="shared" ref="P69:P86" si="65">ROUND(CQ69*I69,2)</f>
        <v>2062.08</v>
      </c>
      <c r="Q69">
        <f t="shared" ref="Q69:Q86" si="66">ROUND(CR69*I69,2)</f>
        <v>149.22</v>
      </c>
      <c r="R69">
        <f t="shared" ref="R69:R86" si="67">ROUND(CS69*I69,2)</f>
        <v>0</v>
      </c>
      <c r="S69">
        <f t="shared" ref="S69:S86" si="68">ROUND(CT69*I69,2)</f>
        <v>10989.83</v>
      </c>
      <c r="T69">
        <f t="shared" ref="T69:T86" si="69">ROUND(CU69*I69,2)</f>
        <v>0</v>
      </c>
      <c r="U69">
        <f t="shared" ref="U69:U86" si="70">CV69*I69</f>
        <v>36.064</v>
      </c>
      <c r="V69">
        <f t="shared" ref="V69:V86" si="71">CW69*I69</f>
        <v>0</v>
      </c>
      <c r="W69">
        <f t="shared" ref="W69:W86" si="72">ROUND(CX69*I69,2)</f>
        <v>0</v>
      </c>
      <c r="X69">
        <f t="shared" ref="X69:X86" si="73">ROUND(CY69,2)</f>
        <v>10660.14</v>
      </c>
      <c r="Y69">
        <f t="shared" ref="Y69:Y86" si="74">ROUND(CZ69,2)</f>
        <v>5165.22</v>
      </c>
      <c r="AA69">
        <v>34132744</v>
      </c>
      <c r="AB69">
        <f t="shared" ref="AB69:AB86" si="75">ROUND((AC69+AD69+AF69),6)</f>
        <v>117.721</v>
      </c>
      <c r="AC69">
        <f t="shared" ref="AC69:AC86" si="76">ROUND((ES69),6)</f>
        <v>64.44</v>
      </c>
      <c r="AD69">
        <f>ROUND(((((ET69*1.25))-((EU69*1.25)))+AE69),6)</f>
        <v>2.1749999999999998</v>
      </c>
      <c r="AE69">
        <f>ROUND(((EU69*1.25)),6)</f>
        <v>0</v>
      </c>
      <c r="AF69">
        <f>ROUND(((EV69*1.15)),6)</f>
        <v>51.106000000000002</v>
      </c>
      <c r="AG69">
        <f t="shared" ref="AG69:AG86" si="77">ROUND((AP69),6)</f>
        <v>0</v>
      </c>
      <c r="AH69">
        <f>((EW69*1.15))</f>
        <v>5.6349999999999998</v>
      </c>
      <c r="AI69">
        <f>((EX69*1.25))</f>
        <v>0</v>
      </c>
      <c r="AJ69">
        <f t="shared" ref="AJ69:AJ86" si="78">(AS69)</f>
        <v>0</v>
      </c>
      <c r="AK69">
        <v>110.62</v>
      </c>
      <c r="AL69">
        <v>64.44</v>
      </c>
      <c r="AM69">
        <v>1.74</v>
      </c>
      <c r="AN69">
        <v>0</v>
      </c>
      <c r="AO69">
        <v>44.44</v>
      </c>
      <c r="AP69">
        <v>0</v>
      </c>
      <c r="AQ69">
        <v>4.9000000000000004</v>
      </c>
      <c r="AR69">
        <v>0</v>
      </c>
      <c r="AS69">
        <v>0</v>
      </c>
      <c r="AT69">
        <v>97</v>
      </c>
      <c r="AU69">
        <v>47</v>
      </c>
      <c r="AV69">
        <v>1</v>
      </c>
      <c r="AW69">
        <v>1</v>
      </c>
      <c r="AZ69">
        <v>1</v>
      </c>
      <c r="BA69">
        <v>33.6</v>
      </c>
      <c r="BB69">
        <v>10.72</v>
      </c>
      <c r="BC69">
        <v>5</v>
      </c>
      <c r="BD69" t="s">
        <v>3</v>
      </c>
      <c r="BE69" t="s">
        <v>3</v>
      </c>
      <c r="BF69" t="s">
        <v>3</v>
      </c>
      <c r="BG69" t="s">
        <v>3</v>
      </c>
      <c r="BH69">
        <v>0</v>
      </c>
      <c r="BI69">
        <v>1</v>
      </c>
      <c r="BJ69" t="s">
        <v>99</v>
      </c>
      <c r="BM69">
        <v>10001</v>
      </c>
      <c r="BN69">
        <v>0</v>
      </c>
      <c r="BO69" t="s">
        <v>96</v>
      </c>
      <c r="BP69">
        <v>1</v>
      </c>
      <c r="BQ69">
        <v>2</v>
      </c>
      <c r="BR69">
        <v>0</v>
      </c>
      <c r="BS69">
        <v>33.6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97</v>
      </c>
      <c r="CA69">
        <v>47</v>
      </c>
      <c r="CB69" t="s">
        <v>3</v>
      </c>
      <c r="CE69">
        <v>0</v>
      </c>
      <c r="CF69">
        <v>0</v>
      </c>
      <c r="CG69">
        <v>0</v>
      </c>
      <c r="CM69">
        <v>0</v>
      </c>
      <c r="CN69" t="s">
        <v>549</v>
      </c>
      <c r="CO69">
        <v>0</v>
      </c>
      <c r="CP69">
        <f t="shared" ref="CP69:CP86" si="79">(P69+Q69+S69)</f>
        <v>13201.13</v>
      </c>
      <c r="CQ69">
        <f t="shared" ref="CQ69:CQ86" si="80">AC69*BC69</f>
        <v>322.2</v>
      </c>
      <c r="CR69">
        <f t="shared" ref="CR69:CR86" si="81">AD69*BB69</f>
        <v>23.315999999999999</v>
      </c>
      <c r="CS69">
        <f t="shared" ref="CS69:CS86" si="82">AE69*BS69</f>
        <v>0</v>
      </c>
      <c r="CT69">
        <f t="shared" ref="CT69:CT86" si="83">AF69*BA69</f>
        <v>1717.1616000000001</v>
      </c>
      <c r="CU69">
        <f t="shared" ref="CU69:CU86" si="84">AG69</f>
        <v>0</v>
      </c>
      <c r="CV69">
        <f t="shared" ref="CV69:CV86" si="85">AH69</f>
        <v>5.6349999999999998</v>
      </c>
      <c r="CW69">
        <f t="shared" ref="CW69:CW86" si="86">AI69</f>
        <v>0</v>
      </c>
      <c r="CX69">
        <f t="shared" ref="CX69:CX86" si="87">AJ69</f>
        <v>0</v>
      </c>
      <c r="CY69">
        <f t="shared" ref="CY69:CY86" si="88">(((S69+R69)*AT69)/100)</f>
        <v>10660.1351</v>
      </c>
      <c r="CZ69">
        <f t="shared" ref="CZ69:CZ86" si="89">(((S69+R69)*AU69)/100)</f>
        <v>5165.2201000000005</v>
      </c>
      <c r="DC69" t="s">
        <v>3</v>
      </c>
      <c r="DD69" t="s">
        <v>3</v>
      </c>
      <c r="DE69" t="s">
        <v>100</v>
      </c>
      <c r="DF69" t="s">
        <v>100</v>
      </c>
      <c r="DG69" t="s">
        <v>101</v>
      </c>
      <c r="DH69" t="s">
        <v>3</v>
      </c>
      <c r="DI69" t="s">
        <v>101</v>
      </c>
      <c r="DJ69" t="s">
        <v>100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98</v>
      </c>
      <c r="DW69" t="s">
        <v>98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36520026</v>
      </c>
      <c r="EF69">
        <v>2</v>
      </c>
      <c r="EG69" t="s">
        <v>102</v>
      </c>
      <c r="EH69">
        <v>0</v>
      </c>
      <c r="EI69" t="s">
        <v>3</v>
      </c>
      <c r="EJ69">
        <v>1</v>
      </c>
      <c r="EK69">
        <v>10001</v>
      </c>
      <c r="EL69" t="s">
        <v>103</v>
      </c>
      <c r="EM69" t="s">
        <v>104</v>
      </c>
      <c r="EO69" t="s">
        <v>105</v>
      </c>
      <c r="EQ69">
        <v>0</v>
      </c>
      <c r="ER69">
        <v>110.62</v>
      </c>
      <c r="ES69">
        <v>64.44</v>
      </c>
      <c r="ET69">
        <v>1.74</v>
      </c>
      <c r="EU69">
        <v>0</v>
      </c>
      <c r="EV69">
        <v>44.44</v>
      </c>
      <c r="EW69">
        <v>4.9000000000000004</v>
      </c>
      <c r="EX69">
        <v>0</v>
      </c>
      <c r="EY69">
        <v>0</v>
      </c>
      <c r="FQ69">
        <v>0</v>
      </c>
      <c r="FR69">
        <f t="shared" ref="FR69:FR86" si="90">ROUND(IF(AND(BH69=3,BI69=3),P69,0),2)</f>
        <v>0</v>
      </c>
      <c r="FS69">
        <v>0</v>
      </c>
      <c r="FX69">
        <v>97</v>
      </c>
      <c r="FY69">
        <v>47</v>
      </c>
      <c r="GA69" t="s">
        <v>3</v>
      </c>
      <c r="GD69">
        <v>1</v>
      </c>
      <c r="GF69">
        <v>176566342</v>
      </c>
      <c r="GG69">
        <v>2</v>
      </c>
      <c r="GH69">
        <v>2</v>
      </c>
      <c r="GI69">
        <v>2</v>
      </c>
      <c r="GJ69">
        <v>0</v>
      </c>
      <c r="GK69">
        <v>0</v>
      </c>
      <c r="GL69">
        <f t="shared" ref="GL69:GL86" si="91">ROUND(IF(AND(BH69=3,BI69=3,FS69&lt;&gt;0),P69,0),2)</f>
        <v>0</v>
      </c>
      <c r="GM69">
        <f t="shared" ref="GM69:GM86" si="92">ROUND(O69+X69+Y69,2)+GX69</f>
        <v>29026.49</v>
      </c>
      <c r="GN69">
        <f t="shared" ref="GN69:GN86" si="93">IF(OR(BI69=0,BI69=1),ROUND(O69+X69+Y69,2),0)</f>
        <v>29026.49</v>
      </c>
      <c r="GO69">
        <f t="shared" ref="GO69:GO86" si="94">IF(BI69=2,ROUND(O69+X69+Y69,2),0)</f>
        <v>0</v>
      </c>
      <c r="GP69">
        <f t="shared" ref="GP69:GP86" si="95">IF(BI69=4,ROUND(O69+X69+Y69,2)+GX69,0)</f>
        <v>0</v>
      </c>
      <c r="GR69">
        <v>0</v>
      </c>
      <c r="GS69">
        <v>3</v>
      </c>
      <c r="GT69">
        <v>0</v>
      </c>
      <c r="GU69" t="s">
        <v>3</v>
      </c>
      <c r="GV69">
        <f t="shared" ref="GV69:GV86" si="96">ROUND((GT69),6)</f>
        <v>0</v>
      </c>
      <c r="GW69">
        <v>1</v>
      </c>
      <c r="GX69">
        <f t="shared" ref="GX69:GX86" si="97">ROUND(HC69*I69,2)</f>
        <v>0</v>
      </c>
      <c r="HA69">
        <v>0</v>
      </c>
      <c r="HB69">
        <v>0</v>
      </c>
      <c r="HC69">
        <f t="shared" ref="HC69:HC86" si="98">GV69*GW69</f>
        <v>0</v>
      </c>
      <c r="HE69" t="s">
        <v>3</v>
      </c>
      <c r="HF69" t="s">
        <v>3</v>
      </c>
      <c r="HM69" t="s">
        <v>3</v>
      </c>
      <c r="HN69" t="s">
        <v>3</v>
      </c>
      <c r="HO69" t="s">
        <v>3</v>
      </c>
      <c r="HP69" t="s">
        <v>3</v>
      </c>
      <c r="HQ69" t="s">
        <v>3</v>
      </c>
      <c r="IK69">
        <v>0</v>
      </c>
    </row>
    <row r="70" spans="1:245">
      <c r="A70">
        <v>17</v>
      </c>
      <c r="B70">
        <v>1</v>
      </c>
      <c r="C70">
        <f>ROW(SmtRes!A24)</f>
        <v>24</v>
      </c>
      <c r="D70">
        <f>ROW(EtalonRes!A26)</f>
        <v>26</v>
      </c>
      <c r="E70" t="s">
        <v>28</v>
      </c>
      <c r="F70" t="s">
        <v>106</v>
      </c>
      <c r="G70" t="s">
        <v>107</v>
      </c>
      <c r="H70" t="s">
        <v>108</v>
      </c>
      <c r="I70">
        <f>ROUND(6.4/100,9)</f>
        <v>6.4000000000000001E-2</v>
      </c>
      <c r="J70">
        <v>0</v>
      </c>
      <c r="K70">
        <f>ROUND(6.4/100,9)</f>
        <v>6.4000000000000001E-2</v>
      </c>
      <c r="O70">
        <f t="shared" si="64"/>
        <v>740.51</v>
      </c>
      <c r="P70">
        <f t="shared" si="65"/>
        <v>11.58</v>
      </c>
      <c r="Q70">
        <f t="shared" si="66"/>
        <v>28.64</v>
      </c>
      <c r="R70">
        <f t="shared" si="67"/>
        <v>6.18</v>
      </c>
      <c r="S70">
        <f t="shared" si="68"/>
        <v>700.29</v>
      </c>
      <c r="T70">
        <f t="shared" si="69"/>
        <v>0</v>
      </c>
      <c r="U70">
        <f t="shared" si="70"/>
        <v>2.3846400000000001</v>
      </c>
      <c r="V70">
        <f t="shared" si="71"/>
        <v>1.3600000000000001E-2</v>
      </c>
      <c r="W70">
        <f t="shared" si="72"/>
        <v>0</v>
      </c>
      <c r="X70">
        <f t="shared" si="73"/>
        <v>692.34</v>
      </c>
      <c r="Y70">
        <f t="shared" si="74"/>
        <v>339.11</v>
      </c>
      <c r="AA70">
        <v>34132744</v>
      </c>
      <c r="AB70">
        <f t="shared" si="75"/>
        <v>429.21199999999999</v>
      </c>
      <c r="AC70">
        <f t="shared" si="76"/>
        <v>57.28</v>
      </c>
      <c r="AD70">
        <f>ROUND(((((ET70*1.25))-((EU70*1.25)))+AE70),6)</f>
        <v>46.274999999999999</v>
      </c>
      <c r="AE70">
        <f>ROUND(((EU70*1.25)),6)</f>
        <v>2.875</v>
      </c>
      <c r="AF70">
        <f>ROUND(((EV70*1.15)),6)</f>
        <v>325.65699999999998</v>
      </c>
      <c r="AG70">
        <f t="shared" si="77"/>
        <v>0</v>
      </c>
      <c r="AH70">
        <f>((EW70*1.15))</f>
        <v>37.26</v>
      </c>
      <c r="AI70">
        <f>((EX70*1.25))</f>
        <v>0.21250000000000002</v>
      </c>
      <c r="AJ70">
        <f t="shared" si="78"/>
        <v>0</v>
      </c>
      <c r="AK70">
        <v>377.48</v>
      </c>
      <c r="AL70">
        <v>57.28</v>
      </c>
      <c r="AM70">
        <v>37.020000000000003</v>
      </c>
      <c r="AN70">
        <v>2.2999999999999998</v>
      </c>
      <c r="AO70">
        <v>283.18</v>
      </c>
      <c r="AP70">
        <v>0</v>
      </c>
      <c r="AQ70">
        <v>32.4</v>
      </c>
      <c r="AR70">
        <v>0.17</v>
      </c>
      <c r="AS70">
        <v>0</v>
      </c>
      <c r="AT70">
        <v>98</v>
      </c>
      <c r="AU70">
        <v>48</v>
      </c>
      <c r="AV70">
        <v>1</v>
      </c>
      <c r="AW70">
        <v>1</v>
      </c>
      <c r="AZ70">
        <v>1</v>
      </c>
      <c r="BA70">
        <v>33.6</v>
      </c>
      <c r="BB70">
        <v>9.67</v>
      </c>
      <c r="BC70">
        <v>3.16</v>
      </c>
      <c r="BD70" t="s">
        <v>3</v>
      </c>
      <c r="BE70" t="s">
        <v>3</v>
      </c>
      <c r="BF70" t="s">
        <v>3</v>
      </c>
      <c r="BG70" t="s">
        <v>3</v>
      </c>
      <c r="BH70">
        <v>0</v>
      </c>
      <c r="BI70">
        <v>1</v>
      </c>
      <c r="BJ70" t="s">
        <v>109</v>
      </c>
      <c r="BM70">
        <v>12001</v>
      </c>
      <c r="BN70">
        <v>0</v>
      </c>
      <c r="BO70" t="s">
        <v>106</v>
      </c>
      <c r="BP70">
        <v>1</v>
      </c>
      <c r="BQ70">
        <v>2</v>
      </c>
      <c r="BR70">
        <v>0</v>
      </c>
      <c r="BS70">
        <v>33.6</v>
      </c>
      <c r="BT70">
        <v>1</v>
      </c>
      <c r="BU70">
        <v>1</v>
      </c>
      <c r="BV70">
        <v>1</v>
      </c>
      <c r="BW70">
        <v>1</v>
      </c>
      <c r="BX70">
        <v>1</v>
      </c>
      <c r="BY70" t="s">
        <v>3</v>
      </c>
      <c r="BZ70">
        <v>98</v>
      </c>
      <c r="CA70">
        <v>48</v>
      </c>
      <c r="CB70" t="s">
        <v>3</v>
      </c>
      <c r="CE70">
        <v>0</v>
      </c>
      <c r="CF70">
        <v>0</v>
      </c>
      <c r="CG70">
        <v>0</v>
      </c>
      <c r="CM70">
        <v>0</v>
      </c>
      <c r="CN70" t="s">
        <v>549</v>
      </c>
      <c r="CO70">
        <v>0</v>
      </c>
      <c r="CP70">
        <f t="shared" si="79"/>
        <v>740.51</v>
      </c>
      <c r="CQ70">
        <f t="shared" si="80"/>
        <v>181.00480000000002</v>
      </c>
      <c r="CR70">
        <f t="shared" si="81"/>
        <v>447.47924999999998</v>
      </c>
      <c r="CS70">
        <f t="shared" si="82"/>
        <v>96.600000000000009</v>
      </c>
      <c r="CT70">
        <f t="shared" si="83"/>
        <v>10942.075199999999</v>
      </c>
      <c r="CU70">
        <f t="shared" si="84"/>
        <v>0</v>
      </c>
      <c r="CV70">
        <f t="shared" si="85"/>
        <v>37.26</v>
      </c>
      <c r="CW70">
        <f t="shared" si="86"/>
        <v>0.21250000000000002</v>
      </c>
      <c r="CX70">
        <f t="shared" si="87"/>
        <v>0</v>
      </c>
      <c r="CY70">
        <f t="shared" si="88"/>
        <v>692.34059999999999</v>
      </c>
      <c r="CZ70">
        <f t="shared" si="89"/>
        <v>339.10559999999998</v>
      </c>
      <c r="DC70" t="s">
        <v>3</v>
      </c>
      <c r="DD70" t="s">
        <v>3</v>
      </c>
      <c r="DE70" t="s">
        <v>100</v>
      </c>
      <c r="DF70" t="s">
        <v>100</v>
      </c>
      <c r="DG70" t="s">
        <v>101</v>
      </c>
      <c r="DH70" t="s">
        <v>3</v>
      </c>
      <c r="DI70" t="s">
        <v>101</v>
      </c>
      <c r="DJ70" t="s">
        <v>100</v>
      </c>
      <c r="DK70" t="s">
        <v>3</v>
      </c>
      <c r="DL70" t="s">
        <v>3</v>
      </c>
      <c r="DM70" t="s">
        <v>3</v>
      </c>
      <c r="DN70">
        <v>0</v>
      </c>
      <c r="DO70">
        <v>0</v>
      </c>
      <c r="DP70">
        <v>1</v>
      </c>
      <c r="DQ70">
        <v>1</v>
      </c>
      <c r="DU70">
        <v>1005</v>
      </c>
      <c r="DV70" t="s">
        <v>108</v>
      </c>
      <c r="DW70" t="s">
        <v>108</v>
      </c>
      <c r="DX70">
        <v>100</v>
      </c>
      <c r="DZ70" t="s">
        <v>3</v>
      </c>
      <c r="EA70" t="s">
        <v>3</v>
      </c>
      <c r="EB70" t="s">
        <v>3</v>
      </c>
      <c r="EC70" t="s">
        <v>3</v>
      </c>
      <c r="EE70">
        <v>36520030</v>
      </c>
      <c r="EF70">
        <v>2</v>
      </c>
      <c r="EG70" t="s">
        <v>102</v>
      </c>
      <c r="EH70">
        <v>0</v>
      </c>
      <c r="EI70" t="s">
        <v>3</v>
      </c>
      <c r="EJ70">
        <v>1</v>
      </c>
      <c r="EK70">
        <v>12001</v>
      </c>
      <c r="EL70" t="s">
        <v>110</v>
      </c>
      <c r="EM70" t="s">
        <v>111</v>
      </c>
      <c r="EO70" t="s">
        <v>105</v>
      </c>
      <c r="EQ70">
        <v>0</v>
      </c>
      <c r="ER70">
        <v>377.48</v>
      </c>
      <c r="ES70">
        <v>57.28</v>
      </c>
      <c r="ET70">
        <v>37.020000000000003</v>
      </c>
      <c r="EU70">
        <v>2.2999999999999998</v>
      </c>
      <c r="EV70">
        <v>283.18</v>
      </c>
      <c r="EW70">
        <v>32.4</v>
      </c>
      <c r="EX70">
        <v>0.17</v>
      </c>
      <c r="EY70">
        <v>0</v>
      </c>
      <c r="FQ70">
        <v>0</v>
      </c>
      <c r="FR70">
        <f t="shared" si="90"/>
        <v>0</v>
      </c>
      <c r="FS70">
        <v>0</v>
      </c>
      <c r="FX70">
        <v>98</v>
      </c>
      <c r="FY70">
        <v>48</v>
      </c>
      <c r="GA70" t="s">
        <v>3</v>
      </c>
      <c r="GD70">
        <v>1</v>
      </c>
      <c r="GF70">
        <v>-244857357</v>
      </c>
      <c r="GG70">
        <v>2</v>
      </c>
      <c r="GH70">
        <v>2</v>
      </c>
      <c r="GI70">
        <v>2</v>
      </c>
      <c r="GJ70">
        <v>0</v>
      </c>
      <c r="GK70">
        <v>0</v>
      </c>
      <c r="GL70">
        <f t="shared" si="91"/>
        <v>0</v>
      </c>
      <c r="GM70">
        <f t="shared" si="92"/>
        <v>1771.96</v>
      </c>
      <c r="GN70">
        <f t="shared" si="93"/>
        <v>1771.96</v>
      </c>
      <c r="GO70">
        <f t="shared" si="94"/>
        <v>0</v>
      </c>
      <c r="GP70">
        <f t="shared" si="95"/>
        <v>0</v>
      </c>
      <c r="GR70">
        <v>0</v>
      </c>
      <c r="GS70">
        <v>3</v>
      </c>
      <c r="GT70">
        <v>0</v>
      </c>
      <c r="GU70" t="s">
        <v>3</v>
      </c>
      <c r="GV70">
        <f t="shared" si="96"/>
        <v>0</v>
      </c>
      <c r="GW70">
        <v>1</v>
      </c>
      <c r="GX70">
        <f t="shared" si="97"/>
        <v>0</v>
      </c>
      <c r="HA70">
        <v>0</v>
      </c>
      <c r="HB70">
        <v>0</v>
      </c>
      <c r="HC70">
        <f t="shared" si="98"/>
        <v>0</v>
      </c>
      <c r="HE70" t="s">
        <v>3</v>
      </c>
      <c r="HF70" t="s">
        <v>3</v>
      </c>
      <c r="HM70" t="s">
        <v>3</v>
      </c>
      <c r="HN70" t="s">
        <v>3</v>
      </c>
      <c r="HO70" t="s">
        <v>3</v>
      </c>
      <c r="HP70" t="s">
        <v>3</v>
      </c>
      <c r="HQ70" t="s">
        <v>3</v>
      </c>
      <c r="IK70">
        <v>0</v>
      </c>
    </row>
    <row r="71" spans="1:245">
      <c r="A71">
        <v>18</v>
      </c>
      <c r="B71">
        <v>1</v>
      </c>
      <c r="C71">
        <v>24</v>
      </c>
      <c r="E71" t="s">
        <v>33</v>
      </c>
      <c r="F71" t="s">
        <v>112</v>
      </c>
      <c r="G71" t="s">
        <v>113</v>
      </c>
      <c r="H71" t="s">
        <v>114</v>
      </c>
      <c r="I71">
        <f>I70*J71</f>
        <v>3</v>
      </c>
      <c r="J71">
        <v>46.875</v>
      </c>
      <c r="K71">
        <v>46.875</v>
      </c>
      <c r="O71">
        <f t="shared" si="64"/>
        <v>3574.98</v>
      </c>
      <c r="P71">
        <f t="shared" si="65"/>
        <v>3574.98</v>
      </c>
      <c r="Q71">
        <f t="shared" si="66"/>
        <v>0</v>
      </c>
      <c r="R71">
        <f t="shared" si="67"/>
        <v>0</v>
      </c>
      <c r="S71">
        <f t="shared" si="68"/>
        <v>0</v>
      </c>
      <c r="T71">
        <f t="shared" si="69"/>
        <v>0</v>
      </c>
      <c r="U71">
        <f t="shared" si="70"/>
        <v>0</v>
      </c>
      <c r="V71">
        <f t="shared" si="71"/>
        <v>0</v>
      </c>
      <c r="W71">
        <f t="shared" si="72"/>
        <v>0</v>
      </c>
      <c r="X71">
        <f t="shared" si="73"/>
        <v>0</v>
      </c>
      <c r="Y71">
        <f t="shared" si="74"/>
        <v>0</v>
      </c>
      <c r="AA71">
        <v>34132744</v>
      </c>
      <c r="AB71">
        <f t="shared" si="75"/>
        <v>1191.6600000000001</v>
      </c>
      <c r="AC71">
        <f t="shared" si="76"/>
        <v>1191.6600000000001</v>
      </c>
      <c r="AD71">
        <f>ROUND((((ET71)-(EU71))+AE71),6)</f>
        <v>0</v>
      </c>
      <c r="AE71">
        <f>ROUND((EU71),6)</f>
        <v>0</v>
      </c>
      <c r="AF71">
        <f>ROUND((EV71),6)</f>
        <v>0</v>
      </c>
      <c r="AG71">
        <f t="shared" si="77"/>
        <v>0</v>
      </c>
      <c r="AH71">
        <f>(EW71)</f>
        <v>0</v>
      </c>
      <c r="AI71">
        <f>(EX71)</f>
        <v>0</v>
      </c>
      <c r="AJ71">
        <f t="shared" si="78"/>
        <v>0</v>
      </c>
      <c r="AK71">
        <v>1191.6600000000001</v>
      </c>
      <c r="AL71">
        <v>1191.6600000000001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109</v>
      </c>
      <c r="AU71">
        <v>48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12001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109</v>
      </c>
      <c r="CA71">
        <v>48</v>
      </c>
      <c r="CB71" t="s">
        <v>3</v>
      </c>
      <c r="CE71">
        <v>0</v>
      </c>
      <c r="CF71">
        <v>0</v>
      </c>
      <c r="CG71">
        <v>0</v>
      </c>
      <c r="CM71">
        <v>0</v>
      </c>
      <c r="CN71" t="s">
        <v>3</v>
      </c>
      <c r="CO71">
        <v>0</v>
      </c>
      <c r="CP71">
        <f t="shared" si="79"/>
        <v>3574.98</v>
      </c>
      <c r="CQ71">
        <f t="shared" si="80"/>
        <v>1191.6600000000001</v>
      </c>
      <c r="CR71">
        <f t="shared" si="81"/>
        <v>0</v>
      </c>
      <c r="CS71">
        <f t="shared" si="82"/>
        <v>0</v>
      </c>
      <c r="CT71">
        <f t="shared" si="83"/>
        <v>0</v>
      </c>
      <c r="CU71">
        <f t="shared" si="84"/>
        <v>0</v>
      </c>
      <c r="CV71">
        <f t="shared" si="85"/>
        <v>0</v>
      </c>
      <c r="CW71">
        <f t="shared" si="86"/>
        <v>0</v>
      </c>
      <c r="CX71">
        <f t="shared" si="87"/>
        <v>0</v>
      </c>
      <c r="CY71">
        <f t="shared" si="88"/>
        <v>0</v>
      </c>
      <c r="CZ71">
        <f t="shared" si="89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1010</v>
      </c>
      <c r="DV71" t="s">
        <v>114</v>
      </c>
      <c r="DW71" t="s">
        <v>115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36520030</v>
      </c>
      <c r="EF71">
        <v>2</v>
      </c>
      <c r="EG71" t="s">
        <v>102</v>
      </c>
      <c r="EH71">
        <v>0</v>
      </c>
      <c r="EI71" t="s">
        <v>3</v>
      </c>
      <c r="EJ71">
        <v>1</v>
      </c>
      <c r="EK71">
        <v>12001</v>
      </c>
      <c r="EL71" t="s">
        <v>110</v>
      </c>
      <c r="EM71" t="s">
        <v>111</v>
      </c>
      <c r="EO71" t="s">
        <v>3</v>
      </c>
      <c r="EQ71">
        <v>0</v>
      </c>
      <c r="ER71">
        <v>1191.6600000000001</v>
      </c>
      <c r="ES71">
        <v>1191.6600000000001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90"/>
        <v>0</v>
      </c>
      <c r="FS71">
        <v>0</v>
      </c>
      <c r="FX71">
        <v>109</v>
      </c>
      <c r="FY71">
        <v>48</v>
      </c>
      <c r="GA71" t="s">
        <v>116</v>
      </c>
      <c r="GD71">
        <v>1</v>
      </c>
      <c r="GF71">
        <v>175125918</v>
      </c>
      <c r="GG71">
        <v>2</v>
      </c>
      <c r="GH71">
        <v>0</v>
      </c>
      <c r="GI71">
        <v>-2</v>
      </c>
      <c r="GJ71">
        <v>0</v>
      </c>
      <c r="GK71">
        <v>0</v>
      </c>
      <c r="GL71">
        <f t="shared" si="91"/>
        <v>0</v>
      </c>
      <c r="GM71">
        <f t="shared" si="92"/>
        <v>3574.98</v>
      </c>
      <c r="GN71">
        <f t="shared" si="93"/>
        <v>3574.98</v>
      </c>
      <c r="GO71">
        <f t="shared" si="94"/>
        <v>0</v>
      </c>
      <c r="GP71">
        <f t="shared" si="95"/>
        <v>0</v>
      </c>
      <c r="GR71">
        <v>0</v>
      </c>
      <c r="GS71">
        <v>4</v>
      </c>
      <c r="GT71">
        <v>0</v>
      </c>
      <c r="GU71" t="s">
        <v>3</v>
      </c>
      <c r="GV71">
        <f t="shared" si="96"/>
        <v>0</v>
      </c>
      <c r="GW71">
        <v>1</v>
      </c>
      <c r="GX71">
        <f t="shared" si="97"/>
        <v>0</v>
      </c>
      <c r="HA71">
        <v>0</v>
      </c>
      <c r="HB71">
        <v>0</v>
      </c>
      <c r="HC71">
        <f t="shared" si="98"/>
        <v>0</v>
      </c>
      <c r="HE71" t="s">
        <v>3</v>
      </c>
      <c r="HF71" t="s">
        <v>3</v>
      </c>
      <c r="HM71" t="s">
        <v>3</v>
      </c>
      <c r="HN71" t="s">
        <v>3</v>
      </c>
      <c r="HO71" t="s">
        <v>3</v>
      </c>
      <c r="HP71" t="s">
        <v>3</v>
      </c>
      <c r="HQ71" t="s">
        <v>3</v>
      </c>
      <c r="IK71">
        <v>0</v>
      </c>
    </row>
    <row r="72" spans="1:245">
      <c r="A72">
        <v>17</v>
      </c>
      <c r="B72">
        <v>1</v>
      </c>
      <c r="C72">
        <f>ROW(SmtRes!A34)</f>
        <v>34</v>
      </c>
      <c r="D72">
        <f>ROW(EtalonRes!A36)</f>
        <v>36</v>
      </c>
      <c r="E72" t="s">
        <v>117</v>
      </c>
      <c r="F72" t="s">
        <v>118</v>
      </c>
      <c r="G72" t="s">
        <v>119</v>
      </c>
      <c r="H72" t="s">
        <v>120</v>
      </c>
      <c r="I72">
        <v>9.25</v>
      </c>
      <c r="J72">
        <v>0</v>
      </c>
      <c r="K72">
        <v>9.25</v>
      </c>
      <c r="O72">
        <f t="shared" si="64"/>
        <v>12851.99</v>
      </c>
      <c r="P72">
        <f t="shared" si="65"/>
        <v>2134.65</v>
      </c>
      <c r="Q72">
        <f t="shared" si="66"/>
        <v>2207.17</v>
      </c>
      <c r="R72">
        <f t="shared" si="67"/>
        <v>0</v>
      </c>
      <c r="S72">
        <f t="shared" si="68"/>
        <v>8510.17</v>
      </c>
      <c r="T72">
        <f t="shared" si="69"/>
        <v>0</v>
      </c>
      <c r="U72">
        <f t="shared" si="70"/>
        <v>25.529999999999998</v>
      </c>
      <c r="V72">
        <f t="shared" si="71"/>
        <v>0</v>
      </c>
      <c r="W72">
        <f t="shared" si="72"/>
        <v>0</v>
      </c>
      <c r="X72">
        <f t="shared" si="73"/>
        <v>7148.54</v>
      </c>
      <c r="Y72">
        <f t="shared" si="74"/>
        <v>4510.3900000000003</v>
      </c>
      <c r="AA72">
        <v>34132744</v>
      </c>
      <c r="AB72">
        <f t="shared" si="75"/>
        <v>76.888999999999996</v>
      </c>
      <c r="AC72">
        <f t="shared" si="76"/>
        <v>25.67</v>
      </c>
      <c r="AD72">
        <f>ROUND(((((ET72*1.25))-((EU72*1.25)))+AE72),6)</f>
        <v>23.837499999999999</v>
      </c>
      <c r="AE72">
        <f>ROUND(((EU72*1.25)),6)</f>
        <v>0</v>
      </c>
      <c r="AF72">
        <f>ROUND(((EV72*1.15)),6)</f>
        <v>27.381499999999999</v>
      </c>
      <c r="AG72">
        <f t="shared" si="77"/>
        <v>0</v>
      </c>
      <c r="AH72">
        <f>((EW72*1.15))</f>
        <v>2.76</v>
      </c>
      <c r="AI72">
        <f>((EX72*1.25))</f>
        <v>0</v>
      </c>
      <c r="AJ72">
        <f t="shared" si="78"/>
        <v>0</v>
      </c>
      <c r="AK72">
        <v>68.55</v>
      </c>
      <c r="AL72">
        <v>25.67</v>
      </c>
      <c r="AM72">
        <v>19.07</v>
      </c>
      <c r="AN72">
        <v>0</v>
      </c>
      <c r="AO72">
        <v>23.81</v>
      </c>
      <c r="AP72">
        <v>0</v>
      </c>
      <c r="AQ72">
        <v>2.4</v>
      </c>
      <c r="AR72">
        <v>0</v>
      </c>
      <c r="AS72">
        <v>0</v>
      </c>
      <c r="AT72">
        <v>84</v>
      </c>
      <c r="AU72">
        <v>53</v>
      </c>
      <c r="AV72">
        <v>1</v>
      </c>
      <c r="AW72">
        <v>1</v>
      </c>
      <c r="AZ72">
        <v>1</v>
      </c>
      <c r="BA72">
        <v>33.6</v>
      </c>
      <c r="BB72">
        <v>10.01</v>
      </c>
      <c r="BC72">
        <v>8.99</v>
      </c>
      <c r="BD72" t="s">
        <v>3</v>
      </c>
      <c r="BE72" t="s">
        <v>3</v>
      </c>
      <c r="BF72" t="s">
        <v>3</v>
      </c>
      <c r="BG72" t="s">
        <v>3</v>
      </c>
      <c r="BH72">
        <v>0</v>
      </c>
      <c r="BI72">
        <v>1</v>
      </c>
      <c r="BJ72" t="s">
        <v>121</v>
      </c>
      <c r="BM72">
        <v>9001</v>
      </c>
      <c r="BN72">
        <v>0</v>
      </c>
      <c r="BO72" t="s">
        <v>118</v>
      </c>
      <c r="BP72">
        <v>1</v>
      </c>
      <c r="BQ72">
        <v>2</v>
      </c>
      <c r="BR72">
        <v>0</v>
      </c>
      <c r="BS72">
        <v>33.6</v>
      </c>
      <c r="BT72">
        <v>1</v>
      </c>
      <c r="BU72">
        <v>1</v>
      </c>
      <c r="BV72">
        <v>1</v>
      </c>
      <c r="BW72">
        <v>1</v>
      </c>
      <c r="BX72">
        <v>1</v>
      </c>
      <c r="BY72" t="s">
        <v>3</v>
      </c>
      <c r="BZ72">
        <v>84</v>
      </c>
      <c r="CA72">
        <v>53</v>
      </c>
      <c r="CB72" t="s">
        <v>3</v>
      </c>
      <c r="CE72">
        <v>0</v>
      </c>
      <c r="CF72">
        <v>0</v>
      </c>
      <c r="CG72">
        <v>0</v>
      </c>
      <c r="CM72">
        <v>0</v>
      </c>
      <c r="CN72" t="s">
        <v>549</v>
      </c>
      <c r="CO72">
        <v>0</v>
      </c>
      <c r="CP72">
        <f t="shared" si="79"/>
        <v>12851.99</v>
      </c>
      <c r="CQ72">
        <f t="shared" si="80"/>
        <v>230.77330000000003</v>
      </c>
      <c r="CR72">
        <f t="shared" si="81"/>
        <v>238.61337499999999</v>
      </c>
      <c r="CS72">
        <f t="shared" si="82"/>
        <v>0</v>
      </c>
      <c r="CT72">
        <f t="shared" si="83"/>
        <v>920.01840000000004</v>
      </c>
      <c r="CU72">
        <f t="shared" si="84"/>
        <v>0</v>
      </c>
      <c r="CV72">
        <f t="shared" si="85"/>
        <v>2.76</v>
      </c>
      <c r="CW72">
        <f t="shared" si="86"/>
        <v>0</v>
      </c>
      <c r="CX72">
        <f t="shared" si="87"/>
        <v>0</v>
      </c>
      <c r="CY72">
        <f t="shared" si="88"/>
        <v>7148.5428000000002</v>
      </c>
      <c r="CZ72">
        <f t="shared" si="89"/>
        <v>4510.3901000000005</v>
      </c>
      <c r="DC72" t="s">
        <v>3</v>
      </c>
      <c r="DD72" t="s">
        <v>3</v>
      </c>
      <c r="DE72" t="s">
        <v>100</v>
      </c>
      <c r="DF72" t="s">
        <v>100</v>
      </c>
      <c r="DG72" t="s">
        <v>101</v>
      </c>
      <c r="DH72" t="s">
        <v>3</v>
      </c>
      <c r="DI72" t="s">
        <v>101</v>
      </c>
      <c r="DJ72" t="s">
        <v>100</v>
      </c>
      <c r="DK72" t="s">
        <v>3</v>
      </c>
      <c r="DL72" t="s">
        <v>3</v>
      </c>
      <c r="DM72" t="s">
        <v>3</v>
      </c>
      <c r="DN72">
        <v>0</v>
      </c>
      <c r="DO72">
        <v>0</v>
      </c>
      <c r="DP72">
        <v>1</v>
      </c>
      <c r="DQ72">
        <v>1</v>
      </c>
      <c r="DU72">
        <v>1013</v>
      </c>
      <c r="DV72" t="s">
        <v>120</v>
      </c>
      <c r="DW72" t="s">
        <v>120</v>
      </c>
      <c r="DX72">
        <v>1</v>
      </c>
      <c r="DZ72" t="s">
        <v>3</v>
      </c>
      <c r="EA72" t="s">
        <v>3</v>
      </c>
      <c r="EB72" t="s">
        <v>3</v>
      </c>
      <c r="EC72" t="s">
        <v>3</v>
      </c>
      <c r="EE72">
        <v>36520024</v>
      </c>
      <c r="EF72">
        <v>2</v>
      </c>
      <c r="EG72" t="s">
        <v>102</v>
      </c>
      <c r="EH72">
        <v>0</v>
      </c>
      <c r="EI72" t="s">
        <v>3</v>
      </c>
      <c r="EJ72">
        <v>1</v>
      </c>
      <c r="EK72">
        <v>9001</v>
      </c>
      <c r="EL72" t="s">
        <v>122</v>
      </c>
      <c r="EM72" t="s">
        <v>123</v>
      </c>
      <c r="EO72" t="s">
        <v>105</v>
      </c>
      <c r="EQ72">
        <v>0</v>
      </c>
      <c r="ER72">
        <v>68.55</v>
      </c>
      <c r="ES72">
        <v>25.67</v>
      </c>
      <c r="ET72">
        <v>19.07</v>
      </c>
      <c r="EU72">
        <v>0</v>
      </c>
      <c r="EV72">
        <v>23.81</v>
      </c>
      <c r="EW72">
        <v>2.4</v>
      </c>
      <c r="EX72">
        <v>0</v>
      </c>
      <c r="EY72">
        <v>0</v>
      </c>
      <c r="FQ72">
        <v>0</v>
      </c>
      <c r="FR72">
        <f t="shared" si="90"/>
        <v>0</v>
      </c>
      <c r="FS72">
        <v>0</v>
      </c>
      <c r="FX72">
        <v>84</v>
      </c>
      <c r="FY72">
        <v>53</v>
      </c>
      <c r="GA72" t="s">
        <v>3</v>
      </c>
      <c r="GD72">
        <v>1</v>
      </c>
      <c r="GF72">
        <v>467939286</v>
      </c>
      <c r="GG72">
        <v>2</v>
      </c>
      <c r="GH72">
        <v>2</v>
      </c>
      <c r="GI72">
        <v>2</v>
      </c>
      <c r="GJ72">
        <v>0</v>
      </c>
      <c r="GK72">
        <v>0</v>
      </c>
      <c r="GL72">
        <f t="shared" si="91"/>
        <v>0</v>
      </c>
      <c r="GM72">
        <f t="shared" si="92"/>
        <v>24510.92</v>
      </c>
      <c r="GN72">
        <f t="shared" si="93"/>
        <v>24510.92</v>
      </c>
      <c r="GO72">
        <f t="shared" si="94"/>
        <v>0</v>
      </c>
      <c r="GP72">
        <f t="shared" si="95"/>
        <v>0</v>
      </c>
      <c r="GR72">
        <v>0</v>
      </c>
      <c r="GS72">
        <v>3</v>
      </c>
      <c r="GT72">
        <v>0</v>
      </c>
      <c r="GU72" t="s">
        <v>3</v>
      </c>
      <c r="GV72">
        <f t="shared" si="96"/>
        <v>0</v>
      </c>
      <c r="GW72">
        <v>1</v>
      </c>
      <c r="GX72">
        <f t="shared" si="97"/>
        <v>0</v>
      </c>
      <c r="HA72">
        <v>0</v>
      </c>
      <c r="HB72">
        <v>0</v>
      </c>
      <c r="HC72">
        <f t="shared" si="98"/>
        <v>0</v>
      </c>
      <c r="HE72" t="s">
        <v>3</v>
      </c>
      <c r="HF72" t="s">
        <v>3</v>
      </c>
      <c r="HM72" t="s">
        <v>3</v>
      </c>
      <c r="HN72" t="s">
        <v>3</v>
      </c>
      <c r="HO72" t="s">
        <v>3</v>
      </c>
      <c r="HP72" t="s">
        <v>3</v>
      </c>
      <c r="HQ72" t="s">
        <v>3</v>
      </c>
      <c r="IK72">
        <v>0</v>
      </c>
    </row>
    <row r="73" spans="1:245">
      <c r="A73">
        <v>18</v>
      </c>
      <c r="B73">
        <v>1</v>
      </c>
      <c r="C73">
        <v>32</v>
      </c>
      <c r="E73" t="s">
        <v>124</v>
      </c>
      <c r="F73" t="s">
        <v>125</v>
      </c>
      <c r="G73" t="s">
        <v>126</v>
      </c>
      <c r="H73" t="s">
        <v>114</v>
      </c>
      <c r="I73">
        <f>I72*J73</f>
        <v>2</v>
      </c>
      <c r="J73">
        <v>0.21621621621621623</v>
      </c>
      <c r="K73">
        <v>0.21621599999999999</v>
      </c>
      <c r="O73">
        <f t="shared" si="64"/>
        <v>23357.52</v>
      </c>
      <c r="P73">
        <f t="shared" si="65"/>
        <v>23357.52</v>
      </c>
      <c r="Q73">
        <f t="shared" si="66"/>
        <v>0</v>
      </c>
      <c r="R73">
        <f t="shared" si="67"/>
        <v>0</v>
      </c>
      <c r="S73">
        <f t="shared" si="68"/>
        <v>0</v>
      </c>
      <c r="T73">
        <f t="shared" si="69"/>
        <v>0</v>
      </c>
      <c r="U73">
        <f t="shared" si="70"/>
        <v>0</v>
      </c>
      <c r="V73">
        <f t="shared" si="71"/>
        <v>0</v>
      </c>
      <c r="W73">
        <f t="shared" si="72"/>
        <v>4.78</v>
      </c>
      <c r="X73">
        <f t="shared" si="73"/>
        <v>0</v>
      </c>
      <c r="Y73">
        <f t="shared" si="74"/>
        <v>0</v>
      </c>
      <c r="AA73">
        <v>34132744</v>
      </c>
      <c r="AB73">
        <f t="shared" si="75"/>
        <v>3009.99</v>
      </c>
      <c r="AC73">
        <f t="shared" si="76"/>
        <v>3009.99</v>
      </c>
      <c r="AD73">
        <f>ROUND((((ET73)-(EU73))+AE73),6)</f>
        <v>0</v>
      </c>
      <c r="AE73">
        <f>ROUND((EU73),6)</f>
        <v>0</v>
      </c>
      <c r="AF73">
        <f>ROUND((EV73),6)</f>
        <v>0</v>
      </c>
      <c r="AG73">
        <f t="shared" si="77"/>
        <v>0</v>
      </c>
      <c r="AH73">
        <f>(EW73)</f>
        <v>0</v>
      </c>
      <c r="AI73">
        <f>(EX73)</f>
        <v>0</v>
      </c>
      <c r="AJ73">
        <f t="shared" si="78"/>
        <v>2.39</v>
      </c>
      <c r="AK73">
        <v>3009.99</v>
      </c>
      <c r="AL73">
        <v>3009.99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2.39</v>
      </c>
      <c r="AT73">
        <v>93</v>
      </c>
      <c r="AU73">
        <v>53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3.88</v>
      </c>
      <c r="BD73" t="s">
        <v>3</v>
      </c>
      <c r="BE73" t="s">
        <v>3</v>
      </c>
      <c r="BF73" t="s">
        <v>3</v>
      </c>
      <c r="BG73" t="s">
        <v>3</v>
      </c>
      <c r="BH73">
        <v>3</v>
      </c>
      <c r="BI73">
        <v>1</v>
      </c>
      <c r="BJ73" t="s">
        <v>127</v>
      </c>
      <c r="BM73">
        <v>9001</v>
      </c>
      <c r="BN73">
        <v>0</v>
      </c>
      <c r="BO73" t="s">
        <v>125</v>
      </c>
      <c r="BP73">
        <v>1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93</v>
      </c>
      <c r="CA73">
        <v>53</v>
      </c>
      <c r="CB73" t="s">
        <v>3</v>
      </c>
      <c r="CE73">
        <v>0</v>
      </c>
      <c r="CF73">
        <v>0</v>
      </c>
      <c r="CG73">
        <v>0</v>
      </c>
      <c r="CM73">
        <v>0</v>
      </c>
      <c r="CN73" t="s">
        <v>3</v>
      </c>
      <c r="CO73">
        <v>0</v>
      </c>
      <c r="CP73">
        <f t="shared" si="79"/>
        <v>23357.52</v>
      </c>
      <c r="CQ73">
        <f t="shared" si="80"/>
        <v>11678.761199999999</v>
      </c>
      <c r="CR73">
        <f t="shared" si="81"/>
        <v>0</v>
      </c>
      <c r="CS73">
        <f t="shared" si="82"/>
        <v>0</v>
      </c>
      <c r="CT73">
        <f t="shared" si="83"/>
        <v>0</v>
      </c>
      <c r="CU73">
        <f t="shared" si="84"/>
        <v>0</v>
      </c>
      <c r="CV73">
        <f t="shared" si="85"/>
        <v>0</v>
      </c>
      <c r="CW73">
        <f t="shared" si="86"/>
        <v>0</v>
      </c>
      <c r="CX73">
        <f t="shared" si="87"/>
        <v>2.39</v>
      </c>
      <c r="CY73">
        <f t="shared" si="88"/>
        <v>0</v>
      </c>
      <c r="CZ73">
        <f t="shared" si="89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1010</v>
      </c>
      <c r="DV73" t="s">
        <v>114</v>
      </c>
      <c r="DW73" t="s">
        <v>114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36520024</v>
      </c>
      <c r="EF73">
        <v>2</v>
      </c>
      <c r="EG73" t="s">
        <v>102</v>
      </c>
      <c r="EH73">
        <v>0</v>
      </c>
      <c r="EI73" t="s">
        <v>3</v>
      </c>
      <c r="EJ73">
        <v>1</v>
      </c>
      <c r="EK73">
        <v>9001</v>
      </c>
      <c r="EL73" t="s">
        <v>122</v>
      </c>
      <c r="EM73" t="s">
        <v>123</v>
      </c>
      <c r="EO73" t="s">
        <v>3</v>
      </c>
      <c r="EQ73">
        <v>0</v>
      </c>
      <c r="ER73">
        <v>3009.99</v>
      </c>
      <c r="ES73">
        <v>3009.99</v>
      </c>
      <c r="ET73">
        <v>0</v>
      </c>
      <c r="EU73">
        <v>0</v>
      </c>
      <c r="EV73">
        <v>0</v>
      </c>
      <c r="EW73">
        <v>0</v>
      </c>
      <c r="EX73">
        <v>0</v>
      </c>
      <c r="FQ73">
        <v>0</v>
      </c>
      <c r="FR73">
        <f t="shared" si="90"/>
        <v>0</v>
      </c>
      <c r="FS73">
        <v>0</v>
      </c>
      <c r="FX73">
        <v>93</v>
      </c>
      <c r="FY73">
        <v>53</v>
      </c>
      <c r="GA73" t="s">
        <v>3</v>
      </c>
      <c r="GD73">
        <v>1</v>
      </c>
      <c r="GF73">
        <v>-536680164</v>
      </c>
      <c r="GG73">
        <v>2</v>
      </c>
      <c r="GH73">
        <v>1</v>
      </c>
      <c r="GI73">
        <v>2</v>
      </c>
      <c r="GJ73">
        <v>0</v>
      </c>
      <c r="GK73">
        <v>0</v>
      </c>
      <c r="GL73">
        <f t="shared" si="91"/>
        <v>0</v>
      </c>
      <c r="GM73">
        <f t="shared" si="92"/>
        <v>23357.52</v>
      </c>
      <c r="GN73">
        <f t="shared" si="93"/>
        <v>23357.52</v>
      </c>
      <c r="GO73">
        <f t="shared" si="94"/>
        <v>0</v>
      </c>
      <c r="GP73">
        <f t="shared" si="95"/>
        <v>0</v>
      </c>
      <c r="GR73">
        <v>0</v>
      </c>
      <c r="GS73">
        <v>3</v>
      </c>
      <c r="GT73">
        <v>0</v>
      </c>
      <c r="GU73" t="s">
        <v>3</v>
      </c>
      <c r="GV73">
        <f t="shared" si="96"/>
        <v>0</v>
      </c>
      <c r="GW73">
        <v>1</v>
      </c>
      <c r="GX73">
        <f t="shared" si="97"/>
        <v>0</v>
      </c>
      <c r="HA73">
        <v>0</v>
      </c>
      <c r="HB73">
        <v>0</v>
      </c>
      <c r="HC73">
        <f t="shared" si="98"/>
        <v>0</v>
      </c>
      <c r="HE73" t="s">
        <v>3</v>
      </c>
      <c r="HF73" t="s">
        <v>3</v>
      </c>
      <c r="HM73" t="s">
        <v>3</v>
      </c>
      <c r="HN73" t="s">
        <v>3</v>
      </c>
      <c r="HO73" t="s">
        <v>3</v>
      </c>
      <c r="HP73" t="s">
        <v>3</v>
      </c>
      <c r="HQ73" t="s">
        <v>3</v>
      </c>
      <c r="IK73">
        <v>0</v>
      </c>
    </row>
    <row r="74" spans="1:245">
      <c r="A74">
        <v>18</v>
      </c>
      <c r="B74">
        <v>1</v>
      </c>
      <c r="C74">
        <v>34</v>
      </c>
      <c r="E74" t="s">
        <v>128</v>
      </c>
      <c r="F74" t="s">
        <v>112</v>
      </c>
      <c r="G74" t="s">
        <v>129</v>
      </c>
      <c r="H74" t="s">
        <v>114</v>
      </c>
      <c r="I74">
        <f>I72*J74</f>
        <v>2</v>
      </c>
      <c r="J74">
        <v>0.21621621621621623</v>
      </c>
      <c r="K74">
        <v>0.21621599999999999</v>
      </c>
      <c r="O74">
        <f t="shared" si="64"/>
        <v>154066.66</v>
      </c>
      <c r="P74">
        <f t="shared" si="65"/>
        <v>154066.66</v>
      </c>
      <c r="Q74">
        <f t="shared" si="66"/>
        <v>0</v>
      </c>
      <c r="R74">
        <f t="shared" si="67"/>
        <v>0</v>
      </c>
      <c r="S74">
        <f t="shared" si="68"/>
        <v>0</v>
      </c>
      <c r="T74">
        <f t="shared" si="69"/>
        <v>0</v>
      </c>
      <c r="U74">
        <f t="shared" si="70"/>
        <v>0</v>
      </c>
      <c r="V74">
        <f t="shared" si="71"/>
        <v>0</v>
      </c>
      <c r="W74">
        <f t="shared" si="72"/>
        <v>0</v>
      </c>
      <c r="X74">
        <f t="shared" si="73"/>
        <v>0</v>
      </c>
      <c r="Y74">
        <f t="shared" si="74"/>
        <v>0</v>
      </c>
      <c r="AA74">
        <v>34132744</v>
      </c>
      <c r="AB74">
        <f t="shared" si="75"/>
        <v>77033.33</v>
      </c>
      <c r="AC74">
        <f t="shared" si="76"/>
        <v>77033.33</v>
      </c>
      <c r="AD74">
        <f>ROUND((((ET74)-(EU74))+AE74),6)</f>
        <v>0</v>
      </c>
      <c r="AE74">
        <f>ROUND((EU74),6)</f>
        <v>0</v>
      </c>
      <c r="AF74">
        <f>ROUND((EV74),6)</f>
        <v>0</v>
      </c>
      <c r="AG74">
        <f t="shared" si="77"/>
        <v>0</v>
      </c>
      <c r="AH74">
        <f>(EW74)</f>
        <v>0</v>
      </c>
      <c r="AI74">
        <f>(EX74)</f>
        <v>0</v>
      </c>
      <c r="AJ74">
        <f t="shared" si="78"/>
        <v>0</v>
      </c>
      <c r="AK74">
        <v>77033.33</v>
      </c>
      <c r="AL74">
        <v>77033.33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93</v>
      </c>
      <c r="AU74">
        <v>53</v>
      </c>
      <c r="AV74">
        <v>1</v>
      </c>
      <c r="AW74">
        <v>1</v>
      </c>
      <c r="AZ74">
        <v>1</v>
      </c>
      <c r="BA74">
        <v>1</v>
      </c>
      <c r="BB74">
        <v>1</v>
      </c>
      <c r="BC74">
        <v>1</v>
      </c>
      <c r="BD74" t="s">
        <v>3</v>
      </c>
      <c r="BE74" t="s">
        <v>3</v>
      </c>
      <c r="BF74" t="s">
        <v>3</v>
      </c>
      <c r="BG74" t="s">
        <v>3</v>
      </c>
      <c r="BH74">
        <v>3</v>
      </c>
      <c r="BI74">
        <v>1</v>
      </c>
      <c r="BJ74" t="s">
        <v>3</v>
      </c>
      <c r="BM74">
        <v>9001</v>
      </c>
      <c r="BN74">
        <v>0</v>
      </c>
      <c r="BO74" t="s">
        <v>3</v>
      </c>
      <c r="BP74">
        <v>0</v>
      </c>
      <c r="BQ74">
        <v>2</v>
      </c>
      <c r="BR74">
        <v>0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 t="s">
        <v>3</v>
      </c>
      <c r="BZ74">
        <v>93</v>
      </c>
      <c r="CA74">
        <v>53</v>
      </c>
      <c r="CB74" t="s">
        <v>3</v>
      </c>
      <c r="CE74">
        <v>0</v>
      </c>
      <c r="CF74">
        <v>0</v>
      </c>
      <c r="CG74">
        <v>0</v>
      </c>
      <c r="CM74">
        <v>0</v>
      </c>
      <c r="CN74" t="s">
        <v>3</v>
      </c>
      <c r="CO74">
        <v>0</v>
      </c>
      <c r="CP74">
        <f t="shared" si="79"/>
        <v>154066.66</v>
      </c>
      <c r="CQ74">
        <f t="shared" si="80"/>
        <v>77033.33</v>
      </c>
      <c r="CR74">
        <f t="shared" si="81"/>
        <v>0</v>
      </c>
      <c r="CS74">
        <f t="shared" si="82"/>
        <v>0</v>
      </c>
      <c r="CT74">
        <f t="shared" si="83"/>
        <v>0</v>
      </c>
      <c r="CU74">
        <f t="shared" si="84"/>
        <v>0</v>
      </c>
      <c r="CV74">
        <f t="shared" si="85"/>
        <v>0</v>
      </c>
      <c r="CW74">
        <f t="shared" si="86"/>
        <v>0</v>
      </c>
      <c r="CX74">
        <f t="shared" si="87"/>
        <v>0</v>
      </c>
      <c r="CY74">
        <f t="shared" si="88"/>
        <v>0</v>
      </c>
      <c r="CZ74">
        <f t="shared" si="89"/>
        <v>0</v>
      </c>
      <c r="DC74" t="s">
        <v>3</v>
      </c>
      <c r="DD74" t="s">
        <v>3</v>
      </c>
      <c r="DE74" t="s">
        <v>3</v>
      </c>
      <c r="DF74" t="s">
        <v>3</v>
      </c>
      <c r="DG74" t="s">
        <v>3</v>
      </c>
      <c r="DH74" t="s">
        <v>3</v>
      </c>
      <c r="DI74" t="s">
        <v>3</v>
      </c>
      <c r="DJ74" t="s">
        <v>3</v>
      </c>
      <c r="DK74" t="s">
        <v>3</v>
      </c>
      <c r="DL74" t="s">
        <v>3</v>
      </c>
      <c r="DM74" t="s">
        <v>3</v>
      </c>
      <c r="DN74">
        <v>0</v>
      </c>
      <c r="DO74">
        <v>0</v>
      </c>
      <c r="DP74">
        <v>1</v>
      </c>
      <c r="DQ74">
        <v>1</v>
      </c>
      <c r="DU74">
        <v>1010</v>
      </c>
      <c r="DV74" t="s">
        <v>114</v>
      </c>
      <c r="DW74" t="s">
        <v>115</v>
      </c>
      <c r="DX74">
        <v>1</v>
      </c>
      <c r="DZ74" t="s">
        <v>3</v>
      </c>
      <c r="EA74" t="s">
        <v>3</v>
      </c>
      <c r="EB74" t="s">
        <v>3</v>
      </c>
      <c r="EC74" t="s">
        <v>3</v>
      </c>
      <c r="EE74">
        <v>36520024</v>
      </c>
      <c r="EF74">
        <v>2</v>
      </c>
      <c r="EG74" t="s">
        <v>102</v>
      </c>
      <c r="EH74">
        <v>0</v>
      </c>
      <c r="EI74" t="s">
        <v>3</v>
      </c>
      <c r="EJ74">
        <v>1</v>
      </c>
      <c r="EK74">
        <v>9001</v>
      </c>
      <c r="EL74" t="s">
        <v>122</v>
      </c>
      <c r="EM74" t="s">
        <v>123</v>
      </c>
      <c r="EO74" t="s">
        <v>3</v>
      </c>
      <c r="EQ74">
        <v>0</v>
      </c>
      <c r="ER74">
        <v>77033.33</v>
      </c>
      <c r="ES74">
        <v>77033.33</v>
      </c>
      <c r="ET74">
        <v>0</v>
      </c>
      <c r="EU74">
        <v>0</v>
      </c>
      <c r="EV74">
        <v>0</v>
      </c>
      <c r="EW74">
        <v>0</v>
      </c>
      <c r="EX74">
        <v>0</v>
      </c>
      <c r="FQ74">
        <v>0</v>
      </c>
      <c r="FR74">
        <f t="shared" si="90"/>
        <v>0</v>
      </c>
      <c r="FS74">
        <v>0</v>
      </c>
      <c r="FX74">
        <v>93</v>
      </c>
      <c r="FY74">
        <v>53</v>
      </c>
      <c r="GA74" t="s">
        <v>116</v>
      </c>
      <c r="GD74">
        <v>1</v>
      </c>
      <c r="GF74">
        <v>1077234298</v>
      </c>
      <c r="GG74">
        <v>2</v>
      </c>
      <c r="GH74">
        <v>0</v>
      </c>
      <c r="GI74">
        <v>-2</v>
      </c>
      <c r="GJ74">
        <v>0</v>
      </c>
      <c r="GK74">
        <v>0</v>
      </c>
      <c r="GL74">
        <f t="shared" si="91"/>
        <v>0</v>
      </c>
      <c r="GM74">
        <f t="shared" si="92"/>
        <v>154066.66</v>
      </c>
      <c r="GN74">
        <f t="shared" si="93"/>
        <v>154066.66</v>
      </c>
      <c r="GO74">
        <f t="shared" si="94"/>
        <v>0</v>
      </c>
      <c r="GP74">
        <f t="shared" si="95"/>
        <v>0</v>
      </c>
      <c r="GR74">
        <v>0</v>
      </c>
      <c r="GS74">
        <v>4</v>
      </c>
      <c r="GT74">
        <v>0</v>
      </c>
      <c r="GU74" t="s">
        <v>3</v>
      </c>
      <c r="GV74">
        <f t="shared" si="96"/>
        <v>0</v>
      </c>
      <c r="GW74">
        <v>1</v>
      </c>
      <c r="GX74">
        <f t="shared" si="97"/>
        <v>0</v>
      </c>
      <c r="HA74">
        <v>0</v>
      </c>
      <c r="HB74">
        <v>0</v>
      </c>
      <c r="HC74">
        <f t="shared" si="98"/>
        <v>0</v>
      </c>
      <c r="HE74" t="s">
        <v>3</v>
      </c>
      <c r="HF74" t="s">
        <v>3</v>
      </c>
      <c r="HM74" t="s">
        <v>3</v>
      </c>
      <c r="HN74" t="s">
        <v>3</v>
      </c>
      <c r="HO74" t="s">
        <v>3</v>
      </c>
      <c r="HP74" t="s">
        <v>3</v>
      </c>
      <c r="HQ74" t="s">
        <v>3</v>
      </c>
      <c r="IK74">
        <v>0</v>
      </c>
    </row>
    <row r="75" spans="1:245">
      <c r="A75">
        <v>17</v>
      </c>
      <c r="B75">
        <v>1</v>
      </c>
      <c r="C75">
        <f>ROW(SmtRes!A49)</f>
        <v>49</v>
      </c>
      <c r="D75">
        <f>ROW(EtalonRes!A49)</f>
        <v>49</v>
      </c>
      <c r="E75" t="s">
        <v>130</v>
      </c>
      <c r="F75" t="s">
        <v>131</v>
      </c>
      <c r="G75" t="s">
        <v>132</v>
      </c>
      <c r="H75" t="s">
        <v>133</v>
      </c>
      <c r="I75">
        <f>ROUND(10.4/100,9)</f>
        <v>0.104</v>
      </c>
      <c r="J75">
        <v>0</v>
      </c>
      <c r="K75">
        <f>ROUND(10.4/100,9)</f>
        <v>0.104</v>
      </c>
      <c r="O75">
        <f t="shared" si="64"/>
        <v>107543.23</v>
      </c>
      <c r="P75">
        <f t="shared" si="65"/>
        <v>99722.21</v>
      </c>
      <c r="Q75">
        <f t="shared" si="66"/>
        <v>664.53</v>
      </c>
      <c r="R75">
        <f t="shared" si="67"/>
        <v>61.94</v>
      </c>
      <c r="S75">
        <f t="shared" si="68"/>
        <v>7156.49</v>
      </c>
      <c r="T75">
        <f t="shared" si="69"/>
        <v>0</v>
      </c>
      <c r="U75">
        <f t="shared" si="70"/>
        <v>24.039599999999997</v>
      </c>
      <c r="V75">
        <f t="shared" si="71"/>
        <v>0.13649999999999998</v>
      </c>
      <c r="W75">
        <f t="shared" si="72"/>
        <v>0</v>
      </c>
      <c r="X75">
        <f t="shared" si="73"/>
        <v>7001.88</v>
      </c>
      <c r="Y75">
        <f t="shared" si="74"/>
        <v>3392.66</v>
      </c>
      <c r="AA75">
        <v>34132744</v>
      </c>
      <c r="AB75">
        <f t="shared" si="75"/>
        <v>169981.78649999999</v>
      </c>
      <c r="AC75">
        <f t="shared" si="76"/>
        <v>167341.60999999999</v>
      </c>
      <c r="AD75">
        <f>ROUND(((((ET75*1.25))-((EU75*1.25)))+AE75),6)</f>
        <v>592.1875</v>
      </c>
      <c r="AE75">
        <f>ROUND(((EU75*1.25)),6)</f>
        <v>17.725000000000001</v>
      </c>
      <c r="AF75">
        <f>ROUND(((EV75*1.15)),6)</f>
        <v>2047.989</v>
      </c>
      <c r="AG75">
        <f t="shared" si="77"/>
        <v>0</v>
      </c>
      <c r="AH75">
        <f>((EW75*1.15))</f>
        <v>231.14999999999998</v>
      </c>
      <c r="AI75">
        <f>((EX75*1.25))</f>
        <v>1.3125</v>
      </c>
      <c r="AJ75">
        <f t="shared" si="78"/>
        <v>0</v>
      </c>
      <c r="AK75">
        <v>169596.22</v>
      </c>
      <c r="AL75">
        <v>167341.60999999999</v>
      </c>
      <c r="AM75">
        <v>473.75</v>
      </c>
      <c r="AN75">
        <v>14.18</v>
      </c>
      <c r="AO75">
        <v>1780.86</v>
      </c>
      <c r="AP75">
        <v>0</v>
      </c>
      <c r="AQ75">
        <v>201</v>
      </c>
      <c r="AR75">
        <v>1.05</v>
      </c>
      <c r="AS75">
        <v>0</v>
      </c>
      <c r="AT75">
        <v>97</v>
      </c>
      <c r="AU75">
        <v>47</v>
      </c>
      <c r="AV75">
        <v>1</v>
      </c>
      <c r="AW75">
        <v>1</v>
      </c>
      <c r="AZ75">
        <v>1</v>
      </c>
      <c r="BA75">
        <v>33.6</v>
      </c>
      <c r="BB75">
        <v>10.79</v>
      </c>
      <c r="BC75">
        <v>5.73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134</v>
      </c>
      <c r="BM75">
        <v>10001</v>
      </c>
      <c r="BN75">
        <v>0</v>
      </c>
      <c r="BO75" t="s">
        <v>131</v>
      </c>
      <c r="BP75">
        <v>1</v>
      </c>
      <c r="BQ75">
        <v>2</v>
      </c>
      <c r="BR75">
        <v>0</v>
      </c>
      <c r="BS75">
        <v>33.6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97</v>
      </c>
      <c r="CA75">
        <v>47</v>
      </c>
      <c r="CB75" t="s">
        <v>3</v>
      </c>
      <c r="CE75">
        <v>0</v>
      </c>
      <c r="CF75">
        <v>0</v>
      </c>
      <c r="CG75">
        <v>0</v>
      </c>
      <c r="CM75">
        <v>0</v>
      </c>
      <c r="CN75" t="s">
        <v>549</v>
      </c>
      <c r="CO75">
        <v>0</v>
      </c>
      <c r="CP75">
        <f t="shared" si="79"/>
        <v>107543.23000000001</v>
      </c>
      <c r="CQ75">
        <f t="shared" si="80"/>
        <v>958867.4253</v>
      </c>
      <c r="CR75">
        <f t="shared" si="81"/>
        <v>6389.7031249999991</v>
      </c>
      <c r="CS75">
        <f t="shared" si="82"/>
        <v>595.56000000000006</v>
      </c>
      <c r="CT75">
        <f t="shared" si="83"/>
        <v>68812.430399999997</v>
      </c>
      <c r="CU75">
        <f t="shared" si="84"/>
        <v>0</v>
      </c>
      <c r="CV75">
        <f t="shared" si="85"/>
        <v>231.14999999999998</v>
      </c>
      <c r="CW75">
        <f t="shared" si="86"/>
        <v>1.3125</v>
      </c>
      <c r="CX75">
        <f t="shared" si="87"/>
        <v>0</v>
      </c>
      <c r="CY75">
        <f t="shared" si="88"/>
        <v>7001.8770999999997</v>
      </c>
      <c r="CZ75">
        <f t="shared" si="89"/>
        <v>3392.6620999999996</v>
      </c>
      <c r="DC75" t="s">
        <v>3</v>
      </c>
      <c r="DD75" t="s">
        <v>3</v>
      </c>
      <c r="DE75" t="s">
        <v>100</v>
      </c>
      <c r="DF75" t="s">
        <v>100</v>
      </c>
      <c r="DG75" t="s">
        <v>101</v>
      </c>
      <c r="DH75" t="s">
        <v>3</v>
      </c>
      <c r="DI75" t="s">
        <v>101</v>
      </c>
      <c r="DJ75" t="s">
        <v>100</v>
      </c>
      <c r="DK75" t="s">
        <v>3</v>
      </c>
      <c r="DL75" t="s">
        <v>135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1013</v>
      </c>
      <c r="DV75" t="s">
        <v>133</v>
      </c>
      <c r="DW75" t="s">
        <v>133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36520026</v>
      </c>
      <c r="EF75">
        <v>2</v>
      </c>
      <c r="EG75" t="s">
        <v>102</v>
      </c>
      <c r="EH75">
        <v>0</v>
      </c>
      <c r="EI75" t="s">
        <v>3</v>
      </c>
      <c r="EJ75">
        <v>1</v>
      </c>
      <c r="EK75">
        <v>10001</v>
      </c>
      <c r="EL75" t="s">
        <v>103</v>
      </c>
      <c r="EM75" t="s">
        <v>104</v>
      </c>
      <c r="EO75" t="s">
        <v>105</v>
      </c>
      <c r="EQ75">
        <v>0</v>
      </c>
      <c r="ER75">
        <v>169596.22</v>
      </c>
      <c r="ES75">
        <v>167341.60999999999</v>
      </c>
      <c r="ET75">
        <v>473.75</v>
      </c>
      <c r="EU75">
        <v>14.18</v>
      </c>
      <c r="EV75">
        <v>1780.86</v>
      </c>
      <c r="EW75">
        <v>201</v>
      </c>
      <c r="EX75">
        <v>1.05</v>
      </c>
      <c r="EY75">
        <v>0</v>
      </c>
      <c r="FQ75">
        <v>0</v>
      </c>
      <c r="FR75">
        <f t="shared" si="90"/>
        <v>0</v>
      </c>
      <c r="FS75">
        <v>0</v>
      </c>
      <c r="FX75">
        <v>97</v>
      </c>
      <c r="FY75">
        <v>47</v>
      </c>
      <c r="GA75" t="s">
        <v>3</v>
      </c>
      <c r="GD75">
        <v>1</v>
      </c>
      <c r="GF75">
        <v>-187194131</v>
      </c>
      <c r="GG75">
        <v>2</v>
      </c>
      <c r="GH75">
        <v>2</v>
      </c>
      <c r="GI75">
        <v>2</v>
      </c>
      <c r="GJ75">
        <v>0</v>
      </c>
      <c r="GK75">
        <v>0</v>
      </c>
      <c r="GL75">
        <f t="shared" si="91"/>
        <v>0</v>
      </c>
      <c r="GM75">
        <f t="shared" si="92"/>
        <v>117937.77</v>
      </c>
      <c r="GN75">
        <f t="shared" si="93"/>
        <v>117937.77</v>
      </c>
      <c r="GO75">
        <f t="shared" si="94"/>
        <v>0</v>
      </c>
      <c r="GP75">
        <f t="shared" si="95"/>
        <v>0</v>
      </c>
      <c r="GR75">
        <v>0</v>
      </c>
      <c r="GS75">
        <v>3</v>
      </c>
      <c r="GT75">
        <v>0</v>
      </c>
      <c r="GU75" t="s">
        <v>3</v>
      </c>
      <c r="GV75">
        <f t="shared" si="96"/>
        <v>0</v>
      </c>
      <c r="GW75">
        <v>1</v>
      </c>
      <c r="GX75">
        <f t="shared" si="97"/>
        <v>0</v>
      </c>
      <c r="HA75">
        <v>0</v>
      </c>
      <c r="HB75">
        <v>0</v>
      </c>
      <c r="HC75">
        <f t="shared" si="98"/>
        <v>0</v>
      </c>
      <c r="HE75" t="s">
        <v>3</v>
      </c>
      <c r="HF75" t="s">
        <v>3</v>
      </c>
      <c r="HM75" t="s">
        <v>3</v>
      </c>
      <c r="HN75" t="s">
        <v>3</v>
      </c>
      <c r="HO75" t="s">
        <v>3</v>
      </c>
      <c r="HP75" t="s">
        <v>3</v>
      </c>
      <c r="HQ75" t="s">
        <v>3</v>
      </c>
      <c r="IK75">
        <v>0</v>
      </c>
    </row>
    <row r="76" spans="1:245">
      <c r="A76">
        <v>18</v>
      </c>
      <c r="B76">
        <v>1</v>
      </c>
      <c r="C76">
        <v>49</v>
      </c>
      <c r="E76" t="s">
        <v>136</v>
      </c>
      <c r="F76" t="s">
        <v>112</v>
      </c>
      <c r="G76" t="s">
        <v>137</v>
      </c>
      <c r="H76" t="s">
        <v>114</v>
      </c>
      <c r="I76">
        <f>I75*J76</f>
        <v>1.9999999999999998</v>
      </c>
      <c r="J76">
        <v>19.23076923076923</v>
      </c>
      <c r="K76">
        <v>19.230768999999999</v>
      </c>
      <c r="O76">
        <f t="shared" si="64"/>
        <v>91666</v>
      </c>
      <c r="P76">
        <f t="shared" si="65"/>
        <v>91666</v>
      </c>
      <c r="Q76">
        <f t="shared" si="66"/>
        <v>0</v>
      </c>
      <c r="R76">
        <f t="shared" si="67"/>
        <v>0</v>
      </c>
      <c r="S76">
        <f t="shared" si="68"/>
        <v>0</v>
      </c>
      <c r="T76">
        <f t="shared" si="69"/>
        <v>0</v>
      </c>
      <c r="U76">
        <f t="shared" si="70"/>
        <v>0</v>
      </c>
      <c r="V76">
        <f t="shared" si="71"/>
        <v>0</v>
      </c>
      <c r="W76">
        <f t="shared" si="72"/>
        <v>0</v>
      </c>
      <c r="X76">
        <f t="shared" si="73"/>
        <v>0</v>
      </c>
      <c r="Y76">
        <f t="shared" si="74"/>
        <v>0</v>
      </c>
      <c r="AA76">
        <v>34132744</v>
      </c>
      <c r="AB76">
        <f t="shared" si="75"/>
        <v>45833</v>
      </c>
      <c r="AC76">
        <f t="shared" si="76"/>
        <v>45833</v>
      </c>
      <c r="AD76">
        <f>ROUND((((ET76)-(EU76))+AE76),6)</f>
        <v>0</v>
      </c>
      <c r="AE76">
        <f t="shared" ref="AE76:AF78" si="99">ROUND((EU76),6)</f>
        <v>0</v>
      </c>
      <c r="AF76">
        <f t="shared" si="99"/>
        <v>0</v>
      </c>
      <c r="AG76">
        <f t="shared" si="77"/>
        <v>0</v>
      </c>
      <c r="AH76">
        <f t="shared" ref="AH76:AI78" si="100">(EW76)</f>
        <v>0</v>
      </c>
      <c r="AI76">
        <f t="shared" si="100"/>
        <v>0</v>
      </c>
      <c r="AJ76">
        <f t="shared" si="78"/>
        <v>0</v>
      </c>
      <c r="AK76">
        <v>45833</v>
      </c>
      <c r="AL76">
        <v>45833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108</v>
      </c>
      <c r="AU76">
        <v>47</v>
      </c>
      <c r="AV76">
        <v>1</v>
      </c>
      <c r="AW76">
        <v>1</v>
      </c>
      <c r="AZ76">
        <v>1</v>
      </c>
      <c r="BA76">
        <v>1</v>
      </c>
      <c r="BB76">
        <v>1</v>
      </c>
      <c r="BC76">
        <v>1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1</v>
      </c>
      <c r="BJ76" t="s">
        <v>3</v>
      </c>
      <c r="BM76">
        <v>10001</v>
      </c>
      <c r="BN76">
        <v>0</v>
      </c>
      <c r="BO76" t="s">
        <v>3</v>
      </c>
      <c r="BP76">
        <v>0</v>
      </c>
      <c r="BQ76">
        <v>2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108</v>
      </c>
      <c r="CA76">
        <v>47</v>
      </c>
      <c r="CB76" t="s">
        <v>3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79"/>
        <v>91666</v>
      </c>
      <c r="CQ76">
        <f t="shared" si="80"/>
        <v>45833</v>
      </c>
      <c r="CR76">
        <f t="shared" si="81"/>
        <v>0</v>
      </c>
      <c r="CS76">
        <f t="shared" si="82"/>
        <v>0</v>
      </c>
      <c r="CT76">
        <f t="shared" si="83"/>
        <v>0</v>
      </c>
      <c r="CU76">
        <f t="shared" si="84"/>
        <v>0</v>
      </c>
      <c r="CV76">
        <f t="shared" si="85"/>
        <v>0</v>
      </c>
      <c r="CW76">
        <f t="shared" si="86"/>
        <v>0</v>
      </c>
      <c r="CX76">
        <f t="shared" si="87"/>
        <v>0</v>
      </c>
      <c r="CY76">
        <f t="shared" si="88"/>
        <v>0</v>
      </c>
      <c r="CZ76">
        <f t="shared" si="89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1010</v>
      </c>
      <c r="DV76" t="s">
        <v>114</v>
      </c>
      <c r="DW76" t="s">
        <v>115</v>
      </c>
      <c r="DX76">
        <v>1</v>
      </c>
      <c r="DZ76" t="s">
        <v>3</v>
      </c>
      <c r="EA76" t="s">
        <v>3</v>
      </c>
      <c r="EB76" t="s">
        <v>3</v>
      </c>
      <c r="EC76" t="s">
        <v>3</v>
      </c>
      <c r="EE76">
        <v>36520026</v>
      </c>
      <c r="EF76">
        <v>2</v>
      </c>
      <c r="EG76" t="s">
        <v>102</v>
      </c>
      <c r="EH76">
        <v>0</v>
      </c>
      <c r="EI76" t="s">
        <v>3</v>
      </c>
      <c r="EJ76">
        <v>1</v>
      </c>
      <c r="EK76">
        <v>10001</v>
      </c>
      <c r="EL76" t="s">
        <v>103</v>
      </c>
      <c r="EM76" t="s">
        <v>104</v>
      </c>
      <c r="EO76" t="s">
        <v>3</v>
      </c>
      <c r="EQ76">
        <v>0</v>
      </c>
      <c r="ER76">
        <v>45833</v>
      </c>
      <c r="ES76">
        <v>45833</v>
      </c>
      <c r="ET76">
        <v>0</v>
      </c>
      <c r="EU76">
        <v>0</v>
      </c>
      <c r="EV76">
        <v>0</v>
      </c>
      <c r="EW76">
        <v>0</v>
      </c>
      <c r="EX76">
        <v>0</v>
      </c>
      <c r="FQ76">
        <v>0</v>
      </c>
      <c r="FR76">
        <f t="shared" si="90"/>
        <v>0</v>
      </c>
      <c r="FS76">
        <v>0</v>
      </c>
      <c r="FX76">
        <v>108</v>
      </c>
      <c r="FY76">
        <v>47</v>
      </c>
      <c r="GA76" t="s">
        <v>116</v>
      </c>
      <c r="GD76">
        <v>1</v>
      </c>
      <c r="GF76">
        <v>909094537</v>
      </c>
      <c r="GG76">
        <v>2</v>
      </c>
      <c r="GH76">
        <v>0</v>
      </c>
      <c r="GI76">
        <v>-2</v>
      </c>
      <c r="GJ76">
        <v>0</v>
      </c>
      <c r="GK76">
        <v>0</v>
      </c>
      <c r="GL76">
        <f t="shared" si="91"/>
        <v>0</v>
      </c>
      <c r="GM76">
        <f t="shared" si="92"/>
        <v>91666</v>
      </c>
      <c r="GN76">
        <f t="shared" si="93"/>
        <v>91666</v>
      </c>
      <c r="GO76">
        <f t="shared" si="94"/>
        <v>0</v>
      </c>
      <c r="GP76">
        <f t="shared" si="95"/>
        <v>0</v>
      </c>
      <c r="GR76">
        <v>0</v>
      </c>
      <c r="GS76">
        <v>4</v>
      </c>
      <c r="GT76">
        <v>0</v>
      </c>
      <c r="GU76" t="s">
        <v>3</v>
      </c>
      <c r="GV76">
        <f t="shared" si="96"/>
        <v>0</v>
      </c>
      <c r="GW76">
        <v>1</v>
      </c>
      <c r="GX76">
        <f t="shared" si="97"/>
        <v>0</v>
      </c>
      <c r="HA76">
        <v>0</v>
      </c>
      <c r="HB76">
        <v>0</v>
      </c>
      <c r="HC76">
        <f t="shared" si="98"/>
        <v>0</v>
      </c>
      <c r="HE76" t="s">
        <v>3</v>
      </c>
      <c r="HF76" t="s">
        <v>3</v>
      </c>
      <c r="HM76" t="s">
        <v>3</v>
      </c>
      <c r="HN76" t="s">
        <v>3</v>
      </c>
      <c r="HO76" t="s">
        <v>3</v>
      </c>
      <c r="HP76" t="s">
        <v>3</v>
      </c>
      <c r="HQ76" t="s">
        <v>3</v>
      </c>
      <c r="IK76">
        <v>0</v>
      </c>
    </row>
    <row r="77" spans="1:245">
      <c r="A77">
        <v>18</v>
      </c>
      <c r="B77">
        <v>1</v>
      </c>
      <c r="C77">
        <v>48</v>
      </c>
      <c r="E77" t="s">
        <v>138</v>
      </c>
      <c r="F77" t="s">
        <v>112</v>
      </c>
      <c r="G77" t="s">
        <v>139</v>
      </c>
      <c r="H77" t="s">
        <v>114</v>
      </c>
      <c r="I77">
        <f>I75*J77</f>
        <v>1.9999999999999998</v>
      </c>
      <c r="J77">
        <v>19.23076923076923</v>
      </c>
      <c r="K77">
        <v>19.230768999999999</v>
      </c>
      <c r="O77">
        <f t="shared" si="64"/>
        <v>85000</v>
      </c>
      <c r="P77">
        <f t="shared" si="65"/>
        <v>85000</v>
      </c>
      <c r="Q77">
        <f t="shared" si="66"/>
        <v>0</v>
      </c>
      <c r="R77">
        <f t="shared" si="67"/>
        <v>0</v>
      </c>
      <c r="S77">
        <f t="shared" si="68"/>
        <v>0</v>
      </c>
      <c r="T77">
        <f t="shared" si="69"/>
        <v>0</v>
      </c>
      <c r="U77">
        <f t="shared" si="70"/>
        <v>0</v>
      </c>
      <c r="V77">
        <f t="shared" si="71"/>
        <v>0</v>
      </c>
      <c r="W77">
        <f t="shared" si="72"/>
        <v>0</v>
      </c>
      <c r="X77">
        <f t="shared" si="73"/>
        <v>0</v>
      </c>
      <c r="Y77">
        <f t="shared" si="74"/>
        <v>0</v>
      </c>
      <c r="AA77">
        <v>34132744</v>
      </c>
      <c r="AB77">
        <f t="shared" si="75"/>
        <v>42500</v>
      </c>
      <c r="AC77">
        <f t="shared" si="76"/>
        <v>42500</v>
      </c>
      <c r="AD77">
        <f>ROUND((((ET77)-(EU77))+AE77),6)</f>
        <v>0</v>
      </c>
      <c r="AE77">
        <f t="shared" si="99"/>
        <v>0</v>
      </c>
      <c r="AF77">
        <f t="shared" si="99"/>
        <v>0</v>
      </c>
      <c r="AG77">
        <f t="shared" si="77"/>
        <v>0</v>
      </c>
      <c r="AH77">
        <f t="shared" si="100"/>
        <v>0</v>
      </c>
      <c r="AI77">
        <f t="shared" si="100"/>
        <v>0</v>
      </c>
      <c r="AJ77">
        <f t="shared" si="78"/>
        <v>0</v>
      </c>
      <c r="AK77">
        <v>42500</v>
      </c>
      <c r="AL77">
        <v>42500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108</v>
      </c>
      <c r="AU77">
        <v>47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10001</v>
      </c>
      <c r="BN77">
        <v>0</v>
      </c>
      <c r="BO77" t="s">
        <v>3</v>
      </c>
      <c r="BP77">
        <v>0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108</v>
      </c>
      <c r="CA77">
        <v>47</v>
      </c>
      <c r="CB77" t="s">
        <v>3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79"/>
        <v>85000</v>
      </c>
      <c r="CQ77">
        <f t="shared" si="80"/>
        <v>42500</v>
      </c>
      <c r="CR77">
        <f t="shared" si="81"/>
        <v>0</v>
      </c>
      <c r="CS77">
        <f t="shared" si="82"/>
        <v>0</v>
      </c>
      <c r="CT77">
        <f t="shared" si="83"/>
        <v>0</v>
      </c>
      <c r="CU77">
        <f t="shared" si="84"/>
        <v>0</v>
      </c>
      <c r="CV77">
        <f t="shared" si="85"/>
        <v>0</v>
      </c>
      <c r="CW77">
        <f t="shared" si="86"/>
        <v>0</v>
      </c>
      <c r="CX77">
        <f t="shared" si="87"/>
        <v>0</v>
      </c>
      <c r="CY77">
        <f t="shared" si="88"/>
        <v>0</v>
      </c>
      <c r="CZ77">
        <f t="shared" si="89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1010</v>
      </c>
      <c r="DV77" t="s">
        <v>114</v>
      </c>
      <c r="DW77" t="s">
        <v>115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36520026</v>
      </c>
      <c r="EF77">
        <v>2</v>
      </c>
      <c r="EG77" t="s">
        <v>102</v>
      </c>
      <c r="EH77">
        <v>0</v>
      </c>
      <c r="EI77" t="s">
        <v>3</v>
      </c>
      <c r="EJ77">
        <v>1</v>
      </c>
      <c r="EK77">
        <v>10001</v>
      </c>
      <c r="EL77" t="s">
        <v>103</v>
      </c>
      <c r="EM77" t="s">
        <v>104</v>
      </c>
      <c r="EO77" t="s">
        <v>3</v>
      </c>
      <c r="EQ77">
        <v>0</v>
      </c>
      <c r="ER77">
        <v>42500</v>
      </c>
      <c r="ES77">
        <v>42500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0"/>
        <v>0</v>
      </c>
      <c r="FS77">
        <v>0</v>
      </c>
      <c r="FX77">
        <v>108</v>
      </c>
      <c r="FY77">
        <v>47</v>
      </c>
      <c r="GA77" t="s">
        <v>116</v>
      </c>
      <c r="GD77">
        <v>1</v>
      </c>
      <c r="GF77">
        <v>-287409873</v>
      </c>
      <c r="GG77">
        <v>2</v>
      </c>
      <c r="GH77">
        <v>0</v>
      </c>
      <c r="GI77">
        <v>-2</v>
      </c>
      <c r="GJ77">
        <v>0</v>
      </c>
      <c r="GK77">
        <v>0</v>
      </c>
      <c r="GL77">
        <f t="shared" si="91"/>
        <v>0</v>
      </c>
      <c r="GM77">
        <f t="shared" si="92"/>
        <v>85000</v>
      </c>
      <c r="GN77">
        <f t="shared" si="93"/>
        <v>85000</v>
      </c>
      <c r="GO77">
        <f t="shared" si="94"/>
        <v>0</v>
      </c>
      <c r="GP77">
        <f t="shared" si="95"/>
        <v>0</v>
      </c>
      <c r="GR77">
        <v>0</v>
      </c>
      <c r="GS77">
        <v>4</v>
      </c>
      <c r="GT77">
        <v>0</v>
      </c>
      <c r="GU77" t="s">
        <v>3</v>
      </c>
      <c r="GV77">
        <f t="shared" si="96"/>
        <v>0</v>
      </c>
      <c r="GW77">
        <v>1</v>
      </c>
      <c r="GX77">
        <f t="shared" si="97"/>
        <v>0</v>
      </c>
      <c r="HA77">
        <v>0</v>
      </c>
      <c r="HB77">
        <v>0</v>
      </c>
      <c r="HC77">
        <f t="shared" si="98"/>
        <v>0</v>
      </c>
      <c r="HE77" t="s">
        <v>3</v>
      </c>
      <c r="HF77" t="s">
        <v>3</v>
      </c>
      <c r="HM77" t="s">
        <v>3</v>
      </c>
      <c r="HN77" t="s">
        <v>3</v>
      </c>
      <c r="HO77" t="s">
        <v>3</v>
      </c>
      <c r="HP77" t="s">
        <v>3</v>
      </c>
      <c r="HQ77" t="s">
        <v>3</v>
      </c>
      <c r="IK77">
        <v>0</v>
      </c>
    </row>
    <row r="78" spans="1:245">
      <c r="A78">
        <v>18</v>
      </c>
      <c r="B78">
        <v>1</v>
      </c>
      <c r="C78">
        <v>47</v>
      </c>
      <c r="E78" t="s">
        <v>140</v>
      </c>
      <c r="F78" t="s">
        <v>141</v>
      </c>
      <c r="G78" t="s">
        <v>142</v>
      </c>
      <c r="H78" t="s">
        <v>143</v>
      </c>
      <c r="I78">
        <f>I75*J78</f>
        <v>-10.4</v>
      </c>
      <c r="J78">
        <v>-100</v>
      </c>
      <c r="K78">
        <v>-100</v>
      </c>
      <c r="O78">
        <f t="shared" si="64"/>
        <v>-93471.64</v>
      </c>
      <c r="P78">
        <f t="shared" si="65"/>
        <v>-93471.64</v>
      </c>
      <c r="Q78">
        <f t="shared" si="66"/>
        <v>0</v>
      </c>
      <c r="R78">
        <f t="shared" si="67"/>
        <v>0</v>
      </c>
      <c r="S78">
        <f t="shared" si="68"/>
        <v>0</v>
      </c>
      <c r="T78">
        <f t="shared" si="69"/>
        <v>0</v>
      </c>
      <c r="U78">
        <f t="shared" si="70"/>
        <v>0</v>
      </c>
      <c r="V78">
        <f t="shared" si="71"/>
        <v>0</v>
      </c>
      <c r="W78">
        <f t="shared" si="72"/>
        <v>0</v>
      </c>
      <c r="X78">
        <f t="shared" si="73"/>
        <v>0</v>
      </c>
      <c r="Y78">
        <f t="shared" si="74"/>
        <v>0</v>
      </c>
      <c r="AA78">
        <v>34132744</v>
      </c>
      <c r="AB78">
        <f t="shared" si="75"/>
        <v>1533.73</v>
      </c>
      <c r="AC78">
        <f t="shared" si="76"/>
        <v>1533.73</v>
      </c>
      <c r="AD78">
        <f>ROUND((((ET78)-(EU78))+AE78),6)</f>
        <v>0</v>
      </c>
      <c r="AE78">
        <f t="shared" si="99"/>
        <v>0</v>
      </c>
      <c r="AF78">
        <f t="shared" si="99"/>
        <v>0</v>
      </c>
      <c r="AG78">
        <f t="shared" si="77"/>
        <v>0</v>
      </c>
      <c r="AH78">
        <f t="shared" si="100"/>
        <v>0</v>
      </c>
      <c r="AI78">
        <f t="shared" si="100"/>
        <v>0</v>
      </c>
      <c r="AJ78">
        <f t="shared" si="78"/>
        <v>0</v>
      </c>
      <c r="AK78">
        <v>1533.73</v>
      </c>
      <c r="AL78">
        <v>1533.73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108</v>
      </c>
      <c r="AU78">
        <v>47</v>
      </c>
      <c r="AV78">
        <v>1</v>
      </c>
      <c r="AW78">
        <v>1</v>
      </c>
      <c r="AZ78">
        <v>1</v>
      </c>
      <c r="BA78">
        <v>1</v>
      </c>
      <c r="BB78">
        <v>1</v>
      </c>
      <c r="BC78">
        <v>5.86</v>
      </c>
      <c r="BD78" t="s">
        <v>3</v>
      </c>
      <c r="BE78" t="s">
        <v>3</v>
      </c>
      <c r="BF78" t="s">
        <v>3</v>
      </c>
      <c r="BG78" t="s">
        <v>3</v>
      </c>
      <c r="BH78">
        <v>3</v>
      </c>
      <c r="BI78">
        <v>1</v>
      </c>
      <c r="BJ78" t="s">
        <v>144</v>
      </c>
      <c r="BM78">
        <v>10001</v>
      </c>
      <c r="BN78">
        <v>0</v>
      </c>
      <c r="BO78" t="s">
        <v>141</v>
      </c>
      <c r="BP78">
        <v>1</v>
      </c>
      <c r="BQ78">
        <v>2</v>
      </c>
      <c r="BR78">
        <v>1</v>
      </c>
      <c r="BS78">
        <v>1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108</v>
      </c>
      <c r="CA78">
        <v>47</v>
      </c>
      <c r="CB78" t="s">
        <v>3</v>
      </c>
      <c r="CE78">
        <v>0</v>
      </c>
      <c r="CF78">
        <v>0</v>
      </c>
      <c r="CG78">
        <v>0</v>
      </c>
      <c r="CM78">
        <v>0</v>
      </c>
      <c r="CN78" t="s">
        <v>3</v>
      </c>
      <c r="CO78">
        <v>0</v>
      </c>
      <c r="CP78">
        <f t="shared" si="79"/>
        <v>-93471.64</v>
      </c>
      <c r="CQ78">
        <f t="shared" si="80"/>
        <v>8987.6578000000009</v>
      </c>
      <c r="CR78">
        <f t="shared" si="81"/>
        <v>0</v>
      </c>
      <c r="CS78">
        <f t="shared" si="82"/>
        <v>0</v>
      </c>
      <c r="CT78">
        <f t="shared" si="83"/>
        <v>0</v>
      </c>
      <c r="CU78">
        <f t="shared" si="84"/>
        <v>0</v>
      </c>
      <c r="CV78">
        <f t="shared" si="85"/>
        <v>0</v>
      </c>
      <c r="CW78">
        <f t="shared" si="86"/>
        <v>0</v>
      </c>
      <c r="CX78">
        <f t="shared" si="87"/>
        <v>0</v>
      </c>
      <c r="CY78">
        <f t="shared" si="88"/>
        <v>0</v>
      </c>
      <c r="CZ78">
        <f t="shared" si="89"/>
        <v>0</v>
      </c>
      <c r="DC78" t="s">
        <v>3</v>
      </c>
      <c r="DD78" t="s">
        <v>3</v>
      </c>
      <c r="DE78" t="s">
        <v>3</v>
      </c>
      <c r="DF78" t="s">
        <v>3</v>
      </c>
      <c r="DG78" t="s">
        <v>3</v>
      </c>
      <c r="DH78" t="s">
        <v>3</v>
      </c>
      <c r="DI78" t="s">
        <v>3</v>
      </c>
      <c r="DJ78" t="s">
        <v>3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1005</v>
      </c>
      <c r="DV78" t="s">
        <v>143</v>
      </c>
      <c r="DW78" t="s">
        <v>143</v>
      </c>
      <c r="DX78">
        <v>1</v>
      </c>
      <c r="DZ78" t="s">
        <v>3</v>
      </c>
      <c r="EA78" t="s">
        <v>3</v>
      </c>
      <c r="EB78" t="s">
        <v>3</v>
      </c>
      <c r="EC78" t="s">
        <v>3</v>
      </c>
      <c r="EE78">
        <v>36520026</v>
      </c>
      <c r="EF78">
        <v>2</v>
      </c>
      <c r="EG78" t="s">
        <v>102</v>
      </c>
      <c r="EH78">
        <v>0</v>
      </c>
      <c r="EI78" t="s">
        <v>3</v>
      </c>
      <c r="EJ78">
        <v>1</v>
      </c>
      <c r="EK78">
        <v>10001</v>
      </c>
      <c r="EL78" t="s">
        <v>103</v>
      </c>
      <c r="EM78" t="s">
        <v>104</v>
      </c>
      <c r="EO78" t="s">
        <v>3</v>
      </c>
      <c r="EQ78">
        <v>0</v>
      </c>
      <c r="ER78">
        <v>1533.73</v>
      </c>
      <c r="ES78">
        <v>1533.73</v>
      </c>
      <c r="ET78">
        <v>0</v>
      </c>
      <c r="EU78">
        <v>0</v>
      </c>
      <c r="EV78">
        <v>0</v>
      </c>
      <c r="EW78">
        <v>0</v>
      </c>
      <c r="EX78">
        <v>0</v>
      </c>
      <c r="FQ78">
        <v>0</v>
      </c>
      <c r="FR78">
        <f t="shared" si="90"/>
        <v>0</v>
      </c>
      <c r="FS78">
        <v>0</v>
      </c>
      <c r="FX78">
        <v>108</v>
      </c>
      <c r="FY78">
        <v>47</v>
      </c>
      <c r="GA78" t="s">
        <v>3</v>
      </c>
      <c r="GD78">
        <v>1</v>
      </c>
      <c r="GF78">
        <v>-1462626660</v>
      </c>
      <c r="GG78">
        <v>2</v>
      </c>
      <c r="GH78">
        <v>1</v>
      </c>
      <c r="GI78">
        <v>2</v>
      </c>
      <c r="GJ78">
        <v>0</v>
      </c>
      <c r="GK78">
        <v>0</v>
      </c>
      <c r="GL78">
        <f t="shared" si="91"/>
        <v>0</v>
      </c>
      <c r="GM78">
        <f t="shared" si="92"/>
        <v>-93471.64</v>
      </c>
      <c r="GN78">
        <f t="shared" si="93"/>
        <v>-93471.64</v>
      </c>
      <c r="GO78">
        <f t="shared" si="94"/>
        <v>0</v>
      </c>
      <c r="GP78">
        <f t="shared" si="95"/>
        <v>0</v>
      </c>
      <c r="GR78">
        <v>0</v>
      </c>
      <c r="GS78">
        <v>3</v>
      </c>
      <c r="GT78">
        <v>0</v>
      </c>
      <c r="GU78" t="s">
        <v>3</v>
      </c>
      <c r="GV78">
        <f t="shared" si="96"/>
        <v>0</v>
      </c>
      <c r="GW78">
        <v>1</v>
      </c>
      <c r="GX78">
        <f t="shared" si="97"/>
        <v>0</v>
      </c>
      <c r="HA78">
        <v>0</v>
      </c>
      <c r="HB78">
        <v>0</v>
      </c>
      <c r="HC78">
        <f t="shared" si="98"/>
        <v>0</v>
      </c>
      <c r="HE78" t="s">
        <v>3</v>
      </c>
      <c r="HF78" t="s">
        <v>3</v>
      </c>
      <c r="HM78" t="s">
        <v>3</v>
      </c>
      <c r="HN78" t="s">
        <v>3</v>
      </c>
      <c r="HO78" t="s">
        <v>3</v>
      </c>
      <c r="HP78" t="s">
        <v>3</v>
      </c>
      <c r="HQ78" t="s">
        <v>3</v>
      </c>
      <c r="IK78">
        <v>0</v>
      </c>
    </row>
    <row r="79" spans="1:245">
      <c r="A79">
        <v>17</v>
      </c>
      <c r="B79">
        <v>1</v>
      </c>
      <c r="C79">
        <f>ROW(SmtRes!A54)</f>
        <v>54</v>
      </c>
      <c r="D79">
        <f>ROW(EtalonRes!A54)</f>
        <v>54</v>
      </c>
      <c r="E79" t="s">
        <v>145</v>
      </c>
      <c r="F79" t="s">
        <v>146</v>
      </c>
      <c r="G79" t="s">
        <v>147</v>
      </c>
      <c r="H79" t="s">
        <v>148</v>
      </c>
      <c r="I79">
        <f>ROUND(13/100,9)</f>
        <v>0.13</v>
      </c>
      <c r="J79">
        <v>0</v>
      </c>
      <c r="K79">
        <f>ROUND(13/100,9)</f>
        <v>0.13</v>
      </c>
      <c r="O79">
        <f t="shared" si="64"/>
        <v>11649.14</v>
      </c>
      <c r="P79">
        <f t="shared" si="65"/>
        <v>1970.32</v>
      </c>
      <c r="Q79">
        <f t="shared" si="66"/>
        <v>156.24</v>
      </c>
      <c r="R79">
        <f t="shared" si="67"/>
        <v>151.84</v>
      </c>
      <c r="S79">
        <f t="shared" si="68"/>
        <v>9522.58</v>
      </c>
      <c r="T79">
        <f t="shared" si="69"/>
        <v>0</v>
      </c>
      <c r="U79">
        <f t="shared" si="70"/>
        <v>30.506969999999999</v>
      </c>
      <c r="V79">
        <f t="shared" si="71"/>
        <v>0.33475000000000005</v>
      </c>
      <c r="W79">
        <f t="shared" si="72"/>
        <v>0</v>
      </c>
      <c r="X79">
        <f t="shared" si="73"/>
        <v>8706.98</v>
      </c>
      <c r="Y79">
        <f t="shared" si="74"/>
        <v>4063.26</v>
      </c>
      <c r="AA79">
        <v>34132744</v>
      </c>
      <c r="AB79">
        <f t="shared" si="75"/>
        <v>4365.6180000000004</v>
      </c>
      <c r="AC79">
        <f t="shared" si="76"/>
        <v>2105.04</v>
      </c>
      <c r="AD79">
        <f>ROUND(((((ET79*1.25))-((EU79*1.25)))+AE79),6)</f>
        <v>80.5</v>
      </c>
      <c r="AE79">
        <f>ROUND(((EU79*1.25)),6)</f>
        <v>34.762500000000003</v>
      </c>
      <c r="AF79">
        <f>ROUND(((EV79*1.15)),6)</f>
        <v>2180.078</v>
      </c>
      <c r="AG79">
        <f t="shared" si="77"/>
        <v>0</v>
      </c>
      <c r="AH79">
        <f>((EW79*1.15))</f>
        <v>234.66899999999998</v>
      </c>
      <c r="AI79">
        <f>((EX79*1.25))</f>
        <v>2.5750000000000002</v>
      </c>
      <c r="AJ79">
        <f t="shared" si="78"/>
        <v>0</v>
      </c>
      <c r="AK79">
        <v>4065.16</v>
      </c>
      <c r="AL79">
        <v>2105.04</v>
      </c>
      <c r="AM79">
        <v>64.400000000000006</v>
      </c>
      <c r="AN79">
        <v>27.81</v>
      </c>
      <c r="AO79">
        <v>1895.72</v>
      </c>
      <c r="AP79">
        <v>0</v>
      </c>
      <c r="AQ79">
        <v>204.06</v>
      </c>
      <c r="AR79">
        <v>2.06</v>
      </c>
      <c r="AS79">
        <v>0</v>
      </c>
      <c r="AT79">
        <v>90</v>
      </c>
      <c r="AU79">
        <v>42</v>
      </c>
      <c r="AV79">
        <v>1</v>
      </c>
      <c r="AW79">
        <v>1</v>
      </c>
      <c r="AZ79">
        <v>1</v>
      </c>
      <c r="BA79">
        <v>33.6</v>
      </c>
      <c r="BB79">
        <v>14.93</v>
      </c>
      <c r="BC79">
        <v>7.2</v>
      </c>
      <c r="BD79" t="s">
        <v>3</v>
      </c>
      <c r="BE79" t="s">
        <v>3</v>
      </c>
      <c r="BF79" t="s">
        <v>3</v>
      </c>
      <c r="BG79" t="s">
        <v>3</v>
      </c>
      <c r="BH79">
        <v>0</v>
      </c>
      <c r="BI79">
        <v>1</v>
      </c>
      <c r="BJ79" t="s">
        <v>149</v>
      </c>
      <c r="BM79">
        <v>15001</v>
      </c>
      <c r="BN79">
        <v>0</v>
      </c>
      <c r="BO79" t="s">
        <v>146</v>
      </c>
      <c r="BP79">
        <v>1</v>
      </c>
      <c r="BQ79">
        <v>2</v>
      </c>
      <c r="BR79">
        <v>0</v>
      </c>
      <c r="BS79">
        <v>33.6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100</v>
      </c>
      <c r="CA79">
        <v>49</v>
      </c>
      <c r="CB79" t="s">
        <v>3</v>
      </c>
      <c r="CE79">
        <v>0</v>
      </c>
      <c r="CF79">
        <v>0</v>
      </c>
      <c r="CG79">
        <v>0</v>
      </c>
      <c r="CM79">
        <v>0</v>
      </c>
      <c r="CN79" t="s">
        <v>549</v>
      </c>
      <c r="CO79">
        <v>0</v>
      </c>
      <c r="CP79">
        <f t="shared" si="79"/>
        <v>11649.14</v>
      </c>
      <c r="CQ79">
        <f t="shared" si="80"/>
        <v>15156.288</v>
      </c>
      <c r="CR79">
        <f t="shared" si="81"/>
        <v>1201.865</v>
      </c>
      <c r="CS79">
        <f t="shared" si="82"/>
        <v>1168.0200000000002</v>
      </c>
      <c r="CT79">
        <f t="shared" si="83"/>
        <v>73250.620800000004</v>
      </c>
      <c r="CU79">
        <f t="shared" si="84"/>
        <v>0</v>
      </c>
      <c r="CV79">
        <f t="shared" si="85"/>
        <v>234.66899999999998</v>
      </c>
      <c r="CW79">
        <f t="shared" si="86"/>
        <v>2.5750000000000002</v>
      </c>
      <c r="CX79">
        <f t="shared" si="87"/>
        <v>0</v>
      </c>
      <c r="CY79">
        <f t="shared" si="88"/>
        <v>8706.978000000001</v>
      </c>
      <c r="CZ79">
        <f t="shared" si="89"/>
        <v>4063.2564000000002</v>
      </c>
      <c r="DC79" t="s">
        <v>3</v>
      </c>
      <c r="DD79" t="s">
        <v>3</v>
      </c>
      <c r="DE79" t="s">
        <v>100</v>
      </c>
      <c r="DF79" t="s">
        <v>100</v>
      </c>
      <c r="DG79" t="s">
        <v>101</v>
      </c>
      <c r="DH79" t="s">
        <v>3</v>
      </c>
      <c r="DI79" t="s">
        <v>101</v>
      </c>
      <c r="DJ79" t="s">
        <v>100</v>
      </c>
      <c r="DK79" t="s">
        <v>3</v>
      </c>
      <c r="DL79" t="s">
        <v>150</v>
      </c>
      <c r="DM79" t="s">
        <v>151</v>
      </c>
      <c r="DN79">
        <v>0</v>
      </c>
      <c r="DO79">
        <v>0</v>
      </c>
      <c r="DP79">
        <v>1</v>
      </c>
      <c r="DQ79">
        <v>1</v>
      </c>
      <c r="DU79">
        <v>1013</v>
      </c>
      <c r="DV79" t="s">
        <v>148</v>
      </c>
      <c r="DW79" t="s">
        <v>148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36520056</v>
      </c>
      <c r="EF79">
        <v>2</v>
      </c>
      <c r="EG79" t="s">
        <v>102</v>
      </c>
      <c r="EH79">
        <v>0</v>
      </c>
      <c r="EI79" t="s">
        <v>3</v>
      </c>
      <c r="EJ79">
        <v>1</v>
      </c>
      <c r="EK79">
        <v>15001</v>
      </c>
      <c r="EL79" t="s">
        <v>152</v>
      </c>
      <c r="EM79" t="s">
        <v>153</v>
      </c>
      <c r="EO79" t="s">
        <v>105</v>
      </c>
      <c r="EQ79">
        <v>0</v>
      </c>
      <c r="ER79">
        <v>4065.16</v>
      </c>
      <c r="ES79">
        <v>2105.04</v>
      </c>
      <c r="ET79">
        <v>64.400000000000006</v>
      </c>
      <c r="EU79">
        <v>27.81</v>
      </c>
      <c r="EV79">
        <v>1895.72</v>
      </c>
      <c r="EW79">
        <v>204.06</v>
      </c>
      <c r="EX79">
        <v>2.06</v>
      </c>
      <c r="EY79">
        <v>0</v>
      </c>
      <c r="FQ79">
        <v>0</v>
      </c>
      <c r="FR79">
        <f t="shared" si="90"/>
        <v>0</v>
      </c>
      <c r="FS79">
        <v>0</v>
      </c>
      <c r="FX79">
        <v>90</v>
      </c>
      <c r="FY79">
        <v>42</v>
      </c>
      <c r="GA79" t="s">
        <v>3</v>
      </c>
      <c r="GD79">
        <v>1</v>
      </c>
      <c r="GF79">
        <v>820464809</v>
      </c>
      <c r="GG79">
        <v>2</v>
      </c>
      <c r="GH79">
        <v>1</v>
      </c>
      <c r="GI79">
        <v>2</v>
      </c>
      <c r="GJ79">
        <v>0</v>
      </c>
      <c r="GK79">
        <v>0</v>
      </c>
      <c r="GL79">
        <f t="shared" si="91"/>
        <v>0</v>
      </c>
      <c r="GM79">
        <f t="shared" si="92"/>
        <v>24419.38</v>
      </c>
      <c r="GN79">
        <f t="shared" si="93"/>
        <v>24419.38</v>
      </c>
      <c r="GO79">
        <f t="shared" si="94"/>
        <v>0</v>
      </c>
      <c r="GP79">
        <f t="shared" si="95"/>
        <v>0</v>
      </c>
      <c r="GR79">
        <v>0</v>
      </c>
      <c r="GS79">
        <v>3</v>
      </c>
      <c r="GT79">
        <v>0</v>
      </c>
      <c r="GU79" t="s">
        <v>3</v>
      </c>
      <c r="GV79">
        <f t="shared" si="96"/>
        <v>0</v>
      </c>
      <c r="GW79">
        <v>1</v>
      </c>
      <c r="GX79">
        <f t="shared" si="97"/>
        <v>0</v>
      </c>
      <c r="HA79">
        <v>0</v>
      </c>
      <c r="HB79">
        <v>0</v>
      </c>
      <c r="HC79">
        <f t="shared" si="98"/>
        <v>0</v>
      </c>
      <c r="HE79" t="s">
        <v>3</v>
      </c>
      <c r="HF79" t="s">
        <v>3</v>
      </c>
      <c r="HM79" t="s">
        <v>3</v>
      </c>
      <c r="HN79" t="s">
        <v>3</v>
      </c>
      <c r="HO79" t="s">
        <v>3</v>
      </c>
      <c r="HP79" t="s">
        <v>3</v>
      </c>
      <c r="HQ79" t="s">
        <v>3</v>
      </c>
      <c r="IK79">
        <v>0</v>
      </c>
    </row>
    <row r="80" spans="1:245">
      <c r="A80">
        <v>17</v>
      </c>
      <c r="B80">
        <v>1</v>
      </c>
      <c r="C80">
        <f>ROW(SmtRes!A62)</f>
        <v>62</v>
      </c>
      <c r="D80">
        <f>ROW(EtalonRes!A62)</f>
        <v>62</v>
      </c>
      <c r="E80" t="s">
        <v>154</v>
      </c>
      <c r="F80" t="s">
        <v>155</v>
      </c>
      <c r="G80" t="s">
        <v>156</v>
      </c>
      <c r="H80" t="s">
        <v>157</v>
      </c>
      <c r="I80">
        <f>ROUND(13/100,9)</f>
        <v>0.13</v>
      </c>
      <c r="J80">
        <v>0</v>
      </c>
      <c r="K80">
        <f>ROUND(13/100,9)</f>
        <v>0.13</v>
      </c>
      <c r="O80">
        <f t="shared" si="64"/>
        <v>2606.87</v>
      </c>
      <c r="P80">
        <f t="shared" si="65"/>
        <v>649.65</v>
      </c>
      <c r="Q80">
        <f t="shared" si="66"/>
        <v>24.24</v>
      </c>
      <c r="R80">
        <f t="shared" si="67"/>
        <v>1.47</v>
      </c>
      <c r="S80">
        <f t="shared" si="68"/>
        <v>1932.98</v>
      </c>
      <c r="T80">
        <f t="shared" si="69"/>
        <v>0</v>
      </c>
      <c r="U80">
        <f t="shared" si="70"/>
        <v>6.413549999999999</v>
      </c>
      <c r="V80">
        <f t="shared" si="71"/>
        <v>3.2500000000000003E-3</v>
      </c>
      <c r="W80">
        <f t="shared" si="72"/>
        <v>0</v>
      </c>
      <c r="X80">
        <f t="shared" si="73"/>
        <v>1741.01</v>
      </c>
      <c r="Y80">
        <f t="shared" si="74"/>
        <v>812.47</v>
      </c>
      <c r="AA80">
        <v>34132744</v>
      </c>
      <c r="AB80">
        <f t="shared" si="75"/>
        <v>1715.2565</v>
      </c>
      <c r="AC80">
        <f t="shared" si="76"/>
        <v>1255.5999999999999</v>
      </c>
      <c r="AD80">
        <f>ROUND(((((ET80*1.25))-((EU80*1.25)))+AE80),6)</f>
        <v>17.125</v>
      </c>
      <c r="AE80">
        <f>ROUND(((EU80*1.25)),6)</f>
        <v>0.33750000000000002</v>
      </c>
      <c r="AF80">
        <f>ROUND(((EV80*1.15)),6)</f>
        <v>442.53149999999999</v>
      </c>
      <c r="AG80">
        <f t="shared" si="77"/>
        <v>0</v>
      </c>
      <c r="AH80">
        <f>((EW80*1.15))</f>
        <v>49.334999999999994</v>
      </c>
      <c r="AI80">
        <f>((EX80*1.25))</f>
        <v>2.5000000000000001E-2</v>
      </c>
      <c r="AJ80">
        <f t="shared" si="78"/>
        <v>0</v>
      </c>
      <c r="AK80">
        <v>1654.11</v>
      </c>
      <c r="AL80">
        <v>1255.5999999999999</v>
      </c>
      <c r="AM80">
        <v>13.7</v>
      </c>
      <c r="AN80">
        <v>0.27</v>
      </c>
      <c r="AO80">
        <v>384.81</v>
      </c>
      <c r="AP80">
        <v>0</v>
      </c>
      <c r="AQ80">
        <v>42.9</v>
      </c>
      <c r="AR80">
        <v>0.02</v>
      </c>
      <c r="AS80">
        <v>0</v>
      </c>
      <c r="AT80">
        <v>90</v>
      </c>
      <c r="AU80">
        <v>42</v>
      </c>
      <c r="AV80">
        <v>1</v>
      </c>
      <c r="AW80">
        <v>1</v>
      </c>
      <c r="AZ80">
        <v>1</v>
      </c>
      <c r="BA80">
        <v>33.6</v>
      </c>
      <c r="BB80">
        <v>10.89</v>
      </c>
      <c r="BC80">
        <v>3.98</v>
      </c>
      <c r="BD80" t="s">
        <v>3</v>
      </c>
      <c r="BE80" t="s">
        <v>3</v>
      </c>
      <c r="BF80" t="s">
        <v>3</v>
      </c>
      <c r="BG80" t="s">
        <v>3</v>
      </c>
      <c r="BH80">
        <v>0</v>
      </c>
      <c r="BI80">
        <v>1</v>
      </c>
      <c r="BJ80" t="s">
        <v>158</v>
      </c>
      <c r="BM80">
        <v>15001</v>
      </c>
      <c r="BN80">
        <v>0</v>
      </c>
      <c r="BO80" t="s">
        <v>155</v>
      </c>
      <c r="BP80">
        <v>1</v>
      </c>
      <c r="BQ80">
        <v>2</v>
      </c>
      <c r="BR80">
        <v>0</v>
      </c>
      <c r="BS80">
        <v>33.6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90</v>
      </c>
      <c r="CA80">
        <v>42</v>
      </c>
      <c r="CB80" t="s">
        <v>3</v>
      </c>
      <c r="CE80">
        <v>0</v>
      </c>
      <c r="CF80">
        <v>0</v>
      </c>
      <c r="CG80">
        <v>0</v>
      </c>
      <c r="CM80">
        <v>0</v>
      </c>
      <c r="CN80" t="s">
        <v>549</v>
      </c>
      <c r="CO80">
        <v>0</v>
      </c>
      <c r="CP80">
        <f t="shared" si="79"/>
        <v>2606.87</v>
      </c>
      <c r="CQ80">
        <f t="shared" si="80"/>
        <v>4997.2879999999996</v>
      </c>
      <c r="CR80">
        <f t="shared" si="81"/>
        <v>186.49125000000001</v>
      </c>
      <c r="CS80">
        <f t="shared" si="82"/>
        <v>11.340000000000002</v>
      </c>
      <c r="CT80">
        <f t="shared" si="83"/>
        <v>14869.0584</v>
      </c>
      <c r="CU80">
        <f t="shared" si="84"/>
        <v>0</v>
      </c>
      <c r="CV80">
        <f t="shared" si="85"/>
        <v>49.334999999999994</v>
      </c>
      <c r="CW80">
        <f t="shared" si="86"/>
        <v>2.5000000000000001E-2</v>
      </c>
      <c r="CX80">
        <f t="shared" si="87"/>
        <v>0</v>
      </c>
      <c r="CY80">
        <f t="shared" si="88"/>
        <v>1741.0050000000001</v>
      </c>
      <c r="CZ80">
        <f t="shared" si="89"/>
        <v>812.46900000000005</v>
      </c>
      <c r="DC80" t="s">
        <v>3</v>
      </c>
      <c r="DD80" t="s">
        <v>3</v>
      </c>
      <c r="DE80" t="s">
        <v>100</v>
      </c>
      <c r="DF80" t="s">
        <v>100</v>
      </c>
      <c r="DG80" t="s">
        <v>101</v>
      </c>
      <c r="DH80" t="s">
        <v>3</v>
      </c>
      <c r="DI80" t="s">
        <v>101</v>
      </c>
      <c r="DJ80" t="s">
        <v>100</v>
      </c>
      <c r="DK80" t="s">
        <v>3</v>
      </c>
      <c r="DL80" t="s">
        <v>150</v>
      </c>
      <c r="DM80" t="s">
        <v>151</v>
      </c>
      <c r="DN80">
        <v>0</v>
      </c>
      <c r="DO80">
        <v>0</v>
      </c>
      <c r="DP80">
        <v>1</v>
      </c>
      <c r="DQ80">
        <v>1</v>
      </c>
      <c r="DU80">
        <v>1005</v>
      </c>
      <c r="DV80" t="s">
        <v>157</v>
      </c>
      <c r="DW80" t="s">
        <v>157</v>
      </c>
      <c r="DX80">
        <v>100</v>
      </c>
      <c r="DZ80" t="s">
        <v>3</v>
      </c>
      <c r="EA80" t="s">
        <v>3</v>
      </c>
      <c r="EB80" t="s">
        <v>3</v>
      </c>
      <c r="EC80" t="s">
        <v>3</v>
      </c>
      <c r="EE80">
        <v>36520056</v>
      </c>
      <c r="EF80">
        <v>2</v>
      </c>
      <c r="EG80" t="s">
        <v>102</v>
      </c>
      <c r="EH80">
        <v>0</v>
      </c>
      <c r="EI80" t="s">
        <v>3</v>
      </c>
      <c r="EJ80">
        <v>1</v>
      </c>
      <c r="EK80">
        <v>15001</v>
      </c>
      <c r="EL80" t="s">
        <v>152</v>
      </c>
      <c r="EM80" t="s">
        <v>153</v>
      </c>
      <c r="EO80" t="s">
        <v>105</v>
      </c>
      <c r="EQ80">
        <v>0</v>
      </c>
      <c r="ER80">
        <v>1654.11</v>
      </c>
      <c r="ES80">
        <v>1255.5999999999999</v>
      </c>
      <c r="ET80">
        <v>13.7</v>
      </c>
      <c r="EU80">
        <v>0.27</v>
      </c>
      <c r="EV80">
        <v>384.81</v>
      </c>
      <c r="EW80">
        <v>42.9</v>
      </c>
      <c r="EX80">
        <v>0.02</v>
      </c>
      <c r="EY80">
        <v>0</v>
      </c>
      <c r="FQ80">
        <v>0</v>
      </c>
      <c r="FR80">
        <f t="shared" si="90"/>
        <v>0</v>
      </c>
      <c r="FS80">
        <v>0</v>
      </c>
      <c r="FX80">
        <v>90</v>
      </c>
      <c r="FY80">
        <v>42</v>
      </c>
      <c r="GA80" t="s">
        <v>3</v>
      </c>
      <c r="GD80">
        <v>1</v>
      </c>
      <c r="GF80">
        <v>-115934710</v>
      </c>
      <c r="GG80">
        <v>2</v>
      </c>
      <c r="GH80">
        <v>2</v>
      </c>
      <c r="GI80">
        <v>2</v>
      </c>
      <c r="GJ80">
        <v>0</v>
      </c>
      <c r="GK80">
        <v>0</v>
      </c>
      <c r="GL80">
        <f t="shared" si="91"/>
        <v>0</v>
      </c>
      <c r="GM80">
        <f t="shared" si="92"/>
        <v>5160.3500000000004</v>
      </c>
      <c r="GN80">
        <f t="shared" si="93"/>
        <v>5160.3500000000004</v>
      </c>
      <c r="GO80">
        <f t="shared" si="94"/>
        <v>0</v>
      </c>
      <c r="GP80">
        <f t="shared" si="95"/>
        <v>0</v>
      </c>
      <c r="GR80">
        <v>0</v>
      </c>
      <c r="GS80">
        <v>3</v>
      </c>
      <c r="GT80">
        <v>0</v>
      </c>
      <c r="GU80" t="s">
        <v>3</v>
      </c>
      <c r="GV80">
        <f t="shared" si="96"/>
        <v>0</v>
      </c>
      <c r="GW80">
        <v>1</v>
      </c>
      <c r="GX80">
        <f t="shared" si="97"/>
        <v>0</v>
      </c>
      <c r="HA80">
        <v>0</v>
      </c>
      <c r="HB80">
        <v>0</v>
      </c>
      <c r="HC80">
        <f t="shared" si="98"/>
        <v>0</v>
      </c>
      <c r="HE80" t="s">
        <v>3</v>
      </c>
      <c r="HF80" t="s">
        <v>3</v>
      </c>
      <c r="HM80" t="s">
        <v>3</v>
      </c>
      <c r="HN80" t="s">
        <v>3</v>
      </c>
      <c r="HO80" t="s">
        <v>3</v>
      </c>
      <c r="HP80" t="s">
        <v>3</v>
      </c>
      <c r="HQ80" t="s">
        <v>3</v>
      </c>
      <c r="IK80">
        <v>0</v>
      </c>
    </row>
    <row r="81" spans="1:245">
      <c r="A81">
        <v>17</v>
      </c>
      <c r="B81">
        <v>1</v>
      </c>
      <c r="C81">
        <f>ROW(SmtRes!A71)</f>
        <v>71</v>
      </c>
      <c r="D81">
        <f>ROW(EtalonRes!A71)</f>
        <v>71</v>
      </c>
      <c r="E81" t="s">
        <v>159</v>
      </c>
      <c r="F81" t="s">
        <v>160</v>
      </c>
      <c r="G81" t="s">
        <v>161</v>
      </c>
      <c r="H81" t="s">
        <v>37</v>
      </c>
      <c r="I81">
        <f>ROUND(6/100,9)</f>
        <v>0.06</v>
      </c>
      <c r="J81">
        <v>0</v>
      </c>
      <c r="K81">
        <f>ROUND(6/100,9)</f>
        <v>0.06</v>
      </c>
      <c r="O81">
        <f t="shared" si="64"/>
        <v>6179.31</v>
      </c>
      <c r="P81">
        <f t="shared" si="65"/>
        <v>3627.82</v>
      </c>
      <c r="Q81">
        <f t="shared" si="66"/>
        <v>124.4</v>
      </c>
      <c r="R81">
        <f t="shared" si="67"/>
        <v>87.34</v>
      </c>
      <c r="S81">
        <f t="shared" si="68"/>
        <v>2427.09</v>
      </c>
      <c r="T81">
        <f t="shared" si="69"/>
        <v>0</v>
      </c>
      <c r="U81">
        <f t="shared" si="70"/>
        <v>8.2648199999999985</v>
      </c>
      <c r="V81">
        <f t="shared" si="71"/>
        <v>0.19950000000000001</v>
      </c>
      <c r="W81">
        <f t="shared" si="72"/>
        <v>0</v>
      </c>
      <c r="X81">
        <f t="shared" si="73"/>
        <v>2539.5700000000002</v>
      </c>
      <c r="Y81">
        <f t="shared" si="74"/>
        <v>1382.94</v>
      </c>
      <c r="AA81">
        <v>34132744</v>
      </c>
      <c r="AB81">
        <f t="shared" si="75"/>
        <v>9181.0995000000003</v>
      </c>
      <c r="AC81">
        <f t="shared" si="76"/>
        <v>7811.85</v>
      </c>
      <c r="AD81">
        <f>ROUND(((((ET81*1.25))-((EU81*1.25)))+AE81),6)</f>
        <v>165.33750000000001</v>
      </c>
      <c r="AE81">
        <f>ROUND(((EU81*1.25)),6)</f>
        <v>43.325000000000003</v>
      </c>
      <c r="AF81">
        <f>ROUND(((EV81*1.15)),6)</f>
        <v>1203.912</v>
      </c>
      <c r="AG81">
        <f t="shared" si="77"/>
        <v>0</v>
      </c>
      <c r="AH81">
        <f>((EW81*1.15))</f>
        <v>137.74699999999999</v>
      </c>
      <c r="AI81">
        <f>((EX81*1.25))</f>
        <v>3.3250000000000002</v>
      </c>
      <c r="AJ81">
        <f t="shared" si="78"/>
        <v>0</v>
      </c>
      <c r="AK81">
        <v>8991</v>
      </c>
      <c r="AL81">
        <v>7811.85</v>
      </c>
      <c r="AM81">
        <v>132.27000000000001</v>
      </c>
      <c r="AN81">
        <v>34.659999999999997</v>
      </c>
      <c r="AO81">
        <v>1046.8800000000001</v>
      </c>
      <c r="AP81">
        <v>0</v>
      </c>
      <c r="AQ81">
        <v>119.78</v>
      </c>
      <c r="AR81">
        <v>2.66</v>
      </c>
      <c r="AS81">
        <v>0</v>
      </c>
      <c r="AT81">
        <v>101</v>
      </c>
      <c r="AU81">
        <v>55</v>
      </c>
      <c r="AV81">
        <v>1</v>
      </c>
      <c r="AW81">
        <v>1</v>
      </c>
      <c r="AZ81">
        <v>1</v>
      </c>
      <c r="BA81">
        <v>33.6</v>
      </c>
      <c r="BB81">
        <v>12.54</v>
      </c>
      <c r="BC81">
        <v>7.74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162</v>
      </c>
      <c r="BM81">
        <v>11001</v>
      </c>
      <c r="BN81">
        <v>0</v>
      </c>
      <c r="BO81" t="s">
        <v>160</v>
      </c>
      <c r="BP81">
        <v>1</v>
      </c>
      <c r="BQ81">
        <v>2</v>
      </c>
      <c r="BR81">
        <v>0</v>
      </c>
      <c r="BS81">
        <v>33.6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101</v>
      </c>
      <c r="CA81">
        <v>55</v>
      </c>
      <c r="CB81" t="s">
        <v>3</v>
      </c>
      <c r="CE81">
        <v>0</v>
      </c>
      <c r="CF81">
        <v>0</v>
      </c>
      <c r="CG81">
        <v>0</v>
      </c>
      <c r="CM81">
        <v>0</v>
      </c>
      <c r="CN81" t="s">
        <v>549</v>
      </c>
      <c r="CO81">
        <v>0</v>
      </c>
      <c r="CP81">
        <f t="shared" si="79"/>
        <v>6179.31</v>
      </c>
      <c r="CQ81">
        <f t="shared" si="80"/>
        <v>60463.719000000005</v>
      </c>
      <c r="CR81">
        <f t="shared" si="81"/>
        <v>2073.3322499999999</v>
      </c>
      <c r="CS81">
        <f t="shared" si="82"/>
        <v>1455.7200000000003</v>
      </c>
      <c r="CT81">
        <f t="shared" si="83"/>
        <v>40451.443200000002</v>
      </c>
      <c r="CU81">
        <f t="shared" si="84"/>
        <v>0</v>
      </c>
      <c r="CV81">
        <f t="shared" si="85"/>
        <v>137.74699999999999</v>
      </c>
      <c r="CW81">
        <f t="shared" si="86"/>
        <v>3.3250000000000002</v>
      </c>
      <c r="CX81">
        <f t="shared" si="87"/>
        <v>0</v>
      </c>
      <c r="CY81">
        <f t="shared" si="88"/>
        <v>2539.5743000000002</v>
      </c>
      <c r="CZ81">
        <f t="shared" si="89"/>
        <v>1382.9365000000003</v>
      </c>
      <c r="DC81" t="s">
        <v>3</v>
      </c>
      <c r="DD81" t="s">
        <v>3</v>
      </c>
      <c r="DE81" t="s">
        <v>100</v>
      </c>
      <c r="DF81" t="s">
        <v>100</v>
      </c>
      <c r="DG81" t="s">
        <v>101</v>
      </c>
      <c r="DH81" t="s">
        <v>3</v>
      </c>
      <c r="DI81" t="s">
        <v>101</v>
      </c>
      <c r="DJ81" t="s">
        <v>100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1013</v>
      </c>
      <c r="DV81" t="s">
        <v>37</v>
      </c>
      <c r="DW81" t="s">
        <v>37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36520028</v>
      </c>
      <c r="EF81">
        <v>2</v>
      </c>
      <c r="EG81" t="s">
        <v>102</v>
      </c>
      <c r="EH81">
        <v>0</v>
      </c>
      <c r="EI81" t="s">
        <v>3</v>
      </c>
      <c r="EJ81">
        <v>1</v>
      </c>
      <c r="EK81">
        <v>11001</v>
      </c>
      <c r="EL81" t="s">
        <v>39</v>
      </c>
      <c r="EM81" t="s">
        <v>163</v>
      </c>
      <c r="EO81" t="s">
        <v>105</v>
      </c>
      <c r="EQ81">
        <v>0</v>
      </c>
      <c r="ER81">
        <v>8991</v>
      </c>
      <c r="ES81">
        <v>7811.85</v>
      </c>
      <c r="ET81">
        <v>132.27000000000001</v>
      </c>
      <c r="EU81">
        <v>34.659999999999997</v>
      </c>
      <c r="EV81">
        <v>1046.8800000000001</v>
      </c>
      <c r="EW81">
        <v>119.78</v>
      </c>
      <c r="EX81">
        <v>2.66</v>
      </c>
      <c r="EY81">
        <v>0</v>
      </c>
      <c r="FQ81">
        <v>0</v>
      </c>
      <c r="FR81">
        <f t="shared" si="90"/>
        <v>0</v>
      </c>
      <c r="FS81">
        <v>0</v>
      </c>
      <c r="FX81">
        <v>101</v>
      </c>
      <c r="FY81">
        <v>55</v>
      </c>
      <c r="GA81" t="s">
        <v>3</v>
      </c>
      <c r="GD81">
        <v>1</v>
      </c>
      <c r="GF81">
        <v>-1833974809</v>
      </c>
      <c r="GG81">
        <v>2</v>
      </c>
      <c r="GH81">
        <v>2</v>
      </c>
      <c r="GI81">
        <v>2</v>
      </c>
      <c r="GJ81">
        <v>0</v>
      </c>
      <c r="GK81">
        <v>0</v>
      </c>
      <c r="GL81">
        <f t="shared" si="91"/>
        <v>0</v>
      </c>
      <c r="GM81">
        <f t="shared" si="92"/>
        <v>10101.82</v>
      </c>
      <c r="GN81">
        <f t="shared" si="93"/>
        <v>10101.82</v>
      </c>
      <c r="GO81">
        <f t="shared" si="94"/>
        <v>0</v>
      </c>
      <c r="GP81">
        <f t="shared" si="95"/>
        <v>0</v>
      </c>
      <c r="GR81">
        <v>0</v>
      </c>
      <c r="GS81">
        <v>3</v>
      </c>
      <c r="GT81">
        <v>0</v>
      </c>
      <c r="GU81" t="s">
        <v>3</v>
      </c>
      <c r="GV81">
        <f t="shared" si="96"/>
        <v>0</v>
      </c>
      <c r="GW81">
        <v>1</v>
      </c>
      <c r="GX81">
        <f t="shared" si="97"/>
        <v>0</v>
      </c>
      <c r="HA81">
        <v>0</v>
      </c>
      <c r="HB81">
        <v>0</v>
      </c>
      <c r="HC81">
        <f t="shared" si="98"/>
        <v>0</v>
      </c>
      <c r="HE81" t="s">
        <v>3</v>
      </c>
      <c r="HF81" t="s">
        <v>3</v>
      </c>
      <c r="HM81" t="s">
        <v>3</v>
      </c>
      <c r="HN81" t="s">
        <v>3</v>
      </c>
      <c r="HO81" t="s">
        <v>3</v>
      </c>
      <c r="HP81" t="s">
        <v>3</v>
      </c>
      <c r="HQ81" t="s">
        <v>3</v>
      </c>
      <c r="IK81">
        <v>0</v>
      </c>
    </row>
    <row r="82" spans="1:245">
      <c r="A82">
        <v>17</v>
      </c>
      <c r="B82">
        <v>1</v>
      </c>
      <c r="C82">
        <f>ROW(SmtRes!A72)</f>
        <v>72</v>
      </c>
      <c r="D82">
        <f>ROW(EtalonRes!A72)</f>
        <v>72</v>
      </c>
      <c r="E82" t="s">
        <v>164</v>
      </c>
      <c r="F82" t="s">
        <v>165</v>
      </c>
      <c r="G82" t="s">
        <v>166</v>
      </c>
      <c r="H82" t="s">
        <v>167</v>
      </c>
      <c r="I82">
        <f>ROUND(1.9/100,9)</f>
        <v>1.9E-2</v>
      </c>
      <c r="J82">
        <v>0</v>
      </c>
      <c r="K82">
        <f>ROUND(1.9/100,9)</f>
        <v>1.9E-2</v>
      </c>
      <c r="O82">
        <f t="shared" si="64"/>
        <v>881.87</v>
      </c>
      <c r="P82">
        <f t="shared" si="65"/>
        <v>0</v>
      </c>
      <c r="Q82">
        <f t="shared" si="66"/>
        <v>0</v>
      </c>
      <c r="R82">
        <f t="shared" si="67"/>
        <v>0</v>
      </c>
      <c r="S82">
        <f t="shared" si="68"/>
        <v>881.87</v>
      </c>
      <c r="T82">
        <f t="shared" si="69"/>
        <v>0</v>
      </c>
      <c r="U82">
        <f t="shared" si="70"/>
        <v>3.3649</v>
      </c>
      <c r="V82">
        <f t="shared" si="71"/>
        <v>0</v>
      </c>
      <c r="W82">
        <f t="shared" si="72"/>
        <v>0</v>
      </c>
      <c r="X82">
        <f t="shared" si="73"/>
        <v>705.5</v>
      </c>
      <c r="Y82">
        <f t="shared" si="74"/>
        <v>299.83999999999997</v>
      </c>
      <c r="AA82">
        <v>34132744</v>
      </c>
      <c r="AB82">
        <f t="shared" si="75"/>
        <v>1381.38</v>
      </c>
      <c r="AC82">
        <f t="shared" si="76"/>
        <v>0</v>
      </c>
      <c r="AD82">
        <f>ROUND(((((ET82*1.25))-((EU82*1.25)))+AE82),6)</f>
        <v>0</v>
      </c>
      <c r="AE82">
        <f>ROUND(((EU82*1.25)),6)</f>
        <v>0</v>
      </c>
      <c r="AF82">
        <f>ROUND(((EV82*1.15)),6)</f>
        <v>1381.38</v>
      </c>
      <c r="AG82">
        <f t="shared" si="77"/>
        <v>0</v>
      </c>
      <c r="AH82">
        <f>((EW82*1.15))</f>
        <v>177.1</v>
      </c>
      <c r="AI82">
        <f>((EX82*1.25))</f>
        <v>0</v>
      </c>
      <c r="AJ82">
        <f t="shared" si="78"/>
        <v>0</v>
      </c>
      <c r="AK82">
        <v>1201.2</v>
      </c>
      <c r="AL82">
        <v>0</v>
      </c>
      <c r="AM82">
        <v>0</v>
      </c>
      <c r="AN82">
        <v>0</v>
      </c>
      <c r="AO82">
        <v>1201.2</v>
      </c>
      <c r="AP82">
        <v>0</v>
      </c>
      <c r="AQ82">
        <v>154</v>
      </c>
      <c r="AR82">
        <v>0</v>
      </c>
      <c r="AS82">
        <v>0</v>
      </c>
      <c r="AT82">
        <v>80</v>
      </c>
      <c r="AU82">
        <v>34</v>
      </c>
      <c r="AV82">
        <v>1</v>
      </c>
      <c r="AW82">
        <v>1</v>
      </c>
      <c r="AZ82">
        <v>1</v>
      </c>
      <c r="BA82">
        <v>33.6</v>
      </c>
      <c r="BB82">
        <v>1</v>
      </c>
      <c r="BC82">
        <v>1</v>
      </c>
      <c r="BD82" t="s">
        <v>3</v>
      </c>
      <c r="BE82" t="s">
        <v>3</v>
      </c>
      <c r="BF82" t="s">
        <v>3</v>
      </c>
      <c r="BG82" t="s">
        <v>3</v>
      </c>
      <c r="BH82">
        <v>0</v>
      </c>
      <c r="BI82">
        <v>1</v>
      </c>
      <c r="BJ82" t="s">
        <v>168</v>
      </c>
      <c r="BM82">
        <v>1003</v>
      </c>
      <c r="BN82">
        <v>0</v>
      </c>
      <c r="BO82" t="s">
        <v>165</v>
      </c>
      <c r="BP82">
        <v>1</v>
      </c>
      <c r="BQ82">
        <v>2</v>
      </c>
      <c r="BR82">
        <v>0</v>
      </c>
      <c r="BS82">
        <v>33.6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80</v>
      </c>
      <c r="CA82">
        <v>34</v>
      </c>
      <c r="CB82" t="s">
        <v>3</v>
      </c>
      <c r="CE82">
        <v>0</v>
      </c>
      <c r="CF82">
        <v>0</v>
      </c>
      <c r="CG82">
        <v>0</v>
      </c>
      <c r="CM82">
        <v>0</v>
      </c>
      <c r="CN82" t="s">
        <v>549</v>
      </c>
      <c r="CO82">
        <v>0</v>
      </c>
      <c r="CP82">
        <f t="shared" si="79"/>
        <v>881.87</v>
      </c>
      <c r="CQ82">
        <f t="shared" si="80"/>
        <v>0</v>
      </c>
      <c r="CR82">
        <f t="shared" si="81"/>
        <v>0</v>
      </c>
      <c r="CS82">
        <f t="shared" si="82"/>
        <v>0</v>
      </c>
      <c r="CT82">
        <f t="shared" si="83"/>
        <v>46414.368000000002</v>
      </c>
      <c r="CU82">
        <f t="shared" si="84"/>
        <v>0</v>
      </c>
      <c r="CV82">
        <f t="shared" si="85"/>
        <v>177.1</v>
      </c>
      <c r="CW82">
        <f t="shared" si="86"/>
        <v>0</v>
      </c>
      <c r="CX82">
        <f t="shared" si="87"/>
        <v>0</v>
      </c>
      <c r="CY82">
        <f t="shared" si="88"/>
        <v>705.49600000000009</v>
      </c>
      <c r="CZ82">
        <f t="shared" si="89"/>
        <v>299.83580000000001</v>
      </c>
      <c r="DC82" t="s">
        <v>3</v>
      </c>
      <c r="DD82" t="s">
        <v>3</v>
      </c>
      <c r="DE82" t="s">
        <v>100</v>
      </c>
      <c r="DF82" t="s">
        <v>100</v>
      </c>
      <c r="DG82" t="s">
        <v>101</v>
      </c>
      <c r="DH82" t="s">
        <v>3</v>
      </c>
      <c r="DI82" t="s">
        <v>101</v>
      </c>
      <c r="DJ82" t="s">
        <v>100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1013</v>
      </c>
      <c r="DV82" t="s">
        <v>167</v>
      </c>
      <c r="DW82" t="s">
        <v>167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36519995</v>
      </c>
      <c r="EF82">
        <v>2</v>
      </c>
      <c r="EG82" t="s">
        <v>102</v>
      </c>
      <c r="EH82">
        <v>0</v>
      </c>
      <c r="EI82" t="s">
        <v>3</v>
      </c>
      <c r="EJ82">
        <v>1</v>
      </c>
      <c r="EK82">
        <v>1003</v>
      </c>
      <c r="EL82" t="s">
        <v>169</v>
      </c>
      <c r="EM82" t="s">
        <v>170</v>
      </c>
      <c r="EO82" t="s">
        <v>105</v>
      </c>
      <c r="EQ82">
        <v>0</v>
      </c>
      <c r="ER82">
        <v>1201.2</v>
      </c>
      <c r="ES82">
        <v>0</v>
      </c>
      <c r="ET82">
        <v>0</v>
      </c>
      <c r="EU82">
        <v>0</v>
      </c>
      <c r="EV82">
        <v>1201.2</v>
      </c>
      <c r="EW82">
        <v>154</v>
      </c>
      <c r="EX82">
        <v>0</v>
      </c>
      <c r="EY82">
        <v>0</v>
      </c>
      <c r="FQ82">
        <v>0</v>
      </c>
      <c r="FR82">
        <f t="shared" si="90"/>
        <v>0</v>
      </c>
      <c r="FS82">
        <v>0</v>
      </c>
      <c r="FX82">
        <v>80</v>
      </c>
      <c r="FY82">
        <v>34</v>
      </c>
      <c r="GA82" t="s">
        <v>3</v>
      </c>
      <c r="GD82">
        <v>1</v>
      </c>
      <c r="GF82">
        <v>809624927</v>
      </c>
      <c r="GG82">
        <v>2</v>
      </c>
      <c r="GH82">
        <v>2</v>
      </c>
      <c r="GI82">
        <v>2</v>
      </c>
      <c r="GJ82">
        <v>0</v>
      </c>
      <c r="GK82">
        <v>0</v>
      </c>
      <c r="GL82">
        <f t="shared" si="91"/>
        <v>0</v>
      </c>
      <c r="GM82">
        <f t="shared" si="92"/>
        <v>1887.21</v>
      </c>
      <c r="GN82">
        <f t="shared" si="93"/>
        <v>1887.21</v>
      </c>
      <c r="GO82">
        <f t="shared" si="94"/>
        <v>0</v>
      </c>
      <c r="GP82">
        <f t="shared" si="95"/>
        <v>0</v>
      </c>
      <c r="GR82">
        <v>0</v>
      </c>
      <c r="GS82">
        <v>3</v>
      </c>
      <c r="GT82">
        <v>0</v>
      </c>
      <c r="GU82" t="s">
        <v>3</v>
      </c>
      <c r="GV82">
        <f t="shared" si="96"/>
        <v>0</v>
      </c>
      <c r="GW82">
        <v>1</v>
      </c>
      <c r="GX82">
        <f t="shared" si="97"/>
        <v>0</v>
      </c>
      <c r="HA82">
        <v>0</v>
      </c>
      <c r="HB82">
        <v>0</v>
      </c>
      <c r="HC82">
        <f t="shared" si="98"/>
        <v>0</v>
      </c>
      <c r="HE82" t="s">
        <v>3</v>
      </c>
      <c r="HF82" t="s">
        <v>3</v>
      </c>
      <c r="HM82" t="s">
        <v>3</v>
      </c>
      <c r="HN82" t="s">
        <v>3</v>
      </c>
      <c r="HO82" t="s">
        <v>3</v>
      </c>
      <c r="HP82" t="s">
        <v>3</v>
      </c>
      <c r="HQ82" t="s">
        <v>3</v>
      </c>
      <c r="IK82">
        <v>0</v>
      </c>
    </row>
    <row r="83" spans="1:245">
      <c r="A83">
        <v>17</v>
      </c>
      <c r="B83">
        <v>1</v>
      </c>
      <c r="C83">
        <f>ROW(SmtRes!A80)</f>
        <v>80</v>
      </c>
      <c r="D83">
        <f>ROW(EtalonRes!A80)</f>
        <v>80</v>
      </c>
      <c r="E83" t="s">
        <v>171</v>
      </c>
      <c r="F83" t="s">
        <v>172</v>
      </c>
      <c r="G83" t="s">
        <v>173</v>
      </c>
      <c r="H83" t="s">
        <v>174</v>
      </c>
      <c r="I83">
        <f>ROUND(1.9/100,9)</f>
        <v>1.9E-2</v>
      </c>
      <c r="J83">
        <v>0</v>
      </c>
      <c r="K83">
        <f>ROUND(1.9/100,9)</f>
        <v>1.9E-2</v>
      </c>
      <c r="O83">
        <f t="shared" si="64"/>
        <v>473.7</v>
      </c>
      <c r="P83">
        <f t="shared" si="65"/>
        <v>2.11</v>
      </c>
      <c r="Q83">
        <f t="shared" si="66"/>
        <v>379.03</v>
      </c>
      <c r="R83">
        <f t="shared" si="67"/>
        <v>141.66999999999999</v>
      </c>
      <c r="S83">
        <f t="shared" si="68"/>
        <v>92.56</v>
      </c>
      <c r="T83">
        <f t="shared" si="69"/>
        <v>0</v>
      </c>
      <c r="U83">
        <f t="shared" si="70"/>
        <v>0.34348199999999995</v>
      </c>
      <c r="V83">
        <f t="shared" si="71"/>
        <v>0.32965</v>
      </c>
      <c r="W83">
        <f t="shared" si="72"/>
        <v>0</v>
      </c>
      <c r="X83">
        <f t="shared" si="73"/>
        <v>264.68</v>
      </c>
      <c r="Y83">
        <f t="shared" si="74"/>
        <v>189.73</v>
      </c>
      <c r="AA83">
        <v>34132744</v>
      </c>
      <c r="AB83">
        <f t="shared" si="75"/>
        <v>2889.9180000000001</v>
      </c>
      <c r="AC83">
        <f t="shared" si="76"/>
        <v>12.2</v>
      </c>
      <c r="AD83">
        <f>ROUND(((((ET83*1.25))-((EU83*1.25)))+AE83),6)</f>
        <v>2732.7375000000002</v>
      </c>
      <c r="AE83">
        <f>ROUND(((EU83*1.25)),6)</f>
        <v>221.91249999999999</v>
      </c>
      <c r="AF83">
        <f>ROUND(((EV83*1.15)),6)</f>
        <v>144.98050000000001</v>
      </c>
      <c r="AG83">
        <f t="shared" si="77"/>
        <v>0</v>
      </c>
      <c r="AH83">
        <f>((EW83*1.15))</f>
        <v>18.077999999999999</v>
      </c>
      <c r="AI83">
        <f>((EX83*1.25))</f>
        <v>17.350000000000001</v>
      </c>
      <c r="AJ83">
        <f t="shared" si="78"/>
        <v>0</v>
      </c>
      <c r="AK83">
        <v>2324.46</v>
      </c>
      <c r="AL83">
        <v>12.2</v>
      </c>
      <c r="AM83">
        <v>2186.19</v>
      </c>
      <c r="AN83">
        <v>177.53</v>
      </c>
      <c r="AO83">
        <v>126.07</v>
      </c>
      <c r="AP83">
        <v>0</v>
      </c>
      <c r="AQ83">
        <v>15.72</v>
      </c>
      <c r="AR83">
        <v>13.88</v>
      </c>
      <c r="AS83">
        <v>0</v>
      </c>
      <c r="AT83">
        <v>113</v>
      </c>
      <c r="AU83">
        <v>81</v>
      </c>
      <c r="AV83">
        <v>1</v>
      </c>
      <c r="AW83">
        <v>1</v>
      </c>
      <c r="AZ83">
        <v>1</v>
      </c>
      <c r="BA83">
        <v>33.6</v>
      </c>
      <c r="BB83">
        <v>7.3</v>
      </c>
      <c r="BC83">
        <v>9.1</v>
      </c>
      <c r="BD83" t="s">
        <v>3</v>
      </c>
      <c r="BE83" t="s">
        <v>3</v>
      </c>
      <c r="BF83" t="s">
        <v>3</v>
      </c>
      <c r="BG83" t="s">
        <v>3</v>
      </c>
      <c r="BH83">
        <v>0</v>
      </c>
      <c r="BI83">
        <v>1</v>
      </c>
      <c r="BJ83" t="s">
        <v>175</v>
      </c>
      <c r="BM83">
        <v>27001</v>
      </c>
      <c r="BN83">
        <v>0</v>
      </c>
      <c r="BO83" t="s">
        <v>172</v>
      </c>
      <c r="BP83">
        <v>1</v>
      </c>
      <c r="BQ83">
        <v>2</v>
      </c>
      <c r="BR83">
        <v>0</v>
      </c>
      <c r="BS83">
        <v>33.6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113</v>
      </c>
      <c r="CA83">
        <v>81</v>
      </c>
      <c r="CB83" t="s">
        <v>3</v>
      </c>
      <c r="CE83">
        <v>0</v>
      </c>
      <c r="CF83">
        <v>0</v>
      </c>
      <c r="CG83">
        <v>0</v>
      </c>
      <c r="CM83">
        <v>0</v>
      </c>
      <c r="CN83" t="s">
        <v>549</v>
      </c>
      <c r="CO83">
        <v>0</v>
      </c>
      <c r="CP83">
        <f t="shared" si="79"/>
        <v>473.7</v>
      </c>
      <c r="CQ83">
        <f t="shared" si="80"/>
        <v>111.02</v>
      </c>
      <c r="CR83">
        <f t="shared" si="81"/>
        <v>19948.983749999999</v>
      </c>
      <c r="CS83">
        <f t="shared" si="82"/>
        <v>7456.26</v>
      </c>
      <c r="CT83">
        <f t="shared" si="83"/>
        <v>4871.3448000000008</v>
      </c>
      <c r="CU83">
        <f t="shared" si="84"/>
        <v>0</v>
      </c>
      <c r="CV83">
        <f t="shared" si="85"/>
        <v>18.077999999999999</v>
      </c>
      <c r="CW83">
        <f t="shared" si="86"/>
        <v>17.350000000000001</v>
      </c>
      <c r="CX83">
        <f t="shared" si="87"/>
        <v>0</v>
      </c>
      <c r="CY83">
        <f t="shared" si="88"/>
        <v>264.67989999999998</v>
      </c>
      <c r="CZ83">
        <f t="shared" si="89"/>
        <v>189.72629999999998</v>
      </c>
      <c r="DC83" t="s">
        <v>3</v>
      </c>
      <c r="DD83" t="s">
        <v>3</v>
      </c>
      <c r="DE83" t="s">
        <v>100</v>
      </c>
      <c r="DF83" t="s">
        <v>100</v>
      </c>
      <c r="DG83" t="s">
        <v>101</v>
      </c>
      <c r="DH83" t="s">
        <v>3</v>
      </c>
      <c r="DI83" t="s">
        <v>101</v>
      </c>
      <c r="DJ83" t="s">
        <v>100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1013</v>
      </c>
      <c r="DV83" t="s">
        <v>174</v>
      </c>
      <c r="DW83" t="s">
        <v>174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36520076</v>
      </c>
      <c r="EF83">
        <v>2</v>
      </c>
      <c r="EG83" t="s">
        <v>102</v>
      </c>
      <c r="EH83">
        <v>0</v>
      </c>
      <c r="EI83" t="s">
        <v>3</v>
      </c>
      <c r="EJ83">
        <v>1</v>
      </c>
      <c r="EK83">
        <v>27001</v>
      </c>
      <c r="EL83" t="s">
        <v>176</v>
      </c>
      <c r="EM83" t="s">
        <v>177</v>
      </c>
      <c r="EO83" t="s">
        <v>105</v>
      </c>
      <c r="EQ83">
        <v>0</v>
      </c>
      <c r="ER83">
        <v>2324.46</v>
      </c>
      <c r="ES83">
        <v>12.2</v>
      </c>
      <c r="ET83">
        <v>2186.19</v>
      </c>
      <c r="EU83">
        <v>177.53</v>
      </c>
      <c r="EV83">
        <v>126.07</v>
      </c>
      <c r="EW83">
        <v>15.72</v>
      </c>
      <c r="EX83">
        <v>13.88</v>
      </c>
      <c r="EY83">
        <v>0</v>
      </c>
      <c r="FQ83">
        <v>0</v>
      </c>
      <c r="FR83">
        <f t="shared" si="90"/>
        <v>0</v>
      </c>
      <c r="FS83">
        <v>0</v>
      </c>
      <c r="FX83">
        <v>113</v>
      </c>
      <c r="FY83">
        <v>81</v>
      </c>
      <c r="GA83" t="s">
        <v>3</v>
      </c>
      <c r="GD83">
        <v>1</v>
      </c>
      <c r="GF83">
        <v>-1774796996</v>
      </c>
      <c r="GG83">
        <v>2</v>
      </c>
      <c r="GH83">
        <v>2</v>
      </c>
      <c r="GI83">
        <v>2</v>
      </c>
      <c r="GJ83">
        <v>0</v>
      </c>
      <c r="GK83">
        <v>0</v>
      </c>
      <c r="GL83">
        <f t="shared" si="91"/>
        <v>0</v>
      </c>
      <c r="GM83">
        <f t="shared" si="92"/>
        <v>928.11</v>
      </c>
      <c r="GN83">
        <f t="shared" si="93"/>
        <v>928.11</v>
      </c>
      <c r="GO83">
        <f t="shared" si="94"/>
        <v>0</v>
      </c>
      <c r="GP83">
        <f t="shared" si="95"/>
        <v>0</v>
      </c>
      <c r="GR83">
        <v>0</v>
      </c>
      <c r="GS83">
        <v>3</v>
      </c>
      <c r="GT83">
        <v>0</v>
      </c>
      <c r="GU83" t="s">
        <v>3</v>
      </c>
      <c r="GV83">
        <f t="shared" si="96"/>
        <v>0</v>
      </c>
      <c r="GW83">
        <v>1</v>
      </c>
      <c r="GX83">
        <f t="shared" si="97"/>
        <v>0</v>
      </c>
      <c r="HA83">
        <v>0</v>
      </c>
      <c r="HB83">
        <v>0</v>
      </c>
      <c r="HC83">
        <f t="shared" si="98"/>
        <v>0</v>
      </c>
      <c r="HE83" t="s">
        <v>3</v>
      </c>
      <c r="HF83" t="s">
        <v>3</v>
      </c>
      <c r="HM83" t="s">
        <v>3</v>
      </c>
      <c r="HN83" t="s">
        <v>3</v>
      </c>
      <c r="HO83" t="s">
        <v>3</v>
      </c>
      <c r="HP83" t="s">
        <v>3</v>
      </c>
      <c r="HQ83" t="s">
        <v>3</v>
      </c>
      <c r="IK83">
        <v>0</v>
      </c>
    </row>
    <row r="84" spans="1:245">
      <c r="A84">
        <v>18</v>
      </c>
      <c r="B84">
        <v>1</v>
      </c>
      <c r="C84">
        <v>79</v>
      </c>
      <c r="E84" t="s">
        <v>178</v>
      </c>
      <c r="F84" t="s">
        <v>179</v>
      </c>
      <c r="G84" t="s">
        <v>180</v>
      </c>
      <c r="H84" t="s">
        <v>181</v>
      </c>
      <c r="I84">
        <f>I83*J84</f>
        <v>1.9</v>
      </c>
      <c r="J84">
        <v>100</v>
      </c>
      <c r="K84">
        <v>100</v>
      </c>
      <c r="O84">
        <f t="shared" si="64"/>
        <v>1067.79</v>
      </c>
      <c r="P84">
        <f t="shared" si="65"/>
        <v>1067.79</v>
      </c>
      <c r="Q84">
        <f t="shared" si="66"/>
        <v>0</v>
      </c>
      <c r="R84">
        <f t="shared" si="67"/>
        <v>0</v>
      </c>
      <c r="S84">
        <f t="shared" si="68"/>
        <v>0</v>
      </c>
      <c r="T84">
        <f t="shared" si="69"/>
        <v>0</v>
      </c>
      <c r="U84">
        <f t="shared" si="70"/>
        <v>0</v>
      </c>
      <c r="V84">
        <f t="shared" si="71"/>
        <v>0</v>
      </c>
      <c r="W84">
        <f t="shared" si="72"/>
        <v>54.99</v>
      </c>
      <c r="X84">
        <f t="shared" si="73"/>
        <v>0</v>
      </c>
      <c r="Y84">
        <f t="shared" si="74"/>
        <v>0</v>
      </c>
      <c r="AA84">
        <v>34132744</v>
      </c>
      <c r="AB84">
        <f t="shared" si="75"/>
        <v>55.26</v>
      </c>
      <c r="AC84">
        <f t="shared" si="76"/>
        <v>55.26</v>
      </c>
      <c r="AD84">
        <f>ROUND((((ET84)-(EU84))+AE84),6)</f>
        <v>0</v>
      </c>
      <c r="AE84">
        <f>ROUND((EU84),6)</f>
        <v>0</v>
      </c>
      <c r="AF84">
        <f>ROUND((EV84),6)</f>
        <v>0</v>
      </c>
      <c r="AG84">
        <f t="shared" si="77"/>
        <v>0</v>
      </c>
      <c r="AH84">
        <f>(EW84)</f>
        <v>0</v>
      </c>
      <c r="AI84">
        <f>(EX84)</f>
        <v>0</v>
      </c>
      <c r="AJ84">
        <f t="shared" si="78"/>
        <v>28.94</v>
      </c>
      <c r="AK84">
        <v>55.26</v>
      </c>
      <c r="AL84">
        <v>55.26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28.94</v>
      </c>
      <c r="AT84">
        <v>126</v>
      </c>
      <c r="AU84">
        <v>81</v>
      </c>
      <c r="AV84">
        <v>1</v>
      </c>
      <c r="AW84">
        <v>1</v>
      </c>
      <c r="AZ84">
        <v>1</v>
      </c>
      <c r="BA84">
        <v>1</v>
      </c>
      <c r="BB84">
        <v>1</v>
      </c>
      <c r="BC84">
        <v>10.17</v>
      </c>
      <c r="BD84" t="s">
        <v>3</v>
      </c>
      <c r="BE84" t="s">
        <v>3</v>
      </c>
      <c r="BF84" t="s">
        <v>3</v>
      </c>
      <c r="BG84" t="s">
        <v>3</v>
      </c>
      <c r="BH84">
        <v>3</v>
      </c>
      <c r="BI84">
        <v>1</v>
      </c>
      <c r="BJ84" t="s">
        <v>182</v>
      </c>
      <c r="BM84">
        <v>27001</v>
      </c>
      <c r="BN84">
        <v>0</v>
      </c>
      <c r="BO84" t="s">
        <v>179</v>
      </c>
      <c r="BP84">
        <v>1</v>
      </c>
      <c r="BQ84">
        <v>2</v>
      </c>
      <c r="BR84">
        <v>0</v>
      </c>
      <c r="BS84">
        <v>1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126</v>
      </c>
      <c r="CA84">
        <v>81</v>
      </c>
      <c r="CB84" t="s">
        <v>3</v>
      </c>
      <c r="CE84">
        <v>0</v>
      </c>
      <c r="CF84">
        <v>0</v>
      </c>
      <c r="CG84">
        <v>0</v>
      </c>
      <c r="CM84">
        <v>0</v>
      </c>
      <c r="CN84" t="s">
        <v>3</v>
      </c>
      <c r="CO84">
        <v>0</v>
      </c>
      <c r="CP84">
        <f t="shared" si="79"/>
        <v>1067.79</v>
      </c>
      <c r="CQ84">
        <f t="shared" si="80"/>
        <v>561.99419999999998</v>
      </c>
      <c r="CR84">
        <f t="shared" si="81"/>
        <v>0</v>
      </c>
      <c r="CS84">
        <f t="shared" si="82"/>
        <v>0</v>
      </c>
      <c r="CT84">
        <f t="shared" si="83"/>
        <v>0</v>
      </c>
      <c r="CU84">
        <f t="shared" si="84"/>
        <v>0</v>
      </c>
      <c r="CV84">
        <f t="shared" si="85"/>
        <v>0</v>
      </c>
      <c r="CW84">
        <f t="shared" si="86"/>
        <v>0</v>
      </c>
      <c r="CX84">
        <f t="shared" si="87"/>
        <v>28.94</v>
      </c>
      <c r="CY84">
        <f t="shared" si="88"/>
        <v>0</v>
      </c>
      <c r="CZ84">
        <f t="shared" si="89"/>
        <v>0</v>
      </c>
      <c r="DC84" t="s">
        <v>3</v>
      </c>
      <c r="DD84" t="s">
        <v>3</v>
      </c>
      <c r="DE84" t="s">
        <v>3</v>
      </c>
      <c r="DF84" t="s">
        <v>3</v>
      </c>
      <c r="DG84" t="s">
        <v>3</v>
      </c>
      <c r="DH84" t="s">
        <v>3</v>
      </c>
      <c r="DI84" t="s">
        <v>3</v>
      </c>
      <c r="DJ84" t="s">
        <v>3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1007</v>
      </c>
      <c r="DV84" t="s">
        <v>181</v>
      </c>
      <c r="DW84" t="s">
        <v>181</v>
      </c>
      <c r="DX84">
        <v>1</v>
      </c>
      <c r="DZ84" t="s">
        <v>3</v>
      </c>
      <c r="EA84" t="s">
        <v>3</v>
      </c>
      <c r="EB84" t="s">
        <v>3</v>
      </c>
      <c r="EC84" t="s">
        <v>3</v>
      </c>
      <c r="EE84">
        <v>36520076</v>
      </c>
      <c r="EF84">
        <v>2</v>
      </c>
      <c r="EG84" t="s">
        <v>102</v>
      </c>
      <c r="EH84">
        <v>0</v>
      </c>
      <c r="EI84" t="s">
        <v>3</v>
      </c>
      <c r="EJ84">
        <v>1</v>
      </c>
      <c r="EK84">
        <v>27001</v>
      </c>
      <c r="EL84" t="s">
        <v>176</v>
      </c>
      <c r="EM84" t="s">
        <v>177</v>
      </c>
      <c r="EO84" t="s">
        <v>3</v>
      </c>
      <c r="EQ84">
        <v>0</v>
      </c>
      <c r="ER84">
        <v>55.26</v>
      </c>
      <c r="ES84">
        <v>55.26</v>
      </c>
      <c r="ET84">
        <v>0</v>
      </c>
      <c r="EU84">
        <v>0</v>
      </c>
      <c r="EV84">
        <v>0</v>
      </c>
      <c r="EW84">
        <v>0</v>
      </c>
      <c r="EX84">
        <v>0</v>
      </c>
      <c r="FQ84">
        <v>0</v>
      </c>
      <c r="FR84">
        <f t="shared" si="90"/>
        <v>0</v>
      </c>
      <c r="FS84">
        <v>0</v>
      </c>
      <c r="FX84">
        <v>126</v>
      </c>
      <c r="FY84">
        <v>81</v>
      </c>
      <c r="GA84" t="s">
        <v>3</v>
      </c>
      <c r="GD84">
        <v>1</v>
      </c>
      <c r="GF84">
        <v>-1147251145</v>
      </c>
      <c r="GG84">
        <v>2</v>
      </c>
      <c r="GH84">
        <v>1</v>
      </c>
      <c r="GI84">
        <v>2</v>
      </c>
      <c r="GJ84">
        <v>0</v>
      </c>
      <c r="GK84">
        <v>0</v>
      </c>
      <c r="GL84">
        <f t="shared" si="91"/>
        <v>0</v>
      </c>
      <c r="GM84">
        <f t="shared" si="92"/>
        <v>1067.79</v>
      </c>
      <c r="GN84">
        <f t="shared" si="93"/>
        <v>1067.79</v>
      </c>
      <c r="GO84">
        <f t="shared" si="94"/>
        <v>0</v>
      </c>
      <c r="GP84">
        <f t="shared" si="95"/>
        <v>0</v>
      </c>
      <c r="GR84">
        <v>0</v>
      </c>
      <c r="GS84">
        <v>3</v>
      </c>
      <c r="GT84">
        <v>0</v>
      </c>
      <c r="GU84" t="s">
        <v>3</v>
      </c>
      <c r="GV84">
        <f t="shared" si="96"/>
        <v>0</v>
      </c>
      <c r="GW84">
        <v>1</v>
      </c>
      <c r="GX84">
        <f t="shared" si="97"/>
        <v>0</v>
      </c>
      <c r="HA84">
        <v>0</v>
      </c>
      <c r="HB84">
        <v>0</v>
      </c>
      <c r="HC84">
        <f t="shared" si="98"/>
        <v>0</v>
      </c>
      <c r="HE84" t="s">
        <v>3</v>
      </c>
      <c r="HF84" t="s">
        <v>3</v>
      </c>
      <c r="HM84" t="s">
        <v>3</v>
      </c>
      <c r="HN84" t="s">
        <v>3</v>
      </c>
      <c r="HO84" t="s">
        <v>3</v>
      </c>
      <c r="HP84" t="s">
        <v>3</v>
      </c>
      <c r="HQ84" t="s">
        <v>3</v>
      </c>
      <c r="IK84">
        <v>0</v>
      </c>
    </row>
    <row r="85" spans="1:245">
      <c r="A85">
        <v>17</v>
      </c>
      <c r="B85">
        <v>1</v>
      </c>
      <c r="C85">
        <f>ROW(SmtRes!A89)</f>
        <v>89</v>
      </c>
      <c r="D85">
        <f>ROW(EtalonRes!A89)</f>
        <v>89</v>
      </c>
      <c r="E85" t="s">
        <v>183</v>
      </c>
      <c r="F85" t="s">
        <v>184</v>
      </c>
      <c r="G85" t="s">
        <v>185</v>
      </c>
      <c r="H85" t="s">
        <v>186</v>
      </c>
      <c r="I85">
        <f>ROUND(22/100,9)</f>
        <v>0.22</v>
      </c>
      <c r="J85">
        <v>0</v>
      </c>
      <c r="K85">
        <f>ROUND(22/100,9)</f>
        <v>0.22</v>
      </c>
      <c r="O85">
        <f t="shared" si="64"/>
        <v>10664.41</v>
      </c>
      <c r="P85">
        <f t="shared" si="65"/>
        <v>6911.78</v>
      </c>
      <c r="Q85">
        <f t="shared" si="66"/>
        <v>807.87</v>
      </c>
      <c r="R85">
        <f t="shared" si="67"/>
        <v>52.11</v>
      </c>
      <c r="S85">
        <f t="shared" si="68"/>
        <v>2944.76</v>
      </c>
      <c r="T85">
        <f t="shared" si="69"/>
        <v>0</v>
      </c>
      <c r="U85">
        <f t="shared" si="70"/>
        <v>10.7272</v>
      </c>
      <c r="V85">
        <f t="shared" si="71"/>
        <v>0.11550000000000001</v>
      </c>
      <c r="W85">
        <f t="shared" si="72"/>
        <v>0</v>
      </c>
      <c r="X85">
        <f t="shared" si="73"/>
        <v>3056.81</v>
      </c>
      <c r="Y85">
        <f t="shared" si="74"/>
        <v>1947.97</v>
      </c>
      <c r="AA85">
        <v>34132744</v>
      </c>
      <c r="AB85">
        <f t="shared" si="75"/>
        <v>7915.5439999999999</v>
      </c>
      <c r="AC85">
        <f t="shared" si="76"/>
        <v>7012.76</v>
      </c>
      <c r="AD85">
        <f>ROUND(((((ET85*1.25))-((EU85*1.25)))+AE85),6)</f>
        <v>504.41250000000002</v>
      </c>
      <c r="AE85">
        <f>ROUND(((EU85*1.25)),6)</f>
        <v>7.05</v>
      </c>
      <c r="AF85">
        <f>ROUND(((EV85*1.15)),6)</f>
        <v>398.37150000000003</v>
      </c>
      <c r="AG85">
        <f t="shared" si="77"/>
        <v>0</v>
      </c>
      <c r="AH85">
        <f>((EW85*1.15))</f>
        <v>48.76</v>
      </c>
      <c r="AI85">
        <f>((EX85*1.25))</f>
        <v>0.52500000000000002</v>
      </c>
      <c r="AJ85">
        <f t="shared" si="78"/>
        <v>0</v>
      </c>
      <c r="AK85">
        <v>7762.7</v>
      </c>
      <c r="AL85">
        <v>7012.76</v>
      </c>
      <c r="AM85">
        <v>403.53</v>
      </c>
      <c r="AN85">
        <v>5.64</v>
      </c>
      <c r="AO85">
        <v>346.41</v>
      </c>
      <c r="AP85">
        <v>0</v>
      </c>
      <c r="AQ85">
        <v>42.4</v>
      </c>
      <c r="AR85">
        <v>0.42</v>
      </c>
      <c r="AS85">
        <v>0</v>
      </c>
      <c r="AT85">
        <v>102</v>
      </c>
      <c r="AU85">
        <v>65</v>
      </c>
      <c r="AV85">
        <v>1</v>
      </c>
      <c r="AW85">
        <v>1</v>
      </c>
      <c r="AZ85">
        <v>1</v>
      </c>
      <c r="BA85">
        <v>33.6</v>
      </c>
      <c r="BB85">
        <v>7.28</v>
      </c>
      <c r="BC85">
        <v>4.4800000000000004</v>
      </c>
      <c r="BD85" t="s">
        <v>3</v>
      </c>
      <c r="BE85" t="s">
        <v>3</v>
      </c>
      <c r="BF85" t="s">
        <v>3</v>
      </c>
      <c r="BG85" t="s">
        <v>3</v>
      </c>
      <c r="BH85">
        <v>0</v>
      </c>
      <c r="BI85">
        <v>1</v>
      </c>
      <c r="BJ85" t="s">
        <v>187</v>
      </c>
      <c r="BM85">
        <v>27005</v>
      </c>
      <c r="BN85">
        <v>0</v>
      </c>
      <c r="BO85" t="s">
        <v>184</v>
      </c>
      <c r="BP85">
        <v>1</v>
      </c>
      <c r="BQ85">
        <v>2</v>
      </c>
      <c r="BR85">
        <v>0</v>
      </c>
      <c r="BS85">
        <v>33.6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102</v>
      </c>
      <c r="CA85">
        <v>65</v>
      </c>
      <c r="CB85" t="s">
        <v>3</v>
      </c>
      <c r="CE85">
        <v>0</v>
      </c>
      <c r="CF85">
        <v>0</v>
      </c>
      <c r="CG85">
        <v>0</v>
      </c>
      <c r="CM85">
        <v>0</v>
      </c>
      <c r="CN85" t="s">
        <v>549</v>
      </c>
      <c r="CO85">
        <v>0</v>
      </c>
      <c r="CP85">
        <f t="shared" si="79"/>
        <v>10664.41</v>
      </c>
      <c r="CQ85">
        <f t="shared" si="80"/>
        <v>31417.164800000002</v>
      </c>
      <c r="CR85">
        <f t="shared" si="81"/>
        <v>3672.1230000000005</v>
      </c>
      <c r="CS85">
        <f t="shared" si="82"/>
        <v>236.88</v>
      </c>
      <c r="CT85">
        <f t="shared" si="83"/>
        <v>13385.282400000002</v>
      </c>
      <c r="CU85">
        <f t="shared" si="84"/>
        <v>0</v>
      </c>
      <c r="CV85">
        <f t="shared" si="85"/>
        <v>48.76</v>
      </c>
      <c r="CW85">
        <f t="shared" si="86"/>
        <v>0.52500000000000002</v>
      </c>
      <c r="CX85">
        <f t="shared" si="87"/>
        <v>0</v>
      </c>
      <c r="CY85">
        <f t="shared" si="88"/>
        <v>3056.8074000000006</v>
      </c>
      <c r="CZ85">
        <f t="shared" si="89"/>
        <v>1947.9655000000002</v>
      </c>
      <c r="DC85" t="s">
        <v>3</v>
      </c>
      <c r="DD85" t="s">
        <v>3</v>
      </c>
      <c r="DE85" t="s">
        <v>100</v>
      </c>
      <c r="DF85" t="s">
        <v>100</v>
      </c>
      <c r="DG85" t="s">
        <v>101</v>
      </c>
      <c r="DH85" t="s">
        <v>3</v>
      </c>
      <c r="DI85" t="s">
        <v>101</v>
      </c>
      <c r="DJ85" t="s">
        <v>100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186</v>
      </c>
      <c r="DW85" t="s">
        <v>186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36520433</v>
      </c>
      <c r="EF85">
        <v>2</v>
      </c>
      <c r="EG85" t="s">
        <v>102</v>
      </c>
      <c r="EH85">
        <v>0</v>
      </c>
      <c r="EI85" t="s">
        <v>3</v>
      </c>
      <c r="EJ85">
        <v>1</v>
      </c>
      <c r="EK85">
        <v>27005</v>
      </c>
      <c r="EL85" t="s">
        <v>188</v>
      </c>
      <c r="EM85" t="s">
        <v>177</v>
      </c>
      <c r="EO85" t="s">
        <v>105</v>
      </c>
      <c r="EQ85">
        <v>0</v>
      </c>
      <c r="ER85">
        <v>7762.7</v>
      </c>
      <c r="ES85">
        <v>7012.76</v>
      </c>
      <c r="ET85">
        <v>403.53</v>
      </c>
      <c r="EU85">
        <v>5.64</v>
      </c>
      <c r="EV85">
        <v>346.41</v>
      </c>
      <c r="EW85">
        <v>42.4</v>
      </c>
      <c r="EX85">
        <v>0.42</v>
      </c>
      <c r="EY85">
        <v>0</v>
      </c>
      <c r="FQ85">
        <v>0</v>
      </c>
      <c r="FR85">
        <f t="shared" si="90"/>
        <v>0</v>
      </c>
      <c r="FS85">
        <v>0</v>
      </c>
      <c r="FX85">
        <v>102</v>
      </c>
      <c r="FY85">
        <v>65</v>
      </c>
      <c r="GA85" t="s">
        <v>3</v>
      </c>
      <c r="GD85">
        <v>1</v>
      </c>
      <c r="GF85">
        <v>186235024</v>
      </c>
      <c r="GG85">
        <v>2</v>
      </c>
      <c r="GH85">
        <v>2</v>
      </c>
      <c r="GI85">
        <v>2</v>
      </c>
      <c r="GJ85">
        <v>0</v>
      </c>
      <c r="GK85">
        <v>0</v>
      </c>
      <c r="GL85">
        <f t="shared" si="91"/>
        <v>0</v>
      </c>
      <c r="GM85">
        <f t="shared" si="92"/>
        <v>15669.19</v>
      </c>
      <c r="GN85">
        <f t="shared" si="93"/>
        <v>15669.19</v>
      </c>
      <c r="GO85">
        <f t="shared" si="94"/>
        <v>0</v>
      </c>
      <c r="GP85">
        <f t="shared" si="95"/>
        <v>0</v>
      </c>
      <c r="GR85">
        <v>0</v>
      </c>
      <c r="GS85">
        <v>3</v>
      </c>
      <c r="GT85">
        <v>0</v>
      </c>
      <c r="GU85" t="s">
        <v>3</v>
      </c>
      <c r="GV85">
        <f t="shared" si="96"/>
        <v>0</v>
      </c>
      <c r="GW85">
        <v>1</v>
      </c>
      <c r="GX85">
        <f t="shared" si="97"/>
        <v>0</v>
      </c>
      <c r="HA85">
        <v>0</v>
      </c>
      <c r="HB85">
        <v>0</v>
      </c>
      <c r="HC85">
        <f t="shared" si="98"/>
        <v>0</v>
      </c>
      <c r="HE85" t="s">
        <v>3</v>
      </c>
      <c r="HF85" t="s">
        <v>3</v>
      </c>
      <c r="HM85" t="s">
        <v>3</v>
      </c>
      <c r="HN85" t="s">
        <v>3</v>
      </c>
      <c r="HO85" t="s">
        <v>3</v>
      </c>
      <c r="HP85" t="s">
        <v>3</v>
      </c>
      <c r="HQ85" t="s">
        <v>3</v>
      </c>
      <c r="IK85">
        <v>0</v>
      </c>
    </row>
    <row r="86" spans="1:245">
      <c r="A86">
        <v>18</v>
      </c>
      <c r="B86">
        <v>1</v>
      </c>
      <c r="C86">
        <v>88</v>
      </c>
      <c r="E86" t="s">
        <v>189</v>
      </c>
      <c r="F86" t="s">
        <v>190</v>
      </c>
      <c r="G86" t="s">
        <v>191</v>
      </c>
      <c r="H86" t="s">
        <v>181</v>
      </c>
      <c r="I86">
        <f>I85*J86</f>
        <v>1.1000000000000001</v>
      </c>
      <c r="J86">
        <v>5</v>
      </c>
      <c r="K86">
        <v>5</v>
      </c>
      <c r="O86">
        <f t="shared" si="64"/>
        <v>3491.33</v>
      </c>
      <c r="P86">
        <f t="shared" si="65"/>
        <v>3491.33</v>
      </c>
      <c r="Q86">
        <f t="shared" si="66"/>
        <v>0</v>
      </c>
      <c r="R86">
        <f t="shared" si="67"/>
        <v>0</v>
      </c>
      <c r="S86">
        <f t="shared" si="68"/>
        <v>0</v>
      </c>
      <c r="T86">
        <f t="shared" si="69"/>
        <v>0</v>
      </c>
      <c r="U86">
        <f t="shared" si="70"/>
        <v>0</v>
      </c>
      <c r="V86">
        <f t="shared" si="71"/>
        <v>0</v>
      </c>
      <c r="W86">
        <f t="shared" si="72"/>
        <v>71.41</v>
      </c>
      <c r="X86">
        <f t="shared" si="73"/>
        <v>0</v>
      </c>
      <c r="Y86">
        <f t="shared" si="74"/>
        <v>0</v>
      </c>
      <c r="AA86">
        <v>34132744</v>
      </c>
      <c r="AB86">
        <f t="shared" si="75"/>
        <v>295.8</v>
      </c>
      <c r="AC86">
        <f t="shared" si="76"/>
        <v>295.8</v>
      </c>
      <c r="AD86">
        <f>ROUND((((ET86)-(EU86))+AE86),6)</f>
        <v>0</v>
      </c>
      <c r="AE86">
        <f>ROUND((EU86),6)</f>
        <v>0</v>
      </c>
      <c r="AF86">
        <f>ROUND((EV86),6)</f>
        <v>0</v>
      </c>
      <c r="AG86">
        <f t="shared" si="77"/>
        <v>0</v>
      </c>
      <c r="AH86">
        <f>(EW86)</f>
        <v>0</v>
      </c>
      <c r="AI86">
        <f>(EX86)</f>
        <v>0</v>
      </c>
      <c r="AJ86">
        <f t="shared" si="78"/>
        <v>64.92</v>
      </c>
      <c r="AK86">
        <v>295.8</v>
      </c>
      <c r="AL86">
        <v>295.8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64.92</v>
      </c>
      <c r="AT86">
        <v>113</v>
      </c>
      <c r="AU86">
        <v>65</v>
      </c>
      <c r="AV86">
        <v>1</v>
      </c>
      <c r="AW86">
        <v>1</v>
      </c>
      <c r="AZ86">
        <v>1</v>
      </c>
      <c r="BA86">
        <v>1</v>
      </c>
      <c r="BB86">
        <v>1</v>
      </c>
      <c r="BC86">
        <v>10.73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192</v>
      </c>
      <c r="BM86">
        <v>27005</v>
      </c>
      <c r="BN86">
        <v>0</v>
      </c>
      <c r="BO86" t="s">
        <v>190</v>
      </c>
      <c r="BP86">
        <v>1</v>
      </c>
      <c r="BQ86">
        <v>2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113</v>
      </c>
      <c r="CA86">
        <v>65</v>
      </c>
      <c r="CB86" t="s">
        <v>3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79"/>
        <v>3491.33</v>
      </c>
      <c r="CQ86">
        <f t="shared" si="80"/>
        <v>3173.9340000000002</v>
      </c>
      <c r="CR86">
        <f t="shared" si="81"/>
        <v>0</v>
      </c>
      <c r="CS86">
        <f t="shared" si="82"/>
        <v>0</v>
      </c>
      <c r="CT86">
        <f t="shared" si="83"/>
        <v>0</v>
      </c>
      <c r="CU86">
        <f t="shared" si="84"/>
        <v>0</v>
      </c>
      <c r="CV86">
        <f t="shared" si="85"/>
        <v>0</v>
      </c>
      <c r="CW86">
        <f t="shared" si="86"/>
        <v>0</v>
      </c>
      <c r="CX86">
        <f t="shared" si="87"/>
        <v>64.92</v>
      </c>
      <c r="CY86">
        <f t="shared" si="88"/>
        <v>0</v>
      </c>
      <c r="CZ86">
        <f t="shared" si="89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1007</v>
      </c>
      <c r="DV86" t="s">
        <v>181</v>
      </c>
      <c r="DW86" t="s">
        <v>181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36520433</v>
      </c>
      <c r="EF86">
        <v>2</v>
      </c>
      <c r="EG86" t="s">
        <v>102</v>
      </c>
      <c r="EH86">
        <v>0</v>
      </c>
      <c r="EI86" t="s">
        <v>3</v>
      </c>
      <c r="EJ86">
        <v>1</v>
      </c>
      <c r="EK86">
        <v>27005</v>
      </c>
      <c r="EL86" t="s">
        <v>188</v>
      </c>
      <c r="EM86" t="s">
        <v>177</v>
      </c>
      <c r="EO86" t="s">
        <v>3</v>
      </c>
      <c r="EQ86">
        <v>0</v>
      </c>
      <c r="ER86">
        <v>295.8</v>
      </c>
      <c r="ES86">
        <v>295.8</v>
      </c>
      <c r="ET86">
        <v>0</v>
      </c>
      <c r="EU86">
        <v>0</v>
      </c>
      <c r="EV86">
        <v>0</v>
      </c>
      <c r="EW86">
        <v>0</v>
      </c>
      <c r="EX86">
        <v>0</v>
      </c>
      <c r="FQ86">
        <v>0</v>
      </c>
      <c r="FR86">
        <f t="shared" si="90"/>
        <v>0</v>
      </c>
      <c r="FS86">
        <v>0</v>
      </c>
      <c r="FX86">
        <v>113</v>
      </c>
      <c r="FY86">
        <v>65</v>
      </c>
      <c r="GA86" t="s">
        <v>3</v>
      </c>
      <c r="GD86">
        <v>1</v>
      </c>
      <c r="GF86">
        <v>-1912798035</v>
      </c>
      <c r="GG86">
        <v>2</v>
      </c>
      <c r="GH86">
        <v>1</v>
      </c>
      <c r="GI86">
        <v>2</v>
      </c>
      <c r="GJ86">
        <v>0</v>
      </c>
      <c r="GK86">
        <v>0</v>
      </c>
      <c r="GL86">
        <f t="shared" si="91"/>
        <v>0</v>
      </c>
      <c r="GM86">
        <f t="shared" si="92"/>
        <v>3491.33</v>
      </c>
      <c r="GN86">
        <f t="shared" si="93"/>
        <v>3491.33</v>
      </c>
      <c r="GO86">
        <f t="shared" si="94"/>
        <v>0</v>
      </c>
      <c r="GP86">
        <f t="shared" si="95"/>
        <v>0</v>
      </c>
      <c r="GR86">
        <v>0</v>
      </c>
      <c r="GS86">
        <v>3</v>
      </c>
      <c r="GT86">
        <v>0</v>
      </c>
      <c r="GU86" t="s">
        <v>3</v>
      </c>
      <c r="GV86">
        <f t="shared" si="96"/>
        <v>0</v>
      </c>
      <c r="GW86">
        <v>1</v>
      </c>
      <c r="GX86">
        <f t="shared" si="97"/>
        <v>0</v>
      </c>
      <c r="HA86">
        <v>0</v>
      </c>
      <c r="HB86">
        <v>0</v>
      </c>
      <c r="HC86">
        <f t="shared" si="98"/>
        <v>0</v>
      </c>
      <c r="HE86" t="s">
        <v>3</v>
      </c>
      <c r="HF86" t="s">
        <v>3</v>
      </c>
      <c r="HM86" t="s">
        <v>3</v>
      </c>
      <c r="HN86" t="s">
        <v>3</v>
      </c>
      <c r="HO86" t="s">
        <v>3</v>
      </c>
      <c r="HP86" t="s">
        <v>3</v>
      </c>
      <c r="HQ86" t="s">
        <v>3</v>
      </c>
      <c r="IK86">
        <v>0</v>
      </c>
    </row>
    <row r="88" spans="1:245">
      <c r="A88" s="2">
        <v>51</v>
      </c>
      <c r="B88" s="2">
        <f>B65</f>
        <v>1</v>
      </c>
      <c r="C88" s="2">
        <f>A65</f>
        <v>4</v>
      </c>
      <c r="D88" s="2">
        <f>ROW(A65)</f>
        <v>65</v>
      </c>
      <c r="E88" s="2"/>
      <c r="F88" s="2" t="str">
        <f>IF(F65&lt;&gt;"",F65,"")</f>
        <v>Новый раздел</v>
      </c>
      <c r="G88" s="2" t="str">
        <f>IF(G65&lt;&gt;"",G65,"")</f>
        <v>Монтаж</v>
      </c>
      <c r="H88" s="2">
        <v>0</v>
      </c>
      <c r="I88" s="2"/>
      <c r="J88" s="2"/>
      <c r="K88" s="2"/>
      <c r="L88" s="2"/>
      <c r="M88" s="2"/>
      <c r="N88" s="2"/>
      <c r="O88" s="2">
        <f t="shared" ref="O88:T88" si="101">ROUND(AB88,2)</f>
        <v>435544.8</v>
      </c>
      <c r="P88" s="2">
        <f t="shared" si="101"/>
        <v>385844.84</v>
      </c>
      <c r="Q88" s="2">
        <f t="shared" si="101"/>
        <v>4541.34</v>
      </c>
      <c r="R88" s="2">
        <f t="shared" si="101"/>
        <v>502.55</v>
      </c>
      <c r="S88" s="2">
        <f t="shared" si="101"/>
        <v>45158.62</v>
      </c>
      <c r="T88" s="2">
        <f t="shared" si="101"/>
        <v>0</v>
      </c>
      <c r="U88" s="2">
        <f>AH88</f>
        <v>147.639162</v>
      </c>
      <c r="V88" s="2">
        <f>AI88</f>
        <v>1.1327499999999999</v>
      </c>
      <c r="W88" s="2">
        <f>ROUND(AJ88,2)</f>
        <v>131.18</v>
      </c>
      <c r="X88" s="2">
        <f>ROUND(AK88,2)</f>
        <v>42517.45</v>
      </c>
      <c r="Y88" s="2">
        <f>ROUND(AL88,2)</f>
        <v>22103.59</v>
      </c>
      <c r="Z88" s="2"/>
      <c r="AA88" s="2"/>
      <c r="AB88" s="2">
        <f>ROUND(SUMIF(AA69:AA86,"=34132744",O69:O86),2)</f>
        <v>435544.8</v>
      </c>
      <c r="AC88" s="2">
        <f>ROUND(SUMIF(AA69:AA86,"=34132744",P69:P86),2)</f>
        <v>385844.84</v>
      </c>
      <c r="AD88" s="2">
        <f>ROUND(SUMIF(AA69:AA86,"=34132744",Q69:Q86),2)</f>
        <v>4541.34</v>
      </c>
      <c r="AE88" s="2">
        <f>ROUND(SUMIF(AA69:AA86,"=34132744",R69:R86),2)</f>
        <v>502.55</v>
      </c>
      <c r="AF88" s="2">
        <f>ROUND(SUMIF(AA69:AA86,"=34132744",S69:S86),2)</f>
        <v>45158.62</v>
      </c>
      <c r="AG88" s="2">
        <f>ROUND(SUMIF(AA69:AA86,"=34132744",T69:T86),2)</f>
        <v>0</v>
      </c>
      <c r="AH88" s="2">
        <f>SUMIF(AA69:AA86,"=34132744",U69:U86)</f>
        <v>147.639162</v>
      </c>
      <c r="AI88" s="2">
        <f>SUMIF(AA69:AA86,"=34132744",V69:V86)</f>
        <v>1.1327499999999999</v>
      </c>
      <c r="AJ88" s="2">
        <f>ROUND(SUMIF(AA69:AA86,"=34132744",W69:W86),2)</f>
        <v>131.18</v>
      </c>
      <c r="AK88" s="2">
        <f>ROUND(SUMIF(AA69:AA86,"=34132744",X69:X86),2)</f>
        <v>42517.45</v>
      </c>
      <c r="AL88" s="2">
        <f>ROUND(SUMIF(AA69:AA86,"=34132744",Y69:Y86),2)</f>
        <v>22103.59</v>
      </c>
      <c r="AM88" s="2"/>
      <c r="AN88" s="2"/>
      <c r="AO88" s="2">
        <f t="shared" ref="AO88:BD88" si="102">ROUND(BX88,2)</f>
        <v>0</v>
      </c>
      <c r="AP88" s="2">
        <f t="shared" si="102"/>
        <v>0</v>
      </c>
      <c r="AQ88" s="2">
        <f t="shared" si="102"/>
        <v>0</v>
      </c>
      <c r="AR88" s="2">
        <f t="shared" si="102"/>
        <v>500165.84</v>
      </c>
      <c r="AS88" s="2">
        <f t="shared" si="102"/>
        <v>500165.84</v>
      </c>
      <c r="AT88" s="2">
        <f t="shared" si="102"/>
        <v>0</v>
      </c>
      <c r="AU88" s="2">
        <f t="shared" si="102"/>
        <v>0</v>
      </c>
      <c r="AV88" s="2">
        <f t="shared" si="102"/>
        <v>385844.84</v>
      </c>
      <c r="AW88" s="2">
        <f t="shared" si="102"/>
        <v>385844.84</v>
      </c>
      <c r="AX88" s="2">
        <f t="shared" si="102"/>
        <v>0</v>
      </c>
      <c r="AY88" s="2">
        <f t="shared" si="102"/>
        <v>385844.84</v>
      </c>
      <c r="AZ88" s="2">
        <f t="shared" si="102"/>
        <v>0</v>
      </c>
      <c r="BA88" s="2">
        <f t="shared" si="102"/>
        <v>0</v>
      </c>
      <c r="BB88" s="2">
        <f t="shared" si="102"/>
        <v>0</v>
      </c>
      <c r="BC88" s="2">
        <f t="shared" si="102"/>
        <v>0</v>
      </c>
      <c r="BD88" s="2">
        <f t="shared" si="102"/>
        <v>0</v>
      </c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>
        <f>ROUND(SUMIF(AA69:AA86,"=34132744",FQ69:FQ86),2)</f>
        <v>0</v>
      </c>
      <c r="BY88" s="2">
        <f>ROUND(SUMIF(AA69:AA86,"=34132744",FR69:FR86),2)</f>
        <v>0</v>
      </c>
      <c r="BZ88" s="2">
        <f>ROUND(SUMIF(AA69:AA86,"=34132744",GL69:GL86),2)</f>
        <v>0</v>
      </c>
      <c r="CA88" s="2">
        <f>ROUND(SUMIF(AA69:AA86,"=34132744",GM69:GM86),2)</f>
        <v>500165.84</v>
      </c>
      <c r="CB88" s="2">
        <f>ROUND(SUMIF(AA69:AA86,"=34132744",GN69:GN86),2)</f>
        <v>500165.84</v>
      </c>
      <c r="CC88" s="2">
        <f>ROUND(SUMIF(AA69:AA86,"=34132744",GO69:GO86),2)</f>
        <v>0</v>
      </c>
      <c r="CD88" s="2">
        <f>ROUND(SUMIF(AA69:AA86,"=34132744",GP69:GP86),2)</f>
        <v>0</v>
      </c>
      <c r="CE88" s="2">
        <f>AC88-BX88</f>
        <v>385844.84</v>
      </c>
      <c r="CF88" s="2">
        <f>AC88-BY88</f>
        <v>385844.84</v>
      </c>
      <c r="CG88" s="2">
        <f>BX88-BZ88</f>
        <v>0</v>
      </c>
      <c r="CH88" s="2">
        <f>AC88-BX88-BY88+BZ88</f>
        <v>385844.84</v>
      </c>
      <c r="CI88" s="2">
        <f>BY88-BZ88</f>
        <v>0</v>
      </c>
      <c r="CJ88" s="2">
        <f>ROUND(SUMIF(AA69:AA86,"=34132744",GX69:GX86),2)</f>
        <v>0</v>
      </c>
      <c r="CK88" s="2">
        <f>ROUND(SUMIF(AA69:AA86,"=34132744",GY69:GY86),2)</f>
        <v>0</v>
      </c>
      <c r="CL88" s="2">
        <f>ROUND(SUMIF(AA69:AA86,"=34132744",GZ69:GZ86),2)</f>
        <v>0</v>
      </c>
      <c r="CM88" s="2">
        <f>ROUND(SUMIF(AA69:AA86,"=34132744",HD69:HD86),2)</f>
        <v>0</v>
      </c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>
        <v>0</v>
      </c>
    </row>
    <row r="90" spans="1:245">
      <c r="A90" s="4">
        <v>50</v>
      </c>
      <c r="B90" s="4">
        <v>0</v>
      </c>
      <c r="C90" s="4">
        <v>0</v>
      </c>
      <c r="D90" s="4">
        <v>1</v>
      </c>
      <c r="E90" s="4">
        <v>201</v>
      </c>
      <c r="F90" s="4">
        <f>ROUND(Source!O88,O90)</f>
        <v>435544.8</v>
      </c>
      <c r="G90" s="4" t="s">
        <v>42</v>
      </c>
      <c r="H90" s="4" t="s">
        <v>43</v>
      </c>
      <c r="I90" s="4"/>
      <c r="J90" s="4"/>
      <c r="K90" s="4">
        <v>201</v>
      </c>
      <c r="L90" s="4">
        <v>1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>
        <v>435544.8</v>
      </c>
      <c r="X90" s="4">
        <v>1</v>
      </c>
      <c r="Y90" s="4">
        <v>435544.8</v>
      </c>
      <c r="Z90" s="4"/>
      <c r="AA90" s="4"/>
      <c r="AB90" s="4"/>
    </row>
    <row r="91" spans="1:245">
      <c r="A91" s="4">
        <v>50</v>
      </c>
      <c r="B91" s="4">
        <v>0</v>
      </c>
      <c r="C91" s="4">
        <v>0</v>
      </c>
      <c r="D91" s="4">
        <v>1</v>
      </c>
      <c r="E91" s="4">
        <v>202</v>
      </c>
      <c r="F91" s="4">
        <f>ROUND(Source!P88,O91)</f>
        <v>385844.84</v>
      </c>
      <c r="G91" s="4" t="s">
        <v>44</v>
      </c>
      <c r="H91" s="4" t="s">
        <v>45</v>
      </c>
      <c r="I91" s="4"/>
      <c r="J91" s="4"/>
      <c r="K91" s="4">
        <v>202</v>
      </c>
      <c r="L91" s="4">
        <v>2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>
        <v>385844.84</v>
      </c>
      <c r="X91" s="4">
        <v>1</v>
      </c>
      <c r="Y91" s="4">
        <v>385844.84</v>
      </c>
      <c r="Z91" s="4"/>
      <c r="AA91" s="4"/>
      <c r="AB91" s="4"/>
    </row>
    <row r="92" spans="1:245">
      <c r="A92" s="4">
        <v>50</v>
      </c>
      <c r="B92" s="4">
        <v>0</v>
      </c>
      <c r="C92" s="4">
        <v>0</v>
      </c>
      <c r="D92" s="4">
        <v>1</v>
      </c>
      <c r="E92" s="4">
        <v>222</v>
      </c>
      <c r="F92" s="4">
        <f>ROUND(Source!AO88,O92)</f>
        <v>0</v>
      </c>
      <c r="G92" s="4" t="s">
        <v>46</v>
      </c>
      <c r="H92" s="4" t="s">
        <v>47</v>
      </c>
      <c r="I92" s="4"/>
      <c r="J92" s="4"/>
      <c r="K92" s="4">
        <v>222</v>
      </c>
      <c r="L92" s="4">
        <v>3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>
        <v>0</v>
      </c>
      <c r="X92" s="4">
        <v>1</v>
      </c>
      <c r="Y92" s="4">
        <v>0</v>
      </c>
      <c r="Z92" s="4"/>
      <c r="AA92" s="4"/>
      <c r="AB92" s="4"/>
    </row>
    <row r="93" spans="1:245">
      <c r="A93" s="4">
        <v>50</v>
      </c>
      <c r="B93" s="4">
        <v>0</v>
      </c>
      <c r="C93" s="4">
        <v>0</v>
      </c>
      <c r="D93" s="4">
        <v>1</v>
      </c>
      <c r="E93" s="4">
        <v>225</v>
      </c>
      <c r="F93" s="4">
        <f>ROUND(Source!AV88,O93)</f>
        <v>385844.84</v>
      </c>
      <c r="G93" s="4" t="s">
        <v>48</v>
      </c>
      <c r="H93" s="4" t="s">
        <v>49</v>
      </c>
      <c r="I93" s="4"/>
      <c r="J93" s="4"/>
      <c r="K93" s="4">
        <v>225</v>
      </c>
      <c r="L93" s="4">
        <v>4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>
        <v>385844.84</v>
      </c>
      <c r="X93" s="4">
        <v>1</v>
      </c>
      <c r="Y93" s="4">
        <v>385844.84</v>
      </c>
      <c r="Z93" s="4"/>
      <c r="AA93" s="4"/>
      <c r="AB93" s="4"/>
    </row>
    <row r="94" spans="1:245">
      <c r="A94" s="4">
        <v>50</v>
      </c>
      <c r="B94" s="4">
        <v>0</v>
      </c>
      <c r="C94" s="4">
        <v>0</v>
      </c>
      <c r="D94" s="4">
        <v>1</v>
      </c>
      <c r="E94" s="4">
        <v>226</v>
      </c>
      <c r="F94" s="4">
        <f>ROUND(Source!AW88,O94)</f>
        <v>385844.84</v>
      </c>
      <c r="G94" s="4" t="s">
        <v>50</v>
      </c>
      <c r="H94" s="4" t="s">
        <v>51</v>
      </c>
      <c r="I94" s="4"/>
      <c r="J94" s="4"/>
      <c r="K94" s="4">
        <v>226</v>
      </c>
      <c r="L94" s="4">
        <v>5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>
        <v>385844.84</v>
      </c>
      <c r="X94" s="4">
        <v>1</v>
      </c>
      <c r="Y94" s="4">
        <v>385844.84</v>
      </c>
      <c r="Z94" s="4"/>
      <c r="AA94" s="4"/>
      <c r="AB94" s="4"/>
    </row>
    <row r="95" spans="1:245">
      <c r="A95" s="4">
        <v>50</v>
      </c>
      <c r="B95" s="4">
        <v>0</v>
      </c>
      <c r="C95" s="4">
        <v>0</v>
      </c>
      <c r="D95" s="4">
        <v>1</v>
      </c>
      <c r="E95" s="4">
        <v>227</v>
      </c>
      <c r="F95" s="4">
        <f>ROUND(Source!AX88,O95)</f>
        <v>0</v>
      </c>
      <c r="G95" s="4" t="s">
        <v>52</v>
      </c>
      <c r="H95" s="4" t="s">
        <v>53</v>
      </c>
      <c r="I95" s="4"/>
      <c r="J95" s="4"/>
      <c r="K95" s="4">
        <v>227</v>
      </c>
      <c r="L95" s="4">
        <v>6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>
        <v>0</v>
      </c>
      <c r="X95" s="4">
        <v>1</v>
      </c>
      <c r="Y95" s="4">
        <v>0</v>
      </c>
      <c r="Z95" s="4"/>
      <c r="AA95" s="4"/>
      <c r="AB95" s="4"/>
    </row>
    <row r="96" spans="1:245">
      <c r="A96" s="4">
        <v>50</v>
      </c>
      <c r="B96" s="4">
        <v>0</v>
      </c>
      <c r="C96" s="4">
        <v>0</v>
      </c>
      <c r="D96" s="4">
        <v>1</v>
      </c>
      <c r="E96" s="4">
        <v>228</v>
      </c>
      <c r="F96" s="4">
        <f>ROUND(Source!AY88,O96)</f>
        <v>385844.84</v>
      </c>
      <c r="G96" s="4" t="s">
        <v>54</v>
      </c>
      <c r="H96" s="4" t="s">
        <v>55</v>
      </c>
      <c r="I96" s="4"/>
      <c r="J96" s="4"/>
      <c r="K96" s="4">
        <v>228</v>
      </c>
      <c r="L96" s="4">
        <v>7</v>
      </c>
      <c r="M96" s="4">
        <v>3</v>
      </c>
      <c r="N96" s="4" t="s">
        <v>3</v>
      </c>
      <c r="O96" s="4">
        <v>2</v>
      </c>
      <c r="P96" s="4"/>
      <c r="Q96" s="4"/>
      <c r="R96" s="4"/>
      <c r="S96" s="4"/>
      <c r="T96" s="4"/>
      <c r="U96" s="4"/>
      <c r="V96" s="4"/>
      <c r="W96" s="4">
        <v>385844.84</v>
      </c>
      <c r="X96" s="4">
        <v>1</v>
      </c>
      <c r="Y96" s="4">
        <v>385844.84</v>
      </c>
      <c r="Z96" s="4"/>
      <c r="AA96" s="4"/>
      <c r="AB96" s="4"/>
    </row>
    <row r="97" spans="1:28">
      <c r="A97" s="4">
        <v>50</v>
      </c>
      <c r="B97" s="4">
        <v>0</v>
      </c>
      <c r="C97" s="4">
        <v>0</v>
      </c>
      <c r="D97" s="4">
        <v>1</v>
      </c>
      <c r="E97" s="4">
        <v>216</v>
      </c>
      <c r="F97" s="4">
        <f>ROUND(Source!AP88,O97)</f>
        <v>0</v>
      </c>
      <c r="G97" s="4" t="s">
        <v>56</v>
      </c>
      <c r="H97" s="4" t="s">
        <v>57</v>
      </c>
      <c r="I97" s="4"/>
      <c r="J97" s="4"/>
      <c r="K97" s="4">
        <v>216</v>
      </c>
      <c r="L97" s="4">
        <v>8</v>
      </c>
      <c r="M97" s="4">
        <v>3</v>
      </c>
      <c r="N97" s="4" t="s">
        <v>3</v>
      </c>
      <c r="O97" s="4">
        <v>2</v>
      </c>
      <c r="P97" s="4"/>
      <c r="Q97" s="4"/>
      <c r="R97" s="4"/>
      <c r="S97" s="4"/>
      <c r="T97" s="4"/>
      <c r="U97" s="4"/>
      <c r="V97" s="4"/>
      <c r="W97" s="4">
        <v>0</v>
      </c>
      <c r="X97" s="4">
        <v>1</v>
      </c>
      <c r="Y97" s="4">
        <v>0</v>
      </c>
      <c r="Z97" s="4"/>
      <c r="AA97" s="4"/>
      <c r="AB97" s="4"/>
    </row>
    <row r="98" spans="1:28">
      <c r="A98" s="4">
        <v>50</v>
      </c>
      <c r="B98" s="4">
        <v>0</v>
      </c>
      <c r="C98" s="4">
        <v>0</v>
      </c>
      <c r="D98" s="4">
        <v>1</v>
      </c>
      <c r="E98" s="4">
        <v>223</v>
      </c>
      <c r="F98" s="4">
        <f>ROUND(Source!AQ88,O98)</f>
        <v>0</v>
      </c>
      <c r="G98" s="4" t="s">
        <v>58</v>
      </c>
      <c r="H98" s="4" t="s">
        <v>59</v>
      </c>
      <c r="I98" s="4"/>
      <c r="J98" s="4"/>
      <c r="K98" s="4">
        <v>223</v>
      </c>
      <c r="L98" s="4">
        <v>9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>
        <v>0</v>
      </c>
      <c r="X98" s="4">
        <v>1</v>
      </c>
      <c r="Y98" s="4">
        <v>0</v>
      </c>
      <c r="Z98" s="4"/>
      <c r="AA98" s="4"/>
      <c r="AB98" s="4"/>
    </row>
    <row r="99" spans="1:28">
      <c r="A99" s="4">
        <v>50</v>
      </c>
      <c r="B99" s="4">
        <v>0</v>
      </c>
      <c r="C99" s="4">
        <v>0</v>
      </c>
      <c r="D99" s="4">
        <v>1</v>
      </c>
      <c r="E99" s="4">
        <v>229</v>
      </c>
      <c r="F99" s="4">
        <f>ROUND(Source!AZ88,O99)</f>
        <v>0</v>
      </c>
      <c r="G99" s="4" t="s">
        <v>60</v>
      </c>
      <c r="H99" s="4" t="s">
        <v>61</v>
      </c>
      <c r="I99" s="4"/>
      <c r="J99" s="4"/>
      <c r="K99" s="4">
        <v>229</v>
      </c>
      <c r="L99" s="4">
        <v>10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>
        <v>0</v>
      </c>
      <c r="X99" s="4">
        <v>1</v>
      </c>
      <c r="Y99" s="4">
        <v>0</v>
      </c>
      <c r="Z99" s="4"/>
      <c r="AA99" s="4"/>
      <c r="AB99" s="4"/>
    </row>
    <row r="100" spans="1:28">
      <c r="A100" s="4">
        <v>50</v>
      </c>
      <c r="B100" s="4">
        <v>0</v>
      </c>
      <c r="C100" s="4">
        <v>0</v>
      </c>
      <c r="D100" s="4">
        <v>1</v>
      </c>
      <c r="E100" s="4">
        <v>203</v>
      </c>
      <c r="F100" s="4">
        <f>ROUND(Source!Q88,O100)</f>
        <v>4541.34</v>
      </c>
      <c r="G100" s="4" t="s">
        <v>62</v>
      </c>
      <c r="H100" s="4" t="s">
        <v>63</v>
      </c>
      <c r="I100" s="4"/>
      <c r="J100" s="4"/>
      <c r="K100" s="4">
        <v>203</v>
      </c>
      <c r="L100" s="4">
        <v>11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>
        <v>4541.34</v>
      </c>
      <c r="X100" s="4">
        <v>1</v>
      </c>
      <c r="Y100" s="4">
        <v>4541.34</v>
      </c>
      <c r="Z100" s="4"/>
      <c r="AA100" s="4"/>
      <c r="AB100" s="4"/>
    </row>
    <row r="101" spans="1:28">
      <c r="A101" s="4">
        <v>50</v>
      </c>
      <c r="B101" s="4">
        <v>0</v>
      </c>
      <c r="C101" s="4">
        <v>0</v>
      </c>
      <c r="D101" s="4">
        <v>1</v>
      </c>
      <c r="E101" s="4">
        <v>231</v>
      </c>
      <c r="F101" s="4">
        <f>ROUND(Source!BB88,O101)</f>
        <v>0</v>
      </c>
      <c r="G101" s="4" t="s">
        <v>64</v>
      </c>
      <c r="H101" s="4" t="s">
        <v>65</v>
      </c>
      <c r="I101" s="4"/>
      <c r="J101" s="4"/>
      <c r="K101" s="4">
        <v>231</v>
      </c>
      <c r="L101" s="4">
        <v>12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>
        <v>0</v>
      </c>
      <c r="X101" s="4">
        <v>1</v>
      </c>
      <c r="Y101" s="4">
        <v>0</v>
      </c>
      <c r="Z101" s="4"/>
      <c r="AA101" s="4"/>
      <c r="AB101" s="4"/>
    </row>
    <row r="102" spans="1:28">
      <c r="A102" s="4">
        <v>50</v>
      </c>
      <c r="B102" s="4">
        <v>0</v>
      </c>
      <c r="C102" s="4">
        <v>0</v>
      </c>
      <c r="D102" s="4">
        <v>1</v>
      </c>
      <c r="E102" s="4">
        <v>204</v>
      </c>
      <c r="F102" s="4">
        <f>ROUND(Source!R88,O102)</f>
        <v>502.55</v>
      </c>
      <c r="G102" s="4" t="s">
        <v>66</v>
      </c>
      <c r="H102" s="4" t="s">
        <v>67</v>
      </c>
      <c r="I102" s="4"/>
      <c r="J102" s="4"/>
      <c r="K102" s="4">
        <v>204</v>
      </c>
      <c r="L102" s="4">
        <v>13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>
        <v>502.55</v>
      </c>
      <c r="X102" s="4">
        <v>1</v>
      </c>
      <c r="Y102" s="4">
        <v>502.55</v>
      </c>
      <c r="Z102" s="4"/>
      <c r="AA102" s="4"/>
      <c r="AB102" s="4"/>
    </row>
    <row r="103" spans="1:28">
      <c r="A103" s="4">
        <v>50</v>
      </c>
      <c r="B103" s="4">
        <v>0</v>
      </c>
      <c r="C103" s="4">
        <v>0</v>
      </c>
      <c r="D103" s="4">
        <v>1</v>
      </c>
      <c r="E103" s="4">
        <v>205</v>
      </c>
      <c r="F103" s="4">
        <f>ROUND(Source!S88,O103)</f>
        <v>45158.62</v>
      </c>
      <c r="G103" s="4" t="s">
        <v>68</v>
      </c>
      <c r="H103" s="4" t="s">
        <v>69</v>
      </c>
      <c r="I103" s="4"/>
      <c r="J103" s="4"/>
      <c r="K103" s="4">
        <v>205</v>
      </c>
      <c r="L103" s="4">
        <v>14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>
        <v>45158.62</v>
      </c>
      <c r="X103" s="4">
        <v>1</v>
      </c>
      <c r="Y103" s="4">
        <v>45158.62</v>
      </c>
      <c r="Z103" s="4"/>
      <c r="AA103" s="4"/>
      <c r="AB103" s="4"/>
    </row>
    <row r="104" spans="1:28">
      <c r="A104" s="4">
        <v>50</v>
      </c>
      <c r="B104" s="4">
        <v>0</v>
      </c>
      <c r="C104" s="4">
        <v>0</v>
      </c>
      <c r="D104" s="4">
        <v>1</v>
      </c>
      <c r="E104" s="4">
        <v>232</v>
      </c>
      <c r="F104" s="4">
        <f>ROUND(Source!BC88,O104)</f>
        <v>0</v>
      </c>
      <c r="G104" s="4" t="s">
        <v>70</v>
      </c>
      <c r="H104" s="4" t="s">
        <v>71</v>
      </c>
      <c r="I104" s="4"/>
      <c r="J104" s="4"/>
      <c r="K104" s="4">
        <v>232</v>
      </c>
      <c r="L104" s="4">
        <v>15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>
        <v>0</v>
      </c>
      <c r="X104" s="4">
        <v>1</v>
      </c>
      <c r="Y104" s="4">
        <v>0</v>
      </c>
      <c r="Z104" s="4"/>
      <c r="AA104" s="4"/>
      <c r="AB104" s="4"/>
    </row>
    <row r="105" spans="1:28">
      <c r="A105" s="4">
        <v>50</v>
      </c>
      <c r="B105" s="4">
        <v>0</v>
      </c>
      <c r="C105" s="4">
        <v>0</v>
      </c>
      <c r="D105" s="4">
        <v>1</v>
      </c>
      <c r="E105" s="4">
        <v>214</v>
      </c>
      <c r="F105" s="4">
        <f>ROUND(Source!AS88,O105)</f>
        <v>500165.84</v>
      </c>
      <c r="G105" s="4" t="s">
        <v>72</v>
      </c>
      <c r="H105" s="4" t="s">
        <v>73</v>
      </c>
      <c r="I105" s="4"/>
      <c r="J105" s="4"/>
      <c r="K105" s="4">
        <v>214</v>
      </c>
      <c r="L105" s="4">
        <v>16</v>
      </c>
      <c r="M105" s="4">
        <v>3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>
        <v>500165.84</v>
      </c>
      <c r="X105" s="4">
        <v>1</v>
      </c>
      <c r="Y105" s="4">
        <v>500165.84</v>
      </c>
      <c r="Z105" s="4"/>
      <c r="AA105" s="4"/>
      <c r="AB105" s="4"/>
    </row>
    <row r="106" spans="1:28">
      <c r="A106" s="4">
        <v>50</v>
      </c>
      <c r="B106" s="4">
        <v>0</v>
      </c>
      <c r="C106" s="4">
        <v>0</v>
      </c>
      <c r="D106" s="4">
        <v>1</v>
      </c>
      <c r="E106" s="4">
        <v>215</v>
      </c>
      <c r="F106" s="4">
        <f>ROUND(Source!AT88,O106)</f>
        <v>0</v>
      </c>
      <c r="G106" s="4" t="s">
        <v>74</v>
      </c>
      <c r="H106" s="4" t="s">
        <v>75</v>
      </c>
      <c r="I106" s="4"/>
      <c r="J106" s="4"/>
      <c r="K106" s="4">
        <v>215</v>
      </c>
      <c r="L106" s="4">
        <v>17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>
        <v>0</v>
      </c>
      <c r="X106" s="4">
        <v>1</v>
      </c>
      <c r="Y106" s="4">
        <v>0</v>
      </c>
      <c r="Z106" s="4"/>
      <c r="AA106" s="4"/>
      <c r="AB106" s="4"/>
    </row>
    <row r="107" spans="1:28">
      <c r="A107" s="4">
        <v>50</v>
      </c>
      <c r="B107" s="4">
        <v>0</v>
      </c>
      <c r="C107" s="4">
        <v>0</v>
      </c>
      <c r="D107" s="4">
        <v>1</v>
      </c>
      <c r="E107" s="4">
        <v>217</v>
      </c>
      <c r="F107" s="4">
        <f>ROUND(Source!AU88,O107)</f>
        <v>0</v>
      </c>
      <c r="G107" s="4" t="s">
        <v>76</v>
      </c>
      <c r="H107" s="4" t="s">
        <v>77</v>
      </c>
      <c r="I107" s="4"/>
      <c r="J107" s="4"/>
      <c r="K107" s="4">
        <v>217</v>
      </c>
      <c r="L107" s="4">
        <v>18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>
        <v>0</v>
      </c>
      <c r="X107" s="4">
        <v>1</v>
      </c>
      <c r="Y107" s="4">
        <v>0</v>
      </c>
      <c r="Z107" s="4"/>
      <c r="AA107" s="4"/>
      <c r="AB107" s="4"/>
    </row>
    <row r="108" spans="1:28">
      <c r="A108" s="4">
        <v>50</v>
      </c>
      <c r="B108" s="4">
        <v>0</v>
      </c>
      <c r="C108" s="4">
        <v>0</v>
      </c>
      <c r="D108" s="4">
        <v>1</v>
      </c>
      <c r="E108" s="4">
        <v>230</v>
      </c>
      <c r="F108" s="4">
        <f>ROUND(Source!BA88,O108)</f>
        <v>0</v>
      </c>
      <c r="G108" s="4" t="s">
        <v>78</v>
      </c>
      <c r="H108" s="4" t="s">
        <v>79</v>
      </c>
      <c r="I108" s="4"/>
      <c r="J108" s="4"/>
      <c r="K108" s="4">
        <v>230</v>
      </c>
      <c r="L108" s="4">
        <v>19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>
        <v>0</v>
      </c>
      <c r="X108" s="4">
        <v>1</v>
      </c>
      <c r="Y108" s="4">
        <v>0</v>
      </c>
      <c r="Z108" s="4"/>
      <c r="AA108" s="4"/>
      <c r="AB108" s="4"/>
    </row>
    <row r="109" spans="1:28">
      <c r="A109" s="4">
        <v>50</v>
      </c>
      <c r="B109" s="4">
        <v>0</v>
      </c>
      <c r="C109" s="4">
        <v>0</v>
      </c>
      <c r="D109" s="4">
        <v>1</v>
      </c>
      <c r="E109" s="4">
        <v>206</v>
      </c>
      <c r="F109" s="4">
        <f>ROUND(Source!T88,O109)</f>
        <v>0</v>
      </c>
      <c r="G109" s="4" t="s">
        <v>80</v>
      </c>
      <c r="H109" s="4" t="s">
        <v>81</v>
      </c>
      <c r="I109" s="4"/>
      <c r="J109" s="4"/>
      <c r="K109" s="4">
        <v>206</v>
      </c>
      <c r="L109" s="4">
        <v>20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>
        <v>0</v>
      </c>
      <c r="X109" s="4">
        <v>1</v>
      </c>
      <c r="Y109" s="4">
        <v>0</v>
      </c>
      <c r="Z109" s="4"/>
      <c r="AA109" s="4"/>
      <c r="AB109" s="4"/>
    </row>
    <row r="110" spans="1:28">
      <c r="A110" s="4">
        <v>50</v>
      </c>
      <c r="B110" s="4">
        <v>0</v>
      </c>
      <c r="C110" s="4">
        <v>0</v>
      </c>
      <c r="D110" s="4">
        <v>1</v>
      </c>
      <c r="E110" s="4">
        <v>207</v>
      </c>
      <c r="F110" s="4">
        <f>Source!U88</f>
        <v>147.639162</v>
      </c>
      <c r="G110" s="4" t="s">
        <v>82</v>
      </c>
      <c r="H110" s="4" t="s">
        <v>83</v>
      </c>
      <c r="I110" s="4"/>
      <c r="J110" s="4"/>
      <c r="K110" s="4">
        <v>207</v>
      </c>
      <c r="L110" s="4">
        <v>21</v>
      </c>
      <c r="M110" s="4">
        <v>3</v>
      </c>
      <c r="N110" s="4" t="s">
        <v>3</v>
      </c>
      <c r="O110" s="4">
        <v>-1</v>
      </c>
      <c r="P110" s="4"/>
      <c r="Q110" s="4"/>
      <c r="R110" s="4"/>
      <c r="S110" s="4"/>
      <c r="T110" s="4"/>
      <c r="U110" s="4"/>
      <c r="V110" s="4"/>
      <c r="W110" s="4">
        <v>147.639162</v>
      </c>
      <c r="X110" s="4">
        <v>1</v>
      </c>
      <c r="Y110" s="4">
        <v>147.639162</v>
      </c>
      <c r="Z110" s="4"/>
      <c r="AA110" s="4"/>
      <c r="AB110" s="4"/>
    </row>
    <row r="111" spans="1:28">
      <c r="A111" s="4">
        <v>50</v>
      </c>
      <c r="B111" s="4">
        <v>0</v>
      </c>
      <c r="C111" s="4">
        <v>0</v>
      </c>
      <c r="D111" s="4">
        <v>1</v>
      </c>
      <c r="E111" s="4">
        <v>208</v>
      </c>
      <c r="F111" s="4">
        <f>Source!V88</f>
        <v>1.1327499999999999</v>
      </c>
      <c r="G111" s="4" t="s">
        <v>84</v>
      </c>
      <c r="H111" s="4" t="s">
        <v>85</v>
      </c>
      <c r="I111" s="4"/>
      <c r="J111" s="4"/>
      <c r="K111" s="4">
        <v>208</v>
      </c>
      <c r="L111" s="4">
        <v>22</v>
      </c>
      <c r="M111" s="4">
        <v>3</v>
      </c>
      <c r="N111" s="4" t="s">
        <v>3</v>
      </c>
      <c r="O111" s="4">
        <v>-1</v>
      </c>
      <c r="P111" s="4"/>
      <c r="Q111" s="4"/>
      <c r="R111" s="4"/>
      <c r="S111" s="4"/>
      <c r="T111" s="4"/>
      <c r="U111" s="4"/>
      <c r="V111" s="4"/>
      <c r="W111" s="4">
        <v>1.1327499999999999</v>
      </c>
      <c r="X111" s="4">
        <v>1</v>
      </c>
      <c r="Y111" s="4">
        <v>1.1327499999999999</v>
      </c>
      <c r="Z111" s="4"/>
      <c r="AA111" s="4"/>
      <c r="AB111" s="4"/>
    </row>
    <row r="112" spans="1:28">
      <c r="A112" s="4">
        <v>50</v>
      </c>
      <c r="B112" s="4">
        <v>0</v>
      </c>
      <c r="C112" s="4">
        <v>0</v>
      </c>
      <c r="D112" s="4">
        <v>1</v>
      </c>
      <c r="E112" s="4">
        <v>209</v>
      </c>
      <c r="F112" s="4">
        <f>ROUND(Source!W88,O112)</f>
        <v>131.18</v>
      </c>
      <c r="G112" s="4" t="s">
        <v>86</v>
      </c>
      <c r="H112" s="4" t="s">
        <v>87</v>
      </c>
      <c r="I112" s="4"/>
      <c r="J112" s="4"/>
      <c r="K112" s="4">
        <v>209</v>
      </c>
      <c r="L112" s="4">
        <v>23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>
        <v>131.18</v>
      </c>
      <c r="X112" s="4">
        <v>1</v>
      </c>
      <c r="Y112" s="4">
        <v>131.18</v>
      </c>
      <c r="Z112" s="4"/>
      <c r="AA112" s="4"/>
      <c r="AB112" s="4"/>
    </row>
    <row r="113" spans="1:245">
      <c r="A113" s="4">
        <v>50</v>
      </c>
      <c r="B113" s="4">
        <v>0</v>
      </c>
      <c r="C113" s="4">
        <v>0</v>
      </c>
      <c r="D113" s="4">
        <v>1</v>
      </c>
      <c r="E113" s="4">
        <v>233</v>
      </c>
      <c r="F113" s="4">
        <f>ROUND(Source!BD88,O113)</f>
        <v>0</v>
      </c>
      <c r="G113" s="4" t="s">
        <v>88</v>
      </c>
      <c r="H113" s="4" t="s">
        <v>89</v>
      </c>
      <c r="I113" s="4"/>
      <c r="J113" s="4"/>
      <c r="K113" s="4">
        <v>233</v>
      </c>
      <c r="L113" s="4">
        <v>24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>
        <v>0</v>
      </c>
      <c r="X113" s="4">
        <v>1</v>
      </c>
      <c r="Y113" s="4">
        <v>0</v>
      </c>
      <c r="Z113" s="4"/>
      <c r="AA113" s="4"/>
      <c r="AB113" s="4"/>
    </row>
    <row r="114" spans="1:245">
      <c r="A114" s="4">
        <v>50</v>
      </c>
      <c r="B114" s="4">
        <v>0</v>
      </c>
      <c r="C114" s="4">
        <v>0</v>
      </c>
      <c r="D114" s="4">
        <v>1</v>
      </c>
      <c r="E114" s="4">
        <v>210</v>
      </c>
      <c r="F114" s="4">
        <f>ROUND(Source!X88,O114)</f>
        <v>42517.45</v>
      </c>
      <c r="G114" s="4" t="s">
        <v>90</v>
      </c>
      <c r="H114" s="4" t="s">
        <v>91</v>
      </c>
      <c r="I114" s="4"/>
      <c r="J114" s="4"/>
      <c r="K114" s="4">
        <v>210</v>
      </c>
      <c r="L114" s="4">
        <v>25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>
        <v>42517.45</v>
      </c>
      <c r="X114" s="4">
        <v>1</v>
      </c>
      <c r="Y114" s="4">
        <v>42517.45</v>
      </c>
      <c r="Z114" s="4"/>
      <c r="AA114" s="4"/>
      <c r="AB114" s="4"/>
    </row>
    <row r="115" spans="1:245">
      <c r="A115" s="4">
        <v>50</v>
      </c>
      <c r="B115" s="4">
        <v>0</v>
      </c>
      <c r="C115" s="4">
        <v>0</v>
      </c>
      <c r="D115" s="4">
        <v>1</v>
      </c>
      <c r="E115" s="4">
        <v>211</v>
      </c>
      <c r="F115" s="4">
        <f>ROUND(Source!Y88,O115)</f>
        <v>22103.59</v>
      </c>
      <c r="G115" s="4" t="s">
        <v>92</v>
      </c>
      <c r="H115" s="4" t="s">
        <v>93</v>
      </c>
      <c r="I115" s="4"/>
      <c r="J115" s="4"/>
      <c r="K115" s="4">
        <v>211</v>
      </c>
      <c r="L115" s="4">
        <v>26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>
        <v>22103.59</v>
      </c>
      <c r="X115" s="4">
        <v>1</v>
      </c>
      <c r="Y115" s="4">
        <v>22103.59</v>
      </c>
      <c r="Z115" s="4"/>
      <c r="AA115" s="4"/>
      <c r="AB115" s="4"/>
    </row>
    <row r="116" spans="1:245">
      <c r="A116" s="4">
        <v>50</v>
      </c>
      <c r="B116" s="4">
        <v>0</v>
      </c>
      <c r="C116" s="4">
        <v>0</v>
      </c>
      <c r="D116" s="4">
        <v>1</v>
      </c>
      <c r="E116" s="4">
        <v>224</v>
      </c>
      <c r="F116" s="4">
        <f>ROUND(Source!AR88,O116)</f>
        <v>500165.84</v>
      </c>
      <c r="G116" s="4" t="s">
        <v>94</v>
      </c>
      <c r="H116" s="4" t="s">
        <v>95</v>
      </c>
      <c r="I116" s="4"/>
      <c r="J116" s="4"/>
      <c r="K116" s="4">
        <v>224</v>
      </c>
      <c r="L116" s="4">
        <v>27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>
        <v>500165.84</v>
      </c>
      <c r="X116" s="4">
        <v>1</v>
      </c>
      <c r="Y116" s="4">
        <v>500165.84</v>
      </c>
      <c r="Z116" s="4"/>
      <c r="AA116" s="4"/>
      <c r="AB116" s="4"/>
    </row>
    <row r="118" spans="1:245">
      <c r="A118" s="1">
        <v>4</v>
      </c>
      <c r="B118" s="1">
        <v>1</v>
      </c>
      <c r="C118" s="1"/>
      <c r="D118" s="1">
        <f>ROW(A140)</f>
        <v>140</v>
      </c>
      <c r="E118" s="1"/>
      <c r="F118" s="1" t="s">
        <v>13</v>
      </c>
      <c r="G118" s="1" t="s">
        <v>193</v>
      </c>
      <c r="H118" s="1" t="s">
        <v>3</v>
      </c>
      <c r="I118" s="1">
        <v>0</v>
      </c>
      <c r="J118" s="1"/>
      <c r="K118" s="1">
        <v>-1</v>
      </c>
      <c r="L118" s="1"/>
      <c r="M118" s="1" t="s">
        <v>3</v>
      </c>
      <c r="N118" s="1"/>
      <c r="O118" s="1"/>
      <c r="P118" s="1"/>
      <c r="Q118" s="1"/>
      <c r="R118" s="1"/>
      <c r="S118" s="1">
        <v>0</v>
      </c>
      <c r="T118" s="1"/>
      <c r="U118" s="1" t="s">
        <v>3</v>
      </c>
      <c r="V118" s="1">
        <v>0</v>
      </c>
      <c r="W118" s="1"/>
      <c r="X118" s="1"/>
      <c r="Y118" s="1"/>
      <c r="Z118" s="1"/>
      <c r="AA118" s="1"/>
      <c r="AB118" s="1" t="s">
        <v>3</v>
      </c>
      <c r="AC118" s="1" t="s">
        <v>3</v>
      </c>
      <c r="AD118" s="1" t="s">
        <v>3</v>
      </c>
      <c r="AE118" s="1" t="s">
        <v>3</v>
      </c>
      <c r="AF118" s="1" t="s">
        <v>3</v>
      </c>
      <c r="AG118" s="1" t="s">
        <v>3</v>
      </c>
      <c r="AH118" s="1"/>
      <c r="AI118" s="1"/>
      <c r="AJ118" s="1"/>
      <c r="AK118" s="1"/>
      <c r="AL118" s="1"/>
      <c r="AM118" s="1"/>
      <c r="AN118" s="1"/>
      <c r="AO118" s="1"/>
      <c r="AP118" s="1" t="s">
        <v>3</v>
      </c>
      <c r="AQ118" s="1" t="s">
        <v>3</v>
      </c>
      <c r="AR118" s="1" t="s">
        <v>3</v>
      </c>
      <c r="AS118" s="1"/>
      <c r="AT118" s="1"/>
      <c r="AU118" s="1"/>
      <c r="AV118" s="1"/>
      <c r="AW118" s="1"/>
      <c r="AX118" s="1"/>
      <c r="AY118" s="1"/>
      <c r="AZ118" s="1" t="s">
        <v>3</v>
      </c>
      <c r="BA118" s="1"/>
      <c r="BB118" s="1" t="s">
        <v>3</v>
      </c>
      <c r="BC118" s="1" t="s">
        <v>3</v>
      </c>
      <c r="BD118" s="1" t="s">
        <v>3</v>
      </c>
      <c r="BE118" s="1" t="s">
        <v>3</v>
      </c>
      <c r="BF118" s="1" t="s">
        <v>3</v>
      </c>
      <c r="BG118" s="1" t="s">
        <v>3</v>
      </c>
      <c r="BH118" s="1" t="s">
        <v>3</v>
      </c>
      <c r="BI118" s="1" t="s">
        <v>3</v>
      </c>
      <c r="BJ118" s="1" t="s">
        <v>3</v>
      </c>
      <c r="BK118" s="1" t="s">
        <v>3</v>
      </c>
      <c r="BL118" s="1" t="s">
        <v>3</v>
      </c>
      <c r="BM118" s="1" t="s">
        <v>3</v>
      </c>
      <c r="BN118" s="1" t="s">
        <v>3</v>
      </c>
      <c r="BO118" s="1" t="s">
        <v>3</v>
      </c>
      <c r="BP118" s="1" t="s">
        <v>3</v>
      </c>
      <c r="BQ118" s="1"/>
      <c r="BR118" s="1"/>
      <c r="BS118" s="1"/>
      <c r="BT118" s="1"/>
      <c r="BU118" s="1"/>
      <c r="BV118" s="1"/>
      <c r="BW118" s="1"/>
      <c r="BX118" s="1">
        <v>0</v>
      </c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>
        <v>0</v>
      </c>
    </row>
    <row r="120" spans="1:245">
      <c r="A120" s="2">
        <v>52</v>
      </c>
      <c r="B120" s="2">
        <f t="shared" ref="B120:G120" si="103">B140</f>
        <v>1</v>
      </c>
      <c r="C120" s="2">
        <f t="shared" si="103"/>
        <v>4</v>
      </c>
      <c r="D120" s="2">
        <f t="shared" si="103"/>
        <v>118</v>
      </c>
      <c r="E120" s="2">
        <f t="shared" si="103"/>
        <v>0</v>
      </c>
      <c r="F120" s="2" t="str">
        <f t="shared" si="103"/>
        <v>Новый раздел</v>
      </c>
      <c r="G120" s="2" t="str">
        <f t="shared" si="103"/>
        <v>Крыльцо с торца здания.</v>
      </c>
      <c r="H120" s="2"/>
      <c r="I120" s="2"/>
      <c r="J120" s="2"/>
      <c r="K120" s="2"/>
      <c r="L120" s="2"/>
      <c r="M120" s="2"/>
      <c r="N120" s="2"/>
      <c r="O120" s="2">
        <f t="shared" ref="O120:AT120" si="104">O140</f>
        <v>137652.95000000001</v>
      </c>
      <c r="P120" s="2">
        <f t="shared" si="104"/>
        <v>122874.24000000001</v>
      </c>
      <c r="Q120" s="2">
        <f t="shared" si="104"/>
        <v>1002.49</v>
      </c>
      <c r="R120" s="2">
        <f t="shared" si="104"/>
        <v>133.66</v>
      </c>
      <c r="S120" s="2">
        <f t="shared" si="104"/>
        <v>13776.22</v>
      </c>
      <c r="T120" s="2">
        <f t="shared" si="104"/>
        <v>0</v>
      </c>
      <c r="U120" s="2">
        <f t="shared" si="104"/>
        <v>45.650145000000002</v>
      </c>
      <c r="V120" s="2">
        <f t="shared" si="104"/>
        <v>0.31634250000000003</v>
      </c>
      <c r="W120" s="2">
        <f t="shared" si="104"/>
        <v>0</v>
      </c>
      <c r="X120" s="2">
        <f t="shared" si="104"/>
        <v>12775.7</v>
      </c>
      <c r="Y120" s="2">
        <f t="shared" si="104"/>
        <v>6737.67</v>
      </c>
      <c r="Z120" s="2">
        <f t="shared" si="104"/>
        <v>0</v>
      </c>
      <c r="AA120" s="2">
        <f t="shared" si="104"/>
        <v>0</v>
      </c>
      <c r="AB120" s="2">
        <f t="shared" si="104"/>
        <v>137652.95000000001</v>
      </c>
      <c r="AC120" s="2">
        <f t="shared" si="104"/>
        <v>122874.24000000001</v>
      </c>
      <c r="AD120" s="2">
        <f t="shared" si="104"/>
        <v>1002.49</v>
      </c>
      <c r="AE120" s="2">
        <f t="shared" si="104"/>
        <v>133.66</v>
      </c>
      <c r="AF120" s="2">
        <f t="shared" si="104"/>
        <v>13776.22</v>
      </c>
      <c r="AG120" s="2">
        <f t="shared" si="104"/>
        <v>0</v>
      </c>
      <c r="AH120" s="2">
        <f t="shared" si="104"/>
        <v>45.650145000000002</v>
      </c>
      <c r="AI120" s="2">
        <f t="shared" si="104"/>
        <v>0.31634250000000003</v>
      </c>
      <c r="AJ120" s="2">
        <f t="shared" si="104"/>
        <v>0</v>
      </c>
      <c r="AK120" s="2">
        <f t="shared" si="104"/>
        <v>12775.7</v>
      </c>
      <c r="AL120" s="2">
        <f t="shared" si="104"/>
        <v>6737.67</v>
      </c>
      <c r="AM120" s="2">
        <f t="shared" si="104"/>
        <v>0</v>
      </c>
      <c r="AN120" s="2">
        <f t="shared" si="104"/>
        <v>0</v>
      </c>
      <c r="AO120" s="2">
        <f t="shared" si="104"/>
        <v>0</v>
      </c>
      <c r="AP120" s="2">
        <f t="shared" si="104"/>
        <v>0</v>
      </c>
      <c r="AQ120" s="2">
        <f t="shared" si="104"/>
        <v>0</v>
      </c>
      <c r="AR120" s="2">
        <f t="shared" si="104"/>
        <v>157166.32</v>
      </c>
      <c r="AS120" s="2">
        <f t="shared" si="104"/>
        <v>155974.66</v>
      </c>
      <c r="AT120" s="2">
        <f t="shared" si="104"/>
        <v>0</v>
      </c>
      <c r="AU120" s="2">
        <f t="shared" ref="AU120:BZ120" si="105">AU140</f>
        <v>1191.6600000000001</v>
      </c>
      <c r="AV120" s="2">
        <f t="shared" si="105"/>
        <v>122874.24000000001</v>
      </c>
      <c r="AW120" s="2">
        <f t="shared" si="105"/>
        <v>122874.24000000001</v>
      </c>
      <c r="AX120" s="2">
        <f t="shared" si="105"/>
        <v>0</v>
      </c>
      <c r="AY120" s="2">
        <f t="shared" si="105"/>
        <v>122874.24000000001</v>
      </c>
      <c r="AZ120" s="2">
        <f t="shared" si="105"/>
        <v>0</v>
      </c>
      <c r="BA120" s="2">
        <f t="shared" si="105"/>
        <v>0</v>
      </c>
      <c r="BB120" s="2">
        <f t="shared" si="105"/>
        <v>0</v>
      </c>
      <c r="BC120" s="2">
        <f t="shared" si="105"/>
        <v>0</v>
      </c>
      <c r="BD120" s="2">
        <f t="shared" si="105"/>
        <v>0</v>
      </c>
      <c r="BE120" s="2">
        <f t="shared" si="105"/>
        <v>0</v>
      </c>
      <c r="BF120" s="2">
        <f t="shared" si="105"/>
        <v>0</v>
      </c>
      <c r="BG120" s="2">
        <f t="shared" si="105"/>
        <v>0</v>
      </c>
      <c r="BH120" s="2">
        <f t="shared" si="105"/>
        <v>0</v>
      </c>
      <c r="BI120" s="2">
        <f t="shared" si="105"/>
        <v>0</v>
      </c>
      <c r="BJ120" s="2">
        <f t="shared" si="105"/>
        <v>0</v>
      </c>
      <c r="BK120" s="2">
        <f t="shared" si="105"/>
        <v>0</v>
      </c>
      <c r="BL120" s="2">
        <f t="shared" si="105"/>
        <v>0</v>
      </c>
      <c r="BM120" s="2">
        <f t="shared" si="105"/>
        <v>0</v>
      </c>
      <c r="BN120" s="2">
        <f t="shared" si="105"/>
        <v>0</v>
      </c>
      <c r="BO120" s="2">
        <f t="shared" si="105"/>
        <v>0</v>
      </c>
      <c r="BP120" s="2">
        <f t="shared" si="105"/>
        <v>0</v>
      </c>
      <c r="BQ120" s="2">
        <f t="shared" si="105"/>
        <v>0</v>
      </c>
      <c r="BR120" s="2">
        <f t="shared" si="105"/>
        <v>0</v>
      </c>
      <c r="BS120" s="2">
        <f t="shared" si="105"/>
        <v>0</v>
      </c>
      <c r="BT120" s="2">
        <f t="shared" si="105"/>
        <v>0</v>
      </c>
      <c r="BU120" s="2">
        <f t="shared" si="105"/>
        <v>0</v>
      </c>
      <c r="BV120" s="2">
        <f t="shared" si="105"/>
        <v>0</v>
      </c>
      <c r="BW120" s="2">
        <f t="shared" si="105"/>
        <v>0</v>
      </c>
      <c r="BX120" s="2">
        <f t="shared" si="105"/>
        <v>0</v>
      </c>
      <c r="BY120" s="2">
        <f t="shared" si="105"/>
        <v>0</v>
      </c>
      <c r="BZ120" s="2">
        <f t="shared" si="105"/>
        <v>0</v>
      </c>
      <c r="CA120" s="2">
        <f t="shared" ref="CA120:DF120" si="106">CA140</f>
        <v>157166.32</v>
      </c>
      <c r="CB120" s="2">
        <f t="shared" si="106"/>
        <v>155974.66</v>
      </c>
      <c r="CC120" s="2">
        <f t="shared" si="106"/>
        <v>0</v>
      </c>
      <c r="CD120" s="2">
        <f t="shared" si="106"/>
        <v>1191.6600000000001</v>
      </c>
      <c r="CE120" s="2">
        <f t="shared" si="106"/>
        <v>122874.24000000001</v>
      </c>
      <c r="CF120" s="2">
        <f t="shared" si="106"/>
        <v>122874.24000000001</v>
      </c>
      <c r="CG120" s="2">
        <f t="shared" si="106"/>
        <v>0</v>
      </c>
      <c r="CH120" s="2">
        <f t="shared" si="106"/>
        <v>122874.24000000001</v>
      </c>
      <c r="CI120" s="2">
        <f t="shared" si="106"/>
        <v>0</v>
      </c>
      <c r="CJ120" s="2">
        <f t="shared" si="106"/>
        <v>0</v>
      </c>
      <c r="CK120" s="2">
        <f t="shared" si="106"/>
        <v>0</v>
      </c>
      <c r="CL120" s="2">
        <f t="shared" si="106"/>
        <v>0</v>
      </c>
      <c r="CM120" s="2">
        <f t="shared" si="106"/>
        <v>0</v>
      </c>
      <c r="CN120" s="2">
        <f t="shared" si="106"/>
        <v>0</v>
      </c>
      <c r="CO120" s="2">
        <f t="shared" si="106"/>
        <v>0</v>
      </c>
      <c r="CP120" s="2">
        <f t="shared" si="106"/>
        <v>0</v>
      </c>
      <c r="CQ120" s="2">
        <f t="shared" si="106"/>
        <v>0</v>
      </c>
      <c r="CR120" s="2">
        <f t="shared" si="106"/>
        <v>0</v>
      </c>
      <c r="CS120" s="2">
        <f t="shared" si="106"/>
        <v>0</v>
      </c>
      <c r="CT120" s="2">
        <f t="shared" si="106"/>
        <v>0</v>
      </c>
      <c r="CU120" s="2">
        <f t="shared" si="106"/>
        <v>0</v>
      </c>
      <c r="CV120" s="2">
        <f t="shared" si="106"/>
        <v>0</v>
      </c>
      <c r="CW120" s="2">
        <f t="shared" si="106"/>
        <v>0</v>
      </c>
      <c r="CX120" s="2">
        <f t="shared" si="106"/>
        <v>0</v>
      </c>
      <c r="CY120" s="2">
        <f t="shared" si="106"/>
        <v>0</v>
      </c>
      <c r="CZ120" s="2">
        <f t="shared" si="106"/>
        <v>0</v>
      </c>
      <c r="DA120" s="2">
        <f t="shared" si="106"/>
        <v>0</v>
      </c>
      <c r="DB120" s="2">
        <f t="shared" si="106"/>
        <v>0</v>
      </c>
      <c r="DC120" s="2">
        <f t="shared" si="106"/>
        <v>0</v>
      </c>
      <c r="DD120" s="2">
        <f t="shared" si="106"/>
        <v>0</v>
      </c>
      <c r="DE120" s="2">
        <f t="shared" si="106"/>
        <v>0</v>
      </c>
      <c r="DF120" s="2">
        <f t="shared" si="106"/>
        <v>0</v>
      </c>
      <c r="DG120" s="3">
        <f t="shared" ref="DG120:EL120" si="107">DG140</f>
        <v>0</v>
      </c>
      <c r="DH120" s="3">
        <f t="shared" si="107"/>
        <v>0</v>
      </c>
      <c r="DI120" s="3">
        <f t="shared" si="107"/>
        <v>0</v>
      </c>
      <c r="DJ120" s="3">
        <f t="shared" si="107"/>
        <v>0</v>
      </c>
      <c r="DK120" s="3">
        <f t="shared" si="107"/>
        <v>0</v>
      </c>
      <c r="DL120" s="3">
        <f t="shared" si="107"/>
        <v>0</v>
      </c>
      <c r="DM120" s="3">
        <f t="shared" si="107"/>
        <v>0</v>
      </c>
      <c r="DN120" s="3">
        <f t="shared" si="107"/>
        <v>0</v>
      </c>
      <c r="DO120" s="3">
        <f t="shared" si="107"/>
        <v>0</v>
      </c>
      <c r="DP120" s="3">
        <f t="shared" si="107"/>
        <v>0</v>
      </c>
      <c r="DQ120" s="3">
        <f t="shared" si="107"/>
        <v>0</v>
      </c>
      <c r="DR120" s="3">
        <f t="shared" si="107"/>
        <v>0</v>
      </c>
      <c r="DS120" s="3">
        <f t="shared" si="107"/>
        <v>0</v>
      </c>
      <c r="DT120" s="3">
        <f t="shared" si="107"/>
        <v>0</v>
      </c>
      <c r="DU120" s="3">
        <f t="shared" si="107"/>
        <v>0</v>
      </c>
      <c r="DV120" s="3">
        <f t="shared" si="107"/>
        <v>0</v>
      </c>
      <c r="DW120" s="3">
        <f t="shared" si="107"/>
        <v>0</v>
      </c>
      <c r="DX120" s="3">
        <f t="shared" si="107"/>
        <v>0</v>
      </c>
      <c r="DY120" s="3">
        <f t="shared" si="107"/>
        <v>0</v>
      </c>
      <c r="DZ120" s="3">
        <f t="shared" si="107"/>
        <v>0</v>
      </c>
      <c r="EA120" s="3">
        <f t="shared" si="107"/>
        <v>0</v>
      </c>
      <c r="EB120" s="3">
        <f t="shared" si="107"/>
        <v>0</v>
      </c>
      <c r="EC120" s="3">
        <f t="shared" si="107"/>
        <v>0</v>
      </c>
      <c r="ED120" s="3">
        <f t="shared" si="107"/>
        <v>0</v>
      </c>
      <c r="EE120" s="3">
        <f t="shared" si="107"/>
        <v>0</v>
      </c>
      <c r="EF120" s="3">
        <f t="shared" si="107"/>
        <v>0</v>
      </c>
      <c r="EG120" s="3">
        <f t="shared" si="107"/>
        <v>0</v>
      </c>
      <c r="EH120" s="3">
        <f t="shared" si="107"/>
        <v>0</v>
      </c>
      <c r="EI120" s="3">
        <f t="shared" si="107"/>
        <v>0</v>
      </c>
      <c r="EJ120" s="3">
        <f t="shared" si="107"/>
        <v>0</v>
      </c>
      <c r="EK120" s="3">
        <f t="shared" si="107"/>
        <v>0</v>
      </c>
      <c r="EL120" s="3">
        <f t="shared" si="107"/>
        <v>0</v>
      </c>
      <c r="EM120" s="3">
        <f t="shared" ref="EM120:FR120" si="108">EM140</f>
        <v>0</v>
      </c>
      <c r="EN120" s="3">
        <f t="shared" si="108"/>
        <v>0</v>
      </c>
      <c r="EO120" s="3">
        <f t="shared" si="108"/>
        <v>0</v>
      </c>
      <c r="EP120" s="3">
        <f t="shared" si="108"/>
        <v>0</v>
      </c>
      <c r="EQ120" s="3">
        <f t="shared" si="108"/>
        <v>0</v>
      </c>
      <c r="ER120" s="3">
        <f t="shared" si="108"/>
        <v>0</v>
      </c>
      <c r="ES120" s="3">
        <f t="shared" si="108"/>
        <v>0</v>
      </c>
      <c r="ET120" s="3">
        <f t="shared" si="108"/>
        <v>0</v>
      </c>
      <c r="EU120" s="3">
        <f t="shared" si="108"/>
        <v>0</v>
      </c>
      <c r="EV120" s="3">
        <f t="shared" si="108"/>
        <v>0</v>
      </c>
      <c r="EW120" s="3">
        <f t="shared" si="108"/>
        <v>0</v>
      </c>
      <c r="EX120" s="3">
        <f t="shared" si="108"/>
        <v>0</v>
      </c>
      <c r="EY120" s="3">
        <f t="shared" si="108"/>
        <v>0</v>
      </c>
      <c r="EZ120" s="3">
        <f t="shared" si="108"/>
        <v>0</v>
      </c>
      <c r="FA120" s="3">
        <f t="shared" si="108"/>
        <v>0</v>
      </c>
      <c r="FB120" s="3">
        <f t="shared" si="108"/>
        <v>0</v>
      </c>
      <c r="FC120" s="3">
        <f t="shared" si="108"/>
        <v>0</v>
      </c>
      <c r="FD120" s="3">
        <f t="shared" si="108"/>
        <v>0</v>
      </c>
      <c r="FE120" s="3">
        <f t="shared" si="108"/>
        <v>0</v>
      </c>
      <c r="FF120" s="3">
        <f t="shared" si="108"/>
        <v>0</v>
      </c>
      <c r="FG120" s="3">
        <f t="shared" si="108"/>
        <v>0</v>
      </c>
      <c r="FH120" s="3">
        <f t="shared" si="108"/>
        <v>0</v>
      </c>
      <c r="FI120" s="3">
        <f t="shared" si="108"/>
        <v>0</v>
      </c>
      <c r="FJ120" s="3">
        <f t="shared" si="108"/>
        <v>0</v>
      </c>
      <c r="FK120" s="3">
        <f t="shared" si="108"/>
        <v>0</v>
      </c>
      <c r="FL120" s="3">
        <f t="shared" si="108"/>
        <v>0</v>
      </c>
      <c r="FM120" s="3">
        <f t="shared" si="108"/>
        <v>0</v>
      </c>
      <c r="FN120" s="3">
        <f t="shared" si="108"/>
        <v>0</v>
      </c>
      <c r="FO120" s="3">
        <f t="shared" si="108"/>
        <v>0</v>
      </c>
      <c r="FP120" s="3">
        <f t="shared" si="108"/>
        <v>0</v>
      </c>
      <c r="FQ120" s="3">
        <f t="shared" si="108"/>
        <v>0</v>
      </c>
      <c r="FR120" s="3">
        <f t="shared" si="108"/>
        <v>0</v>
      </c>
      <c r="FS120" s="3">
        <f t="shared" ref="FS120:GX120" si="109">FS140</f>
        <v>0</v>
      </c>
      <c r="FT120" s="3">
        <f t="shared" si="109"/>
        <v>0</v>
      </c>
      <c r="FU120" s="3">
        <f t="shared" si="109"/>
        <v>0</v>
      </c>
      <c r="FV120" s="3">
        <f t="shared" si="109"/>
        <v>0</v>
      </c>
      <c r="FW120" s="3">
        <f t="shared" si="109"/>
        <v>0</v>
      </c>
      <c r="FX120" s="3">
        <f t="shared" si="109"/>
        <v>0</v>
      </c>
      <c r="FY120" s="3">
        <f t="shared" si="109"/>
        <v>0</v>
      </c>
      <c r="FZ120" s="3">
        <f t="shared" si="109"/>
        <v>0</v>
      </c>
      <c r="GA120" s="3">
        <f t="shared" si="109"/>
        <v>0</v>
      </c>
      <c r="GB120" s="3">
        <f t="shared" si="109"/>
        <v>0</v>
      </c>
      <c r="GC120" s="3">
        <f t="shared" si="109"/>
        <v>0</v>
      </c>
      <c r="GD120" s="3">
        <f t="shared" si="109"/>
        <v>0</v>
      </c>
      <c r="GE120" s="3">
        <f t="shared" si="109"/>
        <v>0</v>
      </c>
      <c r="GF120" s="3">
        <f t="shared" si="109"/>
        <v>0</v>
      </c>
      <c r="GG120" s="3">
        <f t="shared" si="109"/>
        <v>0</v>
      </c>
      <c r="GH120" s="3">
        <f t="shared" si="109"/>
        <v>0</v>
      </c>
      <c r="GI120" s="3">
        <f t="shared" si="109"/>
        <v>0</v>
      </c>
      <c r="GJ120" s="3">
        <f t="shared" si="109"/>
        <v>0</v>
      </c>
      <c r="GK120" s="3">
        <f t="shared" si="109"/>
        <v>0</v>
      </c>
      <c r="GL120" s="3">
        <f t="shared" si="109"/>
        <v>0</v>
      </c>
      <c r="GM120" s="3">
        <f t="shared" si="109"/>
        <v>0</v>
      </c>
      <c r="GN120" s="3">
        <f t="shared" si="109"/>
        <v>0</v>
      </c>
      <c r="GO120" s="3">
        <f t="shared" si="109"/>
        <v>0</v>
      </c>
      <c r="GP120" s="3">
        <f t="shared" si="109"/>
        <v>0</v>
      </c>
      <c r="GQ120" s="3">
        <f t="shared" si="109"/>
        <v>0</v>
      </c>
      <c r="GR120" s="3">
        <f t="shared" si="109"/>
        <v>0</v>
      </c>
      <c r="GS120" s="3">
        <f t="shared" si="109"/>
        <v>0</v>
      </c>
      <c r="GT120" s="3">
        <f t="shared" si="109"/>
        <v>0</v>
      </c>
      <c r="GU120" s="3">
        <f t="shared" si="109"/>
        <v>0</v>
      </c>
      <c r="GV120" s="3">
        <f t="shared" si="109"/>
        <v>0</v>
      </c>
      <c r="GW120" s="3">
        <f t="shared" si="109"/>
        <v>0</v>
      </c>
      <c r="GX120" s="3">
        <f t="shared" si="109"/>
        <v>0</v>
      </c>
    </row>
    <row r="122" spans="1:245">
      <c r="A122">
        <v>17</v>
      </c>
      <c r="B122">
        <v>1</v>
      </c>
      <c r="C122">
        <f>ROW(SmtRes!A93)</f>
        <v>93</v>
      </c>
      <c r="D122">
        <f>ROW(EtalonRes!A93)</f>
        <v>93</v>
      </c>
      <c r="E122" t="s">
        <v>15</v>
      </c>
      <c r="F122" t="s">
        <v>35</v>
      </c>
      <c r="G122" t="s">
        <v>36</v>
      </c>
      <c r="H122" t="s">
        <v>37</v>
      </c>
      <c r="I122">
        <f>ROUND(3.2/100,9)</f>
        <v>3.2000000000000001E-2</v>
      </c>
      <c r="J122">
        <v>0</v>
      </c>
      <c r="K122">
        <f>ROUND(3.2/100,9)</f>
        <v>3.2000000000000001E-2</v>
      </c>
      <c r="O122">
        <f t="shared" ref="O122:O138" si="110">ROUND(CP122,2)</f>
        <v>662.31</v>
      </c>
      <c r="P122">
        <f t="shared" ref="P122:P138" si="111">ROUND(CQ122*I122,2)</f>
        <v>0</v>
      </c>
      <c r="Q122">
        <f t="shared" ref="Q122:Q138" si="112">ROUND(CR122*I122,2)</f>
        <v>21.5</v>
      </c>
      <c r="R122">
        <f t="shared" ref="R122:R138" si="113">ROUND(CS122*I122,2)</f>
        <v>20.9</v>
      </c>
      <c r="S122">
        <f t="shared" ref="S122:S138" si="114">ROUND(CT122*I122,2)</f>
        <v>640.80999999999995</v>
      </c>
      <c r="T122">
        <f t="shared" ref="T122:T138" si="115">ROUND(CU122*I122,2)</f>
        <v>0</v>
      </c>
      <c r="U122">
        <f t="shared" ref="U122:U138" si="116">CV122*I122</f>
        <v>2.23584</v>
      </c>
      <c r="V122">
        <f t="shared" ref="V122:V138" si="117">CW122*I122</f>
        <v>4.6079999999999996E-2</v>
      </c>
      <c r="W122">
        <f t="shared" ref="W122:W138" si="118">ROUND(CX122*I122,2)</f>
        <v>0</v>
      </c>
      <c r="X122">
        <f t="shared" ref="X122:X138" si="119">ROUND(CY122,2)</f>
        <v>588.91999999999996</v>
      </c>
      <c r="Y122">
        <f t="shared" ref="Y122:Y138" si="120">ROUND(CZ122,2)</f>
        <v>324.24</v>
      </c>
      <c r="AA122">
        <v>34132744</v>
      </c>
      <c r="AB122">
        <f t="shared" ref="AB122:AB138" si="121">ROUND((AC122+AD122+AF122),6)</f>
        <v>641</v>
      </c>
      <c r="AC122">
        <f t="shared" ref="AC122:AC138" si="122">ROUND((ES122),6)</f>
        <v>0</v>
      </c>
      <c r="AD122">
        <f>ROUND((((ET122)-(EU122))+AE122),6)</f>
        <v>45.01</v>
      </c>
      <c r="AE122">
        <f>ROUND((EU122),6)</f>
        <v>19.440000000000001</v>
      </c>
      <c r="AF122">
        <f>ROUND((EV122),6)</f>
        <v>595.99</v>
      </c>
      <c r="AG122">
        <f t="shared" ref="AG122:AG138" si="123">ROUND((AP122),6)</f>
        <v>0</v>
      </c>
      <c r="AH122">
        <f>(EW122)</f>
        <v>69.87</v>
      </c>
      <c r="AI122">
        <f>(EX122)</f>
        <v>1.44</v>
      </c>
      <c r="AJ122">
        <f t="shared" ref="AJ122:AJ138" si="124">(AS122)</f>
        <v>0</v>
      </c>
      <c r="AK122">
        <v>641</v>
      </c>
      <c r="AL122">
        <v>0</v>
      </c>
      <c r="AM122">
        <v>45.01</v>
      </c>
      <c r="AN122">
        <v>19.440000000000001</v>
      </c>
      <c r="AO122">
        <v>595.99</v>
      </c>
      <c r="AP122">
        <v>0</v>
      </c>
      <c r="AQ122">
        <v>69.87</v>
      </c>
      <c r="AR122">
        <v>1.44</v>
      </c>
      <c r="AS122">
        <v>0</v>
      </c>
      <c r="AT122">
        <v>89</v>
      </c>
      <c r="AU122">
        <v>49</v>
      </c>
      <c r="AV122">
        <v>1</v>
      </c>
      <c r="AW122">
        <v>1</v>
      </c>
      <c r="AZ122">
        <v>1</v>
      </c>
      <c r="BA122">
        <v>33.6</v>
      </c>
      <c r="BB122">
        <v>14.93</v>
      </c>
      <c r="BC122">
        <v>1</v>
      </c>
      <c r="BD122" t="s">
        <v>3</v>
      </c>
      <c r="BE122" t="s">
        <v>3</v>
      </c>
      <c r="BF122" t="s">
        <v>3</v>
      </c>
      <c r="BG122" t="s">
        <v>3</v>
      </c>
      <c r="BH122">
        <v>0</v>
      </c>
      <c r="BI122">
        <v>1</v>
      </c>
      <c r="BJ122" t="s">
        <v>38</v>
      </c>
      <c r="BM122">
        <v>57001</v>
      </c>
      <c r="BN122">
        <v>0</v>
      </c>
      <c r="BO122" t="s">
        <v>35</v>
      </c>
      <c r="BP122">
        <v>1</v>
      </c>
      <c r="BQ122">
        <v>6</v>
      </c>
      <c r="BR122">
        <v>0</v>
      </c>
      <c r="BS122">
        <v>33.6</v>
      </c>
      <c r="BT122">
        <v>1</v>
      </c>
      <c r="BU122">
        <v>1</v>
      </c>
      <c r="BV122">
        <v>1</v>
      </c>
      <c r="BW122">
        <v>1</v>
      </c>
      <c r="BX122">
        <v>1</v>
      </c>
      <c r="BY122" t="s">
        <v>3</v>
      </c>
      <c r="BZ122">
        <v>89</v>
      </c>
      <c r="CA122">
        <v>49</v>
      </c>
      <c r="CB122" t="s">
        <v>3</v>
      </c>
      <c r="CE122">
        <v>0</v>
      </c>
      <c r="CF122">
        <v>0</v>
      </c>
      <c r="CG122">
        <v>0</v>
      </c>
      <c r="CM122">
        <v>0</v>
      </c>
      <c r="CN122" t="s">
        <v>3</v>
      </c>
      <c r="CO122">
        <v>0</v>
      </c>
      <c r="CP122">
        <f t="shared" ref="CP122:CP138" si="125">(P122+Q122+S122)</f>
        <v>662.31</v>
      </c>
      <c r="CQ122">
        <f t="shared" ref="CQ122:CQ138" si="126">AC122*BC122</f>
        <v>0</v>
      </c>
      <c r="CR122">
        <f t="shared" ref="CR122:CR138" si="127">AD122*BB122</f>
        <v>671.99929999999995</v>
      </c>
      <c r="CS122">
        <f t="shared" ref="CS122:CS138" si="128">AE122*BS122</f>
        <v>653.18400000000008</v>
      </c>
      <c r="CT122">
        <f t="shared" ref="CT122:CT138" si="129">AF122*BA122</f>
        <v>20025.264000000003</v>
      </c>
      <c r="CU122">
        <f t="shared" ref="CU122:CU138" si="130">AG122</f>
        <v>0</v>
      </c>
      <c r="CV122">
        <f t="shared" ref="CV122:CV138" si="131">AH122</f>
        <v>69.87</v>
      </c>
      <c r="CW122">
        <f t="shared" ref="CW122:CW138" si="132">AI122</f>
        <v>1.44</v>
      </c>
      <c r="CX122">
        <f t="shared" ref="CX122:CX138" si="133">AJ122</f>
        <v>0</v>
      </c>
      <c r="CY122">
        <f t="shared" ref="CY122:CY138" si="134">(((S122+R122)*AT122)/100)</f>
        <v>588.92189999999994</v>
      </c>
      <c r="CZ122">
        <f t="shared" ref="CZ122:CZ138" si="135">(((S122+R122)*AU122)/100)</f>
        <v>324.23789999999997</v>
      </c>
      <c r="DC122" t="s">
        <v>3</v>
      </c>
      <c r="DD122" t="s">
        <v>3</v>
      </c>
      <c r="DE122" t="s">
        <v>3</v>
      </c>
      <c r="DF122" t="s">
        <v>3</v>
      </c>
      <c r="DG122" t="s">
        <v>3</v>
      </c>
      <c r="DH122" t="s">
        <v>3</v>
      </c>
      <c r="DI122" t="s">
        <v>3</v>
      </c>
      <c r="DJ122" t="s">
        <v>3</v>
      </c>
      <c r="DK122" t="s">
        <v>3</v>
      </c>
      <c r="DL122" t="s">
        <v>3</v>
      </c>
      <c r="DM122" t="s">
        <v>3</v>
      </c>
      <c r="DN122">
        <v>0</v>
      </c>
      <c r="DO122">
        <v>0</v>
      </c>
      <c r="DP122">
        <v>1</v>
      </c>
      <c r="DQ122">
        <v>1</v>
      </c>
      <c r="DU122">
        <v>1013</v>
      </c>
      <c r="DV122" t="s">
        <v>37</v>
      </c>
      <c r="DW122" t="s">
        <v>37</v>
      </c>
      <c r="DX122">
        <v>1</v>
      </c>
      <c r="DZ122" t="s">
        <v>3</v>
      </c>
      <c r="EA122" t="s">
        <v>3</v>
      </c>
      <c r="EB122" t="s">
        <v>3</v>
      </c>
      <c r="EC122" t="s">
        <v>3</v>
      </c>
      <c r="EE122">
        <v>36520127</v>
      </c>
      <c r="EF122">
        <v>6</v>
      </c>
      <c r="EG122" t="s">
        <v>20</v>
      </c>
      <c r="EH122">
        <v>0</v>
      </c>
      <c r="EI122" t="s">
        <v>3</v>
      </c>
      <c r="EJ122">
        <v>1</v>
      </c>
      <c r="EK122">
        <v>57001</v>
      </c>
      <c r="EL122" t="s">
        <v>39</v>
      </c>
      <c r="EM122" t="s">
        <v>40</v>
      </c>
      <c r="EO122" t="s">
        <v>3</v>
      </c>
      <c r="EQ122">
        <v>0</v>
      </c>
      <c r="ER122">
        <v>641</v>
      </c>
      <c r="ES122">
        <v>0</v>
      </c>
      <c r="ET122">
        <v>45.01</v>
      </c>
      <c r="EU122">
        <v>19.440000000000001</v>
      </c>
      <c r="EV122">
        <v>595.99</v>
      </c>
      <c r="EW122">
        <v>69.87</v>
      </c>
      <c r="EX122">
        <v>1.44</v>
      </c>
      <c r="EY122">
        <v>0</v>
      </c>
      <c r="FQ122">
        <v>0</v>
      </c>
      <c r="FR122">
        <f t="shared" ref="FR122:FR138" si="136">ROUND(IF(AND(BH122=3,BI122=3),P122,0),2)</f>
        <v>0</v>
      </c>
      <c r="FS122">
        <v>0</v>
      </c>
      <c r="FX122">
        <v>89</v>
      </c>
      <c r="FY122">
        <v>49</v>
      </c>
      <c r="GA122" t="s">
        <v>3</v>
      </c>
      <c r="GD122">
        <v>1</v>
      </c>
      <c r="GF122">
        <v>1408343215</v>
      </c>
      <c r="GG122">
        <v>2</v>
      </c>
      <c r="GH122">
        <v>1</v>
      </c>
      <c r="GI122">
        <v>2</v>
      </c>
      <c r="GJ122">
        <v>0</v>
      </c>
      <c r="GK122">
        <v>0</v>
      </c>
      <c r="GL122">
        <f t="shared" ref="GL122:GL138" si="137">ROUND(IF(AND(BH122=3,BI122=3,FS122&lt;&gt;0),P122,0),2)</f>
        <v>0</v>
      </c>
      <c r="GM122">
        <f t="shared" ref="GM122:GM138" si="138">ROUND(O122+X122+Y122,2)+GX122</f>
        <v>1575.47</v>
      </c>
      <c r="GN122">
        <f t="shared" ref="GN122:GN138" si="139">IF(OR(BI122=0,BI122=1),ROUND(O122+X122+Y122,2),0)</f>
        <v>1575.47</v>
      </c>
      <c r="GO122">
        <f t="shared" ref="GO122:GO138" si="140">IF(BI122=2,ROUND(O122+X122+Y122,2),0)</f>
        <v>0</v>
      </c>
      <c r="GP122">
        <f t="shared" ref="GP122:GP138" si="141">IF(BI122=4,ROUND(O122+X122+Y122,2)+GX122,0)</f>
        <v>0</v>
      </c>
      <c r="GR122">
        <v>0</v>
      </c>
      <c r="GS122">
        <v>3</v>
      </c>
      <c r="GT122">
        <v>0</v>
      </c>
      <c r="GU122" t="s">
        <v>3</v>
      </c>
      <c r="GV122">
        <f t="shared" ref="GV122:GV138" si="142">ROUND((GT122),6)</f>
        <v>0</v>
      </c>
      <c r="GW122">
        <v>1</v>
      </c>
      <c r="GX122">
        <f t="shared" ref="GX122:GX138" si="143">ROUND(HC122*I122,2)</f>
        <v>0</v>
      </c>
      <c r="HA122">
        <v>0</v>
      </c>
      <c r="HB122">
        <v>0</v>
      </c>
      <c r="HC122">
        <f t="shared" ref="HC122:HC138" si="144">GV122*GW122</f>
        <v>0</v>
      </c>
      <c r="HE122" t="s">
        <v>3</v>
      </c>
      <c r="HF122" t="s">
        <v>3</v>
      </c>
      <c r="HM122" t="s">
        <v>3</v>
      </c>
      <c r="HN122" t="s">
        <v>3</v>
      </c>
      <c r="HO122" t="s">
        <v>3</v>
      </c>
      <c r="HP122" t="s">
        <v>3</v>
      </c>
      <c r="HQ122" t="s">
        <v>3</v>
      </c>
      <c r="IK122">
        <v>0</v>
      </c>
    </row>
    <row r="123" spans="1:245">
      <c r="A123">
        <v>18</v>
      </c>
      <c r="B123">
        <v>1</v>
      </c>
      <c r="C123">
        <v>93</v>
      </c>
      <c r="E123" t="s">
        <v>23</v>
      </c>
      <c r="F123" t="s">
        <v>24</v>
      </c>
      <c r="G123" t="s">
        <v>25</v>
      </c>
      <c r="H123" t="s">
        <v>26</v>
      </c>
      <c r="I123">
        <f>I122*J123</f>
        <v>0.16639999999999999</v>
      </c>
      <c r="J123">
        <v>5.1999999999999993</v>
      </c>
      <c r="K123">
        <v>5.2</v>
      </c>
      <c r="O123">
        <f t="shared" si="110"/>
        <v>0</v>
      </c>
      <c r="P123">
        <f t="shared" si="111"/>
        <v>0</v>
      </c>
      <c r="Q123">
        <f t="shared" si="112"/>
        <v>0</v>
      </c>
      <c r="R123">
        <f t="shared" si="113"/>
        <v>0</v>
      </c>
      <c r="S123">
        <f t="shared" si="114"/>
        <v>0</v>
      </c>
      <c r="T123">
        <f t="shared" si="115"/>
        <v>0</v>
      </c>
      <c r="U123">
        <f t="shared" si="116"/>
        <v>0</v>
      </c>
      <c r="V123">
        <f t="shared" si="117"/>
        <v>0</v>
      </c>
      <c r="W123">
        <f t="shared" si="118"/>
        <v>0</v>
      </c>
      <c r="X123">
        <f t="shared" si="119"/>
        <v>0</v>
      </c>
      <c r="Y123">
        <f t="shared" si="120"/>
        <v>0</v>
      </c>
      <c r="AA123">
        <v>34132744</v>
      </c>
      <c r="AB123">
        <f t="shared" si="121"/>
        <v>0</v>
      </c>
      <c r="AC123">
        <f t="shared" si="122"/>
        <v>0</v>
      </c>
      <c r="AD123">
        <f>ROUND((((ET123)-(EU123))+AE123),6)</f>
        <v>0</v>
      </c>
      <c r="AE123">
        <f>ROUND((EU123),6)</f>
        <v>0</v>
      </c>
      <c r="AF123">
        <f>ROUND((EV123),6)</f>
        <v>0</v>
      </c>
      <c r="AG123">
        <f t="shared" si="123"/>
        <v>0</v>
      </c>
      <c r="AH123">
        <f>(EW123)</f>
        <v>0</v>
      </c>
      <c r="AI123">
        <f>(EX123)</f>
        <v>0</v>
      </c>
      <c r="AJ123">
        <f t="shared" si="124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89</v>
      </c>
      <c r="AU123">
        <v>49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27</v>
      </c>
      <c r="BM123">
        <v>57001</v>
      </c>
      <c r="BN123">
        <v>0</v>
      </c>
      <c r="BO123" t="s">
        <v>3</v>
      </c>
      <c r="BP123">
        <v>0</v>
      </c>
      <c r="BQ123">
        <v>6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89</v>
      </c>
      <c r="CA123">
        <v>49</v>
      </c>
      <c r="CB123" t="s">
        <v>3</v>
      </c>
      <c r="CE123">
        <v>0</v>
      </c>
      <c r="CF123">
        <v>0</v>
      </c>
      <c r="CG123">
        <v>0</v>
      </c>
      <c r="CM123">
        <v>0</v>
      </c>
      <c r="CN123" t="s">
        <v>3</v>
      </c>
      <c r="CO123">
        <v>0</v>
      </c>
      <c r="CP123">
        <f t="shared" si="125"/>
        <v>0</v>
      </c>
      <c r="CQ123">
        <f t="shared" si="126"/>
        <v>0</v>
      </c>
      <c r="CR123">
        <f t="shared" si="127"/>
        <v>0</v>
      </c>
      <c r="CS123">
        <f t="shared" si="128"/>
        <v>0</v>
      </c>
      <c r="CT123">
        <f t="shared" si="129"/>
        <v>0</v>
      </c>
      <c r="CU123">
        <f t="shared" si="130"/>
        <v>0</v>
      </c>
      <c r="CV123">
        <f t="shared" si="131"/>
        <v>0</v>
      </c>
      <c r="CW123">
        <f t="shared" si="132"/>
        <v>0</v>
      </c>
      <c r="CX123">
        <f t="shared" si="133"/>
        <v>0</v>
      </c>
      <c r="CY123">
        <f t="shared" si="134"/>
        <v>0</v>
      </c>
      <c r="CZ123">
        <f t="shared" si="135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1009</v>
      </c>
      <c r="DV123" t="s">
        <v>26</v>
      </c>
      <c r="DW123" t="s">
        <v>26</v>
      </c>
      <c r="DX123">
        <v>1000</v>
      </c>
      <c r="DZ123" t="s">
        <v>3</v>
      </c>
      <c r="EA123" t="s">
        <v>3</v>
      </c>
      <c r="EB123" t="s">
        <v>3</v>
      </c>
      <c r="EC123" t="s">
        <v>3</v>
      </c>
      <c r="EE123">
        <v>36520127</v>
      </c>
      <c r="EF123">
        <v>6</v>
      </c>
      <c r="EG123" t="s">
        <v>20</v>
      </c>
      <c r="EH123">
        <v>0</v>
      </c>
      <c r="EI123" t="s">
        <v>3</v>
      </c>
      <c r="EJ123">
        <v>1</v>
      </c>
      <c r="EK123">
        <v>57001</v>
      </c>
      <c r="EL123" t="s">
        <v>39</v>
      </c>
      <c r="EM123" t="s">
        <v>40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36"/>
        <v>0</v>
      </c>
      <c r="FS123">
        <v>0</v>
      </c>
      <c r="FX123">
        <v>89</v>
      </c>
      <c r="FY123">
        <v>49</v>
      </c>
      <c r="GA123" t="s">
        <v>3</v>
      </c>
      <c r="GD123">
        <v>1</v>
      </c>
      <c r="GF123">
        <v>-304821490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37"/>
        <v>0</v>
      </c>
      <c r="GM123">
        <f t="shared" si="138"/>
        <v>0</v>
      </c>
      <c r="GN123">
        <f t="shared" si="139"/>
        <v>0</v>
      </c>
      <c r="GO123">
        <f t="shared" si="140"/>
        <v>0</v>
      </c>
      <c r="GP123">
        <f t="shared" si="141"/>
        <v>0</v>
      </c>
      <c r="GR123">
        <v>0</v>
      </c>
      <c r="GS123">
        <v>3</v>
      </c>
      <c r="GT123">
        <v>0</v>
      </c>
      <c r="GU123" t="s">
        <v>3</v>
      </c>
      <c r="GV123">
        <f t="shared" si="142"/>
        <v>0</v>
      </c>
      <c r="GW123">
        <v>1</v>
      </c>
      <c r="GX123">
        <f t="shared" si="143"/>
        <v>0</v>
      </c>
      <c r="HA123">
        <v>0</v>
      </c>
      <c r="HB123">
        <v>0</v>
      </c>
      <c r="HC123">
        <f t="shared" si="144"/>
        <v>0</v>
      </c>
      <c r="HE123" t="s">
        <v>3</v>
      </c>
      <c r="HF123" t="s">
        <v>3</v>
      </c>
      <c r="HM123" t="s">
        <v>3</v>
      </c>
      <c r="HN123" t="s">
        <v>3</v>
      </c>
      <c r="HO123" t="s">
        <v>3</v>
      </c>
      <c r="HP123" t="s">
        <v>3</v>
      </c>
      <c r="HQ123" t="s">
        <v>3</v>
      </c>
      <c r="IK123">
        <v>0</v>
      </c>
    </row>
    <row r="124" spans="1:245">
      <c r="A124">
        <v>17</v>
      </c>
      <c r="B124">
        <v>1</v>
      </c>
      <c r="C124">
        <f>ROW(SmtRes!A102)</f>
        <v>102</v>
      </c>
      <c r="D124">
        <f>ROW(EtalonRes!A102)</f>
        <v>102</v>
      </c>
      <c r="E124" t="s">
        <v>34</v>
      </c>
      <c r="F124" t="s">
        <v>160</v>
      </c>
      <c r="G124" t="s">
        <v>161</v>
      </c>
      <c r="H124" t="s">
        <v>37</v>
      </c>
      <c r="I124">
        <f>ROUND(3.2/100,9)</f>
        <v>3.2000000000000001E-2</v>
      </c>
      <c r="J124">
        <v>0</v>
      </c>
      <c r="K124">
        <f>ROUND(3.2/100,9)</f>
        <v>3.2000000000000001E-2</v>
      </c>
      <c r="O124">
        <f t="shared" si="110"/>
        <v>3295.64</v>
      </c>
      <c r="P124">
        <f t="shared" si="111"/>
        <v>1934.84</v>
      </c>
      <c r="Q124">
        <f t="shared" si="112"/>
        <v>66.349999999999994</v>
      </c>
      <c r="R124">
        <f t="shared" si="113"/>
        <v>46.58</v>
      </c>
      <c r="S124">
        <f t="shared" si="114"/>
        <v>1294.45</v>
      </c>
      <c r="T124">
        <f t="shared" si="115"/>
        <v>0</v>
      </c>
      <c r="U124">
        <f t="shared" si="116"/>
        <v>4.4079039999999994</v>
      </c>
      <c r="V124">
        <f t="shared" si="117"/>
        <v>0.10640000000000001</v>
      </c>
      <c r="W124">
        <f t="shared" si="118"/>
        <v>0</v>
      </c>
      <c r="X124">
        <f t="shared" si="119"/>
        <v>1354.44</v>
      </c>
      <c r="Y124">
        <f t="shared" si="120"/>
        <v>737.57</v>
      </c>
      <c r="AA124">
        <v>34132744</v>
      </c>
      <c r="AB124">
        <f t="shared" si="121"/>
        <v>9181.0995000000003</v>
      </c>
      <c r="AC124">
        <f t="shared" si="122"/>
        <v>7811.85</v>
      </c>
      <c r="AD124">
        <f>ROUND(((((ET124*1.25))-((EU124*1.25)))+AE124),6)</f>
        <v>165.33750000000001</v>
      </c>
      <c r="AE124">
        <f>ROUND(((EU124*1.25)),6)</f>
        <v>43.325000000000003</v>
      </c>
      <c r="AF124">
        <f>ROUND(((EV124*1.15)),6)</f>
        <v>1203.912</v>
      </c>
      <c r="AG124">
        <f t="shared" si="123"/>
        <v>0</v>
      </c>
      <c r="AH124">
        <f>((EW124*1.15))</f>
        <v>137.74699999999999</v>
      </c>
      <c r="AI124">
        <f>((EX124*1.25))</f>
        <v>3.3250000000000002</v>
      </c>
      <c r="AJ124">
        <f t="shared" si="124"/>
        <v>0</v>
      </c>
      <c r="AK124">
        <v>8991</v>
      </c>
      <c r="AL124">
        <v>7811.85</v>
      </c>
      <c r="AM124">
        <v>132.27000000000001</v>
      </c>
      <c r="AN124">
        <v>34.659999999999997</v>
      </c>
      <c r="AO124">
        <v>1046.8800000000001</v>
      </c>
      <c r="AP124">
        <v>0</v>
      </c>
      <c r="AQ124">
        <v>119.78</v>
      </c>
      <c r="AR124">
        <v>2.66</v>
      </c>
      <c r="AS124">
        <v>0</v>
      </c>
      <c r="AT124">
        <v>101</v>
      </c>
      <c r="AU124">
        <v>55</v>
      </c>
      <c r="AV124">
        <v>1</v>
      </c>
      <c r="AW124">
        <v>1</v>
      </c>
      <c r="AZ124">
        <v>1</v>
      </c>
      <c r="BA124">
        <v>33.6</v>
      </c>
      <c r="BB124">
        <v>12.54</v>
      </c>
      <c r="BC124">
        <v>7.74</v>
      </c>
      <c r="BD124" t="s">
        <v>3</v>
      </c>
      <c r="BE124" t="s">
        <v>3</v>
      </c>
      <c r="BF124" t="s">
        <v>3</v>
      </c>
      <c r="BG124" t="s">
        <v>3</v>
      </c>
      <c r="BH124">
        <v>0</v>
      </c>
      <c r="BI124">
        <v>1</v>
      </c>
      <c r="BJ124" t="s">
        <v>162</v>
      </c>
      <c r="BM124">
        <v>11001</v>
      </c>
      <c r="BN124">
        <v>0</v>
      </c>
      <c r="BO124" t="s">
        <v>160</v>
      </c>
      <c r="BP124">
        <v>1</v>
      </c>
      <c r="BQ124">
        <v>2</v>
      </c>
      <c r="BR124">
        <v>0</v>
      </c>
      <c r="BS124">
        <v>33.6</v>
      </c>
      <c r="BT124">
        <v>1</v>
      </c>
      <c r="BU124">
        <v>1</v>
      </c>
      <c r="BV124">
        <v>1</v>
      </c>
      <c r="BW124">
        <v>1</v>
      </c>
      <c r="BX124">
        <v>1</v>
      </c>
      <c r="BY124" t="s">
        <v>3</v>
      </c>
      <c r="BZ124">
        <v>101</v>
      </c>
      <c r="CA124">
        <v>55</v>
      </c>
      <c r="CB124" t="s">
        <v>3</v>
      </c>
      <c r="CE124">
        <v>0</v>
      </c>
      <c r="CF124">
        <v>0</v>
      </c>
      <c r="CG124">
        <v>0</v>
      </c>
      <c r="CM124">
        <v>0</v>
      </c>
      <c r="CN124" t="s">
        <v>549</v>
      </c>
      <c r="CO124">
        <v>0</v>
      </c>
      <c r="CP124">
        <f t="shared" si="125"/>
        <v>3295.64</v>
      </c>
      <c r="CQ124">
        <f t="shared" si="126"/>
        <v>60463.719000000005</v>
      </c>
      <c r="CR124">
        <f t="shared" si="127"/>
        <v>2073.3322499999999</v>
      </c>
      <c r="CS124">
        <f t="shared" si="128"/>
        <v>1455.7200000000003</v>
      </c>
      <c r="CT124">
        <f t="shared" si="129"/>
        <v>40451.443200000002</v>
      </c>
      <c r="CU124">
        <f t="shared" si="130"/>
        <v>0</v>
      </c>
      <c r="CV124">
        <f t="shared" si="131"/>
        <v>137.74699999999999</v>
      </c>
      <c r="CW124">
        <f t="shared" si="132"/>
        <v>3.3250000000000002</v>
      </c>
      <c r="CX124">
        <f t="shared" si="133"/>
        <v>0</v>
      </c>
      <c r="CY124">
        <f t="shared" si="134"/>
        <v>1354.4403</v>
      </c>
      <c r="CZ124">
        <f t="shared" si="135"/>
        <v>737.56649999999991</v>
      </c>
      <c r="DC124" t="s">
        <v>3</v>
      </c>
      <c r="DD124" t="s">
        <v>3</v>
      </c>
      <c r="DE124" t="s">
        <v>100</v>
      </c>
      <c r="DF124" t="s">
        <v>100</v>
      </c>
      <c r="DG124" t="s">
        <v>101</v>
      </c>
      <c r="DH124" t="s">
        <v>3</v>
      </c>
      <c r="DI124" t="s">
        <v>101</v>
      </c>
      <c r="DJ124" t="s">
        <v>100</v>
      </c>
      <c r="DK124" t="s">
        <v>3</v>
      </c>
      <c r="DL124" t="s">
        <v>3</v>
      </c>
      <c r="DM124" t="s">
        <v>3</v>
      </c>
      <c r="DN124">
        <v>0</v>
      </c>
      <c r="DO124">
        <v>0</v>
      </c>
      <c r="DP124">
        <v>1</v>
      </c>
      <c r="DQ124">
        <v>1</v>
      </c>
      <c r="DU124">
        <v>1013</v>
      </c>
      <c r="DV124" t="s">
        <v>37</v>
      </c>
      <c r="DW124" t="s">
        <v>37</v>
      </c>
      <c r="DX124">
        <v>1</v>
      </c>
      <c r="DZ124" t="s">
        <v>3</v>
      </c>
      <c r="EA124" t="s">
        <v>3</v>
      </c>
      <c r="EB124" t="s">
        <v>3</v>
      </c>
      <c r="EC124" t="s">
        <v>3</v>
      </c>
      <c r="EE124">
        <v>36520028</v>
      </c>
      <c r="EF124">
        <v>2</v>
      </c>
      <c r="EG124" t="s">
        <v>102</v>
      </c>
      <c r="EH124">
        <v>0</v>
      </c>
      <c r="EI124" t="s">
        <v>3</v>
      </c>
      <c r="EJ124">
        <v>1</v>
      </c>
      <c r="EK124">
        <v>11001</v>
      </c>
      <c r="EL124" t="s">
        <v>39</v>
      </c>
      <c r="EM124" t="s">
        <v>163</v>
      </c>
      <c r="EO124" t="s">
        <v>105</v>
      </c>
      <c r="EQ124">
        <v>0</v>
      </c>
      <c r="ER124">
        <v>8991</v>
      </c>
      <c r="ES124">
        <v>7811.85</v>
      </c>
      <c r="ET124">
        <v>132.27000000000001</v>
      </c>
      <c r="EU124">
        <v>34.659999999999997</v>
      </c>
      <c r="EV124">
        <v>1046.8800000000001</v>
      </c>
      <c r="EW124">
        <v>119.78</v>
      </c>
      <c r="EX124">
        <v>2.66</v>
      </c>
      <c r="EY124">
        <v>0</v>
      </c>
      <c r="FQ124">
        <v>0</v>
      </c>
      <c r="FR124">
        <f t="shared" si="136"/>
        <v>0</v>
      </c>
      <c r="FS124">
        <v>0</v>
      </c>
      <c r="FX124">
        <v>101</v>
      </c>
      <c r="FY124">
        <v>55</v>
      </c>
      <c r="GA124" t="s">
        <v>3</v>
      </c>
      <c r="GD124">
        <v>1</v>
      </c>
      <c r="GF124">
        <v>-1833974809</v>
      </c>
      <c r="GG124">
        <v>2</v>
      </c>
      <c r="GH124">
        <v>2</v>
      </c>
      <c r="GI124">
        <v>2</v>
      </c>
      <c r="GJ124">
        <v>0</v>
      </c>
      <c r="GK124">
        <v>0</v>
      </c>
      <c r="GL124">
        <f t="shared" si="137"/>
        <v>0</v>
      </c>
      <c r="GM124">
        <f t="shared" si="138"/>
        <v>5387.65</v>
      </c>
      <c r="GN124">
        <f t="shared" si="139"/>
        <v>5387.65</v>
      </c>
      <c r="GO124">
        <f t="shared" si="140"/>
        <v>0</v>
      </c>
      <c r="GP124">
        <f t="shared" si="141"/>
        <v>0</v>
      </c>
      <c r="GR124">
        <v>0</v>
      </c>
      <c r="GS124">
        <v>3</v>
      </c>
      <c r="GT124">
        <v>0</v>
      </c>
      <c r="GU124" t="s">
        <v>3</v>
      </c>
      <c r="GV124">
        <f t="shared" si="142"/>
        <v>0</v>
      </c>
      <c r="GW124">
        <v>1</v>
      </c>
      <c r="GX124">
        <f t="shared" si="143"/>
        <v>0</v>
      </c>
      <c r="HA124">
        <v>0</v>
      </c>
      <c r="HB124">
        <v>0</v>
      </c>
      <c r="HC124">
        <f t="shared" si="144"/>
        <v>0</v>
      </c>
      <c r="HE124" t="s">
        <v>3</v>
      </c>
      <c r="HF124" t="s">
        <v>3</v>
      </c>
      <c r="HM124" t="s">
        <v>3</v>
      </c>
      <c r="HN124" t="s">
        <v>3</v>
      </c>
      <c r="HO124" t="s">
        <v>3</v>
      </c>
      <c r="HP124" t="s">
        <v>3</v>
      </c>
      <c r="HQ124" t="s">
        <v>3</v>
      </c>
      <c r="IK124">
        <v>0</v>
      </c>
    </row>
    <row r="125" spans="1:245">
      <c r="A125">
        <v>17</v>
      </c>
      <c r="B125">
        <v>1</v>
      </c>
      <c r="C125">
        <f>ROW(SmtRes!A104)</f>
        <v>104</v>
      </c>
      <c r="D125">
        <f>ROW(EtalonRes!A104)</f>
        <v>104</v>
      </c>
      <c r="E125" t="s">
        <v>194</v>
      </c>
      <c r="F125" t="s">
        <v>16</v>
      </c>
      <c r="G125" t="s">
        <v>17</v>
      </c>
      <c r="H125" t="s">
        <v>18</v>
      </c>
      <c r="I125">
        <f>ROUND(3.9/100,9)</f>
        <v>3.9E-2</v>
      </c>
      <c r="J125">
        <v>0</v>
      </c>
      <c r="K125">
        <f>ROUND(3.9/100,9)</f>
        <v>3.9E-2</v>
      </c>
      <c r="O125">
        <f t="shared" si="110"/>
        <v>377.47</v>
      </c>
      <c r="P125">
        <f t="shared" si="111"/>
        <v>0</v>
      </c>
      <c r="Q125">
        <f t="shared" si="112"/>
        <v>0</v>
      </c>
      <c r="R125">
        <f t="shared" si="113"/>
        <v>0</v>
      </c>
      <c r="S125">
        <f t="shared" si="114"/>
        <v>377.47</v>
      </c>
      <c r="T125">
        <f t="shared" si="115"/>
        <v>0</v>
      </c>
      <c r="U125">
        <f t="shared" si="116"/>
        <v>1.41492</v>
      </c>
      <c r="V125">
        <f t="shared" si="117"/>
        <v>0</v>
      </c>
      <c r="W125">
        <f t="shared" si="118"/>
        <v>0</v>
      </c>
      <c r="X125">
        <f t="shared" si="119"/>
        <v>339.72</v>
      </c>
      <c r="Y125">
        <f t="shared" si="120"/>
        <v>177.41</v>
      </c>
      <c r="AA125">
        <v>34132744</v>
      </c>
      <c r="AB125">
        <f t="shared" si="121"/>
        <v>288.06</v>
      </c>
      <c r="AC125">
        <f t="shared" si="122"/>
        <v>0</v>
      </c>
      <c r="AD125">
        <f>ROUND((((ET125)-(EU125))+AE125),6)</f>
        <v>0</v>
      </c>
      <c r="AE125">
        <f>ROUND((EU125),6)</f>
        <v>0</v>
      </c>
      <c r="AF125">
        <f>ROUND((EV125),6)</f>
        <v>288.06</v>
      </c>
      <c r="AG125">
        <f t="shared" si="123"/>
        <v>0</v>
      </c>
      <c r="AH125">
        <f>(EW125)</f>
        <v>36.28</v>
      </c>
      <c r="AI125">
        <f>(EX125)</f>
        <v>0</v>
      </c>
      <c r="AJ125">
        <f t="shared" si="124"/>
        <v>0</v>
      </c>
      <c r="AK125">
        <v>288.06</v>
      </c>
      <c r="AL125">
        <v>0</v>
      </c>
      <c r="AM125">
        <v>0</v>
      </c>
      <c r="AN125">
        <v>0</v>
      </c>
      <c r="AO125">
        <v>288.06</v>
      </c>
      <c r="AP125">
        <v>0</v>
      </c>
      <c r="AQ125">
        <v>36.28</v>
      </c>
      <c r="AR125">
        <v>0</v>
      </c>
      <c r="AS125">
        <v>0</v>
      </c>
      <c r="AT125">
        <v>90</v>
      </c>
      <c r="AU125">
        <v>47</v>
      </c>
      <c r="AV125">
        <v>1</v>
      </c>
      <c r="AW125">
        <v>1</v>
      </c>
      <c r="AZ125">
        <v>1</v>
      </c>
      <c r="BA125">
        <v>33.6</v>
      </c>
      <c r="BB125">
        <v>1</v>
      </c>
      <c r="BC125">
        <v>1</v>
      </c>
      <c r="BD125" t="s">
        <v>3</v>
      </c>
      <c r="BE125" t="s">
        <v>3</v>
      </c>
      <c r="BF125" t="s">
        <v>3</v>
      </c>
      <c r="BG125" t="s">
        <v>3</v>
      </c>
      <c r="BH125">
        <v>0</v>
      </c>
      <c r="BI125">
        <v>1</v>
      </c>
      <c r="BJ125" t="s">
        <v>19</v>
      </c>
      <c r="BM125">
        <v>56001</v>
      </c>
      <c r="BN125">
        <v>0</v>
      </c>
      <c r="BO125" t="s">
        <v>16</v>
      </c>
      <c r="BP125">
        <v>1</v>
      </c>
      <c r="BQ125">
        <v>6</v>
      </c>
      <c r="BR125">
        <v>0</v>
      </c>
      <c r="BS125">
        <v>33.6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90</v>
      </c>
      <c r="CA125">
        <v>47</v>
      </c>
      <c r="CB125" t="s">
        <v>3</v>
      </c>
      <c r="CE125">
        <v>0</v>
      </c>
      <c r="CF125">
        <v>0</v>
      </c>
      <c r="CG125">
        <v>0</v>
      </c>
      <c r="CM125">
        <v>0</v>
      </c>
      <c r="CN125" t="s">
        <v>3</v>
      </c>
      <c r="CO125">
        <v>0</v>
      </c>
      <c r="CP125">
        <f t="shared" si="125"/>
        <v>377.47</v>
      </c>
      <c r="CQ125">
        <f t="shared" si="126"/>
        <v>0</v>
      </c>
      <c r="CR125">
        <f t="shared" si="127"/>
        <v>0</v>
      </c>
      <c r="CS125">
        <f t="shared" si="128"/>
        <v>0</v>
      </c>
      <c r="CT125">
        <f t="shared" si="129"/>
        <v>9678.8160000000007</v>
      </c>
      <c r="CU125">
        <f t="shared" si="130"/>
        <v>0</v>
      </c>
      <c r="CV125">
        <f t="shared" si="131"/>
        <v>36.28</v>
      </c>
      <c r="CW125">
        <f t="shared" si="132"/>
        <v>0</v>
      </c>
      <c r="CX125">
        <f t="shared" si="133"/>
        <v>0</v>
      </c>
      <c r="CY125">
        <f t="shared" si="134"/>
        <v>339.72300000000001</v>
      </c>
      <c r="CZ125">
        <f t="shared" si="135"/>
        <v>177.4109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18</v>
      </c>
      <c r="DW125" t="s">
        <v>18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36520126</v>
      </c>
      <c r="EF125">
        <v>6</v>
      </c>
      <c r="EG125" t="s">
        <v>20</v>
      </c>
      <c r="EH125">
        <v>0</v>
      </c>
      <c r="EI125" t="s">
        <v>3</v>
      </c>
      <c r="EJ125">
        <v>1</v>
      </c>
      <c r="EK125">
        <v>56001</v>
      </c>
      <c r="EL125" t="s">
        <v>21</v>
      </c>
      <c r="EM125" t="s">
        <v>22</v>
      </c>
      <c r="EO125" t="s">
        <v>3</v>
      </c>
      <c r="EQ125">
        <v>0</v>
      </c>
      <c r="ER125">
        <v>288.06</v>
      </c>
      <c r="ES125">
        <v>0</v>
      </c>
      <c r="ET125">
        <v>0</v>
      </c>
      <c r="EU125">
        <v>0</v>
      </c>
      <c r="EV125">
        <v>288.06</v>
      </c>
      <c r="EW125">
        <v>36.28</v>
      </c>
      <c r="EX125">
        <v>0</v>
      </c>
      <c r="EY125">
        <v>0</v>
      </c>
      <c r="FQ125">
        <v>0</v>
      </c>
      <c r="FR125">
        <f t="shared" si="136"/>
        <v>0</v>
      </c>
      <c r="FS125">
        <v>0</v>
      </c>
      <c r="FX125">
        <v>90</v>
      </c>
      <c r="FY125">
        <v>47</v>
      </c>
      <c r="GA125" t="s">
        <v>3</v>
      </c>
      <c r="GD125">
        <v>1</v>
      </c>
      <c r="GF125">
        <v>30344308</v>
      </c>
      <c r="GG125">
        <v>2</v>
      </c>
      <c r="GH125">
        <v>1</v>
      </c>
      <c r="GI125">
        <v>2</v>
      </c>
      <c r="GJ125">
        <v>0</v>
      </c>
      <c r="GK125">
        <v>0</v>
      </c>
      <c r="GL125">
        <f t="shared" si="137"/>
        <v>0</v>
      </c>
      <c r="GM125">
        <f t="shared" si="138"/>
        <v>894.6</v>
      </c>
      <c r="GN125">
        <f t="shared" si="139"/>
        <v>894.6</v>
      </c>
      <c r="GO125">
        <f t="shared" si="140"/>
        <v>0</v>
      </c>
      <c r="GP125">
        <f t="shared" si="141"/>
        <v>0</v>
      </c>
      <c r="GR125">
        <v>0</v>
      </c>
      <c r="GS125">
        <v>3</v>
      </c>
      <c r="GT125">
        <v>0</v>
      </c>
      <c r="GU125" t="s">
        <v>3</v>
      </c>
      <c r="GV125">
        <f t="shared" si="142"/>
        <v>0</v>
      </c>
      <c r="GW125">
        <v>1</v>
      </c>
      <c r="GX125">
        <f t="shared" si="143"/>
        <v>0</v>
      </c>
      <c r="HA125">
        <v>0</v>
      </c>
      <c r="HB125">
        <v>0</v>
      </c>
      <c r="HC125">
        <f t="shared" si="144"/>
        <v>0</v>
      </c>
      <c r="HE125" t="s">
        <v>3</v>
      </c>
      <c r="HF125" t="s">
        <v>3</v>
      </c>
      <c r="HM125" t="s">
        <v>3</v>
      </c>
      <c r="HN125" t="s">
        <v>3</v>
      </c>
      <c r="HO125" t="s">
        <v>3</v>
      </c>
      <c r="HP125" t="s">
        <v>3</v>
      </c>
      <c r="HQ125" t="s">
        <v>3</v>
      </c>
      <c r="IK125">
        <v>0</v>
      </c>
    </row>
    <row r="126" spans="1:245">
      <c r="A126">
        <v>18</v>
      </c>
      <c r="B126">
        <v>1</v>
      </c>
      <c r="C126">
        <v>104</v>
      </c>
      <c r="E126" t="s">
        <v>195</v>
      </c>
      <c r="F126" t="s">
        <v>24</v>
      </c>
      <c r="G126" t="s">
        <v>25</v>
      </c>
      <c r="H126" t="s">
        <v>26</v>
      </c>
      <c r="I126">
        <f>I125*J126</f>
        <v>4.6019999999999998E-2</v>
      </c>
      <c r="J126">
        <v>1.18</v>
      </c>
      <c r="K126">
        <v>1.18</v>
      </c>
      <c r="O126">
        <f t="shared" si="110"/>
        <v>0</v>
      </c>
      <c r="P126">
        <f t="shared" si="111"/>
        <v>0</v>
      </c>
      <c r="Q126">
        <f t="shared" si="112"/>
        <v>0</v>
      </c>
      <c r="R126">
        <f t="shared" si="113"/>
        <v>0</v>
      </c>
      <c r="S126">
        <f t="shared" si="114"/>
        <v>0</v>
      </c>
      <c r="T126">
        <f t="shared" si="115"/>
        <v>0</v>
      </c>
      <c r="U126">
        <f t="shared" si="116"/>
        <v>0</v>
      </c>
      <c r="V126">
        <f t="shared" si="117"/>
        <v>0</v>
      </c>
      <c r="W126">
        <f t="shared" si="118"/>
        <v>0</v>
      </c>
      <c r="X126">
        <f t="shared" si="119"/>
        <v>0</v>
      </c>
      <c r="Y126">
        <f t="shared" si="120"/>
        <v>0</v>
      </c>
      <c r="AA126">
        <v>34132744</v>
      </c>
      <c r="AB126">
        <f t="shared" si="121"/>
        <v>0</v>
      </c>
      <c r="AC126">
        <f t="shared" si="122"/>
        <v>0</v>
      </c>
      <c r="AD126">
        <f>ROUND((((ET126)-(EU126))+AE126),6)</f>
        <v>0</v>
      </c>
      <c r="AE126">
        <f>ROUND((EU126),6)</f>
        <v>0</v>
      </c>
      <c r="AF126">
        <f>ROUND((EV126),6)</f>
        <v>0</v>
      </c>
      <c r="AG126">
        <f t="shared" si="123"/>
        <v>0</v>
      </c>
      <c r="AH126">
        <f>(EW126)</f>
        <v>0</v>
      </c>
      <c r="AI126">
        <f>(EX126)</f>
        <v>0</v>
      </c>
      <c r="AJ126">
        <f t="shared" si="124"/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90</v>
      </c>
      <c r="AU126">
        <v>47</v>
      </c>
      <c r="AV126">
        <v>1</v>
      </c>
      <c r="AW126">
        <v>1</v>
      </c>
      <c r="AZ126">
        <v>1</v>
      </c>
      <c r="BA126">
        <v>1</v>
      </c>
      <c r="BB126">
        <v>1</v>
      </c>
      <c r="BC126">
        <v>1</v>
      </c>
      <c r="BD126" t="s">
        <v>3</v>
      </c>
      <c r="BE126" t="s">
        <v>3</v>
      </c>
      <c r="BF126" t="s">
        <v>3</v>
      </c>
      <c r="BG126" t="s">
        <v>3</v>
      </c>
      <c r="BH126">
        <v>3</v>
      </c>
      <c r="BI126">
        <v>1</v>
      </c>
      <c r="BJ126" t="s">
        <v>27</v>
      </c>
      <c r="BM126">
        <v>56001</v>
      </c>
      <c r="BN126">
        <v>0</v>
      </c>
      <c r="BO126" t="s">
        <v>3</v>
      </c>
      <c r="BP126">
        <v>0</v>
      </c>
      <c r="BQ126">
        <v>6</v>
      </c>
      <c r="BR126">
        <v>0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 t="s">
        <v>3</v>
      </c>
      <c r="BZ126">
        <v>90</v>
      </c>
      <c r="CA126">
        <v>47</v>
      </c>
      <c r="CB126" t="s">
        <v>3</v>
      </c>
      <c r="CE126">
        <v>0</v>
      </c>
      <c r="CF126">
        <v>0</v>
      </c>
      <c r="CG126">
        <v>0</v>
      </c>
      <c r="CM126">
        <v>0</v>
      </c>
      <c r="CN126" t="s">
        <v>3</v>
      </c>
      <c r="CO126">
        <v>0</v>
      </c>
      <c r="CP126">
        <f t="shared" si="125"/>
        <v>0</v>
      </c>
      <c r="CQ126">
        <f t="shared" si="126"/>
        <v>0</v>
      </c>
      <c r="CR126">
        <f t="shared" si="127"/>
        <v>0</v>
      </c>
      <c r="CS126">
        <f t="shared" si="128"/>
        <v>0</v>
      </c>
      <c r="CT126">
        <f t="shared" si="129"/>
        <v>0</v>
      </c>
      <c r="CU126">
        <f t="shared" si="130"/>
        <v>0</v>
      </c>
      <c r="CV126">
        <f t="shared" si="131"/>
        <v>0</v>
      </c>
      <c r="CW126">
        <f t="shared" si="132"/>
        <v>0</v>
      </c>
      <c r="CX126">
        <f t="shared" si="133"/>
        <v>0</v>
      </c>
      <c r="CY126">
        <f t="shared" si="134"/>
        <v>0</v>
      </c>
      <c r="CZ126">
        <f t="shared" si="135"/>
        <v>0</v>
      </c>
      <c r="DC126" t="s">
        <v>3</v>
      </c>
      <c r="DD126" t="s">
        <v>3</v>
      </c>
      <c r="DE126" t="s">
        <v>3</v>
      </c>
      <c r="DF126" t="s">
        <v>3</v>
      </c>
      <c r="DG126" t="s">
        <v>3</v>
      </c>
      <c r="DH126" t="s">
        <v>3</v>
      </c>
      <c r="DI126" t="s">
        <v>3</v>
      </c>
      <c r="DJ126" t="s">
        <v>3</v>
      </c>
      <c r="DK126" t="s">
        <v>3</v>
      </c>
      <c r="DL126" t="s">
        <v>3</v>
      </c>
      <c r="DM126" t="s">
        <v>3</v>
      </c>
      <c r="DN126">
        <v>0</v>
      </c>
      <c r="DO126">
        <v>0</v>
      </c>
      <c r="DP126">
        <v>1</v>
      </c>
      <c r="DQ126">
        <v>1</v>
      </c>
      <c r="DU126">
        <v>1009</v>
      </c>
      <c r="DV126" t="s">
        <v>26</v>
      </c>
      <c r="DW126" t="s">
        <v>26</v>
      </c>
      <c r="DX126">
        <v>1000</v>
      </c>
      <c r="DZ126" t="s">
        <v>3</v>
      </c>
      <c r="EA126" t="s">
        <v>3</v>
      </c>
      <c r="EB126" t="s">
        <v>3</v>
      </c>
      <c r="EC126" t="s">
        <v>3</v>
      </c>
      <c r="EE126">
        <v>36520126</v>
      </c>
      <c r="EF126">
        <v>6</v>
      </c>
      <c r="EG126" t="s">
        <v>20</v>
      </c>
      <c r="EH126">
        <v>0</v>
      </c>
      <c r="EI126" t="s">
        <v>3</v>
      </c>
      <c r="EJ126">
        <v>1</v>
      </c>
      <c r="EK126">
        <v>56001</v>
      </c>
      <c r="EL126" t="s">
        <v>21</v>
      </c>
      <c r="EM126" t="s">
        <v>22</v>
      </c>
      <c r="EO126" t="s">
        <v>3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FQ126">
        <v>0</v>
      </c>
      <c r="FR126">
        <f t="shared" si="136"/>
        <v>0</v>
      </c>
      <c r="FS126">
        <v>0</v>
      </c>
      <c r="FX126">
        <v>90</v>
      </c>
      <c r="FY126">
        <v>47</v>
      </c>
      <c r="GA126" t="s">
        <v>3</v>
      </c>
      <c r="GD126">
        <v>1</v>
      </c>
      <c r="GF126">
        <v>-304821490</v>
      </c>
      <c r="GG126">
        <v>2</v>
      </c>
      <c r="GH126">
        <v>1</v>
      </c>
      <c r="GI126">
        <v>-2</v>
      </c>
      <c r="GJ126">
        <v>0</v>
      </c>
      <c r="GK126">
        <v>0</v>
      </c>
      <c r="GL126">
        <f t="shared" si="137"/>
        <v>0</v>
      </c>
      <c r="GM126">
        <f t="shared" si="138"/>
        <v>0</v>
      </c>
      <c r="GN126">
        <f t="shared" si="139"/>
        <v>0</v>
      </c>
      <c r="GO126">
        <f t="shared" si="140"/>
        <v>0</v>
      </c>
      <c r="GP126">
        <f t="shared" si="141"/>
        <v>0</v>
      </c>
      <c r="GR126">
        <v>0</v>
      </c>
      <c r="GS126">
        <v>3</v>
      </c>
      <c r="GT126">
        <v>0</v>
      </c>
      <c r="GU126" t="s">
        <v>3</v>
      </c>
      <c r="GV126">
        <f t="shared" si="142"/>
        <v>0</v>
      </c>
      <c r="GW126">
        <v>1</v>
      </c>
      <c r="GX126">
        <f t="shared" si="143"/>
        <v>0</v>
      </c>
      <c r="HA126">
        <v>0</v>
      </c>
      <c r="HB126">
        <v>0</v>
      </c>
      <c r="HC126">
        <f t="shared" si="144"/>
        <v>0</v>
      </c>
      <c r="HE126" t="s">
        <v>3</v>
      </c>
      <c r="HF126" t="s">
        <v>3</v>
      </c>
      <c r="HM126" t="s">
        <v>3</v>
      </c>
      <c r="HN126" t="s">
        <v>3</v>
      </c>
      <c r="HO126" t="s">
        <v>3</v>
      </c>
      <c r="HP126" t="s">
        <v>3</v>
      </c>
      <c r="HQ126" t="s">
        <v>3</v>
      </c>
      <c r="IK126">
        <v>0</v>
      </c>
    </row>
    <row r="127" spans="1:245">
      <c r="A127">
        <v>17</v>
      </c>
      <c r="B127">
        <v>1</v>
      </c>
      <c r="C127">
        <f>ROW(SmtRes!A113)</f>
        <v>113</v>
      </c>
      <c r="D127">
        <f>ROW(EtalonRes!A114)</f>
        <v>114</v>
      </c>
      <c r="E127" t="s">
        <v>145</v>
      </c>
      <c r="F127" t="s">
        <v>118</v>
      </c>
      <c r="G127" t="s">
        <v>119</v>
      </c>
      <c r="H127" t="s">
        <v>120</v>
      </c>
      <c r="I127">
        <v>2.1</v>
      </c>
      <c r="J127">
        <v>0</v>
      </c>
      <c r="K127">
        <v>2.1</v>
      </c>
      <c r="O127">
        <f t="shared" si="110"/>
        <v>2917.75</v>
      </c>
      <c r="P127">
        <f t="shared" si="111"/>
        <v>484.62</v>
      </c>
      <c r="Q127">
        <f t="shared" si="112"/>
        <v>501.09</v>
      </c>
      <c r="R127">
        <f t="shared" si="113"/>
        <v>0</v>
      </c>
      <c r="S127">
        <f t="shared" si="114"/>
        <v>1932.04</v>
      </c>
      <c r="T127">
        <f t="shared" si="115"/>
        <v>0</v>
      </c>
      <c r="U127">
        <f t="shared" si="116"/>
        <v>5.7959999999999994</v>
      </c>
      <c r="V127">
        <f t="shared" si="117"/>
        <v>0</v>
      </c>
      <c r="W127">
        <f t="shared" si="118"/>
        <v>0</v>
      </c>
      <c r="X127">
        <f t="shared" si="119"/>
        <v>1622.91</v>
      </c>
      <c r="Y127">
        <f t="shared" si="120"/>
        <v>1023.98</v>
      </c>
      <c r="AA127">
        <v>34132744</v>
      </c>
      <c r="AB127">
        <f t="shared" si="121"/>
        <v>76.888999999999996</v>
      </c>
      <c r="AC127">
        <f t="shared" si="122"/>
        <v>25.67</v>
      </c>
      <c r="AD127">
        <f>ROUND(((((ET127*1.25))-((EU127*1.25)))+AE127),6)</f>
        <v>23.837499999999999</v>
      </c>
      <c r="AE127">
        <f>ROUND(((EU127*1.25)),6)</f>
        <v>0</v>
      </c>
      <c r="AF127">
        <f>ROUND(((EV127*1.15)),6)</f>
        <v>27.381499999999999</v>
      </c>
      <c r="AG127">
        <f t="shared" si="123"/>
        <v>0</v>
      </c>
      <c r="AH127">
        <f>((EW127*1.15))</f>
        <v>2.76</v>
      </c>
      <c r="AI127">
        <f>((EX127*1.25))</f>
        <v>0</v>
      </c>
      <c r="AJ127">
        <f t="shared" si="124"/>
        <v>0</v>
      </c>
      <c r="AK127">
        <v>68.55</v>
      </c>
      <c r="AL127">
        <v>25.67</v>
      </c>
      <c r="AM127">
        <v>19.07</v>
      </c>
      <c r="AN127">
        <v>0</v>
      </c>
      <c r="AO127">
        <v>23.81</v>
      </c>
      <c r="AP127">
        <v>0</v>
      </c>
      <c r="AQ127">
        <v>2.4</v>
      </c>
      <c r="AR127">
        <v>0</v>
      </c>
      <c r="AS127">
        <v>0</v>
      </c>
      <c r="AT127">
        <v>84</v>
      </c>
      <c r="AU127">
        <v>53</v>
      </c>
      <c r="AV127">
        <v>1</v>
      </c>
      <c r="AW127">
        <v>1</v>
      </c>
      <c r="AZ127">
        <v>1</v>
      </c>
      <c r="BA127">
        <v>33.6</v>
      </c>
      <c r="BB127">
        <v>10.01</v>
      </c>
      <c r="BC127">
        <v>8.99</v>
      </c>
      <c r="BD127" t="s">
        <v>3</v>
      </c>
      <c r="BE127" t="s">
        <v>3</v>
      </c>
      <c r="BF127" t="s">
        <v>3</v>
      </c>
      <c r="BG127" t="s">
        <v>3</v>
      </c>
      <c r="BH127">
        <v>0</v>
      </c>
      <c r="BI127">
        <v>1</v>
      </c>
      <c r="BJ127" t="s">
        <v>196</v>
      </c>
      <c r="BM127">
        <v>9001</v>
      </c>
      <c r="BN127">
        <v>0</v>
      </c>
      <c r="BO127" t="s">
        <v>118</v>
      </c>
      <c r="BP127">
        <v>1</v>
      </c>
      <c r="BQ127">
        <v>2</v>
      </c>
      <c r="BR127">
        <v>0</v>
      </c>
      <c r="BS127">
        <v>33.6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84</v>
      </c>
      <c r="CA127">
        <v>53</v>
      </c>
      <c r="CB127" t="s">
        <v>3</v>
      </c>
      <c r="CE127">
        <v>0</v>
      </c>
      <c r="CF127">
        <v>0</v>
      </c>
      <c r="CG127">
        <v>0</v>
      </c>
      <c r="CM127">
        <v>0</v>
      </c>
      <c r="CN127" t="s">
        <v>549</v>
      </c>
      <c r="CO127">
        <v>0</v>
      </c>
      <c r="CP127">
        <f t="shared" si="125"/>
        <v>2917.75</v>
      </c>
      <c r="CQ127">
        <f t="shared" si="126"/>
        <v>230.77330000000003</v>
      </c>
      <c r="CR127">
        <f t="shared" si="127"/>
        <v>238.61337499999999</v>
      </c>
      <c r="CS127">
        <f t="shared" si="128"/>
        <v>0</v>
      </c>
      <c r="CT127">
        <f t="shared" si="129"/>
        <v>920.01840000000004</v>
      </c>
      <c r="CU127">
        <f t="shared" si="130"/>
        <v>0</v>
      </c>
      <c r="CV127">
        <f t="shared" si="131"/>
        <v>2.76</v>
      </c>
      <c r="CW127">
        <f t="shared" si="132"/>
        <v>0</v>
      </c>
      <c r="CX127">
        <f t="shared" si="133"/>
        <v>0</v>
      </c>
      <c r="CY127">
        <f t="shared" si="134"/>
        <v>1622.9135999999999</v>
      </c>
      <c r="CZ127">
        <f t="shared" si="135"/>
        <v>1023.9811999999999</v>
      </c>
      <c r="DC127" t="s">
        <v>3</v>
      </c>
      <c r="DD127" t="s">
        <v>3</v>
      </c>
      <c r="DE127" t="s">
        <v>100</v>
      </c>
      <c r="DF127" t="s">
        <v>100</v>
      </c>
      <c r="DG127" t="s">
        <v>101</v>
      </c>
      <c r="DH127" t="s">
        <v>3</v>
      </c>
      <c r="DI127" t="s">
        <v>101</v>
      </c>
      <c r="DJ127" t="s">
        <v>100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1013</v>
      </c>
      <c r="DV127" t="s">
        <v>120</v>
      </c>
      <c r="DW127" t="s">
        <v>120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36520024</v>
      </c>
      <c r="EF127">
        <v>2</v>
      </c>
      <c r="EG127" t="s">
        <v>102</v>
      </c>
      <c r="EH127">
        <v>0</v>
      </c>
      <c r="EI127" t="s">
        <v>3</v>
      </c>
      <c r="EJ127">
        <v>1</v>
      </c>
      <c r="EK127">
        <v>9001</v>
      </c>
      <c r="EL127" t="s">
        <v>122</v>
      </c>
      <c r="EM127" t="s">
        <v>123</v>
      </c>
      <c r="EO127" t="s">
        <v>105</v>
      </c>
      <c r="EQ127">
        <v>0</v>
      </c>
      <c r="ER127">
        <v>68.55</v>
      </c>
      <c r="ES127">
        <v>25.67</v>
      </c>
      <c r="ET127">
        <v>19.07</v>
      </c>
      <c r="EU127">
        <v>0</v>
      </c>
      <c r="EV127">
        <v>23.81</v>
      </c>
      <c r="EW127">
        <v>2.4</v>
      </c>
      <c r="EX127">
        <v>0</v>
      </c>
      <c r="EY127">
        <v>0</v>
      </c>
      <c r="FQ127">
        <v>0</v>
      </c>
      <c r="FR127">
        <f t="shared" si="136"/>
        <v>0</v>
      </c>
      <c r="FS127">
        <v>0</v>
      </c>
      <c r="FX127">
        <v>84</v>
      </c>
      <c r="FY127">
        <v>53</v>
      </c>
      <c r="GA127" t="s">
        <v>3</v>
      </c>
      <c r="GD127">
        <v>1</v>
      </c>
      <c r="GF127">
        <v>-969021570</v>
      </c>
      <c r="GG127">
        <v>2</v>
      </c>
      <c r="GH127">
        <v>2</v>
      </c>
      <c r="GI127">
        <v>2</v>
      </c>
      <c r="GJ127">
        <v>0</v>
      </c>
      <c r="GK127">
        <v>0</v>
      </c>
      <c r="GL127">
        <f t="shared" si="137"/>
        <v>0</v>
      </c>
      <c r="GM127">
        <f t="shared" si="138"/>
        <v>5564.64</v>
      </c>
      <c r="GN127">
        <f t="shared" si="139"/>
        <v>5564.64</v>
      </c>
      <c r="GO127">
        <f t="shared" si="140"/>
        <v>0</v>
      </c>
      <c r="GP127">
        <f t="shared" si="141"/>
        <v>0</v>
      </c>
      <c r="GR127">
        <v>0</v>
      </c>
      <c r="GS127">
        <v>3</v>
      </c>
      <c r="GT127">
        <v>0</v>
      </c>
      <c r="GU127" t="s">
        <v>3</v>
      </c>
      <c r="GV127">
        <f t="shared" si="142"/>
        <v>0</v>
      </c>
      <c r="GW127">
        <v>1</v>
      </c>
      <c r="GX127">
        <f t="shared" si="143"/>
        <v>0</v>
      </c>
      <c r="HA127">
        <v>0</v>
      </c>
      <c r="HB127">
        <v>0</v>
      </c>
      <c r="HC127">
        <f t="shared" si="144"/>
        <v>0</v>
      </c>
      <c r="HE127" t="s">
        <v>3</v>
      </c>
      <c r="HF127" t="s">
        <v>3</v>
      </c>
      <c r="HM127" t="s">
        <v>3</v>
      </c>
      <c r="HN127" t="s">
        <v>3</v>
      </c>
      <c r="HO127" t="s">
        <v>3</v>
      </c>
      <c r="HP127" t="s">
        <v>3</v>
      </c>
      <c r="HQ127" t="s">
        <v>3</v>
      </c>
      <c r="IK127">
        <v>0</v>
      </c>
    </row>
    <row r="128" spans="1:245">
      <c r="A128">
        <v>18</v>
      </c>
      <c r="B128">
        <v>1</v>
      </c>
      <c r="C128">
        <v>113</v>
      </c>
      <c r="E128" t="s">
        <v>197</v>
      </c>
      <c r="F128" t="s">
        <v>112</v>
      </c>
      <c r="G128" t="s">
        <v>198</v>
      </c>
      <c r="H128" t="s">
        <v>114</v>
      </c>
      <c r="I128">
        <f>I127*J128</f>
        <v>1</v>
      </c>
      <c r="J128">
        <v>0.47619047619047616</v>
      </c>
      <c r="K128">
        <v>0.47619</v>
      </c>
      <c r="O128">
        <f t="shared" si="110"/>
        <v>56658.33</v>
      </c>
      <c r="P128">
        <f t="shared" si="111"/>
        <v>56658.33</v>
      </c>
      <c r="Q128">
        <f t="shared" si="112"/>
        <v>0</v>
      </c>
      <c r="R128">
        <f t="shared" si="113"/>
        <v>0</v>
      </c>
      <c r="S128">
        <f t="shared" si="114"/>
        <v>0</v>
      </c>
      <c r="T128">
        <f t="shared" si="115"/>
        <v>0</v>
      </c>
      <c r="U128">
        <f t="shared" si="116"/>
        <v>0</v>
      </c>
      <c r="V128">
        <f t="shared" si="117"/>
        <v>0</v>
      </c>
      <c r="W128">
        <f t="shared" si="118"/>
        <v>0</v>
      </c>
      <c r="X128">
        <f t="shared" si="119"/>
        <v>0</v>
      </c>
      <c r="Y128">
        <f t="shared" si="120"/>
        <v>0</v>
      </c>
      <c r="AA128">
        <v>34132744</v>
      </c>
      <c r="AB128">
        <f t="shared" si="121"/>
        <v>56658.33</v>
      </c>
      <c r="AC128">
        <f t="shared" si="122"/>
        <v>56658.33</v>
      </c>
      <c r="AD128">
        <f>ROUND((((ET128)-(EU128))+AE128),6)</f>
        <v>0</v>
      </c>
      <c r="AE128">
        <f>ROUND((EU128),6)</f>
        <v>0</v>
      </c>
      <c r="AF128">
        <f>ROUND((EV128),6)</f>
        <v>0</v>
      </c>
      <c r="AG128">
        <f t="shared" si="123"/>
        <v>0</v>
      </c>
      <c r="AH128">
        <f>(EW128)</f>
        <v>0</v>
      </c>
      <c r="AI128">
        <f>(EX128)</f>
        <v>0</v>
      </c>
      <c r="AJ128">
        <f t="shared" si="124"/>
        <v>0</v>
      </c>
      <c r="AK128">
        <v>56658.33</v>
      </c>
      <c r="AL128">
        <v>56658.33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93</v>
      </c>
      <c r="AU128">
        <v>53</v>
      </c>
      <c r="AV128">
        <v>1</v>
      </c>
      <c r="AW128">
        <v>1</v>
      </c>
      <c r="AZ128">
        <v>1</v>
      </c>
      <c r="BA128">
        <v>1</v>
      </c>
      <c r="BB128">
        <v>1</v>
      </c>
      <c r="BC128">
        <v>1</v>
      </c>
      <c r="BD128" t="s">
        <v>3</v>
      </c>
      <c r="BE128" t="s">
        <v>3</v>
      </c>
      <c r="BF128" t="s">
        <v>3</v>
      </c>
      <c r="BG128" t="s">
        <v>3</v>
      </c>
      <c r="BH128">
        <v>3</v>
      </c>
      <c r="BI128">
        <v>1</v>
      </c>
      <c r="BJ128" t="s">
        <v>3</v>
      </c>
      <c r="BM128">
        <v>9001</v>
      </c>
      <c r="BN128">
        <v>0</v>
      </c>
      <c r="BO128" t="s">
        <v>3</v>
      </c>
      <c r="BP128">
        <v>0</v>
      </c>
      <c r="BQ128">
        <v>2</v>
      </c>
      <c r="BR128">
        <v>0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 t="s">
        <v>3</v>
      </c>
      <c r="BZ128">
        <v>93</v>
      </c>
      <c r="CA128">
        <v>53</v>
      </c>
      <c r="CB128" t="s">
        <v>3</v>
      </c>
      <c r="CE128">
        <v>0</v>
      </c>
      <c r="CF128">
        <v>0</v>
      </c>
      <c r="CG128">
        <v>0</v>
      </c>
      <c r="CM128">
        <v>0</v>
      </c>
      <c r="CN128" t="s">
        <v>3</v>
      </c>
      <c r="CO128">
        <v>0</v>
      </c>
      <c r="CP128">
        <f t="shared" si="125"/>
        <v>56658.33</v>
      </c>
      <c r="CQ128">
        <f t="shared" si="126"/>
        <v>56658.33</v>
      </c>
      <c r="CR128">
        <f t="shared" si="127"/>
        <v>0</v>
      </c>
      <c r="CS128">
        <f t="shared" si="128"/>
        <v>0</v>
      </c>
      <c r="CT128">
        <f t="shared" si="129"/>
        <v>0</v>
      </c>
      <c r="CU128">
        <f t="shared" si="130"/>
        <v>0</v>
      </c>
      <c r="CV128">
        <f t="shared" si="131"/>
        <v>0</v>
      </c>
      <c r="CW128">
        <f t="shared" si="132"/>
        <v>0</v>
      </c>
      <c r="CX128">
        <f t="shared" si="133"/>
        <v>0</v>
      </c>
      <c r="CY128">
        <f t="shared" si="134"/>
        <v>0</v>
      </c>
      <c r="CZ128">
        <f t="shared" si="135"/>
        <v>0</v>
      </c>
      <c r="DC128" t="s">
        <v>3</v>
      </c>
      <c r="DD128" t="s">
        <v>3</v>
      </c>
      <c r="DE128" t="s">
        <v>3</v>
      </c>
      <c r="DF128" t="s">
        <v>3</v>
      </c>
      <c r="DG128" t="s">
        <v>3</v>
      </c>
      <c r="DH128" t="s">
        <v>3</v>
      </c>
      <c r="DI128" t="s">
        <v>3</v>
      </c>
      <c r="DJ128" t="s">
        <v>3</v>
      </c>
      <c r="DK128" t="s">
        <v>3</v>
      </c>
      <c r="DL128" t="s">
        <v>3</v>
      </c>
      <c r="DM128" t="s">
        <v>3</v>
      </c>
      <c r="DN128">
        <v>0</v>
      </c>
      <c r="DO128">
        <v>0</v>
      </c>
      <c r="DP128">
        <v>1</v>
      </c>
      <c r="DQ128">
        <v>1</v>
      </c>
      <c r="DU128">
        <v>1010</v>
      </c>
      <c r="DV128" t="s">
        <v>114</v>
      </c>
      <c r="DW128" t="s">
        <v>115</v>
      </c>
      <c r="DX128">
        <v>1</v>
      </c>
      <c r="DZ128" t="s">
        <v>3</v>
      </c>
      <c r="EA128" t="s">
        <v>3</v>
      </c>
      <c r="EB128" t="s">
        <v>3</v>
      </c>
      <c r="EC128" t="s">
        <v>3</v>
      </c>
      <c r="EE128">
        <v>36520024</v>
      </c>
      <c r="EF128">
        <v>2</v>
      </c>
      <c r="EG128" t="s">
        <v>102</v>
      </c>
      <c r="EH128">
        <v>0</v>
      </c>
      <c r="EI128" t="s">
        <v>3</v>
      </c>
      <c r="EJ128">
        <v>1</v>
      </c>
      <c r="EK128">
        <v>9001</v>
      </c>
      <c r="EL128" t="s">
        <v>122</v>
      </c>
      <c r="EM128" t="s">
        <v>123</v>
      </c>
      <c r="EO128" t="s">
        <v>3</v>
      </c>
      <c r="EQ128">
        <v>0</v>
      </c>
      <c r="ER128">
        <v>56658.33</v>
      </c>
      <c r="ES128">
        <v>56658.33</v>
      </c>
      <c r="ET128">
        <v>0</v>
      </c>
      <c r="EU128">
        <v>0</v>
      </c>
      <c r="EV128">
        <v>0</v>
      </c>
      <c r="EW128">
        <v>0</v>
      </c>
      <c r="EX128">
        <v>0</v>
      </c>
      <c r="FQ128">
        <v>0</v>
      </c>
      <c r="FR128">
        <f t="shared" si="136"/>
        <v>0</v>
      </c>
      <c r="FS128">
        <v>0</v>
      </c>
      <c r="FX128">
        <v>93</v>
      </c>
      <c r="FY128">
        <v>53</v>
      </c>
      <c r="GA128" t="s">
        <v>116</v>
      </c>
      <c r="GD128">
        <v>1</v>
      </c>
      <c r="GF128">
        <v>-1032487437</v>
      </c>
      <c r="GG128">
        <v>2</v>
      </c>
      <c r="GH128">
        <v>0</v>
      </c>
      <c r="GI128">
        <v>-2</v>
      </c>
      <c r="GJ128">
        <v>0</v>
      </c>
      <c r="GK128">
        <v>0</v>
      </c>
      <c r="GL128">
        <f t="shared" si="137"/>
        <v>0</v>
      </c>
      <c r="GM128">
        <f t="shared" si="138"/>
        <v>56658.33</v>
      </c>
      <c r="GN128">
        <f t="shared" si="139"/>
        <v>56658.33</v>
      </c>
      <c r="GO128">
        <f t="shared" si="140"/>
        <v>0</v>
      </c>
      <c r="GP128">
        <f t="shared" si="141"/>
        <v>0</v>
      </c>
      <c r="GR128">
        <v>0</v>
      </c>
      <c r="GS128">
        <v>4</v>
      </c>
      <c r="GT128">
        <v>0</v>
      </c>
      <c r="GU128" t="s">
        <v>3</v>
      </c>
      <c r="GV128">
        <f t="shared" si="142"/>
        <v>0</v>
      </c>
      <c r="GW128">
        <v>1</v>
      </c>
      <c r="GX128">
        <f t="shared" si="143"/>
        <v>0</v>
      </c>
      <c r="HA128">
        <v>0</v>
      </c>
      <c r="HB128">
        <v>0</v>
      </c>
      <c r="HC128">
        <f t="shared" si="144"/>
        <v>0</v>
      </c>
      <c r="HE128" t="s">
        <v>3</v>
      </c>
      <c r="HF128" t="s">
        <v>3</v>
      </c>
      <c r="HM128" t="s">
        <v>3</v>
      </c>
      <c r="HN128" t="s">
        <v>3</v>
      </c>
      <c r="HO128" t="s">
        <v>3</v>
      </c>
      <c r="HP128" t="s">
        <v>3</v>
      </c>
      <c r="HQ128" t="s">
        <v>3</v>
      </c>
      <c r="IK128">
        <v>0</v>
      </c>
    </row>
    <row r="129" spans="1:245">
      <c r="A129">
        <v>17</v>
      </c>
      <c r="B129">
        <v>1</v>
      </c>
      <c r="C129">
        <f>ROW(SmtRes!A127)</f>
        <v>127</v>
      </c>
      <c r="D129">
        <f>ROW(EtalonRes!A127)</f>
        <v>127</v>
      </c>
      <c r="E129" t="s">
        <v>154</v>
      </c>
      <c r="F129" t="s">
        <v>131</v>
      </c>
      <c r="G129" t="s">
        <v>132</v>
      </c>
      <c r="H129" t="s">
        <v>133</v>
      </c>
      <c r="I129">
        <f>ROUND(1.8/100,9)</f>
        <v>1.7999999999999999E-2</v>
      </c>
      <c r="J129">
        <v>0</v>
      </c>
      <c r="K129">
        <f>ROUND(1.8/100,9)</f>
        <v>1.7999999999999999E-2</v>
      </c>
      <c r="O129">
        <f t="shared" si="110"/>
        <v>18613.240000000002</v>
      </c>
      <c r="P129">
        <f t="shared" si="111"/>
        <v>17259.61</v>
      </c>
      <c r="Q129">
        <f t="shared" si="112"/>
        <v>115.01</v>
      </c>
      <c r="R129">
        <f t="shared" si="113"/>
        <v>10.72</v>
      </c>
      <c r="S129">
        <f t="shared" si="114"/>
        <v>1238.6199999999999</v>
      </c>
      <c r="T129">
        <f t="shared" si="115"/>
        <v>0</v>
      </c>
      <c r="U129">
        <f t="shared" si="116"/>
        <v>4.1606999999999994</v>
      </c>
      <c r="V129">
        <f t="shared" si="117"/>
        <v>2.3624999999999997E-2</v>
      </c>
      <c r="W129">
        <f t="shared" si="118"/>
        <v>0</v>
      </c>
      <c r="X129">
        <f t="shared" si="119"/>
        <v>1211.8599999999999</v>
      </c>
      <c r="Y129">
        <f t="shared" si="120"/>
        <v>587.19000000000005</v>
      </c>
      <c r="AA129">
        <v>34132744</v>
      </c>
      <c r="AB129">
        <f t="shared" si="121"/>
        <v>169981.78649999999</v>
      </c>
      <c r="AC129">
        <f t="shared" si="122"/>
        <v>167341.60999999999</v>
      </c>
      <c r="AD129">
        <f>ROUND(((((ET129*1.25))-((EU129*1.25)))+AE129),6)</f>
        <v>592.1875</v>
      </c>
      <c r="AE129">
        <f>ROUND(((EU129*1.25)),6)</f>
        <v>17.725000000000001</v>
      </c>
      <c r="AF129">
        <f>ROUND(((EV129*1.15)),6)</f>
        <v>2047.989</v>
      </c>
      <c r="AG129">
        <f t="shared" si="123"/>
        <v>0</v>
      </c>
      <c r="AH129">
        <f>((EW129*1.15))</f>
        <v>231.14999999999998</v>
      </c>
      <c r="AI129">
        <f>((EX129*1.25))</f>
        <v>1.3125</v>
      </c>
      <c r="AJ129">
        <f t="shared" si="124"/>
        <v>0</v>
      </c>
      <c r="AK129">
        <v>169596.22</v>
      </c>
      <c r="AL129">
        <v>167341.60999999999</v>
      </c>
      <c r="AM129">
        <v>473.75</v>
      </c>
      <c r="AN129">
        <v>14.18</v>
      </c>
      <c r="AO129">
        <v>1780.86</v>
      </c>
      <c r="AP129">
        <v>0</v>
      </c>
      <c r="AQ129">
        <v>201</v>
      </c>
      <c r="AR129">
        <v>1.05</v>
      </c>
      <c r="AS129">
        <v>0</v>
      </c>
      <c r="AT129">
        <v>97</v>
      </c>
      <c r="AU129">
        <v>47</v>
      </c>
      <c r="AV129">
        <v>1</v>
      </c>
      <c r="AW129">
        <v>1</v>
      </c>
      <c r="AZ129">
        <v>1</v>
      </c>
      <c r="BA129">
        <v>33.6</v>
      </c>
      <c r="BB129">
        <v>10.79</v>
      </c>
      <c r="BC129">
        <v>5.73</v>
      </c>
      <c r="BD129" t="s">
        <v>3</v>
      </c>
      <c r="BE129" t="s">
        <v>3</v>
      </c>
      <c r="BF129" t="s">
        <v>3</v>
      </c>
      <c r="BG129" t="s">
        <v>3</v>
      </c>
      <c r="BH129">
        <v>0</v>
      </c>
      <c r="BI129">
        <v>1</v>
      </c>
      <c r="BJ129" t="s">
        <v>134</v>
      </c>
      <c r="BM129">
        <v>10001</v>
      </c>
      <c r="BN129">
        <v>0</v>
      </c>
      <c r="BO129" t="s">
        <v>131</v>
      </c>
      <c r="BP129">
        <v>1</v>
      </c>
      <c r="BQ129">
        <v>2</v>
      </c>
      <c r="BR129">
        <v>0</v>
      </c>
      <c r="BS129">
        <v>33.6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97</v>
      </c>
      <c r="CA129">
        <v>47</v>
      </c>
      <c r="CB129" t="s">
        <v>3</v>
      </c>
      <c r="CE129">
        <v>0</v>
      </c>
      <c r="CF129">
        <v>0</v>
      </c>
      <c r="CG129">
        <v>0</v>
      </c>
      <c r="CM129">
        <v>0</v>
      </c>
      <c r="CN129" t="s">
        <v>549</v>
      </c>
      <c r="CO129">
        <v>0</v>
      </c>
      <c r="CP129">
        <f t="shared" si="125"/>
        <v>18613.239999999998</v>
      </c>
      <c r="CQ129">
        <f t="shared" si="126"/>
        <v>958867.4253</v>
      </c>
      <c r="CR129">
        <f t="shared" si="127"/>
        <v>6389.7031249999991</v>
      </c>
      <c r="CS129">
        <f t="shared" si="128"/>
        <v>595.56000000000006</v>
      </c>
      <c r="CT129">
        <f t="shared" si="129"/>
        <v>68812.430399999997</v>
      </c>
      <c r="CU129">
        <f t="shared" si="130"/>
        <v>0</v>
      </c>
      <c r="CV129">
        <f t="shared" si="131"/>
        <v>231.14999999999998</v>
      </c>
      <c r="CW129">
        <f t="shared" si="132"/>
        <v>1.3125</v>
      </c>
      <c r="CX129">
        <f t="shared" si="133"/>
        <v>0</v>
      </c>
      <c r="CY129">
        <f t="shared" si="134"/>
        <v>1211.8598</v>
      </c>
      <c r="CZ129">
        <f t="shared" si="135"/>
        <v>587.18979999999999</v>
      </c>
      <c r="DC129" t="s">
        <v>3</v>
      </c>
      <c r="DD129" t="s">
        <v>3</v>
      </c>
      <c r="DE129" t="s">
        <v>100</v>
      </c>
      <c r="DF129" t="s">
        <v>100</v>
      </c>
      <c r="DG129" t="s">
        <v>101</v>
      </c>
      <c r="DH129" t="s">
        <v>3</v>
      </c>
      <c r="DI129" t="s">
        <v>101</v>
      </c>
      <c r="DJ129" t="s">
        <v>100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133</v>
      </c>
      <c r="DW129" t="s">
        <v>133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36520026</v>
      </c>
      <c r="EF129">
        <v>2</v>
      </c>
      <c r="EG129" t="s">
        <v>102</v>
      </c>
      <c r="EH129">
        <v>0</v>
      </c>
      <c r="EI129" t="s">
        <v>3</v>
      </c>
      <c r="EJ129">
        <v>1</v>
      </c>
      <c r="EK129">
        <v>10001</v>
      </c>
      <c r="EL129" t="s">
        <v>103</v>
      </c>
      <c r="EM129" t="s">
        <v>104</v>
      </c>
      <c r="EO129" t="s">
        <v>105</v>
      </c>
      <c r="EQ129">
        <v>0</v>
      </c>
      <c r="ER129">
        <v>169596.22</v>
      </c>
      <c r="ES129">
        <v>167341.60999999999</v>
      </c>
      <c r="ET129">
        <v>473.75</v>
      </c>
      <c r="EU129">
        <v>14.18</v>
      </c>
      <c r="EV129">
        <v>1780.86</v>
      </c>
      <c r="EW129">
        <v>201</v>
      </c>
      <c r="EX129">
        <v>1.05</v>
      </c>
      <c r="EY129">
        <v>0</v>
      </c>
      <c r="FQ129">
        <v>0</v>
      </c>
      <c r="FR129">
        <f t="shared" si="136"/>
        <v>0</v>
      </c>
      <c r="FS129">
        <v>0</v>
      </c>
      <c r="FX129">
        <v>97</v>
      </c>
      <c r="FY129">
        <v>47</v>
      </c>
      <c r="GA129" t="s">
        <v>3</v>
      </c>
      <c r="GD129">
        <v>1</v>
      </c>
      <c r="GF129">
        <v>-187194131</v>
      </c>
      <c r="GG129">
        <v>2</v>
      </c>
      <c r="GH129">
        <v>2</v>
      </c>
      <c r="GI129">
        <v>2</v>
      </c>
      <c r="GJ129">
        <v>0</v>
      </c>
      <c r="GK129">
        <v>0</v>
      </c>
      <c r="GL129">
        <f t="shared" si="137"/>
        <v>0</v>
      </c>
      <c r="GM129">
        <f t="shared" si="138"/>
        <v>20412.29</v>
      </c>
      <c r="GN129">
        <f t="shared" si="139"/>
        <v>20412.29</v>
      </c>
      <c r="GO129">
        <f t="shared" si="140"/>
        <v>0</v>
      </c>
      <c r="GP129">
        <f t="shared" si="141"/>
        <v>0</v>
      </c>
      <c r="GR129">
        <v>0</v>
      </c>
      <c r="GS129">
        <v>3</v>
      </c>
      <c r="GT129">
        <v>0</v>
      </c>
      <c r="GU129" t="s">
        <v>3</v>
      </c>
      <c r="GV129">
        <f t="shared" si="142"/>
        <v>0</v>
      </c>
      <c r="GW129">
        <v>1</v>
      </c>
      <c r="GX129">
        <f t="shared" si="143"/>
        <v>0</v>
      </c>
      <c r="HA129">
        <v>0</v>
      </c>
      <c r="HB129">
        <v>0</v>
      </c>
      <c r="HC129">
        <f t="shared" si="144"/>
        <v>0</v>
      </c>
      <c r="HE129" t="s">
        <v>3</v>
      </c>
      <c r="HF129" t="s">
        <v>3</v>
      </c>
      <c r="HM129" t="s">
        <v>3</v>
      </c>
      <c r="HN129" t="s">
        <v>3</v>
      </c>
      <c r="HO129" t="s">
        <v>3</v>
      </c>
      <c r="HP129" t="s">
        <v>3</v>
      </c>
      <c r="HQ129" t="s">
        <v>3</v>
      </c>
      <c r="IK129">
        <v>0</v>
      </c>
    </row>
    <row r="130" spans="1:245">
      <c r="A130">
        <v>18</v>
      </c>
      <c r="B130">
        <v>1</v>
      </c>
      <c r="C130">
        <v>127</v>
      </c>
      <c r="E130" t="s">
        <v>199</v>
      </c>
      <c r="F130" t="s">
        <v>112</v>
      </c>
      <c r="G130" t="s">
        <v>200</v>
      </c>
      <c r="H130" t="s">
        <v>114</v>
      </c>
      <c r="I130">
        <f>I129*J130</f>
        <v>0.99999999999999978</v>
      </c>
      <c r="J130">
        <v>55.55555555555555</v>
      </c>
      <c r="K130">
        <v>55.555556000000003</v>
      </c>
      <c r="O130">
        <f t="shared" si="110"/>
        <v>42500</v>
      </c>
      <c r="P130">
        <f t="shared" si="111"/>
        <v>42500</v>
      </c>
      <c r="Q130">
        <f t="shared" si="112"/>
        <v>0</v>
      </c>
      <c r="R130">
        <f t="shared" si="113"/>
        <v>0</v>
      </c>
      <c r="S130">
        <f t="shared" si="114"/>
        <v>0</v>
      </c>
      <c r="T130">
        <f t="shared" si="115"/>
        <v>0</v>
      </c>
      <c r="U130">
        <f t="shared" si="116"/>
        <v>0</v>
      </c>
      <c r="V130">
        <f t="shared" si="117"/>
        <v>0</v>
      </c>
      <c r="W130">
        <f t="shared" si="118"/>
        <v>0</v>
      </c>
      <c r="X130">
        <f t="shared" si="119"/>
        <v>0</v>
      </c>
      <c r="Y130">
        <f t="shared" si="120"/>
        <v>0</v>
      </c>
      <c r="AA130">
        <v>34132744</v>
      </c>
      <c r="AB130">
        <f t="shared" si="121"/>
        <v>42500</v>
      </c>
      <c r="AC130">
        <f t="shared" si="122"/>
        <v>42500</v>
      </c>
      <c r="AD130">
        <f>ROUND((((ET130)-(EU130))+AE130),6)</f>
        <v>0</v>
      </c>
      <c r="AE130">
        <f t="shared" ref="AE130:AF133" si="145">ROUND((EU130),6)</f>
        <v>0</v>
      </c>
      <c r="AF130">
        <f t="shared" si="145"/>
        <v>0</v>
      </c>
      <c r="AG130">
        <f t="shared" si="123"/>
        <v>0</v>
      </c>
      <c r="AH130">
        <f t="shared" ref="AH130:AI133" si="146">(EW130)</f>
        <v>0</v>
      </c>
      <c r="AI130">
        <f t="shared" si="146"/>
        <v>0</v>
      </c>
      <c r="AJ130">
        <f t="shared" si="124"/>
        <v>0</v>
      </c>
      <c r="AK130">
        <v>42500</v>
      </c>
      <c r="AL130">
        <v>42500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108</v>
      </c>
      <c r="AU130">
        <v>47</v>
      </c>
      <c r="AV130">
        <v>1</v>
      </c>
      <c r="AW130">
        <v>1</v>
      </c>
      <c r="AZ130">
        <v>1</v>
      </c>
      <c r="BA130">
        <v>1</v>
      </c>
      <c r="BB130">
        <v>1</v>
      </c>
      <c r="BC130">
        <v>1</v>
      </c>
      <c r="BD130" t="s">
        <v>3</v>
      </c>
      <c r="BE130" t="s">
        <v>3</v>
      </c>
      <c r="BF130" t="s">
        <v>3</v>
      </c>
      <c r="BG130" t="s">
        <v>3</v>
      </c>
      <c r="BH130">
        <v>3</v>
      </c>
      <c r="BI130">
        <v>1</v>
      </c>
      <c r="BJ130" t="s">
        <v>3</v>
      </c>
      <c r="BM130">
        <v>10001</v>
      </c>
      <c r="BN130">
        <v>0</v>
      </c>
      <c r="BO130" t="s">
        <v>3</v>
      </c>
      <c r="BP130">
        <v>0</v>
      </c>
      <c r="BQ130">
        <v>2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108</v>
      </c>
      <c r="CA130">
        <v>47</v>
      </c>
      <c r="CB130" t="s">
        <v>3</v>
      </c>
      <c r="CE130">
        <v>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>
        <f t="shared" si="125"/>
        <v>42500</v>
      </c>
      <c r="CQ130">
        <f t="shared" si="126"/>
        <v>42500</v>
      </c>
      <c r="CR130">
        <f t="shared" si="127"/>
        <v>0</v>
      </c>
      <c r="CS130">
        <f t="shared" si="128"/>
        <v>0</v>
      </c>
      <c r="CT130">
        <f t="shared" si="129"/>
        <v>0</v>
      </c>
      <c r="CU130">
        <f t="shared" si="130"/>
        <v>0</v>
      </c>
      <c r="CV130">
        <f t="shared" si="131"/>
        <v>0</v>
      </c>
      <c r="CW130">
        <f t="shared" si="132"/>
        <v>0</v>
      </c>
      <c r="CX130">
        <f t="shared" si="133"/>
        <v>0</v>
      </c>
      <c r="CY130">
        <f t="shared" si="134"/>
        <v>0</v>
      </c>
      <c r="CZ130">
        <f t="shared" si="135"/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1010</v>
      </c>
      <c r="DV130" t="s">
        <v>114</v>
      </c>
      <c r="DW130" t="s">
        <v>114</v>
      </c>
      <c r="DX130">
        <v>1</v>
      </c>
      <c r="DZ130" t="s">
        <v>3</v>
      </c>
      <c r="EA130" t="s">
        <v>3</v>
      </c>
      <c r="EB130" t="s">
        <v>3</v>
      </c>
      <c r="EC130" t="s">
        <v>3</v>
      </c>
      <c r="EE130">
        <v>36520026</v>
      </c>
      <c r="EF130">
        <v>2</v>
      </c>
      <c r="EG130" t="s">
        <v>102</v>
      </c>
      <c r="EH130">
        <v>0</v>
      </c>
      <c r="EI130" t="s">
        <v>3</v>
      </c>
      <c r="EJ130">
        <v>1</v>
      </c>
      <c r="EK130">
        <v>10001</v>
      </c>
      <c r="EL130" t="s">
        <v>103</v>
      </c>
      <c r="EM130" t="s">
        <v>104</v>
      </c>
      <c r="EO130" t="s">
        <v>3</v>
      </c>
      <c r="EQ130">
        <v>0</v>
      </c>
      <c r="ER130">
        <v>42500</v>
      </c>
      <c r="ES130">
        <v>42500</v>
      </c>
      <c r="ET130">
        <v>0</v>
      </c>
      <c r="EU130">
        <v>0</v>
      </c>
      <c r="EV130">
        <v>0</v>
      </c>
      <c r="EW130">
        <v>0</v>
      </c>
      <c r="EX130">
        <v>0</v>
      </c>
      <c r="FQ130">
        <v>0</v>
      </c>
      <c r="FR130">
        <f t="shared" si="136"/>
        <v>0</v>
      </c>
      <c r="FS130">
        <v>0</v>
      </c>
      <c r="FX130">
        <v>108</v>
      </c>
      <c r="FY130">
        <v>47</v>
      </c>
      <c r="GA130" t="s">
        <v>116</v>
      </c>
      <c r="GD130">
        <v>1</v>
      </c>
      <c r="GF130">
        <v>1811354460</v>
      </c>
      <c r="GG130">
        <v>2</v>
      </c>
      <c r="GH130">
        <v>0</v>
      </c>
      <c r="GI130">
        <v>-2</v>
      </c>
      <c r="GJ130">
        <v>0</v>
      </c>
      <c r="GK130">
        <v>0</v>
      </c>
      <c r="GL130">
        <f t="shared" si="137"/>
        <v>0</v>
      </c>
      <c r="GM130">
        <f t="shared" si="138"/>
        <v>42500</v>
      </c>
      <c r="GN130">
        <f t="shared" si="139"/>
        <v>42500</v>
      </c>
      <c r="GO130">
        <f t="shared" si="140"/>
        <v>0</v>
      </c>
      <c r="GP130">
        <f t="shared" si="141"/>
        <v>0</v>
      </c>
      <c r="GR130">
        <v>0</v>
      </c>
      <c r="GS130">
        <v>4</v>
      </c>
      <c r="GT130">
        <v>0</v>
      </c>
      <c r="GU130" t="s">
        <v>3</v>
      </c>
      <c r="GV130">
        <f t="shared" si="142"/>
        <v>0</v>
      </c>
      <c r="GW130">
        <v>1</v>
      </c>
      <c r="GX130">
        <f t="shared" si="143"/>
        <v>0</v>
      </c>
      <c r="HA130">
        <v>0</v>
      </c>
      <c r="HB130">
        <v>0</v>
      </c>
      <c r="HC130">
        <f t="shared" si="144"/>
        <v>0</v>
      </c>
      <c r="HE130" t="s">
        <v>3</v>
      </c>
      <c r="HF130" t="s">
        <v>3</v>
      </c>
      <c r="HM130" t="s">
        <v>3</v>
      </c>
      <c r="HN130" t="s">
        <v>3</v>
      </c>
      <c r="HO130" t="s">
        <v>3</v>
      </c>
      <c r="HP130" t="s">
        <v>3</v>
      </c>
      <c r="HQ130" t="s">
        <v>3</v>
      </c>
      <c r="IK130">
        <v>0</v>
      </c>
    </row>
    <row r="131" spans="1:245">
      <c r="A131">
        <v>18</v>
      </c>
      <c r="B131">
        <v>1</v>
      </c>
      <c r="C131">
        <v>126</v>
      </c>
      <c r="E131" t="s">
        <v>201</v>
      </c>
      <c r="F131" t="s">
        <v>141</v>
      </c>
      <c r="G131" t="s">
        <v>142</v>
      </c>
      <c r="H131" t="s">
        <v>143</v>
      </c>
      <c r="I131">
        <f>I129*J131</f>
        <v>-1.7999999999999998</v>
      </c>
      <c r="J131">
        <v>-100</v>
      </c>
      <c r="K131">
        <v>-100</v>
      </c>
      <c r="O131">
        <f t="shared" si="110"/>
        <v>-16177.78</v>
      </c>
      <c r="P131">
        <f t="shared" si="111"/>
        <v>-16177.78</v>
      </c>
      <c r="Q131">
        <f t="shared" si="112"/>
        <v>0</v>
      </c>
      <c r="R131">
        <f t="shared" si="113"/>
        <v>0</v>
      </c>
      <c r="S131">
        <f t="shared" si="114"/>
        <v>0</v>
      </c>
      <c r="T131">
        <f t="shared" si="115"/>
        <v>0</v>
      </c>
      <c r="U131">
        <f t="shared" si="116"/>
        <v>0</v>
      </c>
      <c r="V131">
        <f t="shared" si="117"/>
        <v>0</v>
      </c>
      <c r="W131">
        <f t="shared" si="118"/>
        <v>0</v>
      </c>
      <c r="X131">
        <f t="shared" si="119"/>
        <v>0</v>
      </c>
      <c r="Y131">
        <f t="shared" si="120"/>
        <v>0</v>
      </c>
      <c r="AA131">
        <v>34132744</v>
      </c>
      <c r="AB131">
        <f t="shared" si="121"/>
        <v>1533.73</v>
      </c>
      <c r="AC131">
        <f t="shared" si="122"/>
        <v>1533.73</v>
      </c>
      <c r="AD131">
        <f>ROUND((((ET131)-(EU131))+AE131),6)</f>
        <v>0</v>
      </c>
      <c r="AE131">
        <f t="shared" si="145"/>
        <v>0</v>
      </c>
      <c r="AF131">
        <f t="shared" si="145"/>
        <v>0</v>
      </c>
      <c r="AG131">
        <f t="shared" si="123"/>
        <v>0</v>
      </c>
      <c r="AH131">
        <f t="shared" si="146"/>
        <v>0</v>
      </c>
      <c r="AI131">
        <f t="shared" si="146"/>
        <v>0</v>
      </c>
      <c r="AJ131">
        <f t="shared" si="124"/>
        <v>0</v>
      </c>
      <c r="AK131">
        <v>1533.73</v>
      </c>
      <c r="AL131">
        <v>1533.73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108</v>
      </c>
      <c r="AU131">
        <v>47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5.86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1</v>
      </c>
      <c r="BJ131" t="s">
        <v>144</v>
      </c>
      <c r="BM131">
        <v>10001</v>
      </c>
      <c r="BN131">
        <v>0</v>
      </c>
      <c r="BO131" t="s">
        <v>141</v>
      </c>
      <c r="BP131">
        <v>1</v>
      </c>
      <c r="BQ131">
        <v>2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108</v>
      </c>
      <c r="CA131">
        <v>47</v>
      </c>
      <c r="CB131" t="s">
        <v>3</v>
      </c>
      <c r="CE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 t="shared" si="125"/>
        <v>-16177.78</v>
      </c>
      <c r="CQ131">
        <f t="shared" si="126"/>
        <v>8987.6578000000009</v>
      </c>
      <c r="CR131">
        <f t="shared" si="127"/>
        <v>0</v>
      </c>
      <c r="CS131">
        <f t="shared" si="128"/>
        <v>0</v>
      </c>
      <c r="CT131">
        <f t="shared" si="129"/>
        <v>0</v>
      </c>
      <c r="CU131">
        <f t="shared" si="130"/>
        <v>0</v>
      </c>
      <c r="CV131">
        <f t="shared" si="131"/>
        <v>0</v>
      </c>
      <c r="CW131">
        <f t="shared" si="132"/>
        <v>0</v>
      </c>
      <c r="CX131">
        <f t="shared" si="133"/>
        <v>0</v>
      </c>
      <c r="CY131">
        <f t="shared" si="134"/>
        <v>0</v>
      </c>
      <c r="CZ131">
        <f t="shared" si="135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1005</v>
      </c>
      <c r="DV131" t="s">
        <v>143</v>
      </c>
      <c r="DW131" t="s">
        <v>143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36520026</v>
      </c>
      <c r="EF131">
        <v>2</v>
      </c>
      <c r="EG131" t="s">
        <v>102</v>
      </c>
      <c r="EH131">
        <v>0</v>
      </c>
      <c r="EI131" t="s">
        <v>3</v>
      </c>
      <c r="EJ131">
        <v>1</v>
      </c>
      <c r="EK131">
        <v>10001</v>
      </c>
      <c r="EL131" t="s">
        <v>103</v>
      </c>
      <c r="EM131" t="s">
        <v>104</v>
      </c>
      <c r="EO131" t="s">
        <v>3</v>
      </c>
      <c r="EQ131">
        <v>0</v>
      </c>
      <c r="ER131">
        <v>1533.73</v>
      </c>
      <c r="ES131">
        <v>1533.73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f t="shared" si="136"/>
        <v>0</v>
      </c>
      <c r="FS131">
        <v>0</v>
      </c>
      <c r="FX131">
        <v>108</v>
      </c>
      <c r="FY131">
        <v>47</v>
      </c>
      <c r="GA131" t="s">
        <v>3</v>
      </c>
      <c r="GD131">
        <v>1</v>
      </c>
      <c r="GF131">
        <v>-1462626660</v>
      </c>
      <c r="GG131">
        <v>2</v>
      </c>
      <c r="GH131">
        <v>1</v>
      </c>
      <c r="GI131">
        <v>2</v>
      </c>
      <c r="GJ131">
        <v>0</v>
      </c>
      <c r="GK131">
        <v>0</v>
      </c>
      <c r="GL131">
        <f t="shared" si="137"/>
        <v>0</v>
      </c>
      <c r="GM131">
        <f t="shared" si="138"/>
        <v>-16177.78</v>
      </c>
      <c r="GN131">
        <f t="shared" si="139"/>
        <v>-16177.78</v>
      </c>
      <c r="GO131">
        <f t="shared" si="140"/>
        <v>0</v>
      </c>
      <c r="GP131">
        <f t="shared" si="141"/>
        <v>0</v>
      </c>
      <c r="GR131">
        <v>0</v>
      </c>
      <c r="GS131">
        <v>3</v>
      </c>
      <c r="GT131">
        <v>0</v>
      </c>
      <c r="GU131" t="s">
        <v>3</v>
      </c>
      <c r="GV131">
        <f t="shared" si="142"/>
        <v>0</v>
      </c>
      <c r="GW131">
        <v>1</v>
      </c>
      <c r="GX131">
        <f t="shared" si="143"/>
        <v>0</v>
      </c>
      <c r="HA131">
        <v>0</v>
      </c>
      <c r="HB131">
        <v>0</v>
      </c>
      <c r="HC131">
        <f t="shared" si="144"/>
        <v>0</v>
      </c>
      <c r="HE131" t="s">
        <v>3</v>
      </c>
      <c r="HF131" t="s">
        <v>3</v>
      </c>
      <c r="HM131" t="s">
        <v>3</v>
      </c>
      <c r="HN131" t="s">
        <v>3</v>
      </c>
      <c r="HO131" t="s">
        <v>3</v>
      </c>
      <c r="HP131" t="s">
        <v>3</v>
      </c>
      <c r="HQ131" t="s">
        <v>3</v>
      </c>
      <c r="IK131">
        <v>0</v>
      </c>
    </row>
    <row r="132" spans="1:245">
      <c r="A132">
        <v>17</v>
      </c>
      <c r="B132">
        <v>1</v>
      </c>
      <c r="C132">
        <f>ROW(SmtRes!A132)</f>
        <v>132</v>
      </c>
      <c r="D132">
        <f>ROW(EtalonRes!A132)</f>
        <v>132</v>
      </c>
      <c r="E132" t="s">
        <v>159</v>
      </c>
      <c r="F132" t="s">
        <v>202</v>
      </c>
      <c r="G132" t="s">
        <v>203</v>
      </c>
      <c r="H132" t="s">
        <v>204</v>
      </c>
      <c r="I132">
        <f>ROUND(7/100,9)</f>
        <v>7.0000000000000007E-2</v>
      </c>
      <c r="J132">
        <v>0</v>
      </c>
      <c r="K132">
        <f>ROUND(7/100,9)</f>
        <v>7.0000000000000007E-2</v>
      </c>
      <c r="O132">
        <f t="shared" si="110"/>
        <v>923.88</v>
      </c>
      <c r="P132">
        <f t="shared" si="111"/>
        <v>37.75</v>
      </c>
      <c r="Q132">
        <f t="shared" si="112"/>
        <v>2.81</v>
      </c>
      <c r="R132">
        <f t="shared" si="113"/>
        <v>0</v>
      </c>
      <c r="S132">
        <f t="shared" si="114"/>
        <v>883.32</v>
      </c>
      <c r="T132">
        <f t="shared" si="115"/>
        <v>0</v>
      </c>
      <c r="U132">
        <f t="shared" si="116"/>
        <v>3.3109999999999999</v>
      </c>
      <c r="V132">
        <f t="shared" si="117"/>
        <v>0</v>
      </c>
      <c r="W132">
        <f t="shared" si="118"/>
        <v>0</v>
      </c>
      <c r="X132">
        <f t="shared" si="119"/>
        <v>786.15</v>
      </c>
      <c r="Y132">
        <f t="shared" si="120"/>
        <v>397.49</v>
      </c>
      <c r="AA132">
        <v>34132744</v>
      </c>
      <c r="AB132">
        <f t="shared" si="121"/>
        <v>428.59</v>
      </c>
      <c r="AC132">
        <f t="shared" si="122"/>
        <v>47.39</v>
      </c>
      <c r="AD132">
        <f>ROUND((((ET132)-(EU132))+AE132),6)</f>
        <v>5.64</v>
      </c>
      <c r="AE132">
        <f t="shared" si="145"/>
        <v>0</v>
      </c>
      <c r="AF132">
        <f t="shared" si="145"/>
        <v>375.56</v>
      </c>
      <c r="AG132">
        <f t="shared" si="123"/>
        <v>0</v>
      </c>
      <c r="AH132">
        <f t="shared" si="146"/>
        <v>47.3</v>
      </c>
      <c r="AI132">
        <f t="shared" si="146"/>
        <v>0</v>
      </c>
      <c r="AJ132">
        <f t="shared" si="124"/>
        <v>0</v>
      </c>
      <c r="AK132">
        <v>428.59</v>
      </c>
      <c r="AL132">
        <v>47.39</v>
      </c>
      <c r="AM132">
        <v>5.64</v>
      </c>
      <c r="AN132">
        <v>0</v>
      </c>
      <c r="AO132">
        <v>375.56</v>
      </c>
      <c r="AP132">
        <v>0</v>
      </c>
      <c r="AQ132">
        <v>47.3</v>
      </c>
      <c r="AR132">
        <v>0</v>
      </c>
      <c r="AS132">
        <v>0</v>
      </c>
      <c r="AT132">
        <v>89</v>
      </c>
      <c r="AU132">
        <v>45</v>
      </c>
      <c r="AV132">
        <v>1</v>
      </c>
      <c r="AW132">
        <v>1</v>
      </c>
      <c r="AZ132">
        <v>1</v>
      </c>
      <c r="BA132">
        <v>33.6</v>
      </c>
      <c r="BB132">
        <v>7.12</v>
      </c>
      <c r="BC132">
        <v>11.38</v>
      </c>
      <c r="BD132" t="s">
        <v>3</v>
      </c>
      <c r="BE132" t="s">
        <v>3</v>
      </c>
      <c r="BF132" t="s">
        <v>3</v>
      </c>
      <c r="BG132" t="s">
        <v>3</v>
      </c>
      <c r="BH132">
        <v>0</v>
      </c>
      <c r="BI132">
        <v>1</v>
      </c>
      <c r="BJ132" t="s">
        <v>205</v>
      </c>
      <c r="BM132">
        <v>59001</v>
      </c>
      <c r="BN132">
        <v>0</v>
      </c>
      <c r="BO132" t="s">
        <v>202</v>
      </c>
      <c r="BP132">
        <v>1</v>
      </c>
      <c r="BQ132">
        <v>6</v>
      </c>
      <c r="BR132">
        <v>0</v>
      </c>
      <c r="BS132">
        <v>33.6</v>
      </c>
      <c r="BT132">
        <v>1</v>
      </c>
      <c r="BU132">
        <v>1</v>
      </c>
      <c r="BV132">
        <v>1</v>
      </c>
      <c r="BW132">
        <v>1</v>
      </c>
      <c r="BX132">
        <v>1</v>
      </c>
      <c r="BY132" t="s">
        <v>3</v>
      </c>
      <c r="BZ132">
        <v>89</v>
      </c>
      <c r="CA132">
        <v>45</v>
      </c>
      <c r="CB132" t="s">
        <v>3</v>
      </c>
      <c r="CE132">
        <v>0</v>
      </c>
      <c r="CF132">
        <v>0</v>
      </c>
      <c r="CG132">
        <v>0</v>
      </c>
      <c r="CM132">
        <v>0</v>
      </c>
      <c r="CN132" t="s">
        <v>3</v>
      </c>
      <c r="CO132">
        <v>0</v>
      </c>
      <c r="CP132">
        <f t="shared" si="125"/>
        <v>923.88000000000011</v>
      </c>
      <c r="CQ132">
        <f t="shared" si="126"/>
        <v>539.29820000000007</v>
      </c>
      <c r="CR132">
        <f t="shared" si="127"/>
        <v>40.156799999999997</v>
      </c>
      <c r="CS132">
        <f t="shared" si="128"/>
        <v>0</v>
      </c>
      <c r="CT132">
        <f t="shared" si="129"/>
        <v>12618.816000000001</v>
      </c>
      <c r="CU132">
        <f t="shared" si="130"/>
        <v>0</v>
      </c>
      <c r="CV132">
        <f t="shared" si="131"/>
        <v>47.3</v>
      </c>
      <c r="CW132">
        <f t="shared" si="132"/>
        <v>0</v>
      </c>
      <c r="CX132">
        <f t="shared" si="133"/>
        <v>0</v>
      </c>
      <c r="CY132">
        <f t="shared" si="134"/>
        <v>786.15480000000014</v>
      </c>
      <c r="CZ132">
        <f t="shared" si="135"/>
        <v>397.49400000000003</v>
      </c>
      <c r="DC132" t="s">
        <v>3</v>
      </c>
      <c r="DD132" t="s">
        <v>3</v>
      </c>
      <c r="DE132" t="s">
        <v>3</v>
      </c>
      <c r="DF132" t="s">
        <v>3</v>
      </c>
      <c r="DG132" t="s">
        <v>3</v>
      </c>
      <c r="DH132" t="s">
        <v>3</v>
      </c>
      <c r="DI132" t="s">
        <v>3</v>
      </c>
      <c r="DJ132" t="s">
        <v>3</v>
      </c>
      <c r="DK132" t="s">
        <v>3</v>
      </c>
      <c r="DL132" t="s">
        <v>3</v>
      </c>
      <c r="DM132" t="s">
        <v>3</v>
      </c>
      <c r="DN132">
        <v>0</v>
      </c>
      <c r="DO132">
        <v>0</v>
      </c>
      <c r="DP132">
        <v>1</v>
      </c>
      <c r="DQ132">
        <v>1</v>
      </c>
      <c r="DU132">
        <v>1013</v>
      </c>
      <c r="DV132" t="s">
        <v>204</v>
      </c>
      <c r="DW132" t="s">
        <v>204</v>
      </c>
      <c r="DX132">
        <v>1</v>
      </c>
      <c r="DZ132" t="s">
        <v>3</v>
      </c>
      <c r="EA132" t="s">
        <v>3</v>
      </c>
      <c r="EB132" t="s">
        <v>3</v>
      </c>
      <c r="EC132" t="s">
        <v>3</v>
      </c>
      <c r="EE132">
        <v>36520129</v>
      </c>
      <c r="EF132">
        <v>6</v>
      </c>
      <c r="EG132" t="s">
        <v>20</v>
      </c>
      <c r="EH132">
        <v>0</v>
      </c>
      <c r="EI132" t="s">
        <v>3</v>
      </c>
      <c r="EJ132">
        <v>1</v>
      </c>
      <c r="EK132">
        <v>59001</v>
      </c>
      <c r="EL132" t="s">
        <v>206</v>
      </c>
      <c r="EM132" t="s">
        <v>207</v>
      </c>
      <c r="EO132" t="s">
        <v>3</v>
      </c>
      <c r="EQ132">
        <v>0</v>
      </c>
      <c r="ER132">
        <v>428.59</v>
      </c>
      <c r="ES132">
        <v>47.39</v>
      </c>
      <c r="ET132">
        <v>5.64</v>
      </c>
      <c r="EU132">
        <v>0</v>
      </c>
      <c r="EV132">
        <v>375.56</v>
      </c>
      <c r="EW132">
        <v>47.3</v>
      </c>
      <c r="EX132">
        <v>0</v>
      </c>
      <c r="EY132">
        <v>0</v>
      </c>
      <c r="FQ132">
        <v>0</v>
      </c>
      <c r="FR132">
        <f t="shared" si="136"/>
        <v>0</v>
      </c>
      <c r="FS132">
        <v>0</v>
      </c>
      <c r="FX132">
        <v>89</v>
      </c>
      <c r="FY132">
        <v>45</v>
      </c>
      <c r="GA132" t="s">
        <v>3</v>
      </c>
      <c r="GD132">
        <v>1</v>
      </c>
      <c r="GF132">
        <v>1651621324</v>
      </c>
      <c r="GG132">
        <v>2</v>
      </c>
      <c r="GH132">
        <v>1</v>
      </c>
      <c r="GI132">
        <v>2</v>
      </c>
      <c r="GJ132">
        <v>0</v>
      </c>
      <c r="GK132">
        <v>0</v>
      </c>
      <c r="GL132">
        <f t="shared" si="137"/>
        <v>0</v>
      </c>
      <c r="GM132">
        <f t="shared" si="138"/>
        <v>2107.52</v>
      </c>
      <c r="GN132">
        <f t="shared" si="139"/>
        <v>2107.52</v>
      </c>
      <c r="GO132">
        <f t="shared" si="140"/>
        <v>0</v>
      </c>
      <c r="GP132">
        <f t="shared" si="141"/>
        <v>0</v>
      </c>
      <c r="GR132">
        <v>0</v>
      </c>
      <c r="GS132">
        <v>3</v>
      </c>
      <c r="GT132">
        <v>0</v>
      </c>
      <c r="GU132" t="s">
        <v>3</v>
      </c>
      <c r="GV132">
        <f t="shared" si="142"/>
        <v>0</v>
      </c>
      <c r="GW132">
        <v>1</v>
      </c>
      <c r="GX132">
        <f t="shared" si="143"/>
        <v>0</v>
      </c>
      <c r="HA132">
        <v>0</v>
      </c>
      <c r="HB132">
        <v>0</v>
      </c>
      <c r="HC132">
        <f t="shared" si="144"/>
        <v>0</v>
      </c>
      <c r="HE132" t="s">
        <v>3</v>
      </c>
      <c r="HF132" t="s">
        <v>3</v>
      </c>
      <c r="HM132" t="s">
        <v>3</v>
      </c>
      <c r="HN132" t="s">
        <v>3</v>
      </c>
      <c r="HO132" t="s">
        <v>3</v>
      </c>
      <c r="HP132" t="s">
        <v>3</v>
      </c>
      <c r="HQ132" t="s">
        <v>3</v>
      </c>
      <c r="IK132">
        <v>0</v>
      </c>
    </row>
    <row r="133" spans="1:245">
      <c r="A133">
        <v>18</v>
      </c>
      <c r="B133">
        <v>1</v>
      </c>
      <c r="C133">
        <v>132</v>
      </c>
      <c r="E133" t="s">
        <v>208</v>
      </c>
      <c r="F133" t="s">
        <v>24</v>
      </c>
      <c r="G133" t="s">
        <v>25</v>
      </c>
      <c r="H133" t="s">
        <v>26</v>
      </c>
      <c r="I133">
        <f>I132*J133</f>
        <v>0.17499999999999999</v>
      </c>
      <c r="J133">
        <v>2.4999999999999996</v>
      </c>
      <c r="K133">
        <v>2.5</v>
      </c>
      <c r="O133">
        <f t="shared" si="110"/>
        <v>0</v>
      </c>
      <c r="P133">
        <f t="shared" si="111"/>
        <v>0</v>
      </c>
      <c r="Q133">
        <f t="shared" si="112"/>
        <v>0</v>
      </c>
      <c r="R133">
        <f t="shared" si="113"/>
        <v>0</v>
      </c>
      <c r="S133">
        <f t="shared" si="114"/>
        <v>0</v>
      </c>
      <c r="T133">
        <f t="shared" si="115"/>
        <v>0</v>
      </c>
      <c r="U133">
        <f t="shared" si="116"/>
        <v>0</v>
      </c>
      <c r="V133">
        <f t="shared" si="117"/>
        <v>0</v>
      </c>
      <c r="W133">
        <f t="shared" si="118"/>
        <v>0</v>
      </c>
      <c r="X133">
        <f t="shared" si="119"/>
        <v>0</v>
      </c>
      <c r="Y133">
        <f t="shared" si="120"/>
        <v>0</v>
      </c>
      <c r="AA133">
        <v>34132744</v>
      </c>
      <c r="AB133">
        <f t="shared" si="121"/>
        <v>0</v>
      </c>
      <c r="AC133">
        <f t="shared" si="122"/>
        <v>0</v>
      </c>
      <c r="AD133">
        <f>ROUND((((ET133)-(EU133))+AE133),6)</f>
        <v>0</v>
      </c>
      <c r="AE133">
        <f t="shared" si="145"/>
        <v>0</v>
      </c>
      <c r="AF133">
        <f t="shared" si="145"/>
        <v>0</v>
      </c>
      <c r="AG133">
        <f t="shared" si="123"/>
        <v>0</v>
      </c>
      <c r="AH133">
        <f t="shared" si="146"/>
        <v>0</v>
      </c>
      <c r="AI133">
        <f t="shared" si="146"/>
        <v>0</v>
      </c>
      <c r="AJ133">
        <f t="shared" si="124"/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89</v>
      </c>
      <c r="AU133">
        <v>45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</v>
      </c>
      <c r="BD133" t="s">
        <v>3</v>
      </c>
      <c r="BE133" t="s">
        <v>3</v>
      </c>
      <c r="BF133" t="s">
        <v>3</v>
      </c>
      <c r="BG133" t="s">
        <v>3</v>
      </c>
      <c r="BH133">
        <v>3</v>
      </c>
      <c r="BI133">
        <v>1</v>
      </c>
      <c r="BJ133" t="s">
        <v>27</v>
      </c>
      <c r="BM133">
        <v>59001</v>
      </c>
      <c r="BN133">
        <v>0</v>
      </c>
      <c r="BO133" t="s">
        <v>3</v>
      </c>
      <c r="BP133">
        <v>0</v>
      </c>
      <c r="BQ133">
        <v>6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89</v>
      </c>
      <c r="CA133">
        <v>45</v>
      </c>
      <c r="CB133" t="s">
        <v>3</v>
      </c>
      <c r="CE133">
        <v>0</v>
      </c>
      <c r="CF133">
        <v>0</v>
      </c>
      <c r="CG133">
        <v>0</v>
      </c>
      <c r="CM133">
        <v>0</v>
      </c>
      <c r="CN133" t="s">
        <v>3</v>
      </c>
      <c r="CO133">
        <v>0</v>
      </c>
      <c r="CP133">
        <f t="shared" si="125"/>
        <v>0</v>
      </c>
      <c r="CQ133">
        <f t="shared" si="126"/>
        <v>0</v>
      </c>
      <c r="CR133">
        <f t="shared" si="127"/>
        <v>0</v>
      </c>
      <c r="CS133">
        <f t="shared" si="128"/>
        <v>0</v>
      </c>
      <c r="CT133">
        <f t="shared" si="129"/>
        <v>0</v>
      </c>
      <c r="CU133">
        <f t="shared" si="130"/>
        <v>0</v>
      </c>
      <c r="CV133">
        <f t="shared" si="131"/>
        <v>0</v>
      </c>
      <c r="CW133">
        <f t="shared" si="132"/>
        <v>0</v>
      </c>
      <c r="CX133">
        <f t="shared" si="133"/>
        <v>0</v>
      </c>
      <c r="CY133">
        <f t="shared" si="134"/>
        <v>0</v>
      </c>
      <c r="CZ133">
        <f t="shared" si="135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1009</v>
      </c>
      <c r="DV133" t="s">
        <v>26</v>
      </c>
      <c r="DW133" t="s">
        <v>26</v>
      </c>
      <c r="DX133">
        <v>1000</v>
      </c>
      <c r="DZ133" t="s">
        <v>3</v>
      </c>
      <c r="EA133" t="s">
        <v>3</v>
      </c>
      <c r="EB133" t="s">
        <v>3</v>
      </c>
      <c r="EC133" t="s">
        <v>3</v>
      </c>
      <c r="EE133">
        <v>36520129</v>
      </c>
      <c r="EF133">
        <v>6</v>
      </c>
      <c r="EG133" t="s">
        <v>20</v>
      </c>
      <c r="EH133">
        <v>0</v>
      </c>
      <c r="EI133" t="s">
        <v>3</v>
      </c>
      <c r="EJ133">
        <v>1</v>
      </c>
      <c r="EK133">
        <v>59001</v>
      </c>
      <c r="EL133" t="s">
        <v>206</v>
      </c>
      <c r="EM133" t="s">
        <v>207</v>
      </c>
      <c r="EO133" t="s">
        <v>3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FQ133">
        <v>0</v>
      </c>
      <c r="FR133">
        <f t="shared" si="136"/>
        <v>0</v>
      </c>
      <c r="FS133">
        <v>0</v>
      </c>
      <c r="FX133">
        <v>89</v>
      </c>
      <c r="FY133">
        <v>45</v>
      </c>
      <c r="GA133" t="s">
        <v>3</v>
      </c>
      <c r="GD133">
        <v>1</v>
      </c>
      <c r="GF133">
        <v>-304821490</v>
      </c>
      <c r="GG133">
        <v>2</v>
      </c>
      <c r="GH133">
        <v>1</v>
      </c>
      <c r="GI133">
        <v>-2</v>
      </c>
      <c r="GJ133">
        <v>0</v>
      </c>
      <c r="GK133">
        <v>0</v>
      </c>
      <c r="GL133">
        <f t="shared" si="137"/>
        <v>0</v>
      </c>
      <c r="GM133">
        <f t="shared" si="138"/>
        <v>0</v>
      </c>
      <c r="GN133">
        <f t="shared" si="139"/>
        <v>0</v>
      </c>
      <c r="GO133">
        <f t="shared" si="140"/>
        <v>0</v>
      </c>
      <c r="GP133">
        <f t="shared" si="141"/>
        <v>0</v>
      </c>
      <c r="GR133">
        <v>0</v>
      </c>
      <c r="GS133">
        <v>3</v>
      </c>
      <c r="GT133">
        <v>0</v>
      </c>
      <c r="GU133" t="s">
        <v>3</v>
      </c>
      <c r="GV133">
        <f t="shared" si="142"/>
        <v>0</v>
      </c>
      <c r="GW133">
        <v>1</v>
      </c>
      <c r="GX133">
        <f t="shared" si="143"/>
        <v>0</v>
      </c>
      <c r="HA133">
        <v>0</v>
      </c>
      <c r="HB133">
        <v>0</v>
      </c>
      <c r="HC133">
        <f t="shared" si="144"/>
        <v>0</v>
      </c>
      <c r="HE133" t="s">
        <v>3</v>
      </c>
      <c r="HF133" t="s">
        <v>3</v>
      </c>
      <c r="HM133" t="s">
        <v>3</v>
      </c>
      <c r="HN133" t="s">
        <v>3</v>
      </c>
      <c r="HO133" t="s">
        <v>3</v>
      </c>
      <c r="HP133" t="s">
        <v>3</v>
      </c>
      <c r="HQ133" t="s">
        <v>3</v>
      </c>
      <c r="IK133">
        <v>0</v>
      </c>
    </row>
    <row r="134" spans="1:245">
      <c r="A134">
        <v>17</v>
      </c>
      <c r="B134">
        <v>1</v>
      </c>
      <c r="C134">
        <f>ROW(SmtRes!A141)</f>
        <v>141</v>
      </c>
      <c r="D134">
        <f>ROW(EtalonRes!A141)</f>
        <v>141</v>
      </c>
      <c r="E134" t="s">
        <v>209</v>
      </c>
      <c r="F134" t="s">
        <v>210</v>
      </c>
      <c r="G134" t="s">
        <v>211</v>
      </c>
      <c r="H134" t="s">
        <v>212</v>
      </c>
      <c r="I134">
        <f>ROUND(7/100,9)</f>
        <v>7.0000000000000007E-2</v>
      </c>
      <c r="J134">
        <v>0</v>
      </c>
      <c r="K134">
        <f>ROUND(7/100,9)</f>
        <v>7.0000000000000007E-2</v>
      </c>
      <c r="O134">
        <f t="shared" si="110"/>
        <v>18055.990000000002</v>
      </c>
      <c r="P134">
        <f t="shared" si="111"/>
        <v>16668.89</v>
      </c>
      <c r="Q134">
        <f t="shared" si="112"/>
        <v>226.44</v>
      </c>
      <c r="R134">
        <f t="shared" si="113"/>
        <v>15.08</v>
      </c>
      <c r="S134">
        <f t="shared" si="114"/>
        <v>1160.6600000000001</v>
      </c>
      <c r="T134">
        <f t="shared" si="115"/>
        <v>0</v>
      </c>
      <c r="U134">
        <f t="shared" si="116"/>
        <v>3.6748250000000002</v>
      </c>
      <c r="V134">
        <f t="shared" si="117"/>
        <v>3.3250000000000002E-2</v>
      </c>
      <c r="W134">
        <f t="shared" si="118"/>
        <v>0</v>
      </c>
      <c r="X134">
        <f t="shared" si="119"/>
        <v>1222.77</v>
      </c>
      <c r="Y134">
        <f t="shared" si="120"/>
        <v>799.5</v>
      </c>
      <c r="AA134">
        <v>34132744</v>
      </c>
      <c r="AB134">
        <f t="shared" si="121"/>
        <v>16864.961500000001</v>
      </c>
      <c r="AC134">
        <f t="shared" si="122"/>
        <v>16057.11</v>
      </c>
      <c r="AD134">
        <f>ROUND(((((ET134*1.25))-((EU134*1.25)))+AE134),6)</f>
        <v>314.375</v>
      </c>
      <c r="AE134">
        <f>ROUND(((EU134*1.25)),6)</f>
        <v>6.4124999999999996</v>
      </c>
      <c r="AF134">
        <f>ROUND(((EV134*1.15)),6)</f>
        <v>493.47649999999999</v>
      </c>
      <c r="AG134">
        <f t="shared" si="123"/>
        <v>0</v>
      </c>
      <c r="AH134">
        <f>((EW134*1.15))</f>
        <v>52.497499999999995</v>
      </c>
      <c r="AI134">
        <f>((EX134*1.25))</f>
        <v>0.47499999999999998</v>
      </c>
      <c r="AJ134">
        <f t="shared" si="124"/>
        <v>0</v>
      </c>
      <c r="AK134">
        <v>16737.72</v>
      </c>
      <c r="AL134">
        <v>16057.11</v>
      </c>
      <c r="AM134">
        <v>251.5</v>
      </c>
      <c r="AN134">
        <v>5.13</v>
      </c>
      <c r="AO134">
        <v>429.11</v>
      </c>
      <c r="AP134">
        <v>0</v>
      </c>
      <c r="AQ134">
        <v>45.65</v>
      </c>
      <c r="AR134">
        <v>0.38</v>
      </c>
      <c r="AS134">
        <v>0</v>
      </c>
      <c r="AT134">
        <v>104</v>
      </c>
      <c r="AU134">
        <v>68</v>
      </c>
      <c r="AV134">
        <v>1</v>
      </c>
      <c r="AW134">
        <v>1</v>
      </c>
      <c r="AZ134">
        <v>1</v>
      </c>
      <c r="BA134">
        <v>33.6</v>
      </c>
      <c r="BB134">
        <v>10.29</v>
      </c>
      <c r="BC134">
        <v>14.83</v>
      </c>
      <c r="BD134" t="s">
        <v>3</v>
      </c>
      <c r="BE134" t="s">
        <v>3</v>
      </c>
      <c r="BF134" t="s">
        <v>3</v>
      </c>
      <c r="BG134" t="s">
        <v>3</v>
      </c>
      <c r="BH134">
        <v>0</v>
      </c>
      <c r="BI134">
        <v>1</v>
      </c>
      <c r="BJ134" t="s">
        <v>213</v>
      </c>
      <c r="BM134">
        <v>7005</v>
      </c>
      <c r="BN134">
        <v>0</v>
      </c>
      <c r="BO134" t="s">
        <v>210</v>
      </c>
      <c r="BP134">
        <v>1</v>
      </c>
      <c r="BQ134">
        <v>2</v>
      </c>
      <c r="BR134">
        <v>0</v>
      </c>
      <c r="BS134">
        <v>33.6</v>
      </c>
      <c r="BT134">
        <v>1</v>
      </c>
      <c r="BU134">
        <v>1</v>
      </c>
      <c r="BV134">
        <v>1</v>
      </c>
      <c r="BW134">
        <v>1</v>
      </c>
      <c r="BX134">
        <v>1</v>
      </c>
      <c r="BY134" t="s">
        <v>3</v>
      </c>
      <c r="BZ134">
        <v>104</v>
      </c>
      <c r="CA134">
        <v>68</v>
      </c>
      <c r="CB134" t="s">
        <v>3</v>
      </c>
      <c r="CE134">
        <v>0</v>
      </c>
      <c r="CF134">
        <v>0</v>
      </c>
      <c r="CG134">
        <v>0</v>
      </c>
      <c r="CM134">
        <v>0</v>
      </c>
      <c r="CN134" t="s">
        <v>549</v>
      </c>
      <c r="CO134">
        <v>0</v>
      </c>
      <c r="CP134">
        <f t="shared" si="125"/>
        <v>18055.989999999998</v>
      </c>
      <c r="CQ134">
        <f t="shared" si="126"/>
        <v>238126.94130000001</v>
      </c>
      <c r="CR134">
        <f t="shared" si="127"/>
        <v>3234.9187499999998</v>
      </c>
      <c r="CS134">
        <f t="shared" si="128"/>
        <v>215.46</v>
      </c>
      <c r="CT134">
        <f t="shared" si="129"/>
        <v>16580.810399999998</v>
      </c>
      <c r="CU134">
        <f t="shared" si="130"/>
        <v>0</v>
      </c>
      <c r="CV134">
        <f t="shared" si="131"/>
        <v>52.497499999999995</v>
      </c>
      <c r="CW134">
        <f t="shared" si="132"/>
        <v>0.47499999999999998</v>
      </c>
      <c r="CX134">
        <f t="shared" si="133"/>
        <v>0</v>
      </c>
      <c r="CY134">
        <f t="shared" si="134"/>
        <v>1222.7696000000001</v>
      </c>
      <c r="CZ134">
        <f t="shared" si="135"/>
        <v>799.50320000000011</v>
      </c>
      <c r="DC134" t="s">
        <v>3</v>
      </c>
      <c r="DD134" t="s">
        <v>3</v>
      </c>
      <c r="DE134" t="s">
        <v>100</v>
      </c>
      <c r="DF134" t="s">
        <v>100</v>
      </c>
      <c r="DG134" t="s">
        <v>101</v>
      </c>
      <c r="DH134" t="s">
        <v>3</v>
      </c>
      <c r="DI134" t="s">
        <v>101</v>
      </c>
      <c r="DJ134" t="s">
        <v>100</v>
      </c>
      <c r="DK134" t="s">
        <v>3</v>
      </c>
      <c r="DL134" t="s">
        <v>3</v>
      </c>
      <c r="DM134" t="s">
        <v>3</v>
      </c>
      <c r="DN134">
        <v>0</v>
      </c>
      <c r="DO134">
        <v>0</v>
      </c>
      <c r="DP134">
        <v>1</v>
      </c>
      <c r="DQ134">
        <v>1</v>
      </c>
      <c r="DU134">
        <v>1013</v>
      </c>
      <c r="DV134" t="s">
        <v>212</v>
      </c>
      <c r="DW134" t="s">
        <v>212</v>
      </c>
      <c r="DX134">
        <v>1</v>
      </c>
      <c r="DZ134" t="s">
        <v>3</v>
      </c>
      <c r="EA134" t="s">
        <v>3</v>
      </c>
      <c r="EB134" t="s">
        <v>3</v>
      </c>
      <c r="EC134" t="s">
        <v>3</v>
      </c>
      <c r="EE134">
        <v>36519968</v>
      </c>
      <c r="EF134">
        <v>2</v>
      </c>
      <c r="EG134" t="s">
        <v>102</v>
      </c>
      <c r="EH134">
        <v>0</v>
      </c>
      <c r="EI134" t="s">
        <v>3</v>
      </c>
      <c r="EJ134">
        <v>1</v>
      </c>
      <c r="EK134">
        <v>7005</v>
      </c>
      <c r="EL134" t="s">
        <v>214</v>
      </c>
      <c r="EM134" t="s">
        <v>215</v>
      </c>
      <c r="EO134" t="s">
        <v>105</v>
      </c>
      <c r="EQ134">
        <v>0</v>
      </c>
      <c r="ER134">
        <v>16737.72</v>
      </c>
      <c r="ES134">
        <v>16057.11</v>
      </c>
      <c r="ET134">
        <v>251.5</v>
      </c>
      <c r="EU134">
        <v>5.13</v>
      </c>
      <c r="EV134">
        <v>429.11</v>
      </c>
      <c r="EW134">
        <v>45.65</v>
      </c>
      <c r="EX134">
        <v>0.38</v>
      </c>
      <c r="EY134">
        <v>0</v>
      </c>
      <c r="FQ134">
        <v>0</v>
      </c>
      <c r="FR134">
        <f t="shared" si="136"/>
        <v>0</v>
      </c>
      <c r="FS134">
        <v>0</v>
      </c>
      <c r="FX134">
        <v>104</v>
      </c>
      <c r="FY134">
        <v>68</v>
      </c>
      <c r="GA134" t="s">
        <v>3</v>
      </c>
      <c r="GD134">
        <v>1</v>
      </c>
      <c r="GF134">
        <v>-545227252</v>
      </c>
      <c r="GG134">
        <v>2</v>
      </c>
      <c r="GH134">
        <v>2</v>
      </c>
      <c r="GI134">
        <v>2</v>
      </c>
      <c r="GJ134">
        <v>0</v>
      </c>
      <c r="GK134">
        <v>0</v>
      </c>
      <c r="GL134">
        <f t="shared" si="137"/>
        <v>0</v>
      </c>
      <c r="GM134">
        <f t="shared" si="138"/>
        <v>20078.259999999998</v>
      </c>
      <c r="GN134">
        <f t="shared" si="139"/>
        <v>20078.259999999998</v>
      </c>
      <c r="GO134">
        <f t="shared" si="140"/>
        <v>0</v>
      </c>
      <c r="GP134">
        <f t="shared" si="141"/>
        <v>0</v>
      </c>
      <c r="GR134">
        <v>0</v>
      </c>
      <c r="GS134">
        <v>3</v>
      </c>
      <c r="GT134">
        <v>0</v>
      </c>
      <c r="GU134" t="s">
        <v>3</v>
      </c>
      <c r="GV134">
        <f t="shared" si="142"/>
        <v>0</v>
      </c>
      <c r="GW134">
        <v>1</v>
      </c>
      <c r="GX134">
        <f t="shared" si="143"/>
        <v>0</v>
      </c>
      <c r="HA134">
        <v>0</v>
      </c>
      <c r="HB134">
        <v>0</v>
      </c>
      <c r="HC134">
        <f t="shared" si="144"/>
        <v>0</v>
      </c>
      <c r="HE134" t="s">
        <v>3</v>
      </c>
      <c r="HF134" t="s">
        <v>3</v>
      </c>
      <c r="HM134" t="s">
        <v>3</v>
      </c>
      <c r="HN134" t="s">
        <v>3</v>
      </c>
      <c r="HO134" t="s">
        <v>3</v>
      </c>
      <c r="HP134" t="s">
        <v>3</v>
      </c>
      <c r="HQ134" t="s">
        <v>3</v>
      </c>
      <c r="IK134">
        <v>0</v>
      </c>
    </row>
    <row r="135" spans="1:245">
      <c r="A135">
        <v>17</v>
      </c>
      <c r="B135">
        <v>1</v>
      </c>
      <c r="C135">
        <f>ROW(SmtRes!A150)</f>
        <v>150</v>
      </c>
      <c r="D135">
        <f>ROW(EtalonRes!A150)</f>
        <v>150</v>
      </c>
      <c r="E135" t="s">
        <v>216</v>
      </c>
      <c r="F135" t="s">
        <v>217</v>
      </c>
      <c r="G135" t="s">
        <v>218</v>
      </c>
      <c r="H135" t="s">
        <v>219</v>
      </c>
      <c r="I135">
        <f>ROUND(6/100,9)</f>
        <v>0.06</v>
      </c>
      <c r="J135">
        <v>0</v>
      </c>
      <c r="K135">
        <f>ROUND(6/100,9)</f>
        <v>0.06</v>
      </c>
      <c r="O135">
        <f t="shared" si="110"/>
        <v>2057.44</v>
      </c>
      <c r="P135">
        <f t="shared" si="111"/>
        <v>248.77</v>
      </c>
      <c r="Q135">
        <f t="shared" si="112"/>
        <v>16.510000000000002</v>
      </c>
      <c r="R135">
        <f t="shared" si="113"/>
        <v>7.9</v>
      </c>
      <c r="S135">
        <f t="shared" si="114"/>
        <v>1792.16</v>
      </c>
      <c r="T135">
        <f t="shared" si="115"/>
        <v>0</v>
      </c>
      <c r="U135">
        <f t="shared" si="116"/>
        <v>6.1734</v>
      </c>
      <c r="V135">
        <f t="shared" si="117"/>
        <v>1.7399999999999999E-2</v>
      </c>
      <c r="W135">
        <f t="shared" si="118"/>
        <v>0</v>
      </c>
      <c r="X135">
        <f t="shared" si="119"/>
        <v>1602.05</v>
      </c>
      <c r="Y135">
        <f t="shared" si="120"/>
        <v>810.03</v>
      </c>
      <c r="AA135">
        <v>34132744</v>
      </c>
      <c r="AB135">
        <f t="shared" si="121"/>
        <v>1459.54</v>
      </c>
      <c r="AC135">
        <f t="shared" si="122"/>
        <v>548.42999999999995</v>
      </c>
      <c r="AD135">
        <f>ROUND((((ET135)-(EU135))+AE135),6)</f>
        <v>22.14</v>
      </c>
      <c r="AE135">
        <f>ROUND((EU135),6)</f>
        <v>3.92</v>
      </c>
      <c r="AF135">
        <f>ROUND((EV135),6)</f>
        <v>888.97</v>
      </c>
      <c r="AG135">
        <f t="shared" si="123"/>
        <v>0</v>
      </c>
      <c r="AH135">
        <f>(EW135)</f>
        <v>102.89</v>
      </c>
      <c r="AI135">
        <f>(EX135)</f>
        <v>0.28999999999999998</v>
      </c>
      <c r="AJ135">
        <f t="shared" si="124"/>
        <v>0</v>
      </c>
      <c r="AK135">
        <v>1459.54</v>
      </c>
      <c r="AL135">
        <v>548.42999999999995</v>
      </c>
      <c r="AM135">
        <v>22.14</v>
      </c>
      <c r="AN135">
        <v>3.92</v>
      </c>
      <c r="AO135">
        <v>888.97</v>
      </c>
      <c r="AP135">
        <v>0</v>
      </c>
      <c r="AQ135">
        <v>102.89</v>
      </c>
      <c r="AR135">
        <v>0.28999999999999998</v>
      </c>
      <c r="AS135">
        <v>0</v>
      </c>
      <c r="AT135">
        <v>89</v>
      </c>
      <c r="AU135">
        <v>45</v>
      </c>
      <c r="AV135">
        <v>1</v>
      </c>
      <c r="AW135">
        <v>1</v>
      </c>
      <c r="AZ135">
        <v>1</v>
      </c>
      <c r="BA135">
        <v>33.6</v>
      </c>
      <c r="BB135">
        <v>12.43</v>
      </c>
      <c r="BC135">
        <v>7.56</v>
      </c>
      <c r="BD135" t="s">
        <v>3</v>
      </c>
      <c r="BE135" t="s">
        <v>3</v>
      </c>
      <c r="BF135" t="s">
        <v>3</v>
      </c>
      <c r="BG135" t="s">
        <v>3</v>
      </c>
      <c r="BH135">
        <v>0</v>
      </c>
      <c r="BI135">
        <v>1</v>
      </c>
      <c r="BJ135" t="s">
        <v>220</v>
      </c>
      <c r="BM135">
        <v>59001</v>
      </c>
      <c r="BN135">
        <v>0</v>
      </c>
      <c r="BO135" t="s">
        <v>217</v>
      </c>
      <c r="BP135">
        <v>1</v>
      </c>
      <c r="BQ135">
        <v>6</v>
      </c>
      <c r="BR135">
        <v>0</v>
      </c>
      <c r="BS135">
        <v>33.6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89</v>
      </c>
      <c r="CA135">
        <v>45</v>
      </c>
      <c r="CB135" t="s">
        <v>3</v>
      </c>
      <c r="CE135">
        <v>0</v>
      </c>
      <c r="CF135">
        <v>0</v>
      </c>
      <c r="CG135">
        <v>0</v>
      </c>
      <c r="CM135">
        <v>0</v>
      </c>
      <c r="CN135" t="s">
        <v>3</v>
      </c>
      <c r="CO135">
        <v>0</v>
      </c>
      <c r="CP135">
        <f t="shared" si="125"/>
        <v>2057.44</v>
      </c>
      <c r="CQ135">
        <f t="shared" si="126"/>
        <v>4146.130799999999</v>
      </c>
      <c r="CR135">
        <f t="shared" si="127"/>
        <v>275.2002</v>
      </c>
      <c r="CS135">
        <f t="shared" si="128"/>
        <v>131.71199999999999</v>
      </c>
      <c r="CT135">
        <f t="shared" si="129"/>
        <v>29869.392000000003</v>
      </c>
      <c r="CU135">
        <f t="shared" si="130"/>
        <v>0</v>
      </c>
      <c r="CV135">
        <f t="shared" si="131"/>
        <v>102.89</v>
      </c>
      <c r="CW135">
        <f t="shared" si="132"/>
        <v>0.28999999999999998</v>
      </c>
      <c r="CX135">
        <f t="shared" si="133"/>
        <v>0</v>
      </c>
      <c r="CY135">
        <f t="shared" si="134"/>
        <v>1602.0534000000002</v>
      </c>
      <c r="CZ135">
        <f t="shared" si="135"/>
        <v>810.02700000000016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1013</v>
      </c>
      <c r="DV135" t="s">
        <v>219</v>
      </c>
      <c r="DW135" t="s">
        <v>219</v>
      </c>
      <c r="DX135">
        <v>1</v>
      </c>
      <c r="DZ135" t="s">
        <v>3</v>
      </c>
      <c r="EA135" t="s">
        <v>3</v>
      </c>
      <c r="EB135" t="s">
        <v>3</v>
      </c>
      <c r="EC135" t="s">
        <v>3</v>
      </c>
      <c r="EE135">
        <v>36520129</v>
      </c>
      <c r="EF135">
        <v>6</v>
      </c>
      <c r="EG135" t="s">
        <v>20</v>
      </c>
      <c r="EH135">
        <v>0</v>
      </c>
      <c r="EI135" t="s">
        <v>3</v>
      </c>
      <c r="EJ135">
        <v>1</v>
      </c>
      <c r="EK135">
        <v>59001</v>
      </c>
      <c r="EL135" t="s">
        <v>206</v>
      </c>
      <c r="EM135" t="s">
        <v>207</v>
      </c>
      <c r="EO135" t="s">
        <v>3</v>
      </c>
      <c r="EQ135">
        <v>0</v>
      </c>
      <c r="ER135">
        <v>1459.54</v>
      </c>
      <c r="ES135">
        <v>548.42999999999995</v>
      </c>
      <c r="ET135">
        <v>22.14</v>
      </c>
      <c r="EU135">
        <v>3.92</v>
      </c>
      <c r="EV135">
        <v>888.97</v>
      </c>
      <c r="EW135">
        <v>102.89</v>
      </c>
      <c r="EX135">
        <v>0.28999999999999998</v>
      </c>
      <c r="EY135">
        <v>0</v>
      </c>
      <c r="FQ135">
        <v>0</v>
      </c>
      <c r="FR135">
        <f t="shared" si="136"/>
        <v>0</v>
      </c>
      <c r="FS135">
        <v>0</v>
      </c>
      <c r="FX135">
        <v>89</v>
      </c>
      <c r="FY135">
        <v>45</v>
      </c>
      <c r="GA135" t="s">
        <v>3</v>
      </c>
      <c r="GD135">
        <v>1</v>
      </c>
      <c r="GF135">
        <v>-290437953</v>
      </c>
      <c r="GG135">
        <v>2</v>
      </c>
      <c r="GH135">
        <v>1</v>
      </c>
      <c r="GI135">
        <v>2</v>
      </c>
      <c r="GJ135">
        <v>0</v>
      </c>
      <c r="GK135">
        <v>0</v>
      </c>
      <c r="GL135">
        <f t="shared" si="137"/>
        <v>0</v>
      </c>
      <c r="GM135">
        <f t="shared" si="138"/>
        <v>4469.5200000000004</v>
      </c>
      <c r="GN135">
        <f t="shared" si="139"/>
        <v>4469.5200000000004</v>
      </c>
      <c r="GO135">
        <f t="shared" si="140"/>
        <v>0</v>
      </c>
      <c r="GP135">
        <f t="shared" si="141"/>
        <v>0</v>
      </c>
      <c r="GR135">
        <v>0</v>
      </c>
      <c r="GS135">
        <v>3</v>
      </c>
      <c r="GT135">
        <v>0</v>
      </c>
      <c r="GU135" t="s">
        <v>3</v>
      </c>
      <c r="GV135">
        <f t="shared" si="142"/>
        <v>0</v>
      </c>
      <c r="GW135">
        <v>1</v>
      </c>
      <c r="GX135">
        <f t="shared" si="143"/>
        <v>0</v>
      </c>
      <c r="HA135">
        <v>0</v>
      </c>
      <c r="HB135">
        <v>0</v>
      </c>
      <c r="HC135">
        <f t="shared" si="144"/>
        <v>0</v>
      </c>
      <c r="HE135" t="s">
        <v>3</v>
      </c>
      <c r="HF135" t="s">
        <v>3</v>
      </c>
      <c r="HM135" t="s">
        <v>3</v>
      </c>
      <c r="HN135" t="s">
        <v>3</v>
      </c>
      <c r="HO135" t="s">
        <v>3</v>
      </c>
      <c r="HP135" t="s">
        <v>3</v>
      </c>
      <c r="HQ135" t="s">
        <v>3</v>
      </c>
      <c r="IK135">
        <v>0</v>
      </c>
    </row>
    <row r="136" spans="1:245">
      <c r="A136">
        <v>17</v>
      </c>
      <c r="B136">
        <v>1</v>
      </c>
      <c r="C136">
        <f>ROW(SmtRes!A161)</f>
        <v>161</v>
      </c>
      <c r="D136">
        <f>ROW(EtalonRes!A162)</f>
        <v>162</v>
      </c>
      <c r="E136" t="s">
        <v>171</v>
      </c>
      <c r="F136" t="s">
        <v>221</v>
      </c>
      <c r="G136" t="s">
        <v>222</v>
      </c>
      <c r="H136" t="s">
        <v>223</v>
      </c>
      <c r="I136">
        <f>ROUND(3.2/100,9)</f>
        <v>3.2000000000000001E-2</v>
      </c>
      <c r="J136">
        <v>0</v>
      </c>
      <c r="K136">
        <f>ROUND(3.2/100,9)</f>
        <v>3.2000000000000001E-2</v>
      </c>
      <c r="O136">
        <f t="shared" si="110"/>
        <v>6403.46</v>
      </c>
      <c r="P136">
        <f t="shared" si="111"/>
        <v>2064.83</v>
      </c>
      <c r="Q136">
        <f t="shared" si="112"/>
        <v>46.07</v>
      </c>
      <c r="R136">
        <f t="shared" si="113"/>
        <v>31.03</v>
      </c>
      <c r="S136">
        <f t="shared" si="114"/>
        <v>4292.5600000000004</v>
      </c>
      <c r="T136">
        <f t="shared" si="115"/>
        <v>0</v>
      </c>
      <c r="U136">
        <f t="shared" si="116"/>
        <v>13.916656</v>
      </c>
      <c r="V136">
        <f t="shared" si="117"/>
        <v>8.6400000000000005E-2</v>
      </c>
      <c r="W136">
        <f t="shared" si="118"/>
        <v>0</v>
      </c>
      <c r="X136">
        <f t="shared" si="119"/>
        <v>3891.23</v>
      </c>
      <c r="Y136">
        <f t="shared" si="120"/>
        <v>1800.78</v>
      </c>
      <c r="AA136">
        <v>34132744</v>
      </c>
      <c r="AB136">
        <f t="shared" si="121"/>
        <v>21761.9575</v>
      </c>
      <c r="AC136">
        <f t="shared" si="122"/>
        <v>17678.38</v>
      </c>
      <c r="AD136">
        <f>ROUND(((((ET136*1.25))-((EU136*1.25)))+AE136),6)</f>
        <v>91.237499999999997</v>
      </c>
      <c r="AE136">
        <f>ROUND(((EU136*1.25)),6)</f>
        <v>28.862500000000001</v>
      </c>
      <c r="AF136">
        <f>ROUND(((EV136*1.15)),6)</f>
        <v>3992.34</v>
      </c>
      <c r="AG136">
        <f t="shared" si="123"/>
        <v>0</v>
      </c>
      <c r="AH136">
        <f>((EW136*1.15))</f>
        <v>434.89549999999997</v>
      </c>
      <c r="AI136">
        <f>((EX136*1.25))</f>
        <v>2.7</v>
      </c>
      <c r="AJ136">
        <f t="shared" si="124"/>
        <v>0</v>
      </c>
      <c r="AK136">
        <v>21222.97</v>
      </c>
      <c r="AL136">
        <v>17678.38</v>
      </c>
      <c r="AM136">
        <v>72.989999999999995</v>
      </c>
      <c r="AN136">
        <v>23.09</v>
      </c>
      <c r="AO136">
        <v>3471.6</v>
      </c>
      <c r="AP136">
        <v>0</v>
      </c>
      <c r="AQ136">
        <v>378.17</v>
      </c>
      <c r="AR136">
        <v>2.16</v>
      </c>
      <c r="AS136">
        <v>0</v>
      </c>
      <c r="AT136">
        <v>90</v>
      </c>
      <c r="AU136">
        <v>41.65</v>
      </c>
      <c r="AV136">
        <v>1</v>
      </c>
      <c r="AW136">
        <v>1</v>
      </c>
      <c r="AZ136">
        <v>1</v>
      </c>
      <c r="BA136">
        <v>33.6</v>
      </c>
      <c r="BB136">
        <v>15.78</v>
      </c>
      <c r="BC136">
        <v>3.65</v>
      </c>
      <c r="BD136" t="s">
        <v>3</v>
      </c>
      <c r="BE136" t="s">
        <v>3</v>
      </c>
      <c r="BF136" t="s">
        <v>3</v>
      </c>
      <c r="BG136" t="s">
        <v>3</v>
      </c>
      <c r="BH136">
        <v>0</v>
      </c>
      <c r="BI136">
        <v>1</v>
      </c>
      <c r="BJ136" t="s">
        <v>224</v>
      </c>
      <c r="BM136">
        <v>15001</v>
      </c>
      <c r="BN136">
        <v>0</v>
      </c>
      <c r="BO136" t="s">
        <v>221</v>
      </c>
      <c r="BP136">
        <v>1</v>
      </c>
      <c r="BQ136">
        <v>2</v>
      </c>
      <c r="BR136">
        <v>0</v>
      </c>
      <c r="BS136">
        <v>33.6</v>
      </c>
      <c r="BT136">
        <v>1</v>
      </c>
      <c r="BU136">
        <v>1</v>
      </c>
      <c r="BV136">
        <v>1</v>
      </c>
      <c r="BW136">
        <v>1</v>
      </c>
      <c r="BX136">
        <v>1</v>
      </c>
      <c r="BY136" t="s">
        <v>3</v>
      </c>
      <c r="BZ136">
        <v>100</v>
      </c>
      <c r="CA136">
        <v>49</v>
      </c>
      <c r="CB136" t="s">
        <v>3</v>
      </c>
      <c r="CE136">
        <v>0</v>
      </c>
      <c r="CF136">
        <v>0</v>
      </c>
      <c r="CG136">
        <v>0</v>
      </c>
      <c r="CM136">
        <v>0</v>
      </c>
      <c r="CN136" t="s">
        <v>3</v>
      </c>
      <c r="CO136">
        <v>0</v>
      </c>
      <c r="CP136">
        <f t="shared" si="125"/>
        <v>6403.4600000000009</v>
      </c>
      <c r="CQ136">
        <f t="shared" si="126"/>
        <v>64526.087</v>
      </c>
      <c r="CR136">
        <f t="shared" si="127"/>
        <v>1439.7277499999998</v>
      </c>
      <c r="CS136">
        <f t="shared" si="128"/>
        <v>969.78000000000009</v>
      </c>
      <c r="CT136">
        <f t="shared" si="129"/>
        <v>134142.62400000001</v>
      </c>
      <c r="CU136">
        <f t="shared" si="130"/>
        <v>0</v>
      </c>
      <c r="CV136">
        <f t="shared" si="131"/>
        <v>434.89549999999997</v>
      </c>
      <c r="CW136">
        <f t="shared" si="132"/>
        <v>2.7</v>
      </c>
      <c r="CX136">
        <f t="shared" si="133"/>
        <v>0</v>
      </c>
      <c r="CY136">
        <f t="shared" si="134"/>
        <v>3891.2310000000002</v>
      </c>
      <c r="CZ136">
        <f t="shared" si="135"/>
        <v>1800.7752350000001</v>
      </c>
      <c r="DC136" t="s">
        <v>3</v>
      </c>
      <c r="DD136" t="s">
        <v>3</v>
      </c>
      <c r="DE136" t="s">
        <v>100</v>
      </c>
      <c r="DF136" t="s">
        <v>100</v>
      </c>
      <c r="DG136" t="s">
        <v>101</v>
      </c>
      <c r="DH136" t="s">
        <v>3</v>
      </c>
      <c r="DI136" t="s">
        <v>101</v>
      </c>
      <c r="DJ136" t="s">
        <v>100</v>
      </c>
      <c r="DK136" t="s">
        <v>3</v>
      </c>
      <c r="DL136" t="s">
        <v>225</v>
      </c>
      <c r="DM136" t="s">
        <v>226</v>
      </c>
      <c r="DN136">
        <v>0</v>
      </c>
      <c r="DO136">
        <v>0</v>
      </c>
      <c r="DP136">
        <v>1</v>
      </c>
      <c r="DQ136">
        <v>1</v>
      </c>
      <c r="DU136">
        <v>1013</v>
      </c>
      <c r="DV136" t="s">
        <v>223</v>
      </c>
      <c r="DW136" t="s">
        <v>223</v>
      </c>
      <c r="DX136">
        <v>1</v>
      </c>
      <c r="DZ136" t="s">
        <v>3</v>
      </c>
      <c r="EA136" t="s">
        <v>3</v>
      </c>
      <c r="EB136" t="s">
        <v>3</v>
      </c>
      <c r="EC136" t="s">
        <v>3</v>
      </c>
      <c r="EE136">
        <v>36520056</v>
      </c>
      <c r="EF136">
        <v>2</v>
      </c>
      <c r="EG136" t="s">
        <v>102</v>
      </c>
      <c r="EH136">
        <v>0</v>
      </c>
      <c r="EI136" t="s">
        <v>3</v>
      </c>
      <c r="EJ136">
        <v>1</v>
      </c>
      <c r="EK136">
        <v>15001</v>
      </c>
      <c r="EL136" t="s">
        <v>152</v>
      </c>
      <c r="EM136" t="s">
        <v>153</v>
      </c>
      <c r="EO136" t="s">
        <v>3</v>
      </c>
      <c r="EQ136">
        <v>0</v>
      </c>
      <c r="ER136">
        <v>21222.97</v>
      </c>
      <c r="ES136">
        <v>17678.38</v>
      </c>
      <c r="ET136">
        <v>72.989999999999995</v>
      </c>
      <c r="EU136">
        <v>23.09</v>
      </c>
      <c r="EV136">
        <v>3471.6</v>
      </c>
      <c r="EW136">
        <v>378.17</v>
      </c>
      <c r="EX136">
        <v>2.16</v>
      </c>
      <c r="EY136">
        <v>0</v>
      </c>
      <c r="FQ136">
        <v>0</v>
      </c>
      <c r="FR136">
        <f t="shared" si="136"/>
        <v>0</v>
      </c>
      <c r="FS136">
        <v>0</v>
      </c>
      <c r="FX136">
        <v>90</v>
      </c>
      <c r="FY136">
        <v>41.65</v>
      </c>
      <c r="GA136" t="s">
        <v>3</v>
      </c>
      <c r="GD136">
        <v>1</v>
      </c>
      <c r="GF136">
        <v>-2091390819</v>
      </c>
      <c r="GG136">
        <v>2</v>
      </c>
      <c r="GH136">
        <v>1</v>
      </c>
      <c r="GI136">
        <v>2</v>
      </c>
      <c r="GJ136">
        <v>0</v>
      </c>
      <c r="GK136">
        <v>0</v>
      </c>
      <c r="GL136">
        <f t="shared" si="137"/>
        <v>0</v>
      </c>
      <c r="GM136">
        <f t="shared" si="138"/>
        <v>12095.47</v>
      </c>
      <c r="GN136">
        <f t="shared" si="139"/>
        <v>12095.47</v>
      </c>
      <c r="GO136">
        <f t="shared" si="140"/>
        <v>0</v>
      </c>
      <c r="GP136">
        <f t="shared" si="141"/>
        <v>0</v>
      </c>
      <c r="GR136">
        <v>0</v>
      </c>
      <c r="GS136">
        <v>3</v>
      </c>
      <c r="GT136">
        <v>0</v>
      </c>
      <c r="GU136" t="s">
        <v>3</v>
      </c>
      <c r="GV136">
        <f t="shared" si="142"/>
        <v>0</v>
      </c>
      <c r="GW136">
        <v>1</v>
      </c>
      <c r="GX136">
        <f t="shared" si="143"/>
        <v>0</v>
      </c>
      <c r="HA136">
        <v>0</v>
      </c>
      <c r="HB136">
        <v>0</v>
      </c>
      <c r="HC136">
        <f t="shared" si="144"/>
        <v>0</v>
      </c>
      <c r="HE136" t="s">
        <v>3</v>
      </c>
      <c r="HF136" t="s">
        <v>3</v>
      </c>
      <c r="HM136" t="s">
        <v>3</v>
      </c>
      <c r="HN136" t="s">
        <v>3</v>
      </c>
      <c r="HO136" t="s">
        <v>3</v>
      </c>
      <c r="HP136" t="s">
        <v>3</v>
      </c>
      <c r="HQ136" t="s">
        <v>3</v>
      </c>
      <c r="IK136">
        <v>0</v>
      </c>
    </row>
    <row r="137" spans="1:245">
      <c r="A137">
        <v>17</v>
      </c>
      <c r="B137">
        <v>1</v>
      </c>
      <c r="C137">
        <f>ROW(SmtRes!A168)</f>
        <v>168</v>
      </c>
      <c r="D137">
        <f>ROW(EtalonRes!A172)</f>
        <v>172</v>
      </c>
      <c r="E137" t="s">
        <v>183</v>
      </c>
      <c r="F137" t="s">
        <v>106</v>
      </c>
      <c r="G137" t="s">
        <v>107</v>
      </c>
      <c r="H137" t="s">
        <v>108</v>
      </c>
      <c r="I137">
        <f>ROUND(1.5/100,9)</f>
        <v>1.4999999999999999E-2</v>
      </c>
      <c r="J137">
        <v>0</v>
      </c>
      <c r="K137">
        <f>ROUND(1.5/100,9)</f>
        <v>1.4999999999999999E-2</v>
      </c>
      <c r="O137">
        <f t="shared" si="110"/>
        <v>173.56</v>
      </c>
      <c r="P137">
        <f t="shared" si="111"/>
        <v>2.72</v>
      </c>
      <c r="Q137">
        <f t="shared" si="112"/>
        <v>6.71</v>
      </c>
      <c r="R137">
        <f t="shared" si="113"/>
        <v>1.45</v>
      </c>
      <c r="S137">
        <f t="shared" si="114"/>
        <v>164.13</v>
      </c>
      <c r="T137">
        <f t="shared" si="115"/>
        <v>0</v>
      </c>
      <c r="U137">
        <f t="shared" si="116"/>
        <v>0.55889999999999995</v>
      </c>
      <c r="V137">
        <f t="shared" si="117"/>
        <v>3.1875000000000002E-3</v>
      </c>
      <c r="W137">
        <f t="shared" si="118"/>
        <v>0</v>
      </c>
      <c r="X137">
        <f t="shared" si="119"/>
        <v>155.65</v>
      </c>
      <c r="Y137">
        <f t="shared" si="120"/>
        <v>79.48</v>
      </c>
      <c r="AA137">
        <v>34132744</v>
      </c>
      <c r="AB137">
        <f t="shared" si="121"/>
        <v>429.21199999999999</v>
      </c>
      <c r="AC137">
        <f t="shared" si="122"/>
        <v>57.28</v>
      </c>
      <c r="AD137">
        <f>ROUND(((((ET137*1.25))-((EU137*1.25)))+AE137),6)</f>
        <v>46.274999999999999</v>
      </c>
      <c r="AE137">
        <f>ROUND(((EU137*1.25)),6)</f>
        <v>2.875</v>
      </c>
      <c r="AF137">
        <f>ROUND(((EV137*1.15)),6)</f>
        <v>325.65699999999998</v>
      </c>
      <c r="AG137">
        <f t="shared" si="123"/>
        <v>0</v>
      </c>
      <c r="AH137">
        <f>((EW137*1.15))</f>
        <v>37.26</v>
      </c>
      <c r="AI137">
        <f>((EX137*1.25))</f>
        <v>0.21250000000000002</v>
      </c>
      <c r="AJ137">
        <f t="shared" si="124"/>
        <v>0</v>
      </c>
      <c r="AK137">
        <v>377.48</v>
      </c>
      <c r="AL137">
        <v>57.28</v>
      </c>
      <c r="AM137">
        <v>37.020000000000003</v>
      </c>
      <c r="AN137">
        <v>2.2999999999999998</v>
      </c>
      <c r="AO137">
        <v>283.18</v>
      </c>
      <c r="AP137">
        <v>0</v>
      </c>
      <c r="AQ137">
        <v>32.4</v>
      </c>
      <c r="AR137">
        <v>0.17</v>
      </c>
      <c r="AS137">
        <v>0</v>
      </c>
      <c r="AT137">
        <v>94</v>
      </c>
      <c r="AU137">
        <v>48</v>
      </c>
      <c r="AV137">
        <v>1</v>
      </c>
      <c r="AW137">
        <v>1</v>
      </c>
      <c r="AZ137">
        <v>1</v>
      </c>
      <c r="BA137">
        <v>33.6</v>
      </c>
      <c r="BB137">
        <v>9.67</v>
      </c>
      <c r="BC137">
        <v>3.16</v>
      </c>
      <c r="BD137" t="s">
        <v>3</v>
      </c>
      <c r="BE137" t="s">
        <v>3</v>
      </c>
      <c r="BF137" t="s">
        <v>3</v>
      </c>
      <c r="BG137" t="s">
        <v>3</v>
      </c>
      <c r="BH137">
        <v>0</v>
      </c>
      <c r="BI137">
        <v>1</v>
      </c>
      <c r="BJ137" t="s">
        <v>109</v>
      </c>
      <c r="BM137">
        <v>12001</v>
      </c>
      <c r="BN137">
        <v>0</v>
      </c>
      <c r="BO137" t="s">
        <v>106</v>
      </c>
      <c r="BP137">
        <v>1</v>
      </c>
      <c r="BQ137">
        <v>2</v>
      </c>
      <c r="BR137">
        <v>0</v>
      </c>
      <c r="BS137">
        <v>33.6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94</v>
      </c>
      <c r="CA137">
        <v>48</v>
      </c>
      <c r="CB137" t="s">
        <v>3</v>
      </c>
      <c r="CE137">
        <v>0</v>
      </c>
      <c r="CF137">
        <v>0</v>
      </c>
      <c r="CG137">
        <v>0</v>
      </c>
      <c r="CM137">
        <v>0</v>
      </c>
      <c r="CN137" t="s">
        <v>549</v>
      </c>
      <c r="CO137">
        <v>0</v>
      </c>
      <c r="CP137">
        <f t="shared" si="125"/>
        <v>173.56</v>
      </c>
      <c r="CQ137">
        <f t="shared" si="126"/>
        <v>181.00480000000002</v>
      </c>
      <c r="CR137">
        <f t="shared" si="127"/>
        <v>447.47924999999998</v>
      </c>
      <c r="CS137">
        <f t="shared" si="128"/>
        <v>96.600000000000009</v>
      </c>
      <c r="CT137">
        <f t="shared" si="129"/>
        <v>10942.075199999999</v>
      </c>
      <c r="CU137">
        <f t="shared" si="130"/>
        <v>0</v>
      </c>
      <c r="CV137">
        <f t="shared" si="131"/>
        <v>37.26</v>
      </c>
      <c r="CW137">
        <f t="shared" si="132"/>
        <v>0.21250000000000002</v>
      </c>
      <c r="CX137">
        <f t="shared" si="133"/>
        <v>0</v>
      </c>
      <c r="CY137">
        <f t="shared" si="134"/>
        <v>155.64519999999999</v>
      </c>
      <c r="CZ137">
        <f t="shared" si="135"/>
        <v>79.478399999999993</v>
      </c>
      <c r="DC137" t="s">
        <v>3</v>
      </c>
      <c r="DD137" t="s">
        <v>3</v>
      </c>
      <c r="DE137" t="s">
        <v>100</v>
      </c>
      <c r="DF137" t="s">
        <v>100</v>
      </c>
      <c r="DG137" t="s">
        <v>101</v>
      </c>
      <c r="DH137" t="s">
        <v>3</v>
      </c>
      <c r="DI137" t="s">
        <v>101</v>
      </c>
      <c r="DJ137" t="s">
        <v>100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1005</v>
      </c>
      <c r="DV137" t="s">
        <v>108</v>
      </c>
      <c r="DW137" t="s">
        <v>108</v>
      </c>
      <c r="DX137">
        <v>100</v>
      </c>
      <c r="DZ137" t="s">
        <v>3</v>
      </c>
      <c r="EA137" t="s">
        <v>3</v>
      </c>
      <c r="EB137" t="s">
        <v>3</v>
      </c>
      <c r="EC137" t="s">
        <v>3</v>
      </c>
      <c r="EE137">
        <v>36520030</v>
      </c>
      <c r="EF137">
        <v>2</v>
      </c>
      <c r="EG137" t="s">
        <v>102</v>
      </c>
      <c r="EH137">
        <v>0</v>
      </c>
      <c r="EI137" t="s">
        <v>3</v>
      </c>
      <c r="EJ137">
        <v>1</v>
      </c>
      <c r="EK137">
        <v>12001</v>
      </c>
      <c r="EL137" t="s">
        <v>110</v>
      </c>
      <c r="EM137" t="s">
        <v>111</v>
      </c>
      <c r="EO137" t="s">
        <v>105</v>
      </c>
      <c r="EQ137">
        <v>0</v>
      </c>
      <c r="ER137">
        <v>377.48</v>
      </c>
      <c r="ES137">
        <v>57.28</v>
      </c>
      <c r="ET137">
        <v>37.020000000000003</v>
      </c>
      <c r="EU137">
        <v>2.2999999999999998</v>
      </c>
      <c r="EV137">
        <v>283.18</v>
      </c>
      <c r="EW137">
        <v>32.4</v>
      </c>
      <c r="EX137">
        <v>0.17</v>
      </c>
      <c r="EY137">
        <v>0</v>
      </c>
      <c r="FQ137">
        <v>0</v>
      </c>
      <c r="FR137">
        <f t="shared" si="136"/>
        <v>0</v>
      </c>
      <c r="FS137">
        <v>0</v>
      </c>
      <c r="FX137">
        <v>94</v>
      </c>
      <c r="FY137">
        <v>48</v>
      </c>
      <c r="GA137" t="s">
        <v>3</v>
      </c>
      <c r="GD137">
        <v>1</v>
      </c>
      <c r="GF137">
        <v>-244857357</v>
      </c>
      <c r="GG137">
        <v>2</v>
      </c>
      <c r="GH137">
        <v>2</v>
      </c>
      <c r="GI137">
        <v>2</v>
      </c>
      <c r="GJ137">
        <v>0</v>
      </c>
      <c r="GK137">
        <v>0</v>
      </c>
      <c r="GL137">
        <f t="shared" si="137"/>
        <v>0</v>
      </c>
      <c r="GM137">
        <f t="shared" si="138"/>
        <v>408.69</v>
      </c>
      <c r="GN137">
        <f t="shared" si="139"/>
        <v>408.69</v>
      </c>
      <c r="GO137">
        <f t="shared" si="140"/>
        <v>0</v>
      </c>
      <c r="GP137">
        <f t="shared" si="141"/>
        <v>0</v>
      </c>
      <c r="GR137">
        <v>0</v>
      </c>
      <c r="GS137">
        <v>3</v>
      </c>
      <c r="GT137">
        <v>0</v>
      </c>
      <c r="GU137" t="s">
        <v>3</v>
      </c>
      <c r="GV137">
        <f t="shared" si="142"/>
        <v>0</v>
      </c>
      <c r="GW137">
        <v>1</v>
      </c>
      <c r="GX137">
        <f t="shared" si="143"/>
        <v>0</v>
      </c>
      <c r="HA137">
        <v>0</v>
      </c>
      <c r="HB137">
        <v>0</v>
      </c>
      <c r="HC137">
        <f t="shared" si="144"/>
        <v>0</v>
      </c>
      <c r="HE137" t="s">
        <v>3</v>
      </c>
      <c r="HF137" t="s">
        <v>3</v>
      </c>
      <c r="HM137" t="s">
        <v>3</v>
      </c>
      <c r="HN137" t="s">
        <v>3</v>
      </c>
      <c r="HO137" t="s">
        <v>3</v>
      </c>
      <c r="HP137" t="s">
        <v>3</v>
      </c>
      <c r="HQ137" t="s">
        <v>3</v>
      </c>
      <c r="IK137">
        <v>0</v>
      </c>
    </row>
    <row r="138" spans="1:245">
      <c r="A138">
        <v>17</v>
      </c>
      <c r="B138">
        <v>1</v>
      </c>
      <c r="E138" t="s">
        <v>227</v>
      </c>
      <c r="F138" t="s">
        <v>112</v>
      </c>
      <c r="G138" t="s">
        <v>228</v>
      </c>
      <c r="H138" t="s">
        <v>3</v>
      </c>
      <c r="I138">
        <v>1</v>
      </c>
      <c r="J138">
        <v>0</v>
      </c>
      <c r="K138">
        <v>1</v>
      </c>
      <c r="O138">
        <f t="shared" si="110"/>
        <v>1191.6600000000001</v>
      </c>
      <c r="P138">
        <f t="shared" si="111"/>
        <v>1191.6600000000001</v>
      </c>
      <c r="Q138">
        <f t="shared" si="112"/>
        <v>0</v>
      </c>
      <c r="R138">
        <f t="shared" si="113"/>
        <v>0</v>
      </c>
      <c r="S138">
        <f t="shared" si="114"/>
        <v>0</v>
      </c>
      <c r="T138">
        <f t="shared" si="115"/>
        <v>0</v>
      </c>
      <c r="U138">
        <f t="shared" si="116"/>
        <v>0</v>
      </c>
      <c r="V138">
        <f t="shared" si="117"/>
        <v>0</v>
      </c>
      <c r="W138">
        <f t="shared" si="118"/>
        <v>0</v>
      </c>
      <c r="X138">
        <f t="shared" si="119"/>
        <v>0</v>
      </c>
      <c r="Y138">
        <f t="shared" si="120"/>
        <v>0</v>
      </c>
      <c r="AA138">
        <v>34132744</v>
      </c>
      <c r="AB138">
        <f t="shared" si="121"/>
        <v>1191.6600000000001</v>
      </c>
      <c r="AC138">
        <f t="shared" si="122"/>
        <v>1191.6600000000001</v>
      </c>
      <c r="AD138">
        <f>ROUND((((ET138)-(EU138))+AE138),6)</f>
        <v>0</v>
      </c>
      <c r="AE138">
        <f>ROUND((EU138),6)</f>
        <v>0</v>
      </c>
      <c r="AF138">
        <f>ROUND((EV138),6)</f>
        <v>0</v>
      </c>
      <c r="AG138">
        <f t="shared" si="123"/>
        <v>0</v>
      </c>
      <c r="AH138">
        <f>(EW138)</f>
        <v>0</v>
      </c>
      <c r="AI138">
        <f>(EX138)</f>
        <v>0</v>
      </c>
      <c r="AJ138">
        <f t="shared" si="124"/>
        <v>0</v>
      </c>
      <c r="AK138">
        <v>1191.6600000000001</v>
      </c>
      <c r="AL138">
        <v>1191.6600000000001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125</v>
      </c>
      <c r="AU138">
        <v>55.25</v>
      </c>
      <c r="AV138">
        <v>1</v>
      </c>
      <c r="AW138">
        <v>1</v>
      </c>
      <c r="AZ138">
        <v>1</v>
      </c>
      <c r="BA138">
        <v>1</v>
      </c>
      <c r="BB138">
        <v>1</v>
      </c>
      <c r="BC138">
        <v>1</v>
      </c>
      <c r="BD138" t="s">
        <v>3</v>
      </c>
      <c r="BE138" t="s">
        <v>3</v>
      </c>
      <c r="BF138" t="s">
        <v>3</v>
      </c>
      <c r="BG138" t="s">
        <v>3</v>
      </c>
      <c r="BH138">
        <v>3</v>
      </c>
      <c r="BI138">
        <v>4</v>
      </c>
      <c r="BJ138" t="s">
        <v>3</v>
      </c>
      <c r="BM138">
        <v>0</v>
      </c>
      <c r="BN138">
        <v>0</v>
      </c>
      <c r="BO138" t="s">
        <v>3</v>
      </c>
      <c r="BP138">
        <v>0</v>
      </c>
      <c r="BQ138">
        <v>16</v>
      </c>
      <c r="BR138">
        <v>0</v>
      </c>
      <c r="BS138">
        <v>1</v>
      </c>
      <c r="BT138">
        <v>1</v>
      </c>
      <c r="BU138">
        <v>1</v>
      </c>
      <c r="BV138">
        <v>1</v>
      </c>
      <c r="BW138">
        <v>1</v>
      </c>
      <c r="BX138">
        <v>1</v>
      </c>
      <c r="BY138" t="s">
        <v>3</v>
      </c>
      <c r="BZ138">
        <v>125</v>
      </c>
      <c r="CA138">
        <v>65</v>
      </c>
      <c r="CB138" t="s">
        <v>3</v>
      </c>
      <c r="CE138">
        <v>0</v>
      </c>
      <c r="CF138">
        <v>0</v>
      </c>
      <c r="CG138">
        <v>0</v>
      </c>
      <c r="CM138">
        <v>0</v>
      </c>
      <c r="CN138" t="s">
        <v>3</v>
      </c>
      <c r="CO138">
        <v>0</v>
      </c>
      <c r="CP138">
        <f t="shared" si="125"/>
        <v>1191.6600000000001</v>
      </c>
      <c r="CQ138">
        <f t="shared" si="126"/>
        <v>1191.6600000000001</v>
      </c>
      <c r="CR138">
        <f t="shared" si="127"/>
        <v>0</v>
      </c>
      <c r="CS138">
        <f t="shared" si="128"/>
        <v>0</v>
      </c>
      <c r="CT138">
        <f t="shared" si="129"/>
        <v>0</v>
      </c>
      <c r="CU138">
        <f t="shared" si="130"/>
        <v>0</v>
      </c>
      <c r="CV138">
        <f t="shared" si="131"/>
        <v>0</v>
      </c>
      <c r="CW138">
        <f t="shared" si="132"/>
        <v>0</v>
      </c>
      <c r="CX138">
        <f t="shared" si="133"/>
        <v>0</v>
      </c>
      <c r="CY138">
        <f t="shared" si="134"/>
        <v>0</v>
      </c>
      <c r="CZ138">
        <f t="shared" si="135"/>
        <v>0</v>
      </c>
      <c r="DC138" t="s">
        <v>3</v>
      </c>
      <c r="DD138" t="s">
        <v>3</v>
      </c>
      <c r="DE138" t="s">
        <v>3</v>
      </c>
      <c r="DF138" t="s">
        <v>3</v>
      </c>
      <c r="DG138" t="s">
        <v>3</v>
      </c>
      <c r="DH138" t="s">
        <v>3</v>
      </c>
      <c r="DI138" t="s">
        <v>3</v>
      </c>
      <c r="DJ138" t="s">
        <v>3</v>
      </c>
      <c r="DK138" t="s">
        <v>3</v>
      </c>
      <c r="DL138" t="s">
        <v>3</v>
      </c>
      <c r="DM138" t="s">
        <v>3</v>
      </c>
      <c r="DN138">
        <v>0</v>
      </c>
      <c r="DO138">
        <v>0</v>
      </c>
      <c r="DP138">
        <v>1</v>
      </c>
      <c r="DQ138">
        <v>1</v>
      </c>
      <c r="DZ138" t="s">
        <v>3</v>
      </c>
      <c r="EA138" t="s">
        <v>3</v>
      </c>
      <c r="EB138" t="s">
        <v>3</v>
      </c>
      <c r="EC138" t="s">
        <v>3</v>
      </c>
      <c r="EE138">
        <v>36519956</v>
      </c>
      <c r="EF138">
        <v>16</v>
      </c>
      <c r="EG138" t="s">
        <v>229</v>
      </c>
      <c r="EH138">
        <v>0</v>
      </c>
      <c r="EI138" t="s">
        <v>3</v>
      </c>
      <c r="EJ138">
        <v>4</v>
      </c>
      <c r="EK138">
        <v>0</v>
      </c>
      <c r="EL138" t="s">
        <v>230</v>
      </c>
      <c r="EM138" t="s">
        <v>231</v>
      </c>
      <c r="EO138" t="s">
        <v>3</v>
      </c>
      <c r="EQ138">
        <v>0</v>
      </c>
      <c r="ER138">
        <v>1191.6600000000001</v>
      </c>
      <c r="ES138">
        <v>1191.6600000000001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FQ138">
        <v>0</v>
      </c>
      <c r="FR138">
        <f t="shared" si="136"/>
        <v>0</v>
      </c>
      <c r="FS138">
        <v>0</v>
      </c>
      <c r="FU138" t="s">
        <v>232</v>
      </c>
      <c r="FX138">
        <v>125</v>
      </c>
      <c r="FY138">
        <v>55.25</v>
      </c>
      <c r="GA138" t="s">
        <v>116</v>
      </c>
      <c r="GD138">
        <v>1</v>
      </c>
      <c r="GF138">
        <v>1575815466</v>
      </c>
      <c r="GG138">
        <v>2</v>
      </c>
      <c r="GH138">
        <v>0</v>
      </c>
      <c r="GI138">
        <v>-2</v>
      </c>
      <c r="GJ138">
        <v>0</v>
      </c>
      <c r="GK138">
        <v>0</v>
      </c>
      <c r="GL138">
        <f t="shared" si="137"/>
        <v>0</v>
      </c>
      <c r="GM138">
        <f t="shared" si="138"/>
        <v>1191.6600000000001</v>
      </c>
      <c r="GN138">
        <f t="shared" si="139"/>
        <v>0</v>
      </c>
      <c r="GO138">
        <f t="shared" si="140"/>
        <v>0</v>
      </c>
      <c r="GP138">
        <f t="shared" si="141"/>
        <v>1191.6600000000001</v>
      </c>
      <c r="GR138">
        <v>0</v>
      </c>
      <c r="GS138">
        <v>4</v>
      </c>
      <c r="GT138">
        <v>0</v>
      </c>
      <c r="GU138" t="s">
        <v>3</v>
      </c>
      <c r="GV138">
        <f t="shared" si="142"/>
        <v>0</v>
      </c>
      <c r="GW138">
        <v>1</v>
      </c>
      <c r="GX138">
        <f t="shared" si="143"/>
        <v>0</v>
      </c>
      <c r="HA138">
        <v>0</v>
      </c>
      <c r="HB138">
        <v>0</v>
      </c>
      <c r="HC138">
        <f t="shared" si="144"/>
        <v>0</v>
      </c>
      <c r="HE138" t="s">
        <v>3</v>
      </c>
      <c r="HF138" t="s">
        <v>3</v>
      </c>
      <c r="HM138" t="s">
        <v>3</v>
      </c>
      <c r="HN138" t="s">
        <v>3</v>
      </c>
      <c r="HO138" t="s">
        <v>3</v>
      </c>
      <c r="HP138" t="s">
        <v>3</v>
      </c>
      <c r="HQ138" t="s">
        <v>3</v>
      </c>
      <c r="IK138">
        <v>0</v>
      </c>
    </row>
    <row r="140" spans="1:245">
      <c r="A140" s="2">
        <v>51</v>
      </c>
      <c r="B140" s="2">
        <f>B118</f>
        <v>1</v>
      </c>
      <c r="C140" s="2">
        <f>A118</f>
        <v>4</v>
      </c>
      <c r="D140" s="2">
        <f>ROW(A118)</f>
        <v>118</v>
      </c>
      <c r="E140" s="2"/>
      <c r="F140" s="2" t="str">
        <f>IF(F118&lt;&gt;"",F118,"")</f>
        <v>Новый раздел</v>
      </c>
      <c r="G140" s="2" t="str">
        <f>IF(G118&lt;&gt;"",G118,"")</f>
        <v>Крыльцо с торца здания.</v>
      </c>
      <c r="H140" s="2">
        <v>0</v>
      </c>
      <c r="I140" s="2"/>
      <c r="J140" s="2"/>
      <c r="K140" s="2"/>
      <c r="L140" s="2"/>
      <c r="M140" s="2"/>
      <c r="N140" s="2"/>
      <c r="O140" s="2">
        <f t="shared" ref="O140:T140" si="147">ROUND(AB140,2)</f>
        <v>137652.95000000001</v>
      </c>
      <c r="P140" s="2">
        <f t="shared" si="147"/>
        <v>122874.24000000001</v>
      </c>
      <c r="Q140" s="2">
        <f t="shared" si="147"/>
        <v>1002.49</v>
      </c>
      <c r="R140" s="2">
        <f t="shared" si="147"/>
        <v>133.66</v>
      </c>
      <c r="S140" s="2">
        <f t="shared" si="147"/>
        <v>13776.22</v>
      </c>
      <c r="T140" s="2">
        <f t="shared" si="147"/>
        <v>0</v>
      </c>
      <c r="U140" s="2">
        <f>AH140</f>
        <v>45.650145000000002</v>
      </c>
      <c r="V140" s="2">
        <f>AI140</f>
        <v>0.31634250000000003</v>
      </c>
      <c r="W140" s="2">
        <f>ROUND(AJ140,2)</f>
        <v>0</v>
      </c>
      <c r="X140" s="2">
        <f>ROUND(AK140,2)</f>
        <v>12775.7</v>
      </c>
      <c r="Y140" s="2">
        <f>ROUND(AL140,2)</f>
        <v>6737.67</v>
      </c>
      <c r="Z140" s="2"/>
      <c r="AA140" s="2"/>
      <c r="AB140" s="2">
        <f>ROUND(SUMIF(AA122:AA138,"=34132744",O122:O138),2)</f>
        <v>137652.95000000001</v>
      </c>
      <c r="AC140" s="2">
        <f>ROUND(SUMIF(AA122:AA138,"=34132744",P122:P138),2)</f>
        <v>122874.24000000001</v>
      </c>
      <c r="AD140" s="2">
        <f>ROUND(SUMIF(AA122:AA138,"=34132744",Q122:Q138),2)</f>
        <v>1002.49</v>
      </c>
      <c r="AE140" s="2">
        <f>ROUND(SUMIF(AA122:AA138,"=34132744",R122:R138),2)</f>
        <v>133.66</v>
      </c>
      <c r="AF140" s="2">
        <f>ROUND(SUMIF(AA122:AA138,"=34132744",S122:S138),2)</f>
        <v>13776.22</v>
      </c>
      <c r="AG140" s="2">
        <f>ROUND(SUMIF(AA122:AA138,"=34132744",T122:T138),2)</f>
        <v>0</v>
      </c>
      <c r="AH140" s="2">
        <f>SUMIF(AA122:AA138,"=34132744",U122:U138)</f>
        <v>45.650145000000002</v>
      </c>
      <c r="AI140" s="2">
        <f>SUMIF(AA122:AA138,"=34132744",V122:V138)</f>
        <v>0.31634250000000003</v>
      </c>
      <c r="AJ140" s="2">
        <f>ROUND(SUMIF(AA122:AA138,"=34132744",W122:W138),2)</f>
        <v>0</v>
      </c>
      <c r="AK140" s="2">
        <f>ROUND(SUMIF(AA122:AA138,"=34132744",X122:X138),2)</f>
        <v>12775.7</v>
      </c>
      <c r="AL140" s="2">
        <f>ROUND(SUMIF(AA122:AA138,"=34132744",Y122:Y138),2)</f>
        <v>6737.67</v>
      </c>
      <c r="AM140" s="2"/>
      <c r="AN140" s="2"/>
      <c r="AO140" s="2">
        <f t="shared" ref="AO140:BD140" si="148">ROUND(BX140,2)</f>
        <v>0</v>
      </c>
      <c r="AP140" s="2">
        <f t="shared" si="148"/>
        <v>0</v>
      </c>
      <c r="AQ140" s="2">
        <f t="shared" si="148"/>
        <v>0</v>
      </c>
      <c r="AR140" s="2">
        <f t="shared" si="148"/>
        <v>157166.32</v>
      </c>
      <c r="AS140" s="2">
        <f t="shared" si="148"/>
        <v>155974.66</v>
      </c>
      <c r="AT140" s="2">
        <f t="shared" si="148"/>
        <v>0</v>
      </c>
      <c r="AU140" s="2">
        <f t="shared" si="148"/>
        <v>1191.6600000000001</v>
      </c>
      <c r="AV140" s="2">
        <f t="shared" si="148"/>
        <v>122874.24000000001</v>
      </c>
      <c r="AW140" s="2">
        <f t="shared" si="148"/>
        <v>122874.24000000001</v>
      </c>
      <c r="AX140" s="2">
        <f t="shared" si="148"/>
        <v>0</v>
      </c>
      <c r="AY140" s="2">
        <f t="shared" si="148"/>
        <v>122874.24000000001</v>
      </c>
      <c r="AZ140" s="2">
        <f t="shared" si="148"/>
        <v>0</v>
      </c>
      <c r="BA140" s="2">
        <f t="shared" si="148"/>
        <v>0</v>
      </c>
      <c r="BB140" s="2">
        <f t="shared" si="148"/>
        <v>0</v>
      </c>
      <c r="BC140" s="2">
        <f t="shared" si="148"/>
        <v>0</v>
      </c>
      <c r="BD140" s="2">
        <f t="shared" si="148"/>
        <v>0</v>
      </c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>
        <f>ROUND(SUMIF(AA122:AA138,"=34132744",FQ122:FQ138),2)</f>
        <v>0</v>
      </c>
      <c r="BY140" s="2">
        <f>ROUND(SUMIF(AA122:AA138,"=34132744",FR122:FR138),2)</f>
        <v>0</v>
      </c>
      <c r="BZ140" s="2">
        <f>ROUND(SUMIF(AA122:AA138,"=34132744",GL122:GL138),2)</f>
        <v>0</v>
      </c>
      <c r="CA140" s="2">
        <f>ROUND(SUMIF(AA122:AA138,"=34132744",GM122:GM138),2)</f>
        <v>157166.32</v>
      </c>
      <c r="CB140" s="2">
        <f>ROUND(SUMIF(AA122:AA138,"=34132744",GN122:GN138),2)</f>
        <v>155974.66</v>
      </c>
      <c r="CC140" s="2">
        <f>ROUND(SUMIF(AA122:AA138,"=34132744",GO122:GO138),2)</f>
        <v>0</v>
      </c>
      <c r="CD140" s="2">
        <f>ROUND(SUMIF(AA122:AA138,"=34132744",GP122:GP138),2)</f>
        <v>1191.6600000000001</v>
      </c>
      <c r="CE140" s="2">
        <f>AC140-BX140</f>
        <v>122874.24000000001</v>
      </c>
      <c r="CF140" s="2">
        <f>AC140-BY140</f>
        <v>122874.24000000001</v>
      </c>
      <c r="CG140" s="2">
        <f>BX140-BZ140</f>
        <v>0</v>
      </c>
      <c r="CH140" s="2">
        <f>AC140-BX140-BY140+BZ140</f>
        <v>122874.24000000001</v>
      </c>
      <c r="CI140" s="2">
        <f>BY140-BZ140</f>
        <v>0</v>
      </c>
      <c r="CJ140" s="2">
        <f>ROUND(SUMIF(AA122:AA138,"=34132744",GX122:GX138),2)</f>
        <v>0</v>
      </c>
      <c r="CK140" s="2">
        <f>ROUND(SUMIF(AA122:AA138,"=34132744",GY122:GY138),2)</f>
        <v>0</v>
      </c>
      <c r="CL140" s="2">
        <f>ROUND(SUMIF(AA122:AA138,"=34132744",GZ122:GZ138),2)</f>
        <v>0</v>
      </c>
      <c r="CM140" s="2">
        <f>ROUND(SUMIF(AA122:AA138,"=34132744",HD122:HD138),2)</f>
        <v>0</v>
      </c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>
        <v>0</v>
      </c>
    </row>
    <row r="142" spans="1:245">
      <c r="A142" s="4">
        <v>50</v>
      </c>
      <c r="B142" s="4">
        <v>0</v>
      </c>
      <c r="C142" s="4">
        <v>0</v>
      </c>
      <c r="D142" s="4">
        <v>1</v>
      </c>
      <c r="E142" s="4">
        <v>201</v>
      </c>
      <c r="F142" s="4">
        <f>ROUND(Source!O140,O142)</f>
        <v>137652.95000000001</v>
      </c>
      <c r="G142" s="4" t="s">
        <v>42</v>
      </c>
      <c r="H142" s="4" t="s">
        <v>43</v>
      </c>
      <c r="I142" s="4"/>
      <c r="J142" s="4"/>
      <c r="K142" s="4">
        <v>201</v>
      </c>
      <c r="L142" s="4">
        <v>1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>
        <v>137652.95000000001</v>
      </c>
      <c r="X142" s="4">
        <v>1</v>
      </c>
      <c r="Y142" s="4">
        <v>137652.95000000001</v>
      </c>
      <c r="Z142" s="4"/>
      <c r="AA142" s="4"/>
      <c r="AB142" s="4"/>
    </row>
    <row r="143" spans="1:245">
      <c r="A143" s="4">
        <v>50</v>
      </c>
      <c r="B143" s="4">
        <v>0</v>
      </c>
      <c r="C143" s="4">
        <v>0</v>
      </c>
      <c r="D143" s="4">
        <v>1</v>
      </c>
      <c r="E143" s="4">
        <v>202</v>
      </c>
      <c r="F143" s="4">
        <f>ROUND(Source!P140,O143)</f>
        <v>122874.24000000001</v>
      </c>
      <c r="G143" s="4" t="s">
        <v>44</v>
      </c>
      <c r="H143" s="4" t="s">
        <v>45</v>
      </c>
      <c r="I143" s="4"/>
      <c r="J143" s="4"/>
      <c r="K143" s="4">
        <v>202</v>
      </c>
      <c r="L143" s="4">
        <v>2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>
        <v>122874.24000000001</v>
      </c>
      <c r="X143" s="4">
        <v>1</v>
      </c>
      <c r="Y143" s="4">
        <v>122874.24000000001</v>
      </c>
      <c r="Z143" s="4"/>
      <c r="AA143" s="4"/>
      <c r="AB143" s="4"/>
    </row>
    <row r="144" spans="1:245">
      <c r="A144" s="4">
        <v>50</v>
      </c>
      <c r="B144" s="4">
        <v>0</v>
      </c>
      <c r="C144" s="4">
        <v>0</v>
      </c>
      <c r="D144" s="4">
        <v>1</v>
      </c>
      <c r="E144" s="4">
        <v>222</v>
      </c>
      <c r="F144" s="4">
        <f>ROUND(Source!AO140,O144)</f>
        <v>0</v>
      </c>
      <c r="G144" s="4" t="s">
        <v>46</v>
      </c>
      <c r="H144" s="4" t="s">
        <v>47</v>
      </c>
      <c r="I144" s="4"/>
      <c r="J144" s="4"/>
      <c r="K144" s="4">
        <v>222</v>
      </c>
      <c r="L144" s="4">
        <v>3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>
        <v>0</v>
      </c>
      <c r="X144" s="4">
        <v>1</v>
      </c>
      <c r="Y144" s="4">
        <v>0</v>
      </c>
      <c r="Z144" s="4"/>
      <c r="AA144" s="4"/>
      <c r="AB144" s="4"/>
    </row>
    <row r="145" spans="1:28">
      <c r="A145" s="4">
        <v>50</v>
      </c>
      <c r="B145" s="4">
        <v>0</v>
      </c>
      <c r="C145" s="4">
        <v>0</v>
      </c>
      <c r="D145" s="4">
        <v>1</v>
      </c>
      <c r="E145" s="4">
        <v>225</v>
      </c>
      <c r="F145" s="4">
        <f>ROUND(Source!AV140,O145)</f>
        <v>122874.24000000001</v>
      </c>
      <c r="G145" s="4" t="s">
        <v>48</v>
      </c>
      <c r="H145" s="4" t="s">
        <v>49</v>
      </c>
      <c r="I145" s="4"/>
      <c r="J145" s="4"/>
      <c r="K145" s="4">
        <v>225</v>
      </c>
      <c r="L145" s="4">
        <v>4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>
        <v>122874.24000000001</v>
      </c>
      <c r="X145" s="4">
        <v>1</v>
      </c>
      <c r="Y145" s="4">
        <v>122874.24000000001</v>
      </c>
      <c r="Z145" s="4"/>
      <c r="AA145" s="4"/>
      <c r="AB145" s="4"/>
    </row>
    <row r="146" spans="1:28">
      <c r="A146" s="4">
        <v>50</v>
      </c>
      <c r="B146" s="4">
        <v>0</v>
      </c>
      <c r="C146" s="4">
        <v>0</v>
      </c>
      <c r="D146" s="4">
        <v>1</v>
      </c>
      <c r="E146" s="4">
        <v>226</v>
      </c>
      <c r="F146" s="4">
        <f>ROUND(Source!AW140,O146)</f>
        <v>122874.24000000001</v>
      </c>
      <c r="G146" s="4" t="s">
        <v>50</v>
      </c>
      <c r="H146" s="4" t="s">
        <v>51</v>
      </c>
      <c r="I146" s="4"/>
      <c r="J146" s="4"/>
      <c r="K146" s="4">
        <v>226</v>
      </c>
      <c r="L146" s="4">
        <v>5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>
        <v>122874.24000000001</v>
      </c>
      <c r="X146" s="4">
        <v>1</v>
      </c>
      <c r="Y146" s="4">
        <v>122874.24000000001</v>
      </c>
      <c r="Z146" s="4"/>
      <c r="AA146" s="4"/>
      <c r="AB146" s="4"/>
    </row>
    <row r="147" spans="1:28">
      <c r="A147" s="4">
        <v>50</v>
      </c>
      <c r="B147" s="4">
        <v>0</v>
      </c>
      <c r="C147" s="4">
        <v>0</v>
      </c>
      <c r="D147" s="4">
        <v>1</v>
      </c>
      <c r="E147" s="4">
        <v>227</v>
      </c>
      <c r="F147" s="4">
        <f>ROUND(Source!AX140,O147)</f>
        <v>0</v>
      </c>
      <c r="G147" s="4" t="s">
        <v>52</v>
      </c>
      <c r="H147" s="4" t="s">
        <v>53</v>
      </c>
      <c r="I147" s="4"/>
      <c r="J147" s="4"/>
      <c r="K147" s="4">
        <v>227</v>
      </c>
      <c r="L147" s="4">
        <v>6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>
        <v>0</v>
      </c>
      <c r="X147" s="4">
        <v>1</v>
      </c>
      <c r="Y147" s="4">
        <v>0</v>
      </c>
      <c r="Z147" s="4"/>
      <c r="AA147" s="4"/>
      <c r="AB147" s="4"/>
    </row>
    <row r="148" spans="1:28">
      <c r="A148" s="4">
        <v>50</v>
      </c>
      <c r="B148" s="4">
        <v>0</v>
      </c>
      <c r="C148" s="4">
        <v>0</v>
      </c>
      <c r="D148" s="4">
        <v>1</v>
      </c>
      <c r="E148" s="4">
        <v>228</v>
      </c>
      <c r="F148" s="4">
        <f>ROUND(Source!AY140,O148)</f>
        <v>122874.24000000001</v>
      </c>
      <c r="G148" s="4" t="s">
        <v>54</v>
      </c>
      <c r="H148" s="4" t="s">
        <v>55</v>
      </c>
      <c r="I148" s="4"/>
      <c r="J148" s="4"/>
      <c r="K148" s="4">
        <v>228</v>
      </c>
      <c r="L148" s="4">
        <v>7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>
        <v>122874.24000000001</v>
      </c>
      <c r="X148" s="4">
        <v>1</v>
      </c>
      <c r="Y148" s="4">
        <v>122874.24000000001</v>
      </c>
      <c r="Z148" s="4"/>
      <c r="AA148" s="4"/>
      <c r="AB148" s="4"/>
    </row>
    <row r="149" spans="1:28">
      <c r="A149" s="4">
        <v>50</v>
      </c>
      <c r="B149" s="4">
        <v>0</v>
      </c>
      <c r="C149" s="4">
        <v>0</v>
      </c>
      <c r="D149" s="4">
        <v>1</v>
      </c>
      <c r="E149" s="4">
        <v>216</v>
      </c>
      <c r="F149" s="4">
        <f>ROUND(Source!AP140,O149)</f>
        <v>0</v>
      </c>
      <c r="G149" s="4" t="s">
        <v>56</v>
      </c>
      <c r="H149" s="4" t="s">
        <v>57</v>
      </c>
      <c r="I149" s="4"/>
      <c r="J149" s="4"/>
      <c r="K149" s="4">
        <v>216</v>
      </c>
      <c r="L149" s="4">
        <v>8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>
        <v>0</v>
      </c>
      <c r="X149" s="4">
        <v>1</v>
      </c>
      <c r="Y149" s="4">
        <v>0</v>
      </c>
      <c r="Z149" s="4"/>
      <c r="AA149" s="4"/>
      <c r="AB149" s="4"/>
    </row>
    <row r="150" spans="1:28">
      <c r="A150" s="4">
        <v>50</v>
      </c>
      <c r="B150" s="4">
        <v>0</v>
      </c>
      <c r="C150" s="4">
        <v>0</v>
      </c>
      <c r="D150" s="4">
        <v>1</v>
      </c>
      <c r="E150" s="4">
        <v>223</v>
      </c>
      <c r="F150" s="4">
        <f>ROUND(Source!AQ140,O150)</f>
        <v>0</v>
      </c>
      <c r="G150" s="4" t="s">
        <v>58</v>
      </c>
      <c r="H150" s="4" t="s">
        <v>59</v>
      </c>
      <c r="I150" s="4"/>
      <c r="J150" s="4"/>
      <c r="K150" s="4">
        <v>223</v>
      </c>
      <c r="L150" s="4">
        <v>9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>
        <v>0</v>
      </c>
      <c r="X150" s="4">
        <v>1</v>
      </c>
      <c r="Y150" s="4">
        <v>0</v>
      </c>
      <c r="Z150" s="4"/>
      <c r="AA150" s="4"/>
      <c r="AB150" s="4"/>
    </row>
    <row r="151" spans="1:28">
      <c r="A151" s="4">
        <v>50</v>
      </c>
      <c r="B151" s="4">
        <v>0</v>
      </c>
      <c r="C151" s="4">
        <v>0</v>
      </c>
      <c r="D151" s="4">
        <v>1</v>
      </c>
      <c r="E151" s="4">
        <v>229</v>
      </c>
      <c r="F151" s="4">
        <f>ROUND(Source!AZ140,O151)</f>
        <v>0</v>
      </c>
      <c r="G151" s="4" t="s">
        <v>60</v>
      </c>
      <c r="H151" s="4" t="s">
        <v>61</v>
      </c>
      <c r="I151" s="4"/>
      <c r="J151" s="4"/>
      <c r="K151" s="4">
        <v>229</v>
      </c>
      <c r="L151" s="4">
        <v>10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>
        <v>0</v>
      </c>
      <c r="X151" s="4">
        <v>1</v>
      </c>
      <c r="Y151" s="4">
        <v>0</v>
      </c>
      <c r="Z151" s="4"/>
      <c r="AA151" s="4"/>
      <c r="AB151" s="4"/>
    </row>
    <row r="152" spans="1:28">
      <c r="A152" s="4">
        <v>50</v>
      </c>
      <c r="B152" s="4">
        <v>0</v>
      </c>
      <c r="C152" s="4">
        <v>0</v>
      </c>
      <c r="D152" s="4">
        <v>1</v>
      </c>
      <c r="E152" s="4">
        <v>203</v>
      </c>
      <c r="F152" s="4">
        <f>ROUND(Source!Q140,O152)</f>
        <v>1002.49</v>
      </c>
      <c r="G152" s="4" t="s">
        <v>62</v>
      </c>
      <c r="H152" s="4" t="s">
        <v>63</v>
      </c>
      <c r="I152" s="4"/>
      <c r="J152" s="4"/>
      <c r="K152" s="4">
        <v>203</v>
      </c>
      <c r="L152" s="4">
        <v>11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>
        <v>1002.49</v>
      </c>
      <c r="X152" s="4">
        <v>1</v>
      </c>
      <c r="Y152" s="4">
        <v>1002.49</v>
      </c>
      <c r="Z152" s="4"/>
      <c r="AA152" s="4"/>
      <c r="AB152" s="4"/>
    </row>
    <row r="153" spans="1:28">
      <c r="A153" s="4">
        <v>50</v>
      </c>
      <c r="B153" s="4">
        <v>0</v>
      </c>
      <c r="C153" s="4">
        <v>0</v>
      </c>
      <c r="D153" s="4">
        <v>1</v>
      </c>
      <c r="E153" s="4">
        <v>231</v>
      </c>
      <c r="F153" s="4">
        <f>ROUND(Source!BB140,O153)</f>
        <v>0</v>
      </c>
      <c r="G153" s="4" t="s">
        <v>64</v>
      </c>
      <c r="H153" s="4" t="s">
        <v>65</v>
      </c>
      <c r="I153" s="4"/>
      <c r="J153" s="4"/>
      <c r="K153" s="4">
        <v>231</v>
      </c>
      <c r="L153" s="4">
        <v>12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>
        <v>0</v>
      </c>
      <c r="X153" s="4">
        <v>1</v>
      </c>
      <c r="Y153" s="4">
        <v>0</v>
      </c>
      <c r="Z153" s="4"/>
      <c r="AA153" s="4"/>
      <c r="AB153" s="4"/>
    </row>
    <row r="154" spans="1:28">
      <c r="A154" s="4">
        <v>50</v>
      </c>
      <c r="B154" s="4">
        <v>0</v>
      </c>
      <c r="C154" s="4">
        <v>0</v>
      </c>
      <c r="D154" s="4">
        <v>1</v>
      </c>
      <c r="E154" s="4">
        <v>204</v>
      </c>
      <c r="F154" s="4">
        <f>ROUND(Source!R140,O154)</f>
        <v>133.66</v>
      </c>
      <c r="G154" s="4" t="s">
        <v>66</v>
      </c>
      <c r="H154" s="4" t="s">
        <v>67</v>
      </c>
      <c r="I154" s="4"/>
      <c r="J154" s="4"/>
      <c r="K154" s="4">
        <v>204</v>
      </c>
      <c r="L154" s="4">
        <v>13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>
        <v>133.66</v>
      </c>
      <c r="X154" s="4">
        <v>1</v>
      </c>
      <c r="Y154" s="4">
        <v>133.66</v>
      </c>
      <c r="Z154" s="4"/>
      <c r="AA154" s="4"/>
      <c r="AB154" s="4"/>
    </row>
    <row r="155" spans="1:28">
      <c r="A155" s="4">
        <v>50</v>
      </c>
      <c r="B155" s="4">
        <v>0</v>
      </c>
      <c r="C155" s="4">
        <v>0</v>
      </c>
      <c r="D155" s="4">
        <v>1</v>
      </c>
      <c r="E155" s="4">
        <v>205</v>
      </c>
      <c r="F155" s="4">
        <f>ROUND(Source!S140,O155)</f>
        <v>13776.22</v>
      </c>
      <c r="G155" s="4" t="s">
        <v>68</v>
      </c>
      <c r="H155" s="4" t="s">
        <v>69</v>
      </c>
      <c r="I155" s="4"/>
      <c r="J155" s="4"/>
      <c r="K155" s="4">
        <v>205</v>
      </c>
      <c r="L155" s="4">
        <v>14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>
        <v>13776.22</v>
      </c>
      <c r="X155" s="4">
        <v>1</v>
      </c>
      <c r="Y155" s="4">
        <v>13776.22</v>
      </c>
      <c r="Z155" s="4"/>
      <c r="AA155" s="4"/>
      <c r="AB155" s="4"/>
    </row>
    <row r="156" spans="1:28">
      <c r="A156" s="4">
        <v>50</v>
      </c>
      <c r="B156" s="4">
        <v>0</v>
      </c>
      <c r="C156" s="4">
        <v>0</v>
      </c>
      <c r="D156" s="4">
        <v>1</v>
      </c>
      <c r="E156" s="4">
        <v>232</v>
      </c>
      <c r="F156" s="4">
        <f>ROUND(Source!BC140,O156)</f>
        <v>0</v>
      </c>
      <c r="G156" s="4" t="s">
        <v>70</v>
      </c>
      <c r="H156" s="4" t="s">
        <v>71</v>
      </c>
      <c r="I156" s="4"/>
      <c r="J156" s="4"/>
      <c r="K156" s="4">
        <v>232</v>
      </c>
      <c r="L156" s="4">
        <v>15</v>
      </c>
      <c r="M156" s="4">
        <v>3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>
        <v>0</v>
      </c>
      <c r="X156" s="4">
        <v>1</v>
      </c>
      <c r="Y156" s="4">
        <v>0</v>
      </c>
      <c r="Z156" s="4"/>
      <c r="AA156" s="4"/>
      <c r="AB156" s="4"/>
    </row>
    <row r="157" spans="1:28">
      <c r="A157" s="4">
        <v>50</v>
      </c>
      <c r="B157" s="4">
        <v>0</v>
      </c>
      <c r="C157" s="4">
        <v>0</v>
      </c>
      <c r="D157" s="4">
        <v>1</v>
      </c>
      <c r="E157" s="4">
        <v>214</v>
      </c>
      <c r="F157" s="4">
        <f>ROUND(Source!AS140,O157)</f>
        <v>155974.66</v>
      </c>
      <c r="G157" s="4" t="s">
        <v>72</v>
      </c>
      <c r="H157" s="4" t="s">
        <v>73</v>
      </c>
      <c r="I157" s="4"/>
      <c r="J157" s="4"/>
      <c r="K157" s="4">
        <v>214</v>
      </c>
      <c r="L157" s="4">
        <v>16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>
        <v>155974.66</v>
      </c>
      <c r="X157" s="4">
        <v>1</v>
      </c>
      <c r="Y157" s="4">
        <v>155974.66</v>
      </c>
      <c r="Z157" s="4"/>
      <c r="AA157" s="4"/>
      <c r="AB157" s="4"/>
    </row>
    <row r="158" spans="1:28">
      <c r="A158" s="4">
        <v>50</v>
      </c>
      <c r="B158" s="4">
        <v>0</v>
      </c>
      <c r="C158" s="4">
        <v>0</v>
      </c>
      <c r="D158" s="4">
        <v>1</v>
      </c>
      <c r="E158" s="4">
        <v>215</v>
      </c>
      <c r="F158" s="4">
        <f>ROUND(Source!AT140,O158)</f>
        <v>0</v>
      </c>
      <c r="G158" s="4" t="s">
        <v>74</v>
      </c>
      <c r="H158" s="4" t="s">
        <v>75</v>
      </c>
      <c r="I158" s="4"/>
      <c r="J158" s="4"/>
      <c r="K158" s="4">
        <v>215</v>
      </c>
      <c r="L158" s="4">
        <v>17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>
        <v>0</v>
      </c>
      <c r="X158" s="4">
        <v>1</v>
      </c>
      <c r="Y158" s="4">
        <v>0</v>
      </c>
      <c r="Z158" s="4"/>
      <c r="AA158" s="4"/>
      <c r="AB158" s="4"/>
    </row>
    <row r="159" spans="1:28">
      <c r="A159" s="4">
        <v>50</v>
      </c>
      <c r="B159" s="4">
        <v>0</v>
      </c>
      <c r="C159" s="4">
        <v>0</v>
      </c>
      <c r="D159" s="4">
        <v>1</v>
      </c>
      <c r="E159" s="4">
        <v>217</v>
      </c>
      <c r="F159" s="4">
        <f>ROUND(Source!AU140,O159)</f>
        <v>1191.6600000000001</v>
      </c>
      <c r="G159" s="4" t="s">
        <v>76</v>
      </c>
      <c r="H159" s="4" t="s">
        <v>77</v>
      </c>
      <c r="I159" s="4"/>
      <c r="J159" s="4"/>
      <c r="K159" s="4">
        <v>217</v>
      </c>
      <c r="L159" s="4">
        <v>18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>
        <v>1191.6600000000001</v>
      </c>
      <c r="X159" s="4">
        <v>1</v>
      </c>
      <c r="Y159" s="4">
        <v>1191.6600000000001</v>
      </c>
      <c r="Z159" s="4"/>
      <c r="AA159" s="4"/>
      <c r="AB159" s="4"/>
    </row>
    <row r="160" spans="1:28">
      <c r="A160" s="4">
        <v>50</v>
      </c>
      <c r="B160" s="4">
        <v>0</v>
      </c>
      <c r="C160" s="4">
        <v>0</v>
      </c>
      <c r="D160" s="4">
        <v>1</v>
      </c>
      <c r="E160" s="4">
        <v>230</v>
      </c>
      <c r="F160" s="4">
        <f>ROUND(Source!BA140,O160)</f>
        <v>0</v>
      </c>
      <c r="G160" s="4" t="s">
        <v>78</v>
      </c>
      <c r="H160" s="4" t="s">
        <v>79</v>
      </c>
      <c r="I160" s="4"/>
      <c r="J160" s="4"/>
      <c r="K160" s="4">
        <v>230</v>
      </c>
      <c r="L160" s="4">
        <v>19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>
        <v>0</v>
      </c>
      <c r="X160" s="4">
        <v>1</v>
      </c>
      <c r="Y160" s="4">
        <v>0</v>
      </c>
      <c r="Z160" s="4"/>
      <c r="AA160" s="4"/>
      <c r="AB160" s="4"/>
    </row>
    <row r="161" spans="1:206">
      <c r="A161" s="4">
        <v>50</v>
      </c>
      <c r="B161" s="4">
        <v>0</v>
      </c>
      <c r="C161" s="4">
        <v>0</v>
      </c>
      <c r="D161" s="4">
        <v>1</v>
      </c>
      <c r="E161" s="4">
        <v>206</v>
      </c>
      <c r="F161" s="4">
        <f>ROUND(Source!T140,O161)</f>
        <v>0</v>
      </c>
      <c r="G161" s="4" t="s">
        <v>80</v>
      </c>
      <c r="H161" s="4" t="s">
        <v>81</v>
      </c>
      <c r="I161" s="4"/>
      <c r="J161" s="4"/>
      <c r="K161" s="4">
        <v>206</v>
      </c>
      <c r="L161" s="4">
        <v>20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>
        <v>0</v>
      </c>
      <c r="X161" s="4">
        <v>1</v>
      </c>
      <c r="Y161" s="4">
        <v>0</v>
      </c>
      <c r="Z161" s="4"/>
      <c r="AA161" s="4"/>
      <c r="AB161" s="4"/>
    </row>
    <row r="162" spans="1:206">
      <c r="A162" s="4">
        <v>50</v>
      </c>
      <c r="B162" s="4">
        <v>0</v>
      </c>
      <c r="C162" s="4">
        <v>0</v>
      </c>
      <c r="D162" s="4">
        <v>1</v>
      </c>
      <c r="E162" s="4">
        <v>207</v>
      </c>
      <c r="F162" s="4">
        <f>Source!U140</f>
        <v>45.650145000000002</v>
      </c>
      <c r="G162" s="4" t="s">
        <v>82</v>
      </c>
      <c r="H162" s="4" t="s">
        <v>83</v>
      </c>
      <c r="I162" s="4"/>
      <c r="J162" s="4"/>
      <c r="K162" s="4">
        <v>207</v>
      </c>
      <c r="L162" s="4">
        <v>21</v>
      </c>
      <c r="M162" s="4">
        <v>3</v>
      </c>
      <c r="N162" s="4" t="s">
        <v>3</v>
      </c>
      <c r="O162" s="4">
        <v>-1</v>
      </c>
      <c r="P162" s="4"/>
      <c r="Q162" s="4"/>
      <c r="R162" s="4"/>
      <c r="S162" s="4"/>
      <c r="T162" s="4"/>
      <c r="U162" s="4"/>
      <c r="V162" s="4"/>
      <c r="W162" s="4">
        <v>45.650145000000002</v>
      </c>
      <c r="X162" s="4">
        <v>1</v>
      </c>
      <c r="Y162" s="4">
        <v>45.650145000000002</v>
      </c>
      <c r="Z162" s="4"/>
      <c r="AA162" s="4"/>
      <c r="AB162" s="4"/>
    </row>
    <row r="163" spans="1:206">
      <c r="A163" s="4">
        <v>50</v>
      </c>
      <c r="B163" s="4">
        <v>0</v>
      </c>
      <c r="C163" s="4">
        <v>0</v>
      </c>
      <c r="D163" s="4">
        <v>1</v>
      </c>
      <c r="E163" s="4">
        <v>208</v>
      </c>
      <c r="F163" s="4">
        <f>Source!V140</f>
        <v>0.31634250000000003</v>
      </c>
      <c r="G163" s="4" t="s">
        <v>84</v>
      </c>
      <c r="H163" s="4" t="s">
        <v>85</v>
      </c>
      <c r="I163" s="4"/>
      <c r="J163" s="4"/>
      <c r="K163" s="4">
        <v>208</v>
      </c>
      <c r="L163" s="4">
        <v>22</v>
      </c>
      <c r="M163" s="4">
        <v>3</v>
      </c>
      <c r="N163" s="4" t="s">
        <v>3</v>
      </c>
      <c r="O163" s="4">
        <v>-1</v>
      </c>
      <c r="P163" s="4"/>
      <c r="Q163" s="4"/>
      <c r="R163" s="4"/>
      <c r="S163" s="4"/>
      <c r="T163" s="4"/>
      <c r="U163" s="4"/>
      <c r="V163" s="4"/>
      <c r="W163" s="4">
        <v>0.31634250000000003</v>
      </c>
      <c r="X163" s="4">
        <v>1</v>
      </c>
      <c r="Y163" s="4">
        <v>0.31634250000000003</v>
      </c>
      <c r="Z163" s="4"/>
      <c r="AA163" s="4"/>
      <c r="AB163" s="4"/>
    </row>
    <row r="164" spans="1:206">
      <c r="A164" s="4">
        <v>50</v>
      </c>
      <c r="B164" s="4">
        <v>0</v>
      </c>
      <c r="C164" s="4">
        <v>0</v>
      </c>
      <c r="D164" s="4">
        <v>1</v>
      </c>
      <c r="E164" s="4">
        <v>209</v>
      </c>
      <c r="F164" s="4">
        <f>ROUND(Source!W140,O164)</f>
        <v>0</v>
      </c>
      <c r="G164" s="4" t="s">
        <v>86</v>
      </c>
      <c r="H164" s="4" t="s">
        <v>87</v>
      </c>
      <c r="I164" s="4"/>
      <c r="J164" s="4"/>
      <c r="K164" s="4">
        <v>209</v>
      </c>
      <c r="L164" s="4">
        <v>23</v>
      </c>
      <c r="M164" s="4">
        <v>3</v>
      </c>
      <c r="N164" s="4" t="s">
        <v>3</v>
      </c>
      <c r="O164" s="4">
        <v>2</v>
      </c>
      <c r="P164" s="4"/>
      <c r="Q164" s="4"/>
      <c r="R164" s="4"/>
      <c r="S164" s="4"/>
      <c r="T164" s="4"/>
      <c r="U164" s="4"/>
      <c r="V164" s="4"/>
      <c r="W164" s="4">
        <v>0</v>
      </c>
      <c r="X164" s="4">
        <v>1</v>
      </c>
      <c r="Y164" s="4">
        <v>0</v>
      </c>
      <c r="Z164" s="4"/>
      <c r="AA164" s="4"/>
      <c r="AB164" s="4"/>
    </row>
    <row r="165" spans="1:206">
      <c r="A165" s="4">
        <v>50</v>
      </c>
      <c r="B165" s="4">
        <v>0</v>
      </c>
      <c r="C165" s="4">
        <v>0</v>
      </c>
      <c r="D165" s="4">
        <v>1</v>
      </c>
      <c r="E165" s="4">
        <v>233</v>
      </c>
      <c r="F165" s="4">
        <f>ROUND(Source!BD140,O165)</f>
        <v>0</v>
      </c>
      <c r="G165" s="4" t="s">
        <v>88</v>
      </c>
      <c r="H165" s="4" t="s">
        <v>89</v>
      </c>
      <c r="I165" s="4"/>
      <c r="J165" s="4"/>
      <c r="K165" s="4">
        <v>233</v>
      </c>
      <c r="L165" s="4">
        <v>24</v>
      </c>
      <c r="M165" s="4">
        <v>3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>
        <v>0</v>
      </c>
      <c r="X165" s="4">
        <v>1</v>
      </c>
      <c r="Y165" s="4">
        <v>0</v>
      </c>
      <c r="Z165" s="4"/>
      <c r="AA165" s="4"/>
      <c r="AB165" s="4"/>
    </row>
    <row r="166" spans="1:206">
      <c r="A166" s="4">
        <v>50</v>
      </c>
      <c r="B166" s="4">
        <v>0</v>
      </c>
      <c r="C166" s="4">
        <v>0</v>
      </c>
      <c r="D166" s="4">
        <v>1</v>
      </c>
      <c r="E166" s="4">
        <v>210</v>
      </c>
      <c r="F166" s="4">
        <f>ROUND(Source!X140,O166)</f>
        <v>12775.7</v>
      </c>
      <c r="G166" s="4" t="s">
        <v>90</v>
      </c>
      <c r="H166" s="4" t="s">
        <v>91</v>
      </c>
      <c r="I166" s="4"/>
      <c r="J166" s="4"/>
      <c r="K166" s="4">
        <v>210</v>
      </c>
      <c r="L166" s="4">
        <v>25</v>
      </c>
      <c r="M166" s="4">
        <v>3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>
        <v>12775.7</v>
      </c>
      <c r="X166" s="4">
        <v>1</v>
      </c>
      <c r="Y166" s="4">
        <v>12775.7</v>
      </c>
      <c r="Z166" s="4"/>
      <c r="AA166" s="4"/>
      <c r="AB166" s="4"/>
    </row>
    <row r="167" spans="1:206">
      <c r="A167" s="4">
        <v>50</v>
      </c>
      <c r="B167" s="4">
        <v>0</v>
      </c>
      <c r="C167" s="4">
        <v>0</v>
      </c>
      <c r="D167" s="4">
        <v>1</v>
      </c>
      <c r="E167" s="4">
        <v>211</v>
      </c>
      <c r="F167" s="4">
        <f>ROUND(Source!Y140,O167)</f>
        <v>6737.67</v>
      </c>
      <c r="G167" s="4" t="s">
        <v>92</v>
      </c>
      <c r="H167" s="4" t="s">
        <v>93</v>
      </c>
      <c r="I167" s="4"/>
      <c r="J167" s="4"/>
      <c r="K167" s="4">
        <v>211</v>
      </c>
      <c r="L167" s="4">
        <v>26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>
        <v>6737.67</v>
      </c>
      <c r="X167" s="4">
        <v>1</v>
      </c>
      <c r="Y167" s="4">
        <v>6737.67</v>
      </c>
      <c r="Z167" s="4"/>
      <c r="AA167" s="4"/>
      <c r="AB167" s="4"/>
    </row>
    <row r="168" spans="1:206">
      <c r="A168" s="4">
        <v>50</v>
      </c>
      <c r="B168" s="4">
        <v>0</v>
      </c>
      <c r="C168" s="4">
        <v>0</v>
      </c>
      <c r="D168" s="4">
        <v>1</v>
      </c>
      <c r="E168" s="4">
        <v>224</v>
      </c>
      <c r="F168" s="4">
        <f>ROUND(Source!AR140,O168)</f>
        <v>157166.32</v>
      </c>
      <c r="G168" s="4" t="s">
        <v>94</v>
      </c>
      <c r="H168" s="4" t="s">
        <v>95</v>
      </c>
      <c r="I168" s="4"/>
      <c r="J168" s="4"/>
      <c r="K168" s="4">
        <v>224</v>
      </c>
      <c r="L168" s="4">
        <v>27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>
        <v>157166.32</v>
      </c>
      <c r="X168" s="4">
        <v>1</v>
      </c>
      <c r="Y168" s="4">
        <v>157166.32</v>
      </c>
      <c r="Z168" s="4"/>
      <c r="AA168" s="4"/>
      <c r="AB168" s="4"/>
    </row>
    <row r="170" spans="1:206">
      <c r="A170" s="2">
        <v>51</v>
      </c>
      <c r="B170" s="2">
        <f>B20</f>
        <v>1</v>
      </c>
      <c r="C170" s="2">
        <f>A20</f>
        <v>3</v>
      </c>
      <c r="D170" s="2">
        <f>ROW(A20)</f>
        <v>20</v>
      </c>
      <c r="E170" s="2"/>
      <c r="F170" s="2" t="str">
        <f>IF(F20&lt;&gt;"",F20,"")</f>
        <v>Новая локальная смета</v>
      </c>
      <c r="G170" s="2" t="str">
        <f>IF(G20&lt;&gt;"",G20,"")</f>
        <v>Новая локальная смета</v>
      </c>
      <c r="H170" s="2">
        <v>0</v>
      </c>
      <c r="I170" s="2"/>
      <c r="J170" s="2"/>
      <c r="K170" s="2"/>
      <c r="L170" s="2"/>
      <c r="M170" s="2"/>
      <c r="N170" s="2"/>
      <c r="O170" s="2">
        <f t="shared" ref="O170:T170" si="149">ROUND(O35+O88+O140+AB170,2)</f>
        <v>582969</v>
      </c>
      <c r="P170" s="2">
        <f t="shared" si="149"/>
        <v>508719.08</v>
      </c>
      <c r="Q170" s="2">
        <f t="shared" si="149"/>
        <v>5867.62</v>
      </c>
      <c r="R170" s="2">
        <f t="shared" si="149"/>
        <v>849.86</v>
      </c>
      <c r="S170" s="2">
        <f t="shared" si="149"/>
        <v>68382.3</v>
      </c>
      <c r="T170" s="2">
        <f t="shared" si="149"/>
        <v>0</v>
      </c>
      <c r="U170" s="2">
        <f>U35+U88+U140+AH170</f>
        <v>228.15534700000001</v>
      </c>
      <c r="V170" s="2">
        <f>V35+V88+V140+AI170</f>
        <v>2.0515924999999999</v>
      </c>
      <c r="W170" s="2">
        <f>ROUND(W35+W88+W140+AJ170,2)</f>
        <v>131.18</v>
      </c>
      <c r="X170" s="2">
        <f>ROUND(X35+X88+X140+AK170,2)</f>
        <v>63975.74</v>
      </c>
      <c r="Y170" s="2">
        <f>ROUND(Y35+Y88+Y140+AL170,2)</f>
        <v>33406.800000000003</v>
      </c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>
        <f t="shared" ref="AO170:BD170" si="150">ROUND(AO35+AO88+AO140+BX170,2)</f>
        <v>0</v>
      </c>
      <c r="AP170" s="2">
        <f t="shared" si="150"/>
        <v>0</v>
      </c>
      <c r="AQ170" s="2">
        <f t="shared" si="150"/>
        <v>0</v>
      </c>
      <c r="AR170" s="2">
        <f t="shared" si="150"/>
        <v>680351.54</v>
      </c>
      <c r="AS170" s="2">
        <f t="shared" si="150"/>
        <v>679159.88</v>
      </c>
      <c r="AT170" s="2">
        <f t="shared" si="150"/>
        <v>0</v>
      </c>
      <c r="AU170" s="2">
        <f t="shared" si="150"/>
        <v>1191.6600000000001</v>
      </c>
      <c r="AV170" s="2">
        <f t="shared" si="150"/>
        <v>508719.08</v>
      </c>
      <c r="AW170" s="2">
        <f t="shared" si="150"/>
        <v>508719.08</v>
      </c>
      <c r="AX170" s="2">
        <f t="shared" si="150"/>
        <v>0</v>
      </c>
      <c r="AY170" s="2">
        <f t="shared" si="150"/>
        <v>508719.08</v>
      </c>
      <c r="AZ170" s="2">
        <f t="shared" si="150"/>
        <v>0</v>
      </c>
      <c r="BA170" s="2">
        <f t="shared" si="150"/>
        <v>0</v>
      </c>
      <c r="BB170" s="2">
        <f t="shared" si="150"/>
        <v>0</v>
      </c>
      <c r="BC170" s="2">
        <f t="shared" si="150"/>
        <v>0</v>
      </c>
      <c r="BD170" s="2">
        <f t="shared" si="150"/>
        <v>0</v>
      </c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>
        <v>0</v>
      </c>
    </row>
    <row r="172" spans="1:206">
      <c r="A172" s="4">
        <v>50</v>
      </c>
      <c r="B172" s="4">
        <v>0</v>
      </c>
      <c r="C172" s="4">
        <v>0</v>
      </c>
      <c r="D172" s="4">
        <v>1</v>
      </c>
      <c r="E172" s="4">
        <v>201</v>
      </c>
      <c r="F172" s="4">
        <f>ROUND(Source!O170,O172)</f>
        <v>582969</v>
      </c>
      <c r="G172" s="4" t="s">
        <v>42</v>
      </c>
      <c r="H172" s="4" t="s">
        <v>43</v>
      </c>
      <c r="I172" s="4"/>
      <c r="J172" s="4"/>
      <c r="K172" s="4">
        <v>201</v>
      </c>
      <c r="L172" s="4">
        <v>1</v>
      </c>
      <c r="M172" s="4">
        <v>3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>
        <v>582969</v>
      </c>
      <c r="X172" s="4">
        <v>1</v>
      </c>
      <c r="Y172" s="4">
        <v>582969</v>
      </c>
      <c r="Z172" s="4"/>
      <c r="AA172" s="4"/>
      <c r="AB172" s="4"/>
    </row>
    <row r="173" spans="1:206">
      <c r="A173" s="4">
        <v>50</v>
      </c>
      <c r="B173" s="4">
        <v>0</v>
      </c>
      <c r="C173" s="4">
        <v>0</v>
      </c>
      <c r="D173" s="4">
        <v>1</v>
      </c>
      <c r="E173" s="4">
        <v>202</v>
      </c>
      <c r="F173" s="4">
        <f>ROUND(Source!P170,O173)</f>
        <v>508719.08</v>
      </c>
      <c r="G173" s="4" t="s">
        <v>44</v>
      </c>
      <c r="H173" s="4" t="s">
        <v>45</v>
      </c>
      <c r="I173" s="4"/>
      <c r="J173" s="4"/>
      <c r="K173" s="4">
        <v>202</v>
      </c>
      <c r="L173" s="4">
        <v>2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>
        <v>508719.08</v>
      </c>
      <c r="X173" s="4">
        <v>1</v>
      </c>
      <c r="Y173" s="4">
        <v>508719.08</v>
      </c>
      <c r="Z173" s="4"/>
      <c r="AA173" s="4"/>
      <c r="AB173" s="4"/>
    </row>
    <row r="174" spans="1:206">
      <c r="A174" s="4">
        <v>50</v>
      </c>
      <c r="B174" s="4">
        <v>0</v>
      </c>
      <c r="C174" s="4">
        <v>0</v>
      </c>
      <c r="D174" s="4">
        <v>1</v>
      </c>
      <c r="E174" s="4">
        <v>222</v>
      </c>
      <c r="F174" s="4">
        <f>ROUND(Source!AO170,O174)</f>
        <v>0</v>
      </c>
      <c r="G174" s="4" t="s">
        <v>46</v>
      </c>
      <c r="H174" s="4" t="s">
        <v>47</v>
      </c>
      <c r="I174" s="4"/>
      <c r="J174" s="4"/>
      <c r="K174" s="4">
        <v>222</v>
      </c>
      <c r="L174" s="4">
        <v>3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>
        <v>0</v>
      </c>
      <c r="X174" s="4">
        <v>1</v>
      </c>
      <c r="Y174" s="4">
        <v>0</v>
      </c>
      <c r="Z174" s="4"/>
      <c r="AA174" s="4"/>
      <c r="AB174" s="4"/>
    </row>
    <row r="175" spans="1:206">
      <c r="A175" s="4">
        <v>50</v>
      </c>
      <c r="B175" s="4">
        <v>0</v>
      </c>
      <c r="C175" s="4">
        <v>0</v>
      </c>
      <c r="D175" s="4">
        <v>1</v>
      </c>
      <c r="E175" s="4">
        <v>225</v>
      </c>
      <c r="F175" s="4">
        <f>ROUND(Source!AV170,O175)</f>
        <v>508719.08</v>
      </c>
      <c r="G175" s="4" t="s">
        <v>48</v>
      </c>
      <c r="H175" s="4" t="s">
        <v>49</v>
      </c>
      <c r="I175" s="4"/>
      <c r="J175" s="4"/>
      <c r="K175" s="4">
        <v>225</v>
      </c>
      <c r="L175" s="4">
        <v>4</v>
      </c>
      <c r="M175" s="4">
        <v>3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>
        <v>508719.08</v>
      </c>
      <c r="X175" s="4">
        <v>1</v>
      </c>
      <c r="Y175" s="4">
        <v>508719.08</v>
      </c>
      <c r="Z175" s="4"/>
      <c r="AA175" s="4"/>
      <c r="AB175" s="4"/>
    </row>
    <row r="176" spans="1:206">
      <c r="A176" s="4">
        <v>50</v>
      </c>
      <c r="B176" s="4">
        <v>0</v>
      </c>
      <c r="C176" s="4">
        <v>0</v>
      </c>
      <c r="D176" s="4">
        <v>1</v>
      </c>
      <c r="E176" s="4">
        <v>226</v>
      </c>
      <c r="F176" s="4">
        <f>ROUND(Source!AW170,O176)</f>
        <v>508719.08</v>
      </c>
      <c r="G176" s="4" t="s">
        <v>50</v>
      </c>
      <c r="H176" s="4" t="s">
        <v>51</v>
      </c>
      <c r="I176" s="4"/>
      <c r="J176" s="4"/>
      <c r="K176" s="4">
        <v>226</v>
      </c>
      <c r="L176" s="4">
        <v>5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>
        <v>508719.08</v>
      </c>
      <c r="X176" s="4">
        <v>1</v>
      </c>
      <c r="Y176" s="4">
        <v>508719.08</v>
      </c>
      <c r="Z176" s="4"/>
      <c r="AA176" s="4"/>
      <c r="AB176" s="4"/>
    </row>
    <row r="177" spans="1:28">
      <c r="A177" s="4">
        <v>50</v>
      </c>
      <c r="B177" s="4">
        <v>0</v>
      </c>
      <c r="C177" s="4">
        <v>0</v>
      </c>
      <c r="D177" s="4">
        <v>1</v>
      </c>
      <c r="E177" s="4">
        <v>227</v>
      </c>
      <c r="F177" s="4">
        <f>ROUND(Source!AX170,O177)</f>
        <v>0</v>
      </c>
      <c r="G177" s="4" t="s">
        <v>52</v>
      </c>
      <c r="H177" s="4" t="s">
        <v>53</v>
      </c>
      <c r="I177" s="4"/>
      <c r="J177" s="4"/>
      <c r="K177" s="4">
        <v>227</v>
      </c>
      <c r="L177" s="4">
        <v>6</v>
      </c>
      <c r="M177" s="4">
        <v>3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>
        <v>0</v>
      </c>
      <c r="X177" s="4">
        <v>1</v>
      </c>
      <c r="Y177" s="4">
        <v>0</v>
      </c>
      <c r="Z177" s="4"/>
      <c r="AA177" s="4"/>
      <c r="AB177" s="4"/>
    </row>
    <row r="178" spans="1:28">
      <c r="A178" s="4">
        <v>50</v>
      </c>
      <c r="B178" s="4">
        <v>0</v>
      </c>
      <c r="C178" s="4">
        <v>0</v>
      </c>
      <c r="D178" s="4">
        <v>1</v>
      </c>
      <c r="E178" s="4">
        <v>228</v>
      </c>
      <c r="F178" s="4">
        <f>ROUND(Source!AY170,O178)</f>
        <v>508719.08</v>
      </c>
      <c r="G178" s="4" t="s">
        <v>54</v>
      </c>
      <c r="H178" s="4" t="s">
        <v>55</v>
      </c>
      <c r="I178" s="4"/>
      <c r="J178" s="4"/>
      <c r="K178" s="4">
        <v>228</v>
      </c>
      <c r="L178" s="4">
        <v>7</v>
      </c>
      <c r="M178" s="4">
        <v>3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>
        <v>508719.08</v>
      </c>
      <c r="X178" s="4">
        <v>1</v>
      </c>
      <c r="Y178" s="4">
        <v>508719.08</v>
      </c>
      <c r="Z178" s="4"/>
      <c r="AA178" s="4"/>
      <c r="AB178" s="4"/>
    </row>
    <row r="179" spans="1:28">
      <c r="A179" s="4">
        <v>50</v>
      </c>
      <c r="B179" s="4">
        <v>0</v>
      </c>
      <c r="C179" s="4">
        <v>0</v>
      </c>
      <c r="D179" s="4">
        <v>1</v>
      </c>
      <c r="E179" s="4">
        <v>216</v>
      </c>
      <c r="F179" s="4">
        <f>ROUND(Source!AP170,O179)</f>
        <v>0</v>
      </c>
      <c r="G179" s="4" t="s">
        <v>56</v>
      </c>
      <c r="H179" s="4" t="s">
        <v>57</v>
      </c>
      <c r="I179" s="4"/>
      <c r="J179" s="4"/>
      <c r="K179" s="4">
        <v>216</v>
      </c>
      <c r="L179" s="4">
        <v>8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>
        <v>0</v>
      </c>
      <c r="X179" s="4">
        <v>1</v>
      </c>
      <c r="Y179" s="4">
        <v>0</v>
      </c>
      <c r="Z179" s="4"/>
      <c r="AA179" s="4"/>
      <c r="AB179" s="4"/>
    </row>
    <row r="180" spans="1:28">
      <c r="A180" s="4">
        <v>50</v>
      </c>
      <c r="B180" s="4">
        <v>0</v>
      </c>
      <c r="C180" s="4">
        <v>0</v>
      </c>
      <c r="D180" s="4">
        <v>1</v>
      </c>
      <c r="E180" s="4">
        <v>223</v>
      </c>
      <c r="F180" s="4">
        <f>ROUND(Source!AQ170,O180)</f>
        <v>0</v>
      </c>
      <c r="G180" s="4" t="s">
        <v>58</v>
      </c>
      <c r="H180" s="4" t="s">
        <v>59</v>
      </c>
      <c r="I180" s="4"/>
      <c r="J180" s="4"/>
      <c r="K180" s="4">
        <v>223</v>
      </c>
      <c r="L180" s="4">
        <v>9</v>
      </c>
      <c r="M180" s="4">
        <v>3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>
        <v>0</v>
      </c>
      <c r="X180" s="4">
        <v>1</v>
      </c>
      <c r="Y180" s="4">
        <v>0</v>
      </c>
      <c r="Z180" s="4"/>
      <c r="AA180" s="4"/>
      <c r="AB180" s="4"/>
    </row>
    <row r="181" spans="1:28">
      <c r="A181" s="4">
        <v>50</v>
      </c>
      <c r="B181" s="4">
        <v>0</v>
      </c>
      <c r="C181" s="4">
        <v>0</v>
      </c>
      <c r="D181" s="4">
        <v>1</v>
      </c>
      <c r="E181" s="4">
        <v>229</v>
      </c>
      <c r="F181" s="4">
        <f>ROUND(Source!AZ170,O181)</f>
        <v>0</v>
      </c>
      <c r="G181" s="4" t="s">
        <v>60</v>
      </c>
      <c r="H181" s="4" t="s">
        <v>61</v>
      </c>
      <c r="I181" s="4"/>
      <c r="J181" s="4"/>
      <c r="K181" s="4">
        <v>229</v>
      </c>
      <c r="L181" s="4">
        <v>10</v>
      </c>
      <c r="M181" s="4">
        <v>3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>
        <v>0</v>
      </c>
      <c r="X181" s="4">
        <v>1</v>
      </c>
      <c r="Y181" s="4">
        <v>0</v>
      </c>
      <c r="Z181" s="4"/>
      <c r="AA181" s="4"/>
      <c r="AB181" s="4"/>
    </row>
    <row r="182" spans="1:28">
      <c r="A182" s="4">
        <v>50</v>
      </c>
      <c r="B182" s="4">
        <v>0</v>
      </c>
      <c r="C182" s="4">
        <v>0</v>
      </c>
      <c r="D182" s="4">
        <v>1</v>
      </c>
      <c r="E182" s="4">
        <v>203</v>
      </c>
      <c r="F182" s="4">
        <f>ROUND(Source!Q170,O182)</f>
        <v>5867.62</v>
      </c>
      <c r="G182" s="4" t="s">
        <v>62</v>
      </c>
      <c r="H182" s="4" t="s">
        <v>63</v>
      </c>
      <c r="I182" s="4"/>
      <c r="J182" s="4"/>
      <c r="K182" s="4">
        <v>203</v>
      </c>
      <c r="L182" s="4">
        <v>11</v>
      </c>
      <c r="M182" s="4">
        <v>3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>
        <v>5867.62</v>
      </c>
      <c r="X182" s="4">
        <v>1</v>
      </c>
      <c r="Y182" s="4">
        <v>5867.62</v>
      </c>
      <c r="Z182" s="4"/>
      <c r="AA182" s="4"/>
      <c r="AB182" s="4"/>
    </row>
    <row r="183" spans="1:28">
      <c r="A183" s="4">
        <v>50</v>
      </c>
      <c r="B183" s="4">
        <v>0</v>
      </c>
      <c r="C183" s="4">
        <v>0</v>
      </c>
      <c r="D183" s="4">
        <v>1</v>
      </c>
      <c r="E183" s="4">
        <v>231</v>
      </c>
      <c r="F183" s="4">
        <f>ROUND(Source!BB170,O183)</f>
        <v>0</v>
      </c>
      <c r="G183" s="4" t="s">
        <v>64</v>
      </c>
      <c r="H183" s="4" t="s">
        <v>65</v>
      </c>
      <c r="I183" s="4"/>
      <c r="J183" s="4"/>
      <c r="K183" s="4">
        <v>231</v>
      </c>
      <c r="L183" s="4">
        <v>12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>
        <v>0</v>
      </c>
      <c r="X183" s="4">
        <v>1</v>
      </c>
      <c r="Y183" s="4">
        <v>0</v>
      </c>
      <c r="Z183" s="4"/>
      <c r="AA183" s="4"/>
      <c r="AB183" s="4"/>
    </row>
    <row r="184" spans="1:28">
      <c r="A184" s="4">
        <v>50</v>
      </c>
      <c r="B184" s="4">
        <v>0</v>
      </c>
      <c r="C184" s="4">
        <v>0</v>
      </c>
      <c r="D184" s="4">
        <v>1</v>
      </c>
      <c r="E184" s="4">
        <v>204</v>
      </c>
      <c r="F184" s="4">
        <f>ROUND(Source!R170,O184)</f>
        <v>849.86</v>
      </c>
      <c r="G184" s="4" t="s">
        <v>66</v>
      </c>
      <c r="H184" s="4" t="s">
        <v>67</v>
      </c>
      <c r="I184" s="4"/>
      <c r="J184" s="4"/>
      <c r="K184" s="4">
        <v>204</v>
      </c>
      <c r="L184" s="4">
        <v>13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>
        <v>849.86</v>
      </c>
      <c r="X184" s="4">
        <v>1</v>
      </c>
      <c r="Y184" s="4">
        <v>849.86</v>
      </c>
      <c r="Z184" s="4"/>
      <c r="AA184" s="4"/>
      <c r="AB184" s="4"/>
    </row>
    <row r="185" spans="1:28">
      <c r="A185" s="4">
        <v>50</v>
      </c>
      <c r="B185" s="4">
        <v>0</v>
      </c>
      <c r="C185" s="4">
        <v>0</v>
      </c>
      <c r="D185" s="4">
        <v>1</v>
      </c>
      <c r="E185" s="4">
        <v>205</v>
      </c>
      <c r="F185" s="4">
        <f>ROUND(Source!S170,O185)</f>
        <v>68382.3</v>
      </c>
      <c r="G185" s="4" t="s">
        <v>68</v>
      </c>
      <c r="H185" s="4" t="s">
        <v>69</v>
      </c>
      <c r="I185" s="4"/>
      <c r="J185" s="4"/>
      <c r="K185" s="4">
        <v>205</v>
      </c>
      <c r="L185" s="4">
        <v>14</v>
      </c>
      <c r="M185" s="4">
        <v>3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>
        <v>68382.3</v>
      </c>
      <c r="X185" s="4">
        <v>1</v>
      </c>
      <c r="Y185" s="4">
        <v>68382.3</v>
      </c>
      <c r="Z185" s="4"/>
      <c r="AA185" s="4"/>
      <c r="AB185" s="4"/>
    </row>
    <row r="186" spans="1:28">
      <c r="A186" s="4">
        <v>50</v>
      </c>
      <c r="B186" s="4">
        <v>0</v>
      </c>
      <c r="C186" s="4">
        <v>0</v>
      </c>
      <c r="D186" s="4">
        <v>1</v>
      </c>
      <c r="E186" s="4">
        <v>232</v>
      </c>
      <c r="F186" s="4">
        <f>ROUND(Source!BC170,O186)</f>
        <v>0</v>
      </c>
      <c r="G186" s="4" t="s">
        <v>70</v>
      </c>
      <c r="H186" s="4" t="s">
        <v>71</v>
      </c>
      <c r="I186" s="4"/>
      <c r="J186" s="4"/>
      <c r="K186" s="4">
        <v>232</v>
      </c>
      <c r="L186" s="4">
        <v>15</v>
      </c>
      <c r="M186" s="4">
        <v>3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>
        <v>0</v>
      </c>
      <c r="X186" s="4">
        <v>1</v>
      </c>
      <c r="Y186" s="4">
        <v>0</v>
      </c>
      <c r="Z186" s="4"/>
      <c r="AA186" s="4"/>
      <c r="AB186" s="4"/>
    </row>
    <row r="187" spans="1:28">
      <c r="A187" s="4">
        <v>50</v>
      </c>
      <c r="B187" s="4">
        <v>0</v>
      </c>
      <c r="C187" s="4">
        <v>0</v>
      </c>
      <c r="D187" s="4">
        <v>1</v>
      </c>
      <c r="E187" s="4">
        <v>214</v>
      </c>
      <c r="F187" s="4">
        <f>ROUND(Source!AS170,O187)</f>
        <v>679159.88</v>
      </c>
      <c r="G187" s="4" t="s">
        <v>72</v>
      </c>
      <c r="H187" s="4" t="s">
        <v>73</v>
      </c>
      <c r="I187" s="4"/>
      <c r="J187" s="4"/>
      <c r="K187" s="4">
        <v>214</v>
      </c>
      <c r="L187" s="4">
        <v>16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>
        <v>679159.88</v>
      </c>
      <c r="X187" s="4">
        <v>1</v>
      </c>
      <c r="Y187" s="4">
        <v>679159.88</v>
      </c>
      <c r="Z187" s="4"/>
      <c r="AA187" s="4"/>
      <c r="AB187" s="4"/>
    </row>
    <row r="188" spans="1:28">
      <c r="A188" s="4">
        <v>50</v>
      </c>
      <c r="B188" s="4">
        <v>0</v>
      </c>
      <c r="C188" s="4">
        <v>0</v>
      </c>
      <c r="D188" s="4">
        <v>1</v>
      </c>
      <c r="E188" s="4">
        <v>215</v>
      </c>
      <c r="F188" s="4">
        <f>ROUND(Source!AT170,O188)</f>
        <v>0</v>
      </c>
      <c r="G188" s="4" t="s">
        <v>74</v>
      </c>
      <c r="H188" s="4" t="s">
        <v>75</v>
      </c>
      <c r="I188" s="4"/>
      <c r="J188" s="4"/>
      <c r="K188" s="4">
        <v>215</v>
      </c>
      <c r="L188" s="4">
        <v>17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>
        <v>0</v>
      </c>
      <c r="X188" s="4">
        <v>1</v>
      </c>
      <c r="Y188" s="4">
        <v>0</v>
      </c>
      <c r="Z188" s="4"/>
      <c r="AA188" s="4"/>
      <c r="AB188" s="4"/>
    </row>
    <row r="189" spans="1:28">
      <c r="A189" s="4">
        <v>50</v>
      </c>
      <c r="B189" s="4">
        <v>0</v>
      </c>
      <c r="C189" s="4">
        <v>0</v>
      </c>
      <c r="D189" s="4">
        <v>1</v>
      </c>
      <c r="E189" s="4">
        <v>217</v>
      </c>
      <c r="F189" s="4">
        <f>ROUND(Source!AU170,O189)</f>
        <v>1191.6600000000001</v>
      </c>
      <c r="G189" s="4" t="s">
        <v>76</v>
      </c>
      <c r="H189" s="4" t="s">
        <v>77</v>
      </c>
      <c r="I189" s="4"/>
      <c r="J189" s="4"/>
      <c r="K189" s="4">
        <v>217</v>
      </c>
      <c r="L189" s="4">
        <v>18</v>
      </c>
      <c r="M189" s="4">
        <v>3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>
        <v>1191.6600000000001</v>
      </c>
      <c r="X189" s="4">
        <v>1</v>
      </c>
      <c r="Y189" s="4">
        <v>1191.6600000000001</v>
      </c>
      <c r="Z189" s="4"/>
      <c r="AA189" s="4"/>
      <c r="AB189" s="4"/>
    </row>
    <row r="190" spans="1:28">
      <c r="A190" s="4">
        <v>50</v>
      </c>
      <c r="B190" s="4">
        <v>0</v>
      </c>
      <c r="C190" s="4">
        <v>0</v>
      </c>
      <c r="D190" s="4">
        <v>1</v>
      </c>
      <c r="E190" s="4">
        <v>230</v>
      </c>
      <c r="F190" s="4">
        <f>ROUND(Source!BA170,O190)</f>
        <v>0</v>
      </c>
      <c r="G190" s="4" t="s">
        <v>78</v>
      </c>
      <c r="H190" s="4" t="s">
        <v>79</v>
      </c>
      <c r="I190" s="4"/>
      <c r="J190" s="4"/>
      <c r="K190" s="4">
        <v>230</v>
      </c>
      <c r="L190" s="4">
        <v>19</v>
      </c>
      <c r="M190" s="4">
        <v>3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>
        <v>0</v>
      </c>
      <c r="X190" s="4">
        <v>1</v>
      </c>
      <c r="Y190" s="4">
        <v>0</v>
      </c>
      <c r="Z190" s="4"/>
      <c r="AA190" s="4"/>
      <c r="AB190" s="4"/>
    </row>
    <row r="191" spans="1:28">
      <c r="A191" s="4">
        <v>50</v>
      </c>
      <c r="B191" s="4">
        <v>0</v>
      </c>
      <c r="C191" s="4">
        <v>0</v>
      </c>
      <c r="D191" s="4">
        <v>1</v>
      </c>
      <c r="E191" s="4">
        <v>206</v>
      </c>
      <c r="F191" s="4">
        <f>ROUND(Source!T170,O191)</f>
        <v>0</v>
      </c>
      <c r="G191" s="4" t="s">
        <v>80</v>
      </c>
      <c r="H191" s="4" t="s">
        <v>81</v>
      </c>
      <c r="I191" s="4"/>
      <c r="J191" s="4"/>
      <c r="K191" s="4">
        <v>206</v>
      </c>
      <c r="L191" s="4">
        <v>20</v>
      </c>
      <c r="M191" s="4">
        <v>3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>
        <v>0</v>
      </c>
      <c r="X191" s="4">
        <v>1</v>
      </c>
      <c r="Y191" s="4">
        <v>0</v>
      </c>
      <c r="Z191" s="4"/>
      <c r="AA191" s="4"/>
      <c r="AB191" s="4"/>
    </row>
    <row r="192" spans="1:28">
      <c r="A192" s="4">
        <v>50</v>
      </c>
      <c r="B192" s="4">
        <v>0</v>
      </c>
      <c r="C192" s="4">
        <v>0</v>
      </c>
      <c r="D192" s="4">
        <v>1</v>
      </c>
      <c r="E192" s="4">
        <v>207</v>
      </c>
      <c r="F192" s="4">
        <f>Source!U170</f>
        <v>228.15534700000001</v>
      </c>
      <c r="G192" s="4" t="s">
        <v>82</v>
      </c>
      <c r="H192" s="4" t="s">
        <v>83</v>
      </c>
      <c r="I192" s="4"/>
      <c r="J192" s="4"/>
      <c r="K192" s="4">
        <v>207</v>
      </c>
      <c r="L192" s="4">
        <v>21</v>
      </c>
      <c r="M192" s="4">
        <v>3</v>
      </c>
      <c r="N192" s="4" t="s">
        <v>3</v>
      </c>
      <c r="O192" s="4">
        <v>-1</v>
      </c>
      <c r="P192" s="4"/>
      <c r="Q192" s="4"/>
      <c r="R192" s="4"/>
      <c r="S192" s="4"/>
      <c r="T192" s="4"/>
      <c r="U192" s="4"/>
      <c r="V192" s="4"/>
      <c r="W192" s="4">
        <v>228.15534699999995</v>
      </c>
      <c r="X192" s="4">
        <v>1</v>
      </c>
      <c r="Y192" s="4">
        <v>228.15534699999995</v>
      </c>
      <c r="Z192" s="4"/>
      <c r="AA192" s="4"/>
      <c r="AB192" s="4"/>
    </row>
    <row r="193" spans="1:206">
      <c r="A193" s="4">
        <v>50</v>
      </c>
      <c r="B193" s="4">
        <v>0</v>
      </c>
      <c r="C193" s="4">
        <v>0</v>
      </c>
      <c r="D193" s="4">
        <v>1</v>
      </c>
      <c r="E193" s="4">
        <v>208</v>
      </c>
      <c r="F193" s="4">
        <f>Source!V170</f>
        <v>2.0515924999999999</v>
      </c>
      <c r="G193" s="4" t="s">
        <v>84</v>
      </c>
      <c r="H193" s="4" t="s">
        <v>85</v>
      </c>
      <c r="I193" s="4"/>
      <c r="J193" s="4"/>
      <c r="K193" s="4">
        <v>208</v>
      </c>
      <c r="L193" s="4">
        <v>22</v>
      </c>
      <c r="M193" s="4">
        <v>3</v>
      </c>
      <c r="N193" s="4" t="s">
        <v>3</v>
      </c>
      <c r="O193" s="4">
        <v>-1</v>
      </c>
      <c r="P193" s="4"/>
      <c r="Q193" s="4"/>
      <c r="R193" s="4"/>
      <c r="S193" s="4"/>
      <c r="T193" s="4"/>
      <c r="U193" s="4"/>
      <c r="V193" s="4"/>
      <c r="W193" s="4">
        <v>2.0515924999999999</v>
      </c>
      <c r="X193" s="4">
        <v>1</v>
      </c>
      <c r="Y193" s="4">
        <v>2.0515924999999999</v>
      </c>
      <c r="Z193" s="4"/>
      <c r="AA193" s="4"/>
      <c r="AB193" s="4"/>
    </row>
    <row r="194" spans="1:206">
      <c r="A194" s="4">
        <v>50</v>
      </c>
      <c r="B194" s="4">
        <v>0</v>
      </c>
      <c r="C194" s="4">
        <v>0</v>
      </c>
      <c r="D194" s="4">
        <v>1</v>
      </c>
      <c r="E194" s="4">
        <v>209</v>
      </c>
      <c r="F194" s="4">
        <f>ROUND(Source!W170,O194)</f>
        <v>131.18</v>
      </c>
      <c r="G194" s="4" t="s">
        <v>86</v>
      </c>
      <c r="H194" s="4" t="s">
        <v>87</v>
      </c>
      <c r="I194" s="4"/>
      <c r="J194" s="4"/>
      <c r="K194" s="4">
        <v>209</v>
      </c>
      <c r="L194" s="4">
        <v>23</v>
      </c>
      <c r="M194" s="4">
        <v>3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>
        <v>131.18</v>
      </c>
      <c r="X194" s="4">
        <v>1</v>
      </c>
      <c r="Y194" s="4">
        <v>131.18</v>
      </c>
      <c r="Z194" s="4"/>
      <c r="AA194" s="4"/>
      <c r="AB194" s="4"/>
    </row>
    <row r="195" spans="1:206">
      <c r="A195" s="4">
        <v>50</v>
      </c>
      <c r="B195" s="4">
        <v>0</v>
      </c>
      <c r="C195" s="4">
        <v>0</v>
      </c>
      <c r="D195" s="4">
        <v>1</v>
      </c>
      <c r="E195" s="4">
        <v>233</v>
      </c>
      <c r="F195" s="4">
        <f>ROUND(Source!BD170,O195)</f>
        <v>0</v>
      </c>
      <c r="G195" s="4" t="s">
        <v>88</v>
      </c>
      <c r="H195" s="4" t="s">
        <v>89</v>
      </c>
      <c r="I195" s="4"/>
      <c r="J195" s="4"/>
      <c r="K195" s="4">
        <v>233</v>
      </c>
      <c r="L195" s="4">
        <v>24</v>
      </c>
      <c r="M195" s="4">
        <v>3</v>
      </c>
      <c r="N195" s="4" t="s">
        <v>3</v>
      </c>
      <c r="O195" s="4">
        <v>2</v>
      </c>
      <c r="P195" s="4"/>
      <c r="Q195" s="4"/>
      <c r="R195" s="4"/>
      <c r="S195" s="4"/>
      <c r="T195" s="4"/>
      <c r="U195" s="4"/>
      <c r="V195" s="4"/>
      <c r="W195" s="4">
        <v>0</v>
      </c>
      <c r="X195" s="4">
        <v>1</v>
      </c>
      <c r="Y195" s="4">
        <v>0</v>
      </c>
      <c r="Z195" s="4"/>
      <c r="AA195" s="4"/>
      <c r="AB195" s="4"/>
    </row>
    <row r="196" spans="1:206">
      <c r="A196" s="4">
        <v>50</v>
      </c>
      <c r="B196" s="4">
        <v>0</v>
      </c>
      <c r="C196" s="4">
        <v>0</v>
      </c>
      <c r="D196" s="4">
        <v>1</v>
      </c>
      <c r="E196" s="4">
        <v>210</v>
      </c>
      <c r="F196" s="4">
        <f>ROUND(Source!X170,O196)</f>
        <v>63975.74</v>
      </c>
      <c r="G196" s="4" t="s">
        <v>90</v>
      </c>
      <c r="H196" s="4" t="s">
        <v>91</v>
      </c>
      <c r="I196" s="4"/>
      <c r="J196" s="4"/>
      <c r="K196" s="4">
        <v>210</v>
      </c>
      <c r="L196" s="4">
        <v>25</v>
      </c>
      <c r="M196" s="4">
        <v>3</v>
      </c>
      <c r="N196" s="4" t="s">
        <v>3</v>
      </c>
      <c r="O196" s="4">
        <v>2</v>
      </c>
      <c r="P196" s="4"/>
      <c r="Q196" s="4"/>
      <c r="R196" s="4"/>
      <c r="S196" s="4"/>
      <c r="T196" s="4"/>
      <c r="U196" s="4"/>
      <c r="V196" s="4"/>
      <c r="W196" s="4">
        <v>63975.74</v>
      </c>
      <c r="X196" s="4">
        <v>1</v>
      </c>
      <c r="Y196" s="4">
        <v>63975.74</v>
      </c>
      <c r="Z196" s="4"/>
      <c r="AA196" s="4"/>
      <c r="AB196" s="4"/>
    </row>
    <row r="197" spans="1:206">
      <c r="A197" s="4">
        <v>50</v>
      </c>
      <c r="B197" s="4">
        <v>0</v>
      </c>
      <c r="C197" s="4">
        <v>0</v>
      </c>
      <c r="D197" s="4">
        <v>1</v>
      </c>
      <c r="E197" s="4">
        <v>211</v>
      </c>
      <c r="F197" s="4">
        <f>ROUND(Source!Y170,O197)</f>
        <v>33406.800000000003</v>
      </c>
      <c r="G197" s="4" t="s">
        <v>92</v>
      </c>
      <c r="H197" s="4" t="s">
        <v>93</v>
      </c>
      <c r="I197" s="4"/>
      <c r="J197" s="4"/>
      <c r="K197" s="4">
        <v>211</v>
      </c>
      <c r="L197" s="4">
        <v>26</v>
      </c>
      <c r="M197" s="4">
        <v>3</v>
      </c>
      <c r="N197" s="4" t="s">
        <v>3</v>
      </c>
      <c r="O197" s="4">
        <v>2</v>
      </c>
      <c r="P197" s="4"/>
      <c r="Q197" s="4"/>
      <c r="R197" s="4"/>
      <c r="S197" s="4"/>
      <c r="T197" s="4"/>
      <c r="U197" s="4"/>
      <c r="V197" s="4"/>
      <c r="W197" s="4">
        <v>33406.800000000003</v>
      </c>
      <c r="X197" s="4">
        <v>1</v>
      </c>
      <c r="Y197" s="4">
        <v>33406.800000000003</v>
      </c>
      <c r="Z197" s="4"/>
      <c r="AA197" s="4"/>
      <c r="AB197" s="4"/>
    </row>
    <row r="198" spans="1:206">
      <c r="A198" s="4">
        <v>50</v>
      </c>
      <c r="B198" s="4">
        <v>0</v>
      </c>
      <c r="C198" s="4">
        <v>0</v>
      </c>
      <c r="D198" s="4">
        <v>1</v>
      </c>
      <c r="E198" s="4">
        <v>224</v>
      </c>
      <c r="F198" s="4">
        <f>ROUND(Source!AR170,O198)</f>
        <v>680351.54</v>
      </c>
      <c r="G198" s="4" t="s">
        <v>94</v>
      </c>
      <c r="H198" s="4" t="s">
        <v>95</v>
      </c>
      <c r="I198" s="4"/>
      <c r="J198" s="4"/>
      <c r="K198" s="4">
        <v>224</v>
      </c>
      <c r="L198" s="4">
        <v>27</v>
      </c>
      <c r="M198" s="4">
        <v>3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>
        <v>680351.54</v>
      </c>
      <c r="X198" s="4">
        <v>1</v>
      </c>
      <c r="Y198" s="4">
        <v>680351.54</v>
      </c>
      <c r="Z198" s="4"/>
      <c r="AA198" s="4"/>
      <c r="AB198" s="4"/>
    </row>
    <row r="200" spans="1:206">
      <c r="A200" s="2">
        <v>51</v>
      </c>
      <c r="B200" s="2">
        <f>B12</f>
        <v>254</v>
      </c>
      <c r="C200" s="2">
        <f>A12</f>
        <v>1</v>
      </c>
      <c r="D200" s="2">
        <f>ROW(A12)</f>
        <v>12</v>
      </c>
      <c r="E200" s="2"/>
      <c r="F200" s="2" t="str">
        <f>IF(F12&lt;&gt;"",F12,"")</f>
        <v>Новый объект</v>
      </c>
      <c r="G200" s="2" t="str">
        <f>IF(G12&lt;&gt;"",G12,"")</f>
        <v>Замена дверей и ремонт крыльца  ОВП 1 этаж Ильинский Погост 2021</v>
      </c>
      <c r="H200" s="2">
        <v>0</v>
      </c>
      <c r="I200" s="2"/>
      <c r="J200" s="2"/>
      <c r="K200" s="2"/>
      <c r="L200" s="2"/>
      <c r="M200" s="2"/>
      <c r="N200" s="2"/>
      <c r="O200" s="2">
        <f t="shared" ref="O200:T200" si="151">ROUND(O170,2)</f>
        <v>582969</v>
      </c>
      <c r="P200" s="2">
        <f t="shared" si="151"/>
        <v>508719.08</v>
      </c>
      <c r="Q200" s="2">
        <f t="shared" si="151"/>
        <v>5867.62</v>
      </c>
      <c r="R200" s="2">
        <f t="shared" si="151"/>
        <v>849.86</v>
      </c>
      <c r="S200" s="2">
        <f t="shared" si="151"/>
        <v>68382.3</v>
      </c>
      <c r="T200" s="2">
        <f t="shared" si="151"/>
        <v>0</v>
      </c>
      <c r="U200" s="2">
        <f>U170</f>
        <v>228.15534700000001</v>
      </c>
      <c r="V200" s="2">
        <f>V170</f>
        <v>2.0515924999999999</v>
      </c>
      <c r="W200" s="2">
        <f>ROUND(W170,2)</f>
        <v>131.18</v>
      </c>
      <c r="X200" s="2">
        <f>ROUND(X170,2)</f>
        <v>63975.74</v>
      </c>
      <c r="Y200" s="2">
        <f>ROUND(Y170,2)</f>
        <v>33406.800000000003</v>
      </c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>
        <f t="shared" ref="AO200:BD200" si="152">ROUND(AO170,2)</f>
        <v>0</v>
      </c>
      <c r="AP200" s="2">
        <f t="shared" si="152"/>
        <v>0</v>
      </c>
      <c r="AQ200" s="2">
        <f t="shared" si="152"/>
        <v>0</v>
      </c>
      <c r="AR200" s="2">
        <f t="shared" si="152"/>
        <v>680351.54</v>
      </c>
      <c r="AS200" s="2">
        <f t="shared" si="152"/>
        <v>679159.88</v>
      </c>
      <c r="AT200" s="2">
        <f t="shared" si="152"/>
        <v>0</v>
      </c>
      <c r="AU200" s="2">
        <f t="shared" si="152"/>
        <v>1191.6600000000001</v>
      </c>
      <c r="AV200" s="2">
        <f t="shared" si="152"/>
        <v>508719.08</v>
      </c>
      <c r="AW200" s="2">
        <f t="shared" si="152"/>
        <v>508719.08</v>
      </c>
      <c r="AX200" s="2">
        <f t="shared" si="152"/>
        <v>0</v>
      </c>
      <c r="AY200" s="2">
        <f t="shared" si="152"/>
        <v>508719.08</v>
      </c>
      <c r="AZ200" s="2">
        <f t="shared" si="152"/>
        <v>0</v>
      </c>
      <c r="BA200" s="2">
        <f t="shared" si="152"/>
        <v>0</v>
      </c>
      <c r="BB200" s="2">
        <f t="shared" si="152"/>
        <v>0</v>
      </c>
      <c r="BC200" s="2">
        <f t="shared" si="152"/>
        <v>0</v>
      </c>
      <c r="BD200" s="2">
        <f t="shared" si="152"/>
        <v>0</v>
      </c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>
        <v>0</v>
      </c>
    </row>
    <row r="202" spans="1:206">
      <c r="A202" s="4">
        <v>50</v>
      </c>
      <c r="B202" s="4">
        <v>0</v>
      </c>
      <c r="C202" s="4">
        <v>0</v>
      </c>
      <c r="D202" s="4">
        <v>1</v>
      </c>
      <c r="E202" s="4">
        <v>201</v>
      </c>
      <c r="F202" s="4">
        <f>ROUND(Source!O200,O202)</f>
        <v>582969</v>
      </c>
      <c r="G202" s="4" t="s">
        <v>42</v>
      </c>
      <c r="H202" s="4" t="s">
        <v>43</v>
      </c>
      <c r="I202" s="4"/>
      <c r="J202" s="4"/>
      <c r="K202" s="4">
        <v>201</v>
      </c>
      <c r="L202" s="4">
        <v>1</v>
      </c>
      <c r="M202" s="4">
        <v>3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>
        <v>582969</v>
      </c>
      <c r="X202" s="4">
        <v>1</v>
      </c>
      <c r="Y202" s="4">
        <v>582969</v>
      </c>
      <c r="Z202" s="4"/>
      <c r="AA202" s="4"/>
      <c r="AB202" s="4"/>
    </row>
    <row r="203" spans="1:206">
      <c r="A203" s="4">
        <v>50</v>
      </c>
      <c r="B203" s="4">
        <v>0</v>
      </c>
      <c r="C203" s="4">
        <v>0</v>
      </c>
      <c r="D203" s="4">
        <v>1</v>
      </c>
      <c r="E203" s="4">
        <v>202</v>
      </c>
      <c r="F203" s="4">
        <f>ROUND(Source!P200,O203)</f>
        <v>508719.08</v>
      </c>
      <c r="G203" s="4" t="s">
        <v>44</v>
      </c>
      <c r="H203" s="4" t="s">
        <v>45</v>
      </c>
      <c r="I203" s="4"/>
      <c r="J203" s="4"/>
      <c r="K203" s="4">
        <v>202</v>
      </c>
      <c r="L203" s="4">
        <v>2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>
        <v>508719.08</v>
      </c>
      <c r="X203" s="4">
        <v>1</v>
      </c>
      <c r="Y203" s="4">
        <v>508719.08</v>
      </c>
      <c r="Z203" s="4"/>
      <c r="AA203" s="4"/>
      <c r="AB203" s="4"/>
    </row>
    <row r="204" spans="1:206">
      <c r="A204" s="4">
        <v>50</v>
      </c>
      <c r="B204" s="4">
        <v>0</v>
      </c>
      <c r="C204" s="4">
        <v>0</v>
      </c>
      <c r="D204" s="4">
        <v>1</v>
      </c>
      <c r="E204" s="4">
        <v>222</v>
      </c>
      <c r="F204" s="4">
        <f>ROUND(Source!AO200,O204)</f>
        <v>0</v>
      </c>
      <c r="G204" s="4" t="s">
        <v>46</v>
      </c>
      <c r="H204" s="4" t="s">
        <v>47</v>
      </c>
      <c r="I204" s="4"/>
      <c r="J204" s="4"/>
      <c r="K204" s="4">
        <v>222</v>
      </c>
      <c r="L204" s="4">
        <v>3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>
        <v>0</v>
      </c>
      <c r="X204" s="4">
        <v>1</v>
      </c>
      <c r="Y204" s="4">
        <v>0</v>
      </c>
      <c r="Z204" s="4"/>
      <c r="AA204" s="4"/>
      <c r="AB204" s="4"/>
    </row>
    <row r="205" spans="1:206">
      <c r="A205" s="4">
        <v>50</v>
      </c>
      <c r="B205" s="4">
        <v>0</v>
      </c>
      <c r="C205" s="4">
        <v>0</v>
      </c>
      <c r="D205" s="4">
        <v>1</v>
      </c>
      <c r="E205" s="4">
        <v>225</v>
      </c>
      <c r="F205" s="4">
        <f>ROUND(Source!AV200,O205)</f>
        <v>508719.08</v>
      </c>
      <c r="G205" s="4" t="s">
        <v>48</v>
      </c>
      <c r="H205" s="4" t="s">
        <v>49</v>
      </c>
      <c r="I205" s="4"/>
      <c r="J205" s="4"/>
      <c r="K205" s="4">
        <v>225</v>
      </c>
      <c r="L205" s="4">
        <v>4</v>
      </c>
      <c r="M205" s="4">
        <v>3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>
        <v>508719.08</v>
      </c>
      <c r="X205" s="4">
        <v>1</v>
      </c>
      <c r="Y205" s="4">
        <v>508719.08</v>
      </c>
      <c r="Z205" s="4"/>
      <c r="AA205" s="4"/>
      <c r="AB205" s="4"/>
    </row>
    <row r="206" spans="1:206">
      <c r="A206" s="4">
        <v>50</v>
      </c>
      <c r="B206" s="4">
        <v>0</v>
      </c>
      <c r="C206" s="4">
        <v>0</v>
      </c>
      <c r="D206" s="4">
        <v>1</v>
      </c>
      <c r="E206" s="4">
        <v>226</v>
      </c>
      <c r="F206" s="4">
        <f>ROUND(Source!AW200,O206)</f>
        <v>508719.08</v>
      </c>
      <c r="G206" s="4" t="s">
        <v>50</v>
      </c>
      <c r="H206" s="4" t="s">
        <v>51</v>
      </c>
      <c r="I206" s="4"/>
      <c r="J206" s="4"/>
      <c r="K206" s="4">
        <v>226</v>
      </c>
      <c r="L206" s="4">
        <v>5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>
        <v>508719.08</v>
      </c>
      <c r="X206" s="4">
        <v>1</v>
      </c>
      <c r="Y206" s="4">
        <v>508719.08</v>
      </c>
      <c r="Z206" s="4"/>
      <c r="AA206" s="4"/>
      <c r="AB206" s="4"/>
    </row>
    <row r="207" spans="1:206">
      <c r="A207" s="4">
        <v>50</v>
      </c>
      <c r="B207" s="4">
        <v>0</v>
      </c>
      <c r="C207" s="4">
        <v>0</v>
      </c>
      <c r="D207" s="4">
        <v>1</v>
      </c>
      <c r="E207" s="4">
        <v>227</v>
      </c>
      <c r="F207" s="4">
        <f>ROUND(Source!AX200,O207)</f>
        <v>0</v>
      </c>
      <c r="G207" s="4" t="s">
        <v>52</v>
      </c>
      <c r="H207" s="4" t="s">
        <v>53</v>
      </c>
      <c r="I207" s="4"/>
      <c r="J207" s="4"/>
      <c r="K207" s="4">
        <v>227</v>
      </c>
      <c r="L207" s="4">
        <v>6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>
        <v>0</v>
      </c>
      <c r="X207" s="4">
        <v>1</v>
      </c>
      <c r="Y207" s="4">
        <v>0</v>
      </c>
      <c r="Z207" s="4"/>
      <c r="AA207" s="4"/>
      <c r="AB207" s="4"/>
    </row>
    <row r="208" spans="1:206">
      <c r="A208" s="4">
        <v>50</v>
      </c>
      <c r="B208" s="4">
        <v>0</v>
      </c>
      <c r="C208" s="4">
        <v>0</v>
      </c>
      <c r="D208" s="4">
        <v>1</v>
      </c>
      <c r="E208" s="4">
        <v>228</v>
      </c>
      <c r="F208" s="4">
        <f>ROUND(Source!AY200,O208)</f>
        <v>508719.08</v>
      </c>
      <c r="G208" s="4" t="s">
        <v>54</v>
      </c>
      <c r="H208" s="4" t="s">
        <v>55</v>
      </c>
      <c r="I208" s="4"/>
      <c r="J208" s="4"/>
      <c r="K208" s="4">
        <v>228</v>
      </c>
      <c r="L208" s="4">
        <v>7</v>
      </c>
      <c r="M208" s="4">
        <v>3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>
        <v>508719.08</v>
      </c>
      <c r="X208" s="4">
        <v>1</v>
      </c>
      <c r="Y208" s="4">
        <v>508719.08</v>
      </c>
      <c r="Z208" s="4"/>
      <c r="AA208" s="4"/>
      <c r="AB208" s="4"/>
    </row>
    <row r="209" spans="1:28">
      <c r="A209" s="4">
        <v>50</v>
      </c>
      <c r="B209" s="4">
        <v>0</v>
      </c>
      <c r="C209" s="4">
        <v>0</v>
      </c>
      <c r="D209" s="4">
        <v>1</v>
      </c>
      <c r="E209" s="4">
        <v>216</v>
      </c>
      <c r="F209" s="4">
        <f>ROUND(Source!AP200,O209)</f>
        <v>0</v>
      </c>
      <c r="G209" s="4" t="s">
        <v>56</v>
      </c>
      <c r="H209" s="4" t="s">
        <v>57</v>
      </c>
      <c r="I209" s="4"/>
      <c r="J209" s="4"/>
      <c r="K209" s="4">
        <v>216</v>
      </c>
      <c r="L209" s="4">
        <v>8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>
        <v>0</v>
      </c>
      <c r="X209" s="4">
        <v>1</v>
      </c>
      <c r="Y209" s="4">
        <v>0</v>
      </c>
      <c r="Z209" s="4"/>
      <c r="AA209" s="4"/>
      <c r="AB209" s="4"/>
    </row>
    <row r="210" spans="1:28">
      <c r="A210" s="4">
        <v>50</v>
      </c>
      <c r="B210" s="4">
        <v>0</v>
      </c>
      <c r="C210" s="4">
        <v>0</v>
      </c>
      <c r="D210" s="4">
        <v>1</v>
      </c>
      <c r="E210" s="4">
        <v>223</v>
      </c>
      <c r="F210" s="4">
        <f>ROUND(Source!AQ200,O210)</f>
        <v>0</v>
      </c>
      <c r="G210" s="4" t="s">
        <v>58</v>
      </c>
      <c r="H210" s="4" t="s">
        <v>59</v>
      </c>
      <c r="I210" s="4"/>
      <c r="J210" s="4"/>
      <c r="K210" s="4">
        <v>223</v>
      </c>
      <c r="L210" s="4">
        <v>9</v>
      </c>
      <c r="M210" s="4">
        <v>3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>
        <v>0</v>
      </c>
      <c r="X210" s="4">
        <v>1</v>
      </c>
      <c r="Y210" s="4">
        <v>0</v>
      </c>
      <c r="Z210" s="4"/>
      <c r="AA210" s="4"/>
      <c r="AB210" s="4"/>
    </row>
    <row r="211" spans="1:28">
      <c r="A211" s="4">
        <v>50</v>
      </c>
      <c r="B211" s="4">
        <v>0</v>
      </c>
      <c r="C211" s="4">
        <v>0</v>
      </c>
      <c r="D211" s="4">
        <v>1</v>
      </c>
      <c r="E211" s="4">
        <v>229</v>
      </c>
      <c r="F211" s="4">
        <f>ROUND(Source!AZ200,O211)</f>
        <v>0</v>
      </c>
      <c r="G211" s="4" t="s">
        <v>60</v>
      </c>
      <c r="H211" s="4" t="s">
        <v>61</v>
      </c>
      <c r="I211" s="4"/>
      <c r="J211" s="4"/>
      <c r="K211" s="4">
        <v>229</v>
      </c>
      <c r="L211" s="4">
        <v>10</v>
      </c>
      <c r="M211" s="4">
        <v>3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>
        <v>0</v>
      </c>
      <c r="X211" s="4">
        <v>1</v>
      </c>
      <c r="Y211" s="4">
        <v>0</v>
      </c>
      <c r="Z211" s="4"/>
      <c r="AA211" s="4"/>
      <c r="AB211" s="4"/>
    </row>
    <row r="212" spans="1:28">
      <c r="A212" s="4">
        <v>50</v>
      </c>
      <c r="B212" s="4">
        <v>0</v>
      </c>
      <c r="C212" s="4">
        <v>0</v>
      </c>
      <c r="D212" s="4">
        <v>1</v>
      </c>
      <c r="E212" s="4">
        <v>203</v>
      </c>
      <c r="F212" s="4">
        <f>ROUND(Source!Q200,O212)</f>
        <v>5867.62</v>
      </c>
      <c r="G212" s="4" t="s">
        <v>62</v>
      </c>
      <c r="H212" s="4" t="s">
        <v>63</v>
      </c>
      <c r="I212" s="4"/>
      <c r="J212" s="4"/>
      <c r="K212" s="4">
        <v>203</v>
      </c>
      <c r="L212" s="4">
        <v>11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>
        <v>5867.62</v>
      </c>
      <c r="X212" s="4">
        <v>1</v>
      </c>
      <c r="Y212" s="4">
        <v>5867.62</v>
      </c>
      <c r="Z212" s="4"/>
      <c r="AA212" s="4"/>
      <c r="AB212" s="4"/>
    </row>
    <row r="213" spans="1:28">
      <c r="A213" s="4">
        <v>50</v>
      </c>
      <c r="B213" s="4">
        <v>0</v>
      </c>
      <c r="C213" s="4">
        <v>0</v>
      </c>
      <c r="D213" s="4">
        <v>1</v>
      </c>
      <c r="E213" s="4">
        <v>231</v>
      </c>
      <c r="F213" s="4">
        <f>ROUND(Source!BB200,O213)</f>
        <v>0</v>
      </c>
      <c r="G213" s="4" t="s">
        <v>64</v>
      </c>
      <c r="H213" s="4" t="s">
        <v>65</v>
      </c>
      <c r="I213" s="4"/>
      <c r="J213" s="4"/>
      <c r="K213" s="4">
        <v>231</v>
      </c>
      <c r="L213" s="4">
        <v>12</v>
      </c>
      <c r="M213" s="4">
        <v>3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>
        <v>0</v>
      </c>
      <c r="X213" s="4">
        <v>1</v>
      </c>
      <c r="Y213" s="4">
        <v>0</v>
      </c>
      <c r="Z213" s="4"/>
      <c r="AA213" s="4"/>
      <c r="AB213" s="4"/>
    </row>
    <row r="214" spans="1:28">
      <c r="A214" s="4">
        <v>50</v>
      </c>
      <c r="B214" s="4">
        <v>0</v>
      </c>
      <c r="C214" s="4">
        <v>0</v>
      </c>
      <c r="D214" s="4">
        <v>1</v>
      </c>
      <c r="E214" s="4">
        <v>204</v>
      </c>
      <c r="F214" s="4">
        <f>ROUND(Source!R200,O214)</f>
        <v>849.86</v>
      </c>
      <c r="G214" s="4" t="s">
        <v>66</v>
      </c>
      <c r="H214" s="4" t="s">
        <v>67</v>
      </c>
      <c r="I214" s="4"/>
      <c r="J214" s="4"/>
      <c r="K214" s="4">
        <v>204</v>
      </c>
      <c r="L214" s="4">
        <v>13</v>
      </c>
      <c r="M214" s="4">
        <v>3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>
        <v>849.86</v>
      </c>
      <c r="X214" s="4">
        <v>1</v>
      </c>
      <c r="Y214" s="4">
        <v>849.86</v>
      </c>
      <c r="Z214" s="4"/>
      <c r="AA214" s="4"/>
      <c r="AB214" s="4"/>
    </row>
    <row r="215" spans="1:28">
      <c r="A215" s="4">
        <v>50</v>
      </c>
      <c r="B215" s="4">
        <v>0</v>
      </c>
      <c r="C215" s="4">
        <v>0</v>
      </c>
      <c r="D215" s="4">
        <v>1</v>
      </c>
      <c r="E215" s="4">
        <v>205</v>
      </c>
      <c r="F215" s="4">
        <f>ROUND(Source!S200,O215)</f>
        <v>68382.3</v>
      </c>
      <c r="G215" s="4" t="s">
        <v>68</v>
      </c>
      <c r="H215" s="4" t="s">
        <v>69</v>
      </c>
      <c r="I215" s="4"/>
      <c r="J215" s="4"/>
      <c r="K215" s="4">
        <v>205</v>
      </c>
      <c r="L215" s="4">
        <v>14</v>
      </c>
      <c r="M215" s="4">
        <v>3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>
        <v>68382.3</v>
      </c>
      <c r="X215" s="4">
        <v>1</v>
      </c>
      <c r="Y215" s="4">
        <v>68382.3</v>
      </c>
      <c r="Z215" s="4"/>
      <c r="AA215" s="4"/>
      <c r="AB215" s="4"/>
    </row>
    <row r="216" spans="1:28">
      <c r="A216" s="4">
        <v>50</v>
      </c>
      <c r="B216" s="4">
        <v>0</v>
      </c>
      <c r="C216" s="4">
        <v>0</v>
      </c>
      <c r="D216" s="4">
        <v>1</v>
      </c>
      <c r="E216" s="4">
        <v>232</v>
      </c>
      <c r="F216" s="4">
        <f>ROUND(Source!BC200,O216)</f>
        <v>0</v>
      </c>
      <c r="G216" s="4" t="s">
        <v>70</v>
      </c>
      <c r="H216" s="4" t="s">
        <v>71</v>
      </c>
      <c r="I216" s="4"/>
      <c r="J216" s="4"/>
      <c r="K216" s="4">
        <v>232</v>
      </c>
      <c r="L216" s="4">
        <v>15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>
        <v>0</v>
      </c>
      <c r="X216" s="4">
        <v>1</v>
      </c>
      <c r="Y216" s="4">
        <v>0</v>
      </c>
      <c r="Z216" s="4"/>
      <c r="AA216" s="4"/>
      <c r="AB216" s="4"/>
    </row>
    <row r="217" spans="1:28">
      <c r="A217" s="4">
        <v>50</v>
      </c>
      <c r="B217" s="4">
        <v>0</v>
      </c>
      <c r="C217" s="4">
        <v>0</v>
      </c>
      <c r="D217" s="4">
        <v>1</v>
      </c>
      <c r="E217" s="4">
        <v>214</v>
      </c>
      <c r="F217" s="4">
        <f>ROUND(Source!AS200,O217)</f>
        <v>679159.88</v>
      </c>
      <c r="G217" s="4" t="s">
        <v>72</v>
      </c>
      <c r="H217" s="4" t="s">
        <v>73</v>
      </c>
      <c r="I217" s="4"/>
      <c r="J217" s="4"/>
      <c r="K217" s="4">
        <v>214</v>
      </c>
      <c r="L217" s="4">
        <v>16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>
        <v>679159.88</v>
      </c>
      <c r="X217" s="4">
        <v>1</v>
      </c>
      <c r="Y217" s="4">
        <v>679159.88</v>
      </c>
      <c r="Z217" s="4"/>
      <c r="AA217" s="4"/>
      <c r="AB217" s="4"/>
    </row>
    <row r="218" spans="1:28">
      <c r="A218" s="4">
        <v>50</v>
      </c>
      <c r="B218" s="4">
        <v>0</v>
      </c>
      <c r="C218" s="4">
        <v>0</v>
      </c>
      <c r="D218" s="4">
        <v>1</v>
      </c>
      <c r="E218" s="4">
        <v>215</v>
      </c>
      <c r="F218" s="4">
        <f>ROUND(Source!AT200,O218)</f>
        <v>0</v>
      </c>
      <c r="G218" s="4" t="s">
        <v>74</v>
      </c>
      <c r="H218" s="4" t="s">
        <v>75</v>
      </c>
      <c r="I218" s="4"/>
      <c r="J218" s="4"/>
      <c r="K218" s="4">
        <v>215</v>
      </c>
      <c r="L218" s="4">
        <v>17</v>
      </c>
      <c r="M218" s="4">
        <v>3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>
        <v>0</v>
      </c>
      <c r="X218" s="4">
        <v>1</v>
      </c>
      <c r="Y218" s="4">
        <v>0</v>
      </c>
      <c r="Z218" s="4"/>
      <c r="AA218" s="4"/>
      <c r="AB218" s="4"/>
    </row>
    <row r="219" spans="1:28">
      <c r="A219" s="4">
        <v>50</v>
      </c>
      <c r="B219" s="4">
        <v>0</v>
      </c>
      <c r="C219" s="4">
        <v>0</v>
      </c>
      <c r="D219" s="4">
        <v>1</v>
      </c>
      <c r="E219" s="4">
        <v>217</v>
      </c>
      <c r="F219" s="4">
        <f>ROUND(Source!AU200,O219)</f>
        <v>1191.6600000000001</v>
      </c>
      <c r="G219" s="4" t="s">
        <v>76</v>
      </c>
      <c r="H219" s="4" t="s">
        <v>77</v>
      </c>
      <c r="I219" s="4"/>
      <c r="J219" s="4"/>
      <c r="K219" s="4">
        <v>217</v>
      </c>
      <c r="L219" s="4">
        <v>18</v>
      </c>
      <c r="M219" s="4">
        <v>3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>
        <v>1191.6600000000001</v>
      </c>
      <c r="X219" s="4">
        <v>1</v>
      </c>
      <c r="Y219" s="4">
        <v>1191.6600000000001</v>
      </c>
      <c r="Z219" s="4"/>
      <c r="AA219" s="4"/>
      <c r="AB219" s="4"/>
    </row>
    <row r="220" spans="1:28">
      <c r="A220" s="4">
        <v>50</v>
      </c>
      <c r="B220" s="4">
        <v>0</v>
      </c>
      <c r="C220" s="4">
        <v>0</v>
      </c>
      <c r="D220" s="4">
        <v>1</v>
      </c>
      <c r="E220" s="4">
        <v>230</v>
      </c>
      <c r="F220" s="4">
        <f>ROUND(Source!BA200,O220)</f>
        <v>0</v>
      </c>
      <c r="G220" s="4" t="s">
        <v>78</v>
      </c>
      <c r="H220" s="4" t="s">
        <v>79</v>
      </c>
      <c r="I220" s="4"/>
      <c r="J220" s="4"/>
      <c r="K220" s="4">
        <v>230</v>
      </c>
      <c r="L220" s="4">
        <v>19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>
        <v>0</v>
      </c>
      <c r="X220" s="4">
        <v>1</v>
      </c>
      <c r="Y220" s="4">
        <v>0</v>
      </c>
      <c r="Z220" s="4"/>
      <c r="AA220" s="4"/>
      <c r="AB220" s="4"/>
    </row>
    <row r="221" spans="1:28">
      <c r="A221" s="4">
        <v>50</v>
      </c>
      <c r="B221" s="4">
        <v>0</v>
      </c>
      <c r="C221" s="4">
        <v>0</v>
      </c>
      <c r="D221" s="4">
        <v>1</v>
      </c>
      <c r="E221" s="4">
        <v>206</v>
      </c>
      <c r="F221" s="4">
        <f>ROUND(Source!T200,O221)</f>
        <v>0</v>
      </c>
      <c r="G221" s="4" t="s">
        <v>80</v>
      </c>
      <c r="H221" s="4" t="s">
        <v>81</v>
      </c>
      <c r="I221" s="4"/>
      <c r="J221" s="4"/>
      <c r="K221" s="4">
        <v>206</v>
      </c>
      <c r="L221" s="4">
        <v>20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>
        <v>0</v>
      </c>
      <c r="X221" s="4">
        <v>1</v>
      </c>
      <c r="Y221" s="4">
        <v>0</v>
      </c>
      <c r="Z221" s="4"/>
      <c r="AA221" s="4"/>
      <c r="AB221" s="4"/>
    </row>
    <row r="222" spans="1:28">
      <c r="A222" s="4">
        <v>50</v>
      </c>
      <c r="B222" s="4">
        <v>0</v>
      </c>
      <c r="C222" s="4">
        <v>0</v>
      </c>
      <c r="D222" s="4">
        <v>1</v>
      </c>
      <c r="E222" s="4">
        <v>207</v>
      </c>
      <c r="F222" s="4">
        <f>Source!U200</f>
        <v>228.15534700000001</v>
      </c>
      <c r="G222" s="4" t="s">
        <v>82</v>
      </c>
      <c r="H222" s="4" t="s">
        <v>83</v>
      </c>
      <c r="I222" s="4"/>
      <c r="J222" s="4"/>
      <c r="K222" s="4">
        <v>207</v>
      </c>
      <c r="L222" s="4">
        <v>21</v>
      </c>
      <c r="M222" s="4">
        <v>3</v>
      </c>
      <c r="N222" s="4" t="s">
        <v>3</v>
      </c>
      <c r="O222" s="4">
        <v>-1</v>
      </c>
      <c r="P222" s="4"/>
      <c r="Q222" s="4"/>
      <c r="R222" s="4"/>
      <c r="S222" s="4"/>
      <c r="T222" s="4"/>
      <c r="U222" s="4"/>
      <c r="V222" s="4"/>
      <c r="W222" s="4">
        <v>228.15534699999995</v>
      </c>
      <c r="X222" s="4">
        <v>1</v>
      </c>
      <c r="Y222" s="4">
        <v>228.15534699999995</v>
      </c>
      <c r="Z222" s="4"/>
      <c r="AA222" s="4"/>
      <c r="AB222" s="4"/>
    </row>
    <row r="223" spans="1:28">
      <c r="A223" s="4">
        <v>50</v>
      </c>
      <c r="B223" s="4">
        <v>0</v>
      </c>
      <c r="C223" s="4">
        <v>0</v>
      </c>
      <c r="D223" s="4">
        <v>1</v>
      </c>
      <c r="E223" s="4">
        <v>208</v>
      </c>
      <c r="F223" s="4">
        <f>Source!V200</f>
        <v>2.0515924999999999</v>
      </c>
      <c r="G223" s="4" t="s">
        <v>84</v>
      </c>
      <c r="H223" s="4" t="s">
        <v>85</v>
      </c>
      <c r="I223" s="4"/>
      <c r="J223" s="4"/>
      <c r="K223" s="4">
        <v>208</v>
      </c>
      <c r="L223" s="4">
        <v>22</v>
      </c>
      <c r="M223" s="4">
        <v>3</v>
      </c>
      <c r="N223" s="4" t="s">
        <v>3</v>
      </c>
      <c r="O223" s="4">
        <v>-1</v>
      </c>
      <c r="P223" s="4"/>
      <c r="Q223" s="4"/>
      <c r="R223" s="4"/>
      <c r="S223" s="4"/>
      <c r="T223" s="4"/>
      <c r="U223" s="4"/>
      <c r="V223" s="4"/>
      <c r="W223" s="4">
        <v>2.0515924999999999</v>
      </c>
      <c r="X223" s="4">
        <v>1</v>
      </c>
      <c r="Y223" s="4">
        <v>2.0515924999999999</v>
      </c>
      <c r="Z223" s="4"/>
      <c r="AA223" s="4"/>
      <c r="AB223" s="4"/>
    </row>
    <row r="224" spans="1:28">
      <c r="A224" s="4">
        <v>50</v>
      </c>
      <c r="B224" s="4">
        <v>0</v>
      </c>
      <c r="C224" s="4">
        <v>0</v>
      </c>
      <c r="D224" s="4">
        <v>1</v>
      </c>
      <c r="E224" s="4">
        <v>209</v>
      </c>
      <c r="F224" s="4">
        <f>ROUND(Source!W200,O224)</f>
        <v>131.18</v>
      </c>
      <c r="G224" s="4" t="s">
        <v>86</v>
      </c>
      <c r="H224" s="4" t="s">
        <v>87</v>
      </c>
      <c r="I224" s="4"/>
      <c r="J224" s="4"/>
      <c r="K224" s="4">
        <v>209</v>
      </c>
      <c r="L224" s="4">
        <v>23</v>
      </c>
      <c r="M224" s="4">
        <v>3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>
        <v>131.18</v>
      </c>
      <c r="X224" s="4">
        <v>1</v>
      </c>
      <c r="Y224" s="4">
        <v>131.18</v>
      </c>
      <c r="Z224" s="4"/>
      <c r="AA224" s="4"/>
      <c r="AB224" s="4"/>
    </row>
    <row r="225" spans="1:28">
      <c r="A225" s="4">
        <v>50</v>
      </c>
      <c r="B225" s="4">
        <v>0</v>
      </c>
      <c r="C225" s="4">
        <v>0</v>
      </c>
      <c r="D225" s="4">
        <v>1</v>
      </c>
      <c r="E225" s="4">
        <v>233</v>
      </c>
      <c r="F225" s="4">
        <f>ROUND(Source!BD200,O225)</f>
        <v>0</v>
      </c>
      <c r="G225" s="4" t="s">
        <v>88</v>
      </c>
      <c r="H225" s="4" t="s">
        <v>89</v>
      </c>
      <c r="I225" s="4"/>
      <c r="J225" s="4"/>
      <c r="K225" s="4">
        <v>233</v>
      </c>
      <c r="L225" s="4">
        <v>24</v>
      </c>
      <c r="M225" s="4">
        <v>3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>
        <v>0</v>
      </c>
      <c r="X225" s="4">
        <v>1</v>
      </c>
      <c r="Y225" s="4">
        <v>0</v>
      </c>
      <c r="Z225" s="4"/>
      <c r="AA225" s="4"/>
      <c r="AB225" s="4"/>
    </row>
    <row r="226" spans="1:28">
      <c r="A226" s="4">
        <v>50</v>
      </c>
      <c r="B226" s="4">
        <v>0</v>
      </c>
      <c r="C226" s="4">
        <v>0</v>
      </c>
      <c r="D226" s="4">
        <v>1</v>
      </c>
      <c r="E226" s="4">
        <v>210</v>
      </c>
      <c r="F226" s="4">
        <f>ROUND(Source!X200,O226)</f>
        <v>63975.74</v>
      </c>
      <c r="G226" s="4" t="s">
        <v>90</v>
      </c>
      <c r="H226" s="4" t="s">
        <v>91</v>
      </c>
      <c r="I226" s="4"/>
      <c r="J226" s="4"/>
      <c r="K226" s="4">
        <v>210</v>
      </c>
      <c r="L226" s="4">
        <v>25</v>
      </c>
      <c r="M226" s="4">
        <v>3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>
        <v>63975.74</v>
      </c>
      <c r="X226" s="4">
        <v>1</v>
      </c>
      <c r="Y226" s="4">
        <v>63975.74</v>
      </c>
      <c r="Z226" s="4"/>
      <c r="AA226" s="4"/>
      <c r="AB226" s="4"/>
    </row>
    <row r="227" spans="1:28">
      <c r="A227" s="4">
        <v>50</v>
      </c>
      <c r="B227" s="4">
        <v>0</v>
      </c>
      <c r="C227" s="4">
        <v>0</v>
      </c>
      <c r="D227" s="4">
        <v>1</v>
      </c>
      <c r="E227" s="4">
        <v>211</v>
      </c>
      <c r="F227" s="4">
        <f>ROUND(Source!Y200,O227)</f>
        <v>33406.800000000003</v>
      </c>
      <c r="G227" s="4" t="s">
        <v>92</v>
      </c>
      <c r="H227" s="4" t="s">
        <v>93</v>
      </c>
      <c r="I227" s="4"/>
      <c r="J227" s="4"/>
      <c r="K227" s="4">
        <v>211</v>
      </c>
      <c r="L227" s="4">
        <v>26</v>
      </c>
      <c r="M227" s="4">
        <v>3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>
        <v>33406.800000000003</v>
      </c>
      <c r="X227" s="4">
        <v>1</v>
      </c>
      <c r="Y227" s="4">
        <v>33406.800000000003</v>
      </c>
      <c r="Z227" s="4"/>
      <c r="AA227" s="4"/>
      <c r="AB227" s="4"/>
    </row>
    <row r="228" spans="1:28">
      <c r="A228" s="4">
        <v>50</v>
      </c>
      <c r="B228" s="4">
        <v>0</v>
      </c>
      <c r="C228" s="4">
        <v>0</v>
      </c>
      <c r="D228" s="4">
        <v>1</v>
      </c>
      <c r="E228" s="4">
        <v>224</v>
      </c>
      <c r="F228" s="4">
        <f>ROUND(Source!AR200,O228)</f>
        <v>680351.54</v>
      </c>
      <c r="G228" s="4" t="s">
        <v>94</v>
      </c>
      <c r="H228" s="4" t="s">
        <v>95</v>
      </c>
      <c r="I228" s="4"/>
      <c r="J228" s="4"/>
      <c r="K228" s="4">
        <v>224</v>
      </c>
      <c r="L228" s="4">
        <v>27</v>
      </c>
      <c r="M228" s="4">
        <v>3</v>
      </c>
      <c r="N228" s="4" t="s">
        <v>3</v>
      </c>
      <c r="O228" s="4">
        <v>2</v>
      </c>
      <c r="P228" s="4"/>
      <c r="Q228" s="4"/>
      <c r="R228" s="4"/>
      <c r="S228" s="4"/>
      <c r="T228" s="4"/>
      <c r="U228" s="4"/>
      <c r="V228" s="4"/>
      <c r="W228" s="4">
        <v>680351.54</v>
      </c>
      <c r="X228" s="4">
        <v>1</v>
      </c>
      <c r="Y228" s="4">
        <v>680351.54</v>
      </c>
      <c r="Z228" s="4"/>
      <c r="AA228" s="4"/>
      <c r="AB228" s="4"/>
    </row>
    <row r="229" spans="1:28">
      <c r="A229" s="4">
        <v>50</v>
      </c>
      <c r="B229" s="4">
        <v>1</v>
      </c>
      <c r="C229" s="4">
        <v>0</v>
      </c>
      <c r="D229" s="4">
        <v>2</v>
      </c>
      <c r="E229" s="4">
        <v>0</v>
      </c>
      <c r="F229" s="4">
        <f>ROUND(F228*0.2,O229)</f>
        <v>136070.31</v>
      </c>
      <c r="G229" s="4" t="s">
        <v>233</v>
      </c>
      <c r="H229" s="4" t="s">
        <v>234</v>
      </c>
      <c r="I229" s="4"/>
      <c r="J229" s="4"/>
      <c r="K229" s="4">
        <v>212</v>
      </c>
      <c r="L229" s="4">
        <v>28</v>
      </c>
      <c r="M229" s="4">
        <v>0</v>
      </c>
      <c r="N229" s="4" t="s">
        <v>3</v>
      </c>
      <c r="O229" s="4">
        <v>2</v>
      </c>
      <c r="P229" s="4"/>
      <c r="Q229" s="4"/>
      <c r="R229" s="4"/>
      <c r="S229" s="4"/>
      <c r="T229" s="4"/>
      <c r="U229" s="4"/>
      <c r="V229" s="4"/>
      <c r="W229" s="4">
        <v>136070.31</v>
      </c>
      <c r="X229" s="4">
        <v>1</v>
      </c>
      <c r="Y229" s="4">
        <v>136070.31</v>
      </c>
      <c r="Z229" s="4"/>
      <c r="AA229" s="4"/>
      <c r="AB229" s="4"/>
    </row>
    <row r="230" spans="1:28">
      <c r="A230" s="4">
        <v>50</v>
      </c>
      <c r="B230" s="4">
        <v>1</v>
      </c>
      <c r="C230" s="4">
        <v>0</v>
      </c>
      <c r="D230" s="4">
        <v>2</v>
      </c>
      <c r="E230" s="4">
        <v>213</v>
      </c>
      <c r="F230" s="4">
        <f>ROUND(F228+F229,O230)</f>
        <v>816421.85</v>
      </c>
      <c r="G230" s="4" t="s">
        <v>235</v>
      </c>
      <c r="H230" s="4" t="s">
        <v>236</v>
      </c>
      <c r="I230" s="4"/>
      <c r="J230" s="4"/>
      <c r="K230" s="4">
        <v>212</v>
      </c>
      <c r="L230" s="4">
        <v>29</v>
      </c>
      <c r="M230" s="4">
        <v>0</v>
      </c>
      <c r="N230" s="4" t="s">
        <v>3</v>
      </c>
      <c r="O230" s="4">
        <v>2</v>
      </c>
      <c r="P230" s="4"/>
      <c r="Q230" s="4"/>
      <c r="R230" s="4"/>
      <c r="S230" s="4"/>
      <c r="T230" s="4"/>
      <c r="U230" s="4"/>
      <c r="V230" s="4"/>
      <c r="W230" s="4">
        <v>816421.85</v>
      </c>
      <c r="X230" s="4">
        <v>1</v>
      </c>
      <c r="Y230" s="4">
        <v>816421.85</v>
      </c>
      <c r="Z230" s="4"/>
      <c r="AA230" s="4"/>
      <c r="AB230" s="4"/>
    </row>
    <row r="233" spans="1:28">
      <c r="A233">
        <v>70</v>
      </c>
      <c r="B233">
        <v>1</v>
      </c>
      <c r="D233">
        <v>1</v>
      </c>
      <c r="E233" t="s">
        <v>237</v>
      </c>
      <c r="F233" t="s">
        <v>238</v>
      </c>
      <c r="G233">
        <v>0</v>
      </c>
      <c r="H233">
        <v>0</v>
      </c>
      <c r="I233" t="s">
        <v>3</v>
      </c>
      <c r="J233">
        <v>1</v>
      </c>
      <c r="K233">
        <v>0</v>
      </c>
      <c r="L233" t="s">
        <v>3</v>
      </c>
      <c r="M233" t="s">
        <v>3</v>
      </c>
      <c r="N233">
        <v>0</v>
      </c>
      <c r="P233" t="s">
        <v>239</v>
      </c>
    </row>
    <row r="234" spans="1:28">
      <c r="A234">
        <v>70</v>
      </c>
      <c r="B234">
        <v>1</v>
      </c>
      <c r="D234">
        <v>2</v>
      </c>
      <c r="E234" t="s">
        <v>240</v>
      </c>
      <c r="F234" t="s">
        <v>241</v>
      </c>
      <c r="G234">
        <v>1</v>
      </c>
      <c r="H234">
        <v>0</v>
      </c>
      <c r="I234" t="s">
        <v>3</v>
      </c>
      <c r="J234">
        <v>1</v>
      </c>
      <c r="K234">
        <v>0</v>
      </c>
      <c r="L234" t="s">
        <v>3</v>
      </c>
      <c r="M234" t="s">
        <v>3</v>
      </c>
      <c r="N234">
        <v>1</v>
      </c>
      <c r="P234" t="s">
        <v>242</v>
      </c>
    </row>
    <row r="235" spans="1:28">
      <c r="A235">
        <v>70</v>
      </c>
      <c r="B235">
        <v>1</v>
      </c>
      <c r="D235">
        <v>3</v>
      </c>
      <c r="E235" t="s">
        <v>243</v>
      </c>
      <c r="F235" t="s">
        <v>244</v>
      </c>
      <c r="G235">
        <v>0</v>
      </c>
      <c r="H235">
        <v>0</v>
      </c>
      <c r="I235" t="s">
        <v>3</v>
      </c>
      <c r="J235">
        <v>1</v>
      </c>
      <c r="K235">
        <v>0</v>
      </c>
      <c r="L235" t="s">
        <v>3</v>
      </c>
      <c r="M235" t="s">
        <v>3</v>
      </c>
      <c r="N235">
        <v>0</v>
      </c>
      <c r="P235" t="s">
        <v>245</v>
      </c>
    </row>
    <row r="236" spans="1:28">
      <c r="A236">
        <v>70</v>
      </c>
      <c r="B236">
        <v>1</v>
      </c>
      <c r="D236">
        <v>4</v>
      </c>
      <c r="E236" t="s">
        <v>246</v>
      </c>
      <c r="F236" t="s">
        <v>247</v>
      </c>
      <c r="G236">
        <v>1</v>
      </c>
      <c r="H236">
        <v>0</v>
      </c>
      <c r="I236" t="s">
        <v>3</v>
      </c>
      <c r="J236">
        <v>2</v>
      </c>
      <c r="K236">
        <v>0</v>
      </c>
      <c r="L236" t="s">
        <v>3</v>
      </c>
      <c r="M236" t="s">
        <v>3</v>
      </c>
      <c r="N236">
        <v>0</v>
      </c>
      <c r="P236" t="s">
        <v>3</v>
      </c>
    </row>
    <row r="237" spans="1:28">
      <c r="A237">
        <v>70</v>
      </c>
      <c r="B237">
        <v>1</v>
      </c>
      <c r="D237">
        <v>5</v>
      </c>
      <c r="E237" t="s">
        <v>248</v>
      </c>
      <c r="F237" t="s">
        <v>249</v>
      </c>
      <c r="G237">
        <v>0</v>
      </c>
      <c r="H237">
        <v>0</v>
      </c>
      <c r="I237" t="s">
        <v>3</v>
      </c>
      <c r="J237">
        <v>2</v>
      </c>
      <c r="K237">
        <v>0</v>
      </c>
      <c r="L237" t="s">
        <v>3</v>
      </c>
      <c r="M237" t="s">
        <v>3</v>
      </c>
      <c r="N237">
        <v>0</v>
      </c>
      <c r="P237" t="s">
        <v>3</v>
      </c>
    </row>
    <row r="238" spans="1:28">
      <c r="A238">
        <v>70</v>
      </c>
      <c r="B238">
        <v>1</v>
      </c>
      <c r="D238">
        <v>6</v>
      </c>
      <c r="E238" t="s">
        <v>250</v>
      </c>
      <c r="F238" t="s">
        <v>251</v>
      </c>
      <c r="G238">
        <v>0</v>
      </c>
      <c r="H238">
        <v>0</v>
      </c>
      <c r="I238" t="s">
        <v>3</v>
      </c>
      <c r="J238">
        <v>2</v>
      </c>
      <c r="K238">
        <v>0</v>
      </c>
      <c r="L238" t="s">
        <v>3</v>
      </c>
      <c r="M238" t="s">
        <v>3</v>
      </c>
      <c r="N238">
        <v>0</v>
      </c>
      <c r="P238" t="s">
        <v>3</v>
      </c>
    </row>
    <row r="239" spans="1:28">
      <c r="A239">
        <v>70</v>
      </c>
      <c r="B239">
        <v>1</v>
      </c>
      <c r="D239">
        <v>7</v>
      </c>
      <c r="E239" t="s">
        <v>252</v>
      </c>
      <c r="F239" t="s">
        <v>253</v>
      </c>
      <c r="G239">
        <v>0</v>
      </c>
      <c r="H239">
        <v>0</v>
      </c>
      <c r="I239" t="s">
        <v>254</v>
      </c>
      <c r="J239">
        <v>0</v>
      </c>
      <c r="K239">
        <v>0</v>
      </c>
      <c r="L239" t="s">
        <v>3</v>
      </c>
      <c r="M239" t="s">
        <v>3</v>
      </c>
      <c r="N239">
        <v>0</v>
      </c>
      <c r="P239" t="s">
        <v>255</v>
      </c>
    </row>
    <row r="240" spans="1:28">
      <c r="A240">
        <v>70</v>
      </c>
      <c r="B240">
        <v>1</v>
      </c>
      <c r="D240">
        <v>8</v>
      </c>
      <c r="E240" t="s">
        <v>256</v>
      </c>
      <c r="F240" t="s">
        <v>257</v>
      </c>
      <c r="G240">
        <v>0</v>
      </c>
      <c r="H240">
        <v>0</v>
      </c>
      <c r="I240" t="s">
        <v>258</v>
      </c>
      <c r="J240">
        <v>0</v>
      </c>
      <c r="K240">
        <v>0</v>
      </c>
      <c r="L240" t="s">
        <v>3</v>
      </c>
      <c r="M240" t="s">
        <v>3</v>
      </c>
      <c r="N240">
        <v>0</v>
      </c>
      <c r="P240" t="s">
        <v>256</v>
      </c>
    </row>
    <row r="241" spans="1:40">
      <c r="A241">
        <v>70</v>
      </c>
      <c r="B241">
        <v>1</v>
      </c>
      <c r="D241">
        <v>9</v>
      </c>
      <c r="E241" t="s">
        <v>259</v>
      </c>
      <c r="F241" t="s">
        <v>260</v>
      </c>
      <c r="G241">
        <v>0</v>
      </c>
      <c r="H241">
        <v>0</v>
      </c>
      <c r="I241" t="s">
        <v>261</v>
      </c>
      <c r="J241">
        <v>0</v>
      </c>
      <c r="K241">
        <v>0</v>
      </c>
      <c r="L241" t="s">
        <v>3</v>
      </c>
      <c r="M241" t="s">
        <v>3</v>
      </c>
      <c r="N241">
        <v>0</v>
      </c>
      <c r="P241" t="s">
        <v>262</v>
      </c>
    </row>
    <row r="242" spans="1:40">
      <c r="A242">
        <v>70</v>
      </c>
      <c r="B242">
        <v>1</v>
      </c>
      <c r="D242">
        <v>10</v>
      </c>
      <c r="E242" t="s">
        <v>263</v>
      </c>
      <c r="F242" t="s">
        <v>264</v>
      </c>
      <c r="G242">
        <v>0</v>
      </c>
      <c r="H242">
        <v>0</v>
      </c>
      <c r="I242" t="s">
        <v>265</v>
      </c>
      <c r="J242">
        <v>0</v>
      </c>
      <c r="K242">
        <v>0</v>
      </c>
      <c r="L242" t="s">
        <v>3</v>
      </c>
      <c r="M242" t="s">
        <v>3</v>
      </c>
      <c r="N242">
        <v>0</v>
      </c>
      <c r="P242" t="s">
        <v>266</v>
      </c>
    </row>
    <row r="243" spans="1:40">
      <c r="A243">
        <v>70</v>
      </c>
      <c r="B243">
        <v>1</v>
      </c>
      <c r="D243">
        <v>11</v>
      </c>
      <c r="E243" t="s">
        <v>267</v>
      </c>
      <c r="F243" t="s">
        <v>268</v>
      </c>
      <c r="G243">
        <v>0</v>
      </c>
      <c r="H243">
        <v>0</v>
      </c>
      <c r="I243" t="s">
        <v>269</v>
      </c>
      <c r="J243">
        <v>0</v>
      </c>
      <c r="K243">
        <v>0</v>
      </c>
      <c r="L243" t="s">
        <v>3</v>
      </c>
      <c r="M243" t="s">
        <v>3</v>
      </c>
      <c r="N243">
        <v>0</v>
      </c>
      <c r="P243" t="s">
        <v>270</v>
      </c>
    </row>
    <row r="244" spans="1:40">
      <c r="A244">
        <v>70</v>
      </c>
      <c r="B244">
        <v>1</v>
      </c>
      <c r="D244">
        <v>12</v>
      </c>
      <c r="E244" t="s">
        <v>271</v>
      </c>
      <c r="F244" t="s">
        <v>272</v>
      </c>
      <c r="G244">
        <v>0</v>
      </c>
      <c r="H244">
        <v>0</v>
      </c>
      <c r="I244" t="s">
        <v>3</v>
      </c>
      <c r="J244">
        <v>0</v>
      </c>
      <c r="K244">
        <v>0</v>
      </c>
      <c r="L244" t="s">
        <v>3</v>
      </c>
      <c r="M244" t="s">
        <v>3</v>
      </c>
      <c r="N244">
        <v>0</v>
      </c>
      <c r="P244" t="s">
        <v>273</v>
      </c>
    </row>
    <row r="245" spans="1:40">
      <c r="A245">
        <v>70</v>
      </c>
      <c r="B245">
        <v>1</v>
      </c>
      <c r="D245">
        <v>1</v>
      </c>
      <c r="E245" t="s">
        <v>274</v>
      </c>
      <c r="F245" t="s">
        <v>275</v>
      </c>
      <c r="G245">
        <v>0.9</v>
      </c>
      <c r="H245">
        <v>1</v>
      </c>
      <c r="I245" t="s">
        <v>276</v>
      </c>
      <c r="J245">
        <v>0</v>
      </c>
      <c r="K245">
        <v>0</v>
      </c>
      <c r="L245" t="s">
        <v>3</v>
      </c>
      <c r="M245" t="s">
        <v>3</v>
      </c>
      <c r="N245">
        <v>1</v>
      </c>
      <c r="P245" t="s">
        <v>277</v>
      </c>
    </row>
    <row r="246" spans="1:40">
      <c r="A246">
        <v>70</v>
      </c>
      <c r="B246">
        <v>1</v>
      </c>
      <c r="D246">
        <v>2</v>
      </c>
      <c r="E246" t="s">
        <v>278</v>
      </c>
      <c r="F246" t="s">
        <v>279</v>
      </c>
      <c r="G246">
        <v>0.85</v>
      </c>
      <c r="H246">
        <v>1</v>
      </c>
      <c r="I246" t="s">
        <v>280</v>
      </c>
      <c r="J246">
        <v>0</v>
      </c>
      <c r="K246">
        <v>0</v>
      </c>
      <c r="L246" t="s">
        <v>3</v>
      </c>
      <c r="M246" t="s">
        <v>3</v>
      </c>
      <c r="N246">
        <v>1</v>
      </c>
      <c r="P246" t="s">
        <v>281</v>
      </c>
    </row>
    <row r="247" spans="1:40">
      <c r="A247">
        <v>70</v>
      </c>
      <c r="B247">
        <v>1</v>
      </c>
      <c r="D247">
        <v>3</v>
      </c>
      <c r="E247" t="s">
        <v>282</v>
      </c>
      <c r="F247" t="s">
        <v>283</v>
      </c>
      <c r="G247">
        <v>1.03</v>
      </c>
      <c r="H247">
        <v>0</v>
      </c>
      <c r="I247" t="s">
        <v>3</v>
      </c>
      <c r="J247">
        <v>0</v>
      </c>
      <c r="K247">
        <v>0</v>
      </c>
      <c r="L247" t="s">
        <v>3</v>
      </c>
      <c r="M247" t="s">
        <v>3</v>
      </c>
      <c r="N247">
        <v>0</v>
      </c>
      <c r="P247" t="s">
        <v>284</v>
      </c>
    </row>
    <row r="248" spans="1:40">
      <c r="A248">
        <v>70</v>
      </c>
      <c r="B248">
        <v>1</v>
      </c>
      <c r="D248">
        <v>4</v>
      </c>
      <c r="E248" t="s">
        <v>285</v>
      </c>
      <c r="F248" t="s">
        <v>286</v>
      </c>
      <c r="G248">
        <v>1.0900000000000001</v>
      </c>
      <c r="H248">
        <v>0</v>
      </c>
      <c r="I248" t="s">
        <v>3</v>
      </c>
      <c r="J248">
        <v>0</v>
      </c>
      <c r="K248">
        <v>0</v>
      </c>
      <c r="L248" t="s">
        <v>3</v>
      </c>
      <c r="M248" t="s">
        <v>3</v>
      </c>
      <c r="N248">
        <v>0</v>
      </c>
      <c r="P248" t="s">
        <v>287</v>
      </c>
    </row>
    <row r="249" spans="1:40">
      <c r="A249">
        <v>70</v>
      </c>
      <c r="B249">
        <v>1</v>
      </c>
      <c r="D249">
        <v>5</v>
      </c>
      <c r="E249" t="s">
        <v>288</v>
      </c>
      <c r="F249" t="s">
        <v>289</v>
      </c>
      <c r="G249">
        <v>7</v>
      </c>
      <c r="H249">
        <v>0</v>
      </c>
      <c r="I249" t="s">
        <v>3</v>
      </c>
      <c r="J249">
        <v>0</v>
      </c>
      <c r="K249">
        <v>0</v>
      </c>
      <c r="L249" t="s">
        <v>3</v>
      </c>
      <c r="M249" t="s">
        <v>3</v>
      </c>
      <c r="N249">
        <v>0</v>
      </c>
      <c r="P249" t="s">
        <v>3</v>
      </c>
    </row>
    <row r="250" spans="1:40">
      <c r="A250">
        <v>70</v>
      </c>
      <c r="B250">
        <v>1</v>
      </c>
      <c r="D250">
        <v>6</v>
      </c>
      <c r="E250" t="s">
        <v>290</v>
      </c>
      <c r="F250" t="s">
        <v>3</v>
      </c>
      <c r="G250">
        <v>2</v>
      </c>
      <c r="H250">
        <v>0</v>
      </c>
      <c r="I250" t="s">
        <v>3</v>
      </c>
      <c r="J250">
        <v>0</v>
      </c>
      <c r="K250">
        <v>0</v>
      </c>
      <c r="L250" t="s">
        <v>3</v>
      </c>
      <c r="M250" t="s">
        <v>3</v>
      </c>
      <c r="N250">
        <v>0</v>
      </c>
      <c r="P250" t="s">
        <v>3</v>
      </c>
    </row>
    <row r="252" spans="1:40">
      <c r="A252">
        <v>-1</v>
      </c>
    </row>
    <row r="254" spans="1:40">
      <c r="A254" s="3">
        <v>75</v>
      </c>
      <c r="B254" s="3" t="s">
        <v>291</v>
      </c>
      <c r="C254" s="3">
        <v>2021</v>
      </c>
      <c r="D254" s="3">
        <v>0</v>
      </c>
      <c r="E254" s="3">
        <v>7</v>
      </c>
      <c r="F254" s="3"/>
      <c r="G254" s="3">
        <v>0</v>
      </c>
      <c r="H254" s="3">
        <v>1</v>
      </c>
      <c r="I254" s="3">
        <v>0</v>
      </c>
      <c r="J254" s="3">
        <v>3</v>
      </c>
      <c r="K254" s="3">
        <v>0</v>
      </c>
      <c r="L254" s="3">
        <v>0</v>
      </c>
      <c r="M254" s="3">
        <v>0</v>
      </c>
      <c r="N254" s="3">
        <v>34132744</v>
      </c>
      <c r="O254" s="3">
        <v>1</v>
      </c>
    </row>
    <row r="255" spans="1:40">
      <c r="A255" s="5">
        <v>1</v>
      </c>
      <c r="B255" s="5" t="s">
        <v>292</v>
      </c>
      <c r="C255" s="5" t="s">
        <v>293</v>
      </c>
      <c r="D255" s="5">
        <v>2021</v>
      </c>
      <c r="E255" s="5">
        <v>6</v>
      </c>
      <c r="F255" s="5">
        <v>1</v>
      </c>
      <c r="G255" s="5">
        <v>1</v>
      </c>
      <c r="H255" s="5">
        <v>0</v>
      </c>
      <c r="I255" s="5">
        <v>2</v>
      </c>
      <c r="J255" s="5">
        <v>1</v>
      </c>
      <c r="K255" s="5">
        <v>1</v>
      </c>
      <c r="L255" s="5">
        <v>1</v>
      </c>
      <c r="M255" s="5">
        <v>1</v>
      </c>
      <c r="N255" s="5">
        <v>1</v>
      </c>
      <c r="O255" s="5">
        <v>1</v>
      </c>
      <c r="P255" s="5">
        <v>1</v>
      </c>
      <c r="Q255" s="5">
        <v>1</v>
      </c>
      <c r="R255" s="5" t="s">
        <v>3</v>
      </c>
      <c r="S255" s="5" t="s">
        <v>3</v>
      </c>
      <c r="T255" s="5" t="s">
        <v>3</v>
      </c>
      <c r="U255" s="5" t="s">
        <v>3</v>
      </c>
      <c r="V255" s="5" t="s">
        <v>3</v>
      </c>
      <c r="W255" s="5" t="s">
        <v>3</v>
      </c>
      <c r="X255" s="5" t="s">
        <v>3</v>
      </c>
      <c r="Y255" s="5" t="s">
        <v>3</v>
      </c>
      <c r="Z255" s="5" t="s">
        <v>3</v>
      </c>
      <c r="AA255" s="5" t="s">
        <v>3</v>
      </c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>
        <v>34132745</v>
      </c>
    </row>
    <row r="256" spans="1:40">
      <c r="A256" s="5">
        <v>2</v>
      </c>
      <c r="B256" s="5" t="s">
        <v>294</v>
      </c>
      <c r="C256" s="5" t="s">
        <v>295</v>
      </c>
      <c r="D256" s="5">
        <v>0</v>
      </c>
      <c r="E256" s="5">
        <v>0</v>
      </c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>
        <v>34132746</v>
      </c>
    </row>
    <row r="260" spans="1:5">
      <c r="A260">
        <v>65</v>
      </c>
      <c r="C260">
        <v>1</v>
      </c>
      <c r="D260">
        <v>0</v>
      </c>
      <c r="E260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296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4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34132744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12</v>
      </c>
      <c r="D16" s="6" t="s">
        <v>12</v>
      </c>
      <c r="E16" s="7">
        <f>(Source!F187)/1000</f>
        <v>679.15988000000004</v>
      </c>
      <c r="F16" s="7">
        <f>(Source!F188)/1000</f>
        <v>0</v>
      </c>
      <c r="G16" s="7">
        <f>(Source!F179)/1000</f>
        <v>0</v>
      </c>
      <c r="H16" s="7">
        <f>(Source!F189)/1000+(Source!F190)/1000</f>
        <v>1.1916600000000002</v>
      </c>
      <c r="I16" s="7">
        <f>E16+F16+G16+H16</f>
        <v>680.35154</v>
      </c>
      <c r="J16" s="7">
        <f>(Source!F185)/1000</f>
        <v>68.382300000000001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582969</v>
      </c>
      <c r="AU16" s="7">
        <v>508719.08</v>
      </c>
      <c r="AV16" s="7">
        <v>0</v>
      </c>
      <c r="AW16" s="7">
        <v>0</v>
      </c>
      <c r="AX16" s="7">
        <v>0</v>
      </c>
      <c r="AY16" s="7">
        <v>5867.62</v>
      </c>
      <c r="AZ16" s="7">
        <v>849.86</v>
      </c>
      <c r="BA16" s="7">
        <v>68382.3</v>
      </c>
      <c r="BB16" s="7">
        <v>679159.88</v>
      </c>
      <c r="BC16" s="7">
        <v>0</v>
      </c>
      <c r="BD16" s="7">
        <v>1191.6600000000001</v>
      </c>
      <c r="BE16" s="7">
        <v>0</v>
      </c>
      <c r="BF16" s="7">
        <v>228.15534699999995</v>
      </c>
      <c r="BG16" s="7">
        <v>2.0515924999999999</v>
      </c>
      <c r="BH16" s="7">
        <v>131.18</v>
      </c>
      <c r="BI16" s="7">
        <v>63975.74</v>
      </c>
      <c r="BJ16" s="7">
        <v>33406.800000000003</v>
      </c>
      <c r="BK16" s="7">
        <v>680351.54</v>
      </c>
    </row>
    <row r="18" spans="1:19">
      <c r="A18">
        <v>51</v>
      </c>
      <c r="E18" s="8">
        <f>SUMIF(A16:A17,3,E16:E17)</f>
        <v>679.15988000000004</v>
      </c>
      <c r="F18" s="8">
        <f>SUMIF(A16:A17,3,F16:F17)</f>
        <v>0</v>
      </c>
      <c r="G18" s="8">
        <f>SUMIF(A16:A17,3,G16:G17)</f>
        <v>0</v>
      </c>
      <c r="H18" s="8">
        <f>SUMIF(A16:A17,3,H16:H17)</f>
        <v>1.1916600000000002</v>
      </c>
      <c r="I18" s="8">
        <f>SUMIF(A16:A17,3,I16:I17)</f>
        <v>680.35154</v>
      </c>
      <c r="J18" s="8">
        <f>SUMIF(A16:A17,3,J16:J17)</f>
        <v>68.382300000000001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582969</v>
      </c>
      <c r="G20" s="4" t="s">
        <v>42</v>
      </c>
      <c r="H20" s="4" t="s">
        <v>43</v>
      </c>
      <c r="I20" s="4"/>
      <c r="J20" s="4"/>
      <c r="K20" s="4">
        <v>201</v>
      </c>
      <c r="L20" s="4">
        <v>1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508719.08</v>
      </c>
      <c r="G21" s="4" t="s">
        <v>44</v>
      </c>
      <c r="H21" s="4" t="s">
        <v>45</v>
      </c>
      <c r="I21" s="4"/>
      <c r="J21" s="4"/>
      <c r="K21" s="4">
        <v>202</v>
      </c>
      <c r="L21" s="4">
        <v>2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46</v>
      </c>
      <c r="H22" s="4" t="s">
        <v>47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508719.08</v>
      </c>
      <c r="G23" s="4" t="s">
        <v>48</v>
      </c>
      <c r="H23" s="4" t="s">
        <v>49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508719.08</v>
      </c>
      <c r="G24" s="4" t="s">
        <v>50</v>
      </c>
      <c r="H24" s="4" t="s">
        <v>51</v>
      </c>
      <c r="I24" s="4"/>
      <c r="J24" s="4"/>
      <c r="K24" s="4">
        <v>226</v>
      </c>
      <c r="L24" s="4">
        <v>5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52</v>
      </c>
      <c r="H25" s="4" t="s">
        <v>53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508719.08</v>
      </c>
      <c r="G26" s="4" t="s">
        <v>54</v>
      </c>
      <c r="H26" s="4" t="s">
        <v>55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56</v>
      </c>
      <c r="H27" s="4" t="s">
        <v>57</v>
      </c>
      <c r="I27" s="4"/>
      <c r="J27" s="4"/>
      <c r="K27" s="4">
        <v>216</v>
      </c>
      <c r="L27" s="4">
        <v>8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58</v>
      </c>
      <c r="H28" s="4" t="s">
        <v>59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60</v>
      </c>
      <c r="H29" s="4" t="s">
        <v>61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5867.62</v>
      </c>
      <c r="G30" s="4" t="s">
        <v>62</v>
      </c>
      <c r="H30" s="4" t="s">
        <v>63</v>
      </c>
      <c r="I30" s="4"/>
      <c r="J30" s="4"/>
      <c r="K30" s="4">
        <v>203</v>
      </c>
      <c r="L30" s="4">
        <v>11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64</v>
      </c>
      <c r="H31" s="4" t="s">
        <v>65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849.86</v>
      </c>
      <c r="G32" s="4" t="s">
        <v>66</v>
      </c>
      <c r="H32" s="4" t="s">
        <v>67</v>
      </c>
      <c r="I32" s="4"/>
      <c r="J32" s="4"/>
      <c r="K32" s="4">
        <v>204</v>
      </c>
      <c r="L32" s="4">
        <v>13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68382.3</v>
      </c>
      <c r="G33" s="4" t="s">
        <v>68</v>
      </c>
      <c r="H33" s="4" t="s">
        <v>69</v>
      </c>
      <c r="I33" s="4"/>
      <c r="J33" s="4"/>
      <c r="K33" s="4">
        <v>205</v>
      </c>
      <c r="L33" s="4">
        <v>14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70</v>
      </c>
      <c r="H34" s="4" t="s">
        <v>71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679159.88</v>
      </c>
      <c r="G35" s="4" t="s">
        <v>72</v>
      </c>
      <c r="H35" s="4" t="s">
        <v>73</v>
      </c>
      <c r="I35" s="4"/>
      <c r="J35" s="4"/>
      <c r="K35" s="4">
        <v>214</v>
      </c>
      <c r="L35" s="4">
        <v>16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74</v>
      </c>
      <c r="H36" s="4" t="s">
        <v>75</v>
      </c>
      <c r="I36" s="4"/>
      <c r="J36" s="4"/>
      <c r="K36" s="4">
        <v>215</v>
      </c>
      <c r="L36" s="4">
        <v>17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1191.6600000000001</v>
      </c>
      <c r="G37" s="4" t="s">
        <v>76</v>
      </c>
      <c r="H37" s="4" t="s">
        <v>77</v>
      </c>
      <c r="I37" s="4"/>
      <c r="J37" s="4"/>
      <c r="K37" s="4">
        <v>217</v>
      </c>
      <c r="L37" s="4">
        <v>18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78</v>
      </c>
      <c r="H38" s="4" t="s">
        <v>79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80</v>
      </c>
      <c r="H39" s="4" t="s">
        <v>81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228.15534699999995</v>
      </c>
      <c r="G40" s="4" t="s">
        <v>82</v>
      </c>
      <c r="H40" s="4" t="s">
        <v>83</v>
      </c>
      <c r="I40" s="4"/>
      <c r="J40" s="4"/>
      <c r="K40" s="4">
        <v>207</v>
      </c>
      <c r="L40" s="4">
        <v>21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2.0515924999999999</v>
      </c>
      <c r="G41" s="4" t="s">
        <v>84</v>
      </c>
      <c r="H41" s="4" t="s">
        <v>85</v>
      </c>
      <c r="I41" s="4"/>
      <c r="J41" s="4"/>
      <c r="K41" s="4">
        <v>208</v>
      </c>
      <c r="L41" s="4">
        <v>22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131.18</v>
      </c>
      <c r="G42" s="4" t="s">
        <v>86</v>
      </c>
      <c r="H42" s="4" t="s">
        <v>87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88</v>
      </c>
      <c r="H43" s="4" t="s">
        <v>89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63975.74</v>
      </c>
      <c r="G44" s="4" t="s">
        <v>90</v>
      </c>
      <c r="H44" s="4" t="s">
        <v>91</v>
      </c>
      <c r="I44" s="4"/>
      <c r="J44" s="4"/>
      <c r="K44" s="4">
        <v>210</v>
      </c>
      <c r="L44" s="4">
        <v>25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33406.800000000003</v>
      </c>
      <c r="G45" s="4" t="s">
        <v>92</v>
      </c>
      <c r="H45" s="4" t="s">
        <v>93</v>
      </c>
      <c r="I45" s="4"/>
      <c r="J45" s="4"/>
      <c r="K45" s="4">
        <v>211</v>
      </c>
      <c r="L45" s="4">
        <v>26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680351.54</v>
      </c>
      <c r="G46" s="4" t="s">
        <v>94</v>
      </c>
      <c r="H46" s="4" t="s">
        <v>95</v>
      </c>
      <c r="I46" s="4"/>
      <c r="J46" s="4"/>
      <c r="K46" s="4">
        <v>224</v>
      </c>
      <c r="L46" s="4">
        <v>27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136070.31</v>
      </c>
      <c r="G47" s="4" t="s">
        <v>233</v>
      </c>
      <c r="H47" s="4" t="s">
        <v>234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816421.85</v>
      </c>
      <c r="G48" s="4" t="s">
        <v>235</v>
      </c>
      <c r="H48" s="4" t="s">
        <v>236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50" spans="1:40">
      <c r="A50">
        <v>-1</v>
      </c>
    </row>
    <row r="53" spans="1:40">
      <c r="A53" s="3">
        <v>75</v>
      </c>
      <c r="B53" s="3" t="s">
        <v>291</v>
      </c>
      <c r="C53" s="3">
        <v>2021</v>
      </c>
      <c r="D53" s="3">
        <v>0</v>
      </c>
      <c r="E53" s="3">
        <v>7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34132744</v>
      </c>
      <c r="O53" s="3">
        <v>1</v>
      </c>
    </row>
    <row r="54" spans="1:40">
      <c r="A54" s="5">
        <v>1</v>
      </c>
      <c r="B54" s="5" t="s">
        <v>292</v>
      </c>
      <c r="C54" s="5" t="s">
        <v>293</v>
      </c>
      <c r="D54" s="5">
        <v>2021</v>
      </c>
      <c r="E54" s="5">
        <v>6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34132745</v>
      </c>
    </row>
    <row r="55" spans="1:40">
      <c r="A55" s="5">
        <v>2</v>
      </c>
      <c r="B55" s="5" t="s">
        <v>294</v>
      </c>
      <c r="C55" s="5" t="s">
        <v>295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34132746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168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34132744</v>
      </c>
      <c r="C1">
        <v>34133046</v>
      </c>
      <c r="D1">
        <v>18411771</v>
      </c>
      <c r="E1">
        <v>1</v>
      </c>
      <c r="F1">
        <v>1</v>
      </c>
      <c r="G1">
        <v>1</v>
      </c>
      <c r="H1">
        <v>1</v>
      </c>
      <c r="I1" t="s">
        <v>297</v>
      </c>
      <c r="J1" t="s">
        <v>3</v>
      </c>
      <c r="K1" t="s">
        <v>298</v>
      </c>
      <c r="L1">
        <v>1369</v>
      </c>
      <c r="N1">
        <v>1013</v>
      </c>
      <c r="O1" t="s">
        <v>299</v>
      </c>
      <c r="P1" t="s">
        <v>299</v>
      </c>
      <c r="Q1">
        <v>1</v>
      </c>
      <c r="W1">
        <v>0</v>
      </c>
      <c r="X1">
        <v>922534627</v>
      </c>
      <c r="Y1">
        <v>36.28</v>
      </c>
      <c r="AA1">
        <v>0</v>
      </c>
      <c r="AB1">
        <v>0</v>
      </c>
      <c r="AC1">
        <v>0</v>
      </c>
      <c r="AD1">
        <v>263.49</v>
      </c>
      <c r="AE1">
        <v>0</v>
      </c>
      <c r="AF1">
        <v>0</v>
      </c>
      <c r="AG1">
        <v>0</v>
      </c>
      <c r="AH1">
        <v>263.49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36.28</v>
      </c>
      <c r="AU1" t="s">
        <v>3</v>
      </c>
      <c r="AV1">
        <v>1</v>
      </c>
      <c r="AW1">
        <v>2</v>
      </c>
      <c r="AX1">
        <v>34133049</v>
      </c>
      <c r="AY1">
        <v>2</v>
      </c>
      <c r="AZ1">
        <v>131072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7.3648400000000009</v>
      </c>
      <c r="CY1">
        <f>AD1</f>
        <v>263.49</v>
      </c>
      <c r="CZ1">
        <f>AH1</f>
        <v>263.49</v>
      </c>
      <c r="DA1">
        <f>AL1</f>
        <v>1</v>
      </c>
      <c r="DB1">
        <f t="shared" ref="DB1:DB11" si="0">ROUND(ROUND(AT1*CZ1,2),6)</f>
        <v>9559.42</v>
      </c>
      <c r="DC1">
        <f t="shared" ref="DC1:DC11" si="1">ROUND(ROUND(AT1*AG1,2),6)</f>
        <v>0</v>
      </c>
    </row>
    <row r="2" spans="1:107">
      <c r="A2">
        <f>ROW(Source!A28)</f>
        <v>28</v>
      </c>
      <c r="B2">
        <v>34132744</v>
      </c>
      <c r="C2">
        <v>34133046</v>
      </c>
      <c r="D2">
        <v>29164349</v>
      </c>
      <c r="E2">
        <v>1</v>
      </c>
      <c r="F2">
        <v>1</v>
      </c>
      <c r="G2">
        <v>1</v>
      </c>
      <c r="H2">
        <v>3</v>
      </c>
      <c r="I2" t="s">
        <v>24</v>
      </c>
      <c r="J2" t="s">
        <v>27</v>
      </c>
      <c r="K2" t="s">
        <v>25</v>
      </c>
      <c r="L2">
        <v>1348</v>
      </c>
      <c r="N2">
        <v>1009</v>
      </c>
      <c r="O2" t="s">
        <v>26</v>
      </c>
      <c r="P2" t="s">
        <v>26</v>
      </c>
      <c r="Q2">
        <v>1000</v>
      </c>
      <c r="W2">
        <v>0</v>
      </c>
      <c r="X2">
        <v>-304821490</v>
      </c>
      <c r="Y2">
        <v>1.18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0</v>
      </c>
      <c r="AP2">
        <v>0</v>
      </c>
      <c r="AQ2">
        <v>0</v>
      </c>
      <c r="AR2">
        <v>0</v>
      </c>
      <c r="AS2" t="s">
        <v>3</v>
      </c>
      <c r="AT2">
        <v>1.18</v>
      </c>
      <c r="AU2" t="s">
        <v>3</v>
      </c>
      <c r="AV2">
        <v>0</v>
      </c>
      <c r="AW2">
        <v>2</v>
      </c>
      <c r="AX2">
        <v>34133050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0.23954</v>
      </c>
      <c r="CY2">
        <f>AA2</f>
        <v>0</v>
      </c>
      <c r="CZ2">
        <f>AE2</f>
        <v>0</v>
      </c>
      <c r="DA2">
        <f>AI2</f>
        <v>1</v>
      </c>
      <c r="DB2">
        <f t="shared" si="0"/>
        <v>0</v>
      </c>
      <c r="DC2">
        <f t="shared" si="1"/>
        <v>0</v>
      </c>
    </row>
    <row r="3" spans="1:107">
      <c r="A3">
        <f>ROW(Source!A30)</f>
        <v>30</v>
      </c>
      <c r="B3">
        <v>34132744</v>
      </c>
      <c r="C3">
        <v>34133007</v>
      </c>
      <c r="D3">
        <v>18408066</v>
      </c>
      <c r="E3">
        <v>1</v>
      </c>
      <c r="F3">
        <v>1</v>
      </c>
      <c r="G3">
        <v>1</v>
      </c>
      <c r="H3">
        <v>1</v>
      </c>
      <c r="I3" t="s">
        <v>300</v>
      </c>
      <c r="J3" t="s">
        <v>3</v>
      </c>
      <c r="K3" t="s">
        <v>301</v>
      </c>
      <c r="L3">
        <v>1369</v>
      </c>
      <c r="N3">
        <v>1013</v>
      </c>
      <c r="O3" t="s">
        <v>299</v>
      </c>
      <c r="P3" t="s">
        <v>299</v>
      </c>
      <c r="Q3">
        <v>1</v>
      </c>
      <c r="W3">
        <v>0</v>
      </c>
      <c r="X3">
        <v>-886480961</v>
      </c>
      <c r="Y3">
        <v>179.3</v>
      </c>
      <c r="AA3">
        <v>0</v>
      </c>
      <c r="AB3">
        <v>0</v>
      </c>
      <c r="AC3">
        <v>0</v>
      </c>
      <c r="AD3">
        <v>266.14</v>
      </c>
      <c r="AE3">
        <v>0</v>
      </c>
      <c r="AF3">
        <v>0</v>
      </c>
      <c r="AG3">
        <v>0</v>
      </c>
      <c r="AH3">
        <v>266.14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179.3</v>
      </c>
      <c r="AU3" t="s">
        <v>3</v>
      </c>
      <c r="AV3">
        <v>1</v>
      </c>
      <c r="AW3">
        <v>2</v>
      </c>
      <c r="AX3">
        <v>34133013</v>
      </c>
      <c r="AY3">
        <v>2</v>
      </c>
      <c r="AZ3">
        <v>131072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23.309000000000001</v>
      </c>
      <c r="CY3">
        <f>AD3</f>
        <v>266.14</v>
      </c>
      <c r="CZ3">
        <f>AH3</f>
        <v>266.14</v>
      </c>
      <c r="DA3">
        <f>AL3</f>
        <v>1</v>
      </c>
      <c r="DB3">
        <f t="shared" si="0"/>
        <v>47718.9</v>
      </c>
      <c r="DC3">
        <f t="shared" si="1"/>
        <v>0</v>
      </c>
    </row>
    <row r="4" spans="1:107">
      <c r="A4">
        <f>ROW(Source!A30)</f>
        <v>30</v>
      </c>
      <c r="B4">
        <v>34132744</v>
      </c>
      <c r="C4">
        <v>34133007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28</v>
      </c>
      <c r="J4" t="s">
        <v>3</v>
      </c>
      <c r="K4" t="s">
        <v>302</v>
      </c>
      <c r="L4">
        <v>608254</v>
      </c>
      <c r="N4">
        <v>1013</v>
      </c>
      <c r="O4" t="s">
        <v>303</v>
      </c>
      <c r="P4" t="s">
        <v>303</v>
      </c>
      <c r="Q4">
        <v>1</v>
      </c>
      <c r="W4">
        <v>0</v>
      </c>
      <c r="X4">
        <v>-185737400</v>
      </c>
      <c r="Y4">
        <v>3.97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3.97</v>
      </c>
      <c r="AU4" t="s">
        <v>3</v>
      </c>
      <c r="AV4">
        <v>2</v>
      </c>
      <c r="AW4">
        <v>2</v>
      </c>
      <c r="AX4">
        <v>34133014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0.5161</v>
      </c>
      <c r="CY4">
        <f>AD4</f>
        <v>0</v>
      </c>
      <c r="CZ4">
        <f>AH4</f>
        <v>0</v>
      </c>
      <c r="DA4">
        <f>AL4</f>
        <v>1</v>
      </c>
      <c r="DB4">
        <f t="shared" si="0"/>
        <v>0</v>
      </c>
      <c r="DC4">
        <f t="shared" si="1"/>
        <v>0</v>
      </c>
    </row>
    <row r="5" spans="1:107">
      <c r="A5">
        <f>ROW(Source!A30)</f>
        <v>30</v>
      </c>
      <c r="B5">
        <v>34132744</v>
      </c>
      <c r="C5">
        <v>34133007</v>
      </c>
      <c r="D5">
        <v>29172710</v>
      </c>
      <c r="E5">
        <v>1</v>
      </c>
      <c r="F5">
        <v>1</v>
      </c>
      <c r="G5">
        <v>1</v>
      </c>
      <c r="H5">
        <v>2</v>
      </c>
      <c r="I5" t="s">
        <v>304</v>
      </c>
      <c r="J5" t="s">
        <v>305</v>
      </c>
      <c r="K5" t="s">
        <v>306</v>
      </c>
      <c r="L5">
        <v>1368</v>
      </c>
      <c r="N5">
        <v>1011</v>
      </c>
      <c r="O5" t="s">
        <v>307</v>
      </c>
      <c r="P5" t="s">
        <v>307</v>
      </c>
      <c r="Q5">
        <v>1</v>
      </c>
      <c r="W5">
        <v>0</v>
      </c>
      <c r="X5">
        <v>-1676841219</v>
      </c>
      <c r="Y5">
        <v>3.97</v>
      </c>
      <c r="AA5">
        <v>0</v>
      </c>
      <c r="AB5">
        <v>539.16</v>
      </c>
      <c r="AC5">
        <v>338.02</v>
      </c>
      <c r="AD5">
        <v>0</v>
      </c>
      <c r="AE5">
        <v>0</v>
      </c>
      <c r="AF5">
        <v>46.56</v>
      </c>
      <c r="AG5">
        <v>10.06</v>
      </c>
      <c r="AH5">
        <v>0</v>
      </c>
      <c r="AI5">
        <v>1</v>
      </c>
      <c r="AJ5">
        <v>11.58</v>
      </c>
      <c r="AK5">
        <v>33.6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3.97</v>
      </c>
      <c r="AU5" t="s">
        <v>3</v>
      </c>
      <c r="AV5">
        <v>0</v>
      </c>
      <c r="AW5">
        <v>2</v>
      </c>
      <c r="AX5">
        <v>34133015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0.5161</v>
      </c>
      <c r="CY5">
        <f>AB5</f>
        <v>539.16</v>
      </c>
      <c r="CZ5">
        <f>AF5</f>
        <v>46.56</v>
      </c>
      <c r="DA5">
        <f>AJ5</f>
        <v>11.58</v>
      </c>
      <c r="DB5">
        <f t="shared" si="0"/>
        <v>184.84</v>
      </c>
      <c r="DC5">
        <f t="shared" si="1"/>
        <v>39.94</v>
      </c>
    </row>
    <row r="6" spans="1:107">
      <c r="A6">
        <f>ROW(Source!A30)</f>
        <v>30</v>
      </c>
      <c r="B6">
        <v>34132744</v>
      </c>
      <c r="C6">
        <v>34133007</v>
      </c>
      <c r="D6">
        <v>29174533</v>
      </c>
      <c r="E6">
        <v>1</v>
      </c>
      <c r="F6">
        <v>1</v>
      </c>
      <c r="G6">
        <v>1</v>
      </c>
      <c r="H6">
        <v>2</v>
      </c>
      <c r="I6" t="s">
        <v>308</v>
      </c>
      <c r="J6" t="s">
        <v>309</v>
      </c>
      <c r="K6" t="s">
        <v>310</v>
      </c>
      <c r="L6">
        <v>1368</v>
      </c>
      <c r="N6">
        <v>1011</v>
      </c>
      <c r="O6" t="s">
        <v>307</v>
      </c>
      <c r="P6" t="s">
        <v>307</v>
      </c>
      <c r="Q6">
        <v>1</v>
      </c>
      <c r="W6">
        <v>0</v>
      </c>
      <c r="X6">
        <v>1235896746</v>
      </c>
      <c r="Y6">
        <v>7.93</v>
      </c>
      <c r="AA6">
        <v>0</v>
      </c>
      <c r="AB6">
        <v>5.0599999999999996</v>
      </c>
      <c r="AC6">
        <v>0</v>
      </c>
      <c r="AD6">
        <v>0</v>
      </c>
      <c r="AE6">
        <v>0</v>
      </c>
      <c r="AF6">
        <v>1.53</v>
      </c>
      <c r="AG6">
        <v>0</v>
      </c>
      <c r="AH6">
        <v>0</v>
      </c>
      <c r="AI6">
        <v>1</v>
      </c>
      <c r="AJ6">
        <v>3.31</v>
      </c>
      <c r="AK6">
        <v>33.6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7.93</v>
      </c>
      <c r="AU6" t="s">
        <v>3</v>
      </c>
      <c r="AV6">
        <v>0</v>
      </c>
      <c r="AW6">
        <v>2</v>
      </c>
      <c r="AX6">
        <v>34133016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Y6*Source!I30</f>
        <v>1.0308999999999999</v>
      </c>
      <c r="CY6">
        <f>AB6</f>
        <v>5.0599999999999996</v>
      </c>
      <c r="CZ6">
        <f>AF6</f>
        <v>1.53</v>
      </c>
      <c r="DA6">
        <f>AJ6</f>
        <v>3.31</v>
      </c>
      <c r="DB6">
        <f t="shared" si="0"/>
        <v>12.13</v>
      </c>
      <c r="DC6">
        <f t="shared" si="1"/>
        <v>0</v>
      </c>
    </row>
    <row r="7" spans="1:107">
      <c r="A7">
        <f>ROW(Source!A30)</f>
        <v>30</v>
      </c>
      <c r="B7">
        <v>34132744</v>
      </c>
      <c r="C7">
        <v>34133007</v>
      </c>
      <c r="D7">
        <v>29164349</v>
      </c>
      <c r="E7">
        <v>1</v>
      </c>
      <c r="F7">
        <v>1</v>
      </c>
      <c r="G7">
        <v>1</v>
      </c>
      <c r="H7">
        <v>3</v>
      </c>
      <c r="I7" t="s">
        <v>24</v>
      </c>
      <c r="J7" t="s">
        <v>27</v>
      </c>
      <c r="K7" t="s">
        <v>25</v>
      </c>
      <c r="L7">
        <v>1348</v>
      </c>
      <c r="N7">
        <v>1009</v>
      </c>
      <c r="O7" t="s">
        <v>26</v>
      </c>
      <c r="P7" t="s">
        <v>26</v>
      </c>
      <c r="Q7">
        <v>1000</v>
      </c>
      <c r="W7">
        <v>0</v>
      </c>
      <c r="X7">
        <v>-304821490</v>
      </c>
      <c r="Y7">
        <v>10.5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0</v>
      </c>
      <c r="AQ7">
        <v>0</v>
      </c>
      <c r="AR7">
        <v>0</v>
      </c>
      <c r="AS7" t="s">
        <v>3</v>
      </c>
      <c r="AT7">
        <v>10.5</v>
      </c>
      <c r="AU7" t="s">
        <v>3</v>
      </c>
      <c r="AV7">
        <v>0</v>
      </c>
      <c r="AW7">
        <v>2</v>
      </c>
      <c r="AX7">
        <v>34133017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Y7*Source!I30</f>
        <v>1.365</v>
      </c>
      <c r="CY7">
        <f>AA7</f>
        <v>0</v>
      </c>
      <c r="CZ7">
        <f>AE7</f>
        <v>0</v>
      </c>
      <c r="DA7">
        <f>AI7</f>
        <v>1</v>
      </c>
      <c r="DB7">
        <f t="shared" si="0"/>
        <v>0</v>
      </c>
      <c r="DC7">
        <f t="shared" si="1"/>
        <v>0</v>
      </c>
    </row>
    <row r="8" spans="1:107">
      <c r="A8">
        <f>ROW(Source!A32)</f>
        <v>32</v>
      </c>
      <c r="B8">
        <v>34132744</v>
      </c>
      <c r="C8">
        <v>35833268</v>
      </c>
      <c r="D8">
        <v>18407150</v>
      </c>
      <c r="E8">
        <v>1</v>
      </c>
      <c r="F8">
        <v>1</v>
      </c>
      <c r="G8">
        <v>1</v>
      </c>
      <c r="H8">
        <v>1</v>
      </c>
      <c r="I8" t="s">
        <v>311</v>
      </c>
      <c r="J8" t="s">
        <v>3</v>
      </c>
      <c r="K8" t="s">
        <v>312</v>
      </c>
      <c r="L8">
        <v>1369</v>
      </c>
      <c r="N8">
        <v>1013</v>
      </c>
      <c r="O8" t="s">
        <v>299</v>
      </c>
      <c r="P8" t="s">
        <v>299</v>
      </c>
      <c r="Q8">
        <v>1</v>
      </c>
      <c r="W8">
        <v>0</v>
      </c>
      <c r="X8">
        <v>-931037793</v>
      </c>
      <c r="Y8">
        <v>69.87</v>
      </c>
      <c r="AA8">
        <v>0</v>
      </c>
      <c r="AB8">
        <v>0</v>
      </c>
      <c r="AC8">
        <v>0</v>
      </c>
      <c r="AD8">
        <v>283.07</v>
      </c>
      <c r="AE8">
        <v>0</v>
      </c>
      <c r="AF8">
        <v>0</v>
      </c>
      <c r="AG8">
        <v>0</v>
      </c>
      <c r="AH8">
        <v>283.07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69.87</v>
      </c>
      <c r="AU8" t="s">
        <v>3</v>
      </c>
      <c r="AV8">
        <v>1</v>
      </c>
      <c r="AW8">
        <v>2</v>
      </c>
      <c r="AX8">
        <v>35833269</v>
      </c>
      <c r="AY8">
        <v>2</v>
      </c>
      <c r="AZ8">
        <v>131072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Y8*Source!I32</f>
        <v>4.1921999999999997</v>
      </c>
      <c r="CY8">
        <f>AD8</f>
        <v>283.07</v>
      </c>
      <c r="CZ8">
        <f>AH8</f>
        <v>283.07</v>
      </c>
      <c r="DA8">
        <f>AL8</f>
        <v>1</v>
      </c>
      <c r="DB8">
        <f t="shared" si="0"/>
        <v>19778.099999999999</v>
      </c>
      <c r="DC8">
        <f t="shared" si="1"/>
        <v>0</v>
      </c>
    </row>
    <row r="9" spans="1:107">
      <c r="A9">
        <f>ROW(Source!A32)</f>
        <v>32</v>
      </c>
      <c r="B9">
        <v>34132744</v>
      </c>
      <c r="C9">
        <v>35833268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28</v>
      </c>
      <c r="J9" t="s">
        <v>3</v>
      </c>
      <c r="K9" t="s">
        <v>302</v>
      </c>
      <c r="L9">
        <v>608254</v>
      </c>
      <c r="N9">
        <v>1013</v>
      </c>
      <c r="O9" t="s">
        <v>303</v>
      </c>
      <c r="P9" t="s">
        <v>303</v>
      </c>
      <c r="Q9">
        <v>1</v>
      </c>
      <c r="W9">
        <v>0</v>
      </c>
      <c r="X9">
        <v>-185737400</v>
      </c>
      <c r="Y9">
        <v>1.44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1.44</v>
      </c>
      <c r="AU9" t="s">
        <v>3</v>
      </c>
      <c r="AV9">
        <v>2</v>
      </c>
      <c r="AW9">
        <v>2</v>
      </c>
      <c r="AX9">
        <v>35833270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Y9*Source!I32</f>
        <v>8.6399999999999991E-2</v>
      </c>
      <c r="CY9">
        <f>AD9</f>
        <v>0</v>
      </c>
      <c r="CZ9">
        <f>AH9</f>
        <v>0</v>
      </c>
      <c r="DA9">
        <f>AL9</f>
        <v>1</v>
      </c>
      <c r="DB9">
        <f t="shared" si="0"/>
        <v>0</v>
      </c>
      <c r="DC9">
        <f t="shared" si="1"/>
        <v>0</v>
      </c>
    </row>
    <row r="10" spans="1:107">
      <c r="A10">
        <f>ROW(Source!A32)</f>
        <v>32</v>
      </c>
      <c r="B10">
        <v>34132744</v>
      </c>
      <c r="C10">
        <v>35833268</v>
      </c>
      <c r="D10">
        <v>29172556</v>
      </c>
      <c r="E10">
        <v>1</v>
      </c>
      <c r="F10">
        <v>1</v>
      </c>
      <c r="G10">
        <v>1</v>
      </c>
      <c r="H10">
        <v>2</v>
      </c>
      <c r="I10" t="s">
        <v>313</v>
      </c>
      <c r="J10" t="s">
        <v>314</v>
      </c>
      <c r="K10" t="s">
        <v>315</v>
      </c>
      <c r="L10">
        <v>1368</v>
      </c>
      <c r="N10">
        <v>1011</v>
      </c>
      <c r="O10" t="s">
        <v>307</v>
      </c>
      <c r="P10" t="s">
        <v>307</v>
      </c>
      <c r="Q10">
        <v>1</v>
      </c>
      <c r="W10">
        <v>0</v>
      </c>
      <c r="X10">
        <v>-1302720870</v>
      </c>
      <c r="Y10">
        <v>1.44</v>
      </c>
      <c r="AA10">
        <v>0</v>
      </c>
      <c r="AB10">
        <v>466.71</v>
      </c>
      <c r="AC10">
        <v>453.6</v>
      </c>
      <c r="AD10">
        <v>0</v>
      </c>
      <c r="AE10">
        <v>0</v>
      </c>
      <c r="AF10">
        <v>31.26</v>
      </c>
      <c r="AG10">
        <v>13.5</v>
      </c>
      <c r="AH10">
        <v>0</v>
      </c>
      <c r="AI10">
        <v>1</v>
      </c>
      <c r="AJ10">
        <v>14.93</v>
      </c>
      <c r="AK10">
        <v>33.6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1.44</v>
      </c>
      <c r="AU10" t="s">
        <v>3</v>
      </c>
      <c r="AV10">
        <v>0</v>
      </c>
      <c r="AW10">
        <v>2</v>
      </c>
      <c r="AX10">
        <v>35833271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Y10*Source!I32</f>
        <v>8.6399999999999991E-2</v>
      </c>
      <c r="CY10">
        <f>AB10</f>
        <v>466.71</v>
      </c>
      <c r="CZ10">
        <f>AF10</f>
        <v>31.26</v>
      </c>
      <c r="DA10">
        <f>AJ10</f>
        <v>14.93</v>
      </c>
      <c r="DB10">
        <f t="shared" si="0"/>
        <v>45.01</v>
      </c>
      <c r="DC10">
        <f t="shared" si="1"/>
        <v>19.440000000000001</v>
      </c>
    </row>
    <row r="11" spans="1:107">
      <c r="A11">
        <f>ROW(Source!A32)</f>
        <v>32</v>
      </c>
      <c r="B11">
        <v>34132744</v>
      </c>
      <c r="C11">
        <v>35833268</v>
      </c>
      <c r="D11">
        <v>29164349</v>
      </c>
      <c r="E11">
        <v>1</v>
      </c>
      <c r="F11">
        <v>1</v>
      </c>
      <c r="G11">
        <v>1</v>
      </c>
      <c r="H11">
        <v>3</v>
      </c>
      <c r="I11" t="s">
        <v>24</v>
      </c>
      <c r="J11" t="s">
        <v>27</v>
      </c>
      <c r="K11" t="s">
        <v>25</v>
      </c>
      <c r="L11">
        <v>1348</v>
      </c>
      <c r="N11">
        <v>1009</v>
      </c>
      <c r="O11" t="s">
        <v>26</v>
      </c>
      <c r="P11" t="s">
        <v>26</v>
      </c>
      <c r="Q11">
        <v>1000</v>
      </c>
      <c r="W11">
        <v>0</v>
      </c>
      <c r="X11">
        <v>-304821490</v>
      </c>
      <c r="Y11">
        <v>5.2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0</v>
      </c>
      <c r="AP11">
        <v>0</v>
      </c>
      <c r="AQ11">
        <v>0</v>
      </c>
      <c r="AR11">
        <v>0</v>
      </c>
      <c r="AS11" t="s">
        <v>3</v>
      </c>
      <c r="AT11">
        <v>5.2</v>
      </c>
      <c r="AU11" t="s">
        <v>3</v>
      </c>
      <c r="AV11">
        <v>0</v>
      </c>
      <c r="AW11">
        <v>2</v>
      </c>
      <c r="AX11">
        <v>35833272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0.312</v>
      </c>
      <c r="CY11">
        <f>AA11</f>
        <v>0</v>
      </c>
      <c r="CZ11">
        <f>AE11</f>
        <v>0</v>
      </c>
      <c r="DA11">
        <f>AI11</f>
        <v>1</v>
      </c>
      <c r="DB11">
        <f t="shared" si="0"/>
        <v>0</v>
      </c>
      <c r="DC11">
        <f t="shared" si="1"/>
        <v>0</v>
      </c>
    </row>
    <row r="12" spans="1:107">
      <c r="A12">
        <f>ROW(Source!A69)</f>
        <v>69</v>
      </c>
      <c r="B12">
        <v>34132744</v>
      </c>
      <c r="C12">
        <v>34133129</v>
      </c>
      <c r="D12">
        <v>18409850</v>
      </c>
      <c r="E12">
        <v>1</v>
      </c>
      <c r="F12">
        <v>1</v>
      </c>
      <c r="G12">
        <v>1</v>
      </c>
      <c r="H12">
        <v>1</v>
      </c>
      <c r="I12" t="s">
        <v>316</v>
      </c>
      <c r="J12" t="s">
        <v>3</v>
      </c>
      <c r="K12" t="s">
        <v>317</v>
      </c>
      <c r="L12">
        <v>1369</v>
      </c>
      <c r="N12">
        <v>1013</v>
      </c>
      <c r="O12" t="s">
        <v>299</v>
      </c>
      <c r="P12" t="s">
        <v>299</v>
      </c>
      <c r="Q12">
        <v>1</v>
      </c>
      <c r="W12">
        <v>0</v>
      </c>
      <c r="X12">
        <v>855544366</v>
      </c>
      <c r="Y12">
        <v>5.6349999999999998</v>
      </c>
      <c r="AA12">
        <v>0</v>
      </c>
      <c r="AB12">
        <v>0</v>
      </c>
      <c r="AC12">
        <v>0</v>
      </c>
      <c r="AD12">
        <v>300.99</v>
      </c>
      <c r="AE12">
        <v>0</v>
      </c>
      <c r="AF12">
        <v>0</v>
      </c>
      <c r="AG12">
        <v>0</v>
      </c>
      <c r="AH12">
        <v>300.99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1</v>
      </c>
      <c r="AQ12">
        <v>0</v>
      </c>
      <c r="AR12">
        <v>0</v>
      </c>
      <c r="AS12" t="s">
        <v>3</v>
      </c>
      <c r="AT12">
        <v>4.9000000000000004</v>
      </c>
      <c r="AU12" t="s">
        <v>101</v>
      </c>
      <c r="AV12">
        <v>1</v>
      </c>
      <c r="AW12">
        <v>2</v>
      </c>
      <c r="AX12">
        <v>34133130</v>
      </c>
      <c r="AY12">
        <v>2</v>
      </c>
      <c r="AZ12">
        <v>131072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Y12*Source!I69</f>
        <v>36.064</v>
      </c>
      <c r="CY12">
        <f>AD12</f>
        <v>300.99</v>
      </c>
      <c r="CZ12">
        <f>AH12</f>
        <v>300.99</v>
      </c>
      <c r="DA12">
        <f>AL12</f>
        <v>1</v>
      </c>
      <c r="DB12">
        <f>ROUND((ROUND(AT12*CZ12,2)*1.15),6)</f>
        <v>1696.0775000000001</v>
      </c>
      <c r="DC12">
        <f>ROUND((ROUND(AT12*AG12,2)*1.15),6)</f>
        <v>0</v>
      </c>
    </row>
    <row r="13" spans="1:107">
      <c r="A13">
        <f>ROW(Source!A69)</f>
        <v>69</v>
      </c>
      <c r="B13">
        <v>34132744</v>
      </c>
      <c r="C13">
        <v>34133129</v>
      </c>
      <c r="D13">
        <v>29174913</v>
      </c>
      <c r="E13">
        <v>1</v>
      </c>
      <c r="F13">
        <v>1</v>
      </c>
      <c r="G13">
        <v>1</v>
      </c>
      <c r="H13">
        <v>2</v>
      </c>
      <c r="I13" t="s">
        <v>318</v>
      </c>
      <c r="J13" t="s">
        <v>319</v>
      </c>
      <c r="K13" t="s">
        <v>320</v>
      </c>
      <c r="L13">
        <v>1368</v>
      </c>
      <c r="N13">
        <v>1011</v>
      </c>
      <c r="O13" t="s">
        <v>307</v>
      </c>
      <c r="P13" t="s">
        <v>307</v>
      </c>
      <c r="Q13">
        <v>1</v>
      </c>
      <c r="W13">
        <v>0</v>
      </c>
      <c r="X13">
        <v>458544584</v>
      </c>
      <c r="Y13">
        <v>2.5000000000000001E-2</v>
      </c>
      <c r="AA13">
        <v>0</v>
      </c>
      <c r="AB13">
        <v>932.72</v>
      </c>
      <c r="AC13">
        <v>389.76</v>
      </c>
      <c r="AD13">
        <v>0</v>
      </c>
      <c r="AE13">
        <v>0</v>
      </c>
      <c r="AF13">
        <v>87.17</v>
      </c>
      <c r="AG13">
        <v>11.6</v>
      </c>
      <c r="AH13">
        <v>0</v>
      </c>
      <c r="AI13">
        <v>1</v>
      </c>
      <c r="AJ13">
        <v>10.7</v>
      </c>
      <c r="AK13">
        <v>33.6</v>
      </c>
      <c r="AL13">
        <v>1</v>
      </c>
      <c r="AN13">
        <v>0</v>
      </c>
      <c r="AO13">
        <v>1</v>
      </c>
      <c r="AP13">
        <v>1</v>
      </c>
      <c r="AQ13">
        <v>0</v>
      </c>
      <c r="AR13">
        <v>0</v>
      </c>
      <c r="AS13" t="s">
        <v>3</v>
      </c>
      <c r="AT13">
        <v>0.02</v>
      </c>
      <c r="AU13" t="s">
        <v>100</v>
      </c>
      <c r="AV13">
        <v>0</v>
      </c>
      <c r="AW13">
        <v>2</v>
      </c>
      <c r="AX13">
        <v>34133131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Y13*Source!I69</f>
        <v>0.16000000000000003</v>
      </c>
      <c r="CY13">
        <f>AB13</f>
        <v>932.72</v>
      </c>
      <c r="CZ13">
        <f>AF13</f>
        <v>87.17</v>
      </c>
      <c r="DA13">
        <f>AJ13</f>
        <v>10.7</v>
      </c>
      <c r="DB13">
        <f>ROUND((ROUND(AT13*CZ13,2)*1.25),6)</f>
        <v>2.1749999999999998</v>
      </c>
      <c r="DC13">
        <f>ROUND((ROUND(AT13*AG13,2)*1.25),6)</f>
        <v>0.28749999999999998</v>
      </c>
    </row>
    <row r="14" spans="1:107">
      <c r="A14">
        <f>ROW(Source!A69)</f>
        <v>69</v>
      </c>
      <c r="B14">
        <v>34132744</v>
      </c>
      <c r="C14">
        <v>34133129</v>
      </c>
      <c r="D14">
        <v>29114332</v>
      </c>
      <c r="E14">
        <v>1</v>
      </c>
      <c r="F14">
        <v>1</v>
      </c>
      <c r="G14">
        <v>1</v>
      </c>
      <c r="H14">
        <v>3</v>
      </c>
      <c r="I14" t="s">
        <v>321</v>
      </c>
      <c r="J14" t="s">
        <v>322</v>
      </c>
      <c r="K14" t="s">
        <v>323</v>
      </c>
      <c r="L14">
        <v>1348</v>
      </c>
      <c r="N14">
        <v>1009</v>
      </c>
      <c r="O14" t="s">
        <v>26</v>
      </c>
      <c r="P14" t="s">
        <v>26</v>
      </c>
      <c r="Q14">
        <v>1000</v>
      </c>
      <c r="W14">
        <v>0</v>
      </c>
      <c r="X14">
        <v>233971917</v>
      </c>
      <c r="Y14">
        <v>1.2E-4</v>
      </c>
      <c r="AA14">
        <v>54619.68</v>
      </c>
      <c r="AB14">
        <v>0</v>
      </c>
      <c r="AC14">
        <v>0</v>
      </c>
      <c r="AD14">
        <v>0</v>
      </c>
      <c r="AE14">
        <v>11978</v>
      </c>
      <c r="AF14">
        <v>0</v>
      </c>
      <c r="AG14">
        <v>0</v>
      </c>
      <c r="AH14">
        <v>0</v>
      </c>
      <c r="AI14">
        <v>4.5599999999999996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1.2E-4</v>
      </c>
      <c r="AU14" t="s">
        <v>3</v>
      </c>
      <c r="AV14">
        <v>0</v>
      </c>
      <c r="AW14">
        <v>2</v>
      </c>
      <c r="AX14">
        <v>34133132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Y14*Source!I69</f>
        <v>7.6800000000000002E-4</v>
      </c>
      <c r="CY14">
        <f>AA14</f>
        <v>54619.68</v>
      </c>
      <c r="CZ14">
        <f>AE14</f>
        <v>11978</v>
      </c>
      <c r="DA14">
        <f>AI14</f>
        <v>4.5599999999999996</v>
      </c>
      <c r="DB14">
        <f>ROUND(ROUND(AT14*CZ14,2),6)</f>
        <v>1.44</v>
      </c>
      <c r="DC14">
        <f>ROUND(ROUND(AT14*AG14,2),6)</f>
        <v>0</v>
      </c>
    </row>
    <row r="15" spans="1:107">
      <c r="A15">
        <f>ROW(Source!A69)</f>
        <v>69</v>
      </c>
      <c r="B15">
        <v>34132744</v>
      </c>
      <c r="C15">
        <v>34133129</v>
      </c>
      <c r="D15">
        <v>29115469</v>
      </c>
      <c r="E15">
        <v>1</v>
      </c>
      <c r="F15">
        <v>1</v>
      </c>
      <c r="G15">
        <v>1</v>
      </c>
      <c r="H15">
        <v>3</v>
      </c>
      <c r="I15" t="s">
        <v>324</v>
      </c>
      <c r="J15" t="s">
        <v>325</v>
      </c>
      <c r="K15" t="s">
        <v>326</v>
      </c>
      <c r="L15">
        <v>1339</v>
      </c>
      <c r="N15">
        <v>1007</v>
      </c>
      <c r="O15" t="s">
        <v>181</v>
      </c>
      <c r="P15" t="s">
        <v>181</v>
      </c>
      <c r="Q15">
        <v>1</v>
      </c>
      <c r="W15">
        <v>0</v>
      </c>
      <c r="X15">
        <v>841631995</v>
      </c>
      <c r="Y15">
        <v>0.02</v>
      </c>
      <c r="AA15">
        <v>6512.27</v>
      </c>
      <c r="AB15">
        <v>0</v>
      </c>
      <c r="AC15">
        <v>0</v>
      </c>
      <c r="AD15">
        <v>0</v>
      </c>
      <c r="AE15">
        <v>1287.01</v>
      </c>
      <c r="AF15">
        <v>0</v>
      </c>
      <c r="AG15">
        <v>0</v>
      </c>
      <c r="AH15">
        <v>0</v>
      </c>
      <c r="AI15">
        <v>5.0599999999999996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0.02</v>
      </c>
      <c r="AU15" t="s">
        <v>3</v>
      </c>
      <c r="AV15">
        <v>0</v>
      </c>
      <c r="AW15">
        <v>2</v>
      </c>
      <c r="AX15">
        <v>34133133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Y15*Source!I69</f>
        <v>0.128</v>
      </c>
      <c r="CY15">
        <f>AA15</f>
        <v>6512.27</v>
      </c>
      <c r="CZ15">
        <f>AE15</f>
        <v>1287.01</v>
      </c>
      <c r="DA15">
        <f>AI15</f>
        <v>5.0599999999999996</v>
      </c>
      <c r="DB15">
        <f>ROUND(ROUND(AT15*CZ15,2),6)</f>
        <v>25.74</v>
      </c>
      <c r="DC15">
        <f>ROUND(ROUND(AT15*AG15,2),6)</f>
        <v>0</v>
      </c>
    </row>
    <row r="16" spans="1:107">
      <c r="A16">
        <f>ROW(Source!A69)</f>
        <v>69</v>
      </c>
      <c r="B16">
        <v>34132744</v>
      </c>
      <c r="C16">
        <v>34133129</v>
      </c>
      <c r="D16">
        <v>29115638</v>
      </c>
      <c r="E16">
        <v>1</v>
      </c>
      <c r="F16">
        <v>1</v>
      </c>
      <c r="G16">
        <v>1</v>
      </c>
      <c r="H16">
        <v>3</v>
      </c>
      <c r="I16" t="s">
        <v>327</v>
      </c>
      <c r="J16" t="s">
        <v>328</v>
      </c>
      <c r="K16" t="s">
        <v>329</v>
      </c>
      <c r="L16">
        <v>1339</v>
      </c>
      <c r="N16">
        <v>1007</v>
      </c>
      <c r="O16" t="s">
        <v>181</v>
      </c>
      <c r="P16" t="s">
        <v>181</v>
      </c>
      <c r="Q16">
        <v>1</v>
      </c>
      <c r="W16">
        <v>0</v>
      </c>
      <c r="X16">
        <v>-1354067380</v>
      </c>
      <c r="Y16">
        <v>0.03</v>
      </c>
      <c r="AA16">
        <v>6173.78</v>
      </c>
      <c r="AB16">
        <v>0</v>
      </c>
      <c r="AC16">
        <v>0</v>
      </c>
      <c r="AD16">
        <v>0</v>
      </c>
      <c r="AE16">
        <v>1242.21</v>
      </c>
      <c r="AF16">
        <v>0</v>
      </c>
      <c r="AG16">
        <v>0</v>
      </c>
      <c r="AH16">
        <v>0</v>
      </c>
      <c r="AI16">
        <v>4.97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0.03</v>
      </c>
      <c r="AU16" t="s">
        <v>3</v>
      </c>
      <c r="AV16">
        <v>0</v>
      </c>
      <c r="AW16">
        <v>2</v>
      </c>
      <c r="AX16">
        <v>34133134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Y16*Source!I69</f>
        <v>0.192</v>
      </c>
      <c r="CY16">
        <f>AA16</f>
        <v>6173.78</v>
      </c>
      <c r="CZ16">
        <f>AE16</f>
        <v>1242.21</v>
      </c>
      <c r="DA16">
        <f>AI16</f>
        <v>4.97</v>
      </c>
      <c r="DB16">
        <f>ROUND(ROUND(AT16*CZ16,2),6)</f>
        <v>37.270000000000003</v>
      </c>
      <c r="DC16">
        <f>ROUND(ROUND(AT16*AG16,2),6)</f>
        <v>0</v>
      </c>
    </row>
    <row r="17" spans="1:107">
      <c r="A17">
        <f>ROW(Source!A70)</f>
        <v>70</v>
      </c>
      <c r="B17">
        <v>34132744</v>
      </c>
      <c r="C17">
        <v>37476771</v>
      </c>
      <c r="D17">
        <v>31427453</v>
      </c>
      <c r="E17">
        <v>1</v>
      </c>
      <c r="F17">
        <v>1</v>
      </c>
      <c r="G17">
        <v>1</v>
      </c>
      <c r="H17">
        <v>1</v>
      </c>
      <c r="I17" t="s">
        <v>330</v>
      </c>
      <c r="J17" t="s">
        <v>3</v>
      </c>
      <c r="K17" t="s">
        <v>331</v>
      </c>
      <c r="L17">
        <v>1369</v>
      </c>
      <c r="N17">
        <v>1013</v>
      </c>
      <c r="O17" t="s">
        <v>299</v>
      </c>
      <c r="P17" t="s">
        <v>299</v>
      </c>
      <c r="Q17">
        <v>1</v>
      </c>
      <c r="W17">
        <v>0</v>
      </c>
      <c r="X17">
        <v>1499813984</v>
      </c>
      <c r="Y17">
        <v>37.26</v>
      </c>
      <c r="AA17">
        <v>0</v>
      </c>
      <c r="AB17">
        <v>0</v>
      </c>
      <c r="AC17">
        <v>0</v>
      </c>
      <c r="AD17">
        <v>290.04000000000002</v>
      </c>
      <c r="AE17">
        <v>0</v>
      </c>
      <c r="AF17">
        <v>0</v>
      </c>
      <c r="AG17">
        <v>0</v>
      </c>
      <c r="AH17">
        <v>290.04000000000002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1</v>
      </c>
      <c r="AQ17">
        <v>0</v>
      </c>
      <c r="AR17">
        <v>0</v>
      </c>
      <c r="AS17" t="s">
        <v>3</v>
      </c>
      <c r="AT17">
        <v>32.4</v>
      </c>
      <c r="AU17" t="s">
        <v>101</v>
      </c>
      <c r="AV17">
        <v>1</v>
      </c>
      <c r="AW17">
        <v>2</v>
      </c>
      <c r="AX17">
        <v>37476772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Y17*Source!I70</f>
        <v>2.3846400000000001</v>
      </c>
      <c r="CY17">
        <f>AD17</f>
        <v>290.04000000000002</v>
      </c>
      <c r="CZ17">
        <f>AH17</f>
        <v>290.04000000000002</v>
      </c>
      <c r="DA17">
        <f>AL17</f>
        <v>1</v>
      </c>
      <c r="DB17">
        <f>ROUND((ROUND(AT17*CZ17,2)*1.15),6)</f>
        <v>10806.895</v>
      </c>
      <c r="DC17">
        <f>ROUND((ROUND(AT17*AG17,2)*1.15),6)</f>
        <v>0</v>
      </c>
    </row>
    <row r="18" spans="1:107">
      <c r="A18">
        <f>ROW(Source!A70)</f>
        <v>70</v>
      </c>
      <c r="B18">
        <v>34132744</v>
      </c>
      <c r="C18">
        <v>37476771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28</v>
      </c>
      <c r="J18" t="s">
        <v>3</v>
      </c>
      <c r="K18" t="s">
        <v>302</v>
      </c>
      <c r="L18">
        <v>608254</v>
      </c>
      <c r="N18">
        <v>1013</v>
      </c>
      <c r="O18" t="s">
        <v>303</v>
      </c>
      <c r="P18" t="s">
        <v>303</v>
      </c>
      <c r="Q18">
        <v>1</v>
      </c>
      <c r="W18">
        <v>0</v>
      </c>
      <c r="X18">
        <v>-185737400</v>
      </c>
      <c r="Y18">
        <v>0.21250000000000002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1</v>
      </c>
      <c r="AQ18">
        <v>0</v>
      </c>
      <c r="AR18">
        <v>0</v>
      </c>
      <c r="AS18" t="s">
        <v>3</v>
      </c>
      <c r="AT18">
        <v>0.17</v>
      </c>
      <c r="AU18" t="s">
        <v>100</v>
      </c>
      <c r="AV18">
        <v>2</v>
      </c>
      <c r="AW18">
        <v>2</v>
      </c>
      <c r="AX18">
        <v>37476773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Y18*Source!I70</f>
        <v>1.3600000000000001E-2</v>
      </c>
      <c r="CY18">
        <f>AD18</f>
        <v>0</v>
      </c>
      <c r="CZ18">
        <f>AH18</f>
        <v>0</v>
      </c>
      <c r="DA18">
        <f>AL18</f>
        <v>1</v>
      </c>
      <c r="DB18">
        <f>ROUND((ROUND(AT18*CZ18,2)*1.25),6)</f>
        <v>0</v>
      </c>
      <c r="DC18">
        <f>ROUND((ROUND(AT18*AG18,2)*1.25),6)</f>
        <v>0</v>
      </c>
    </row>
    <row r="19" spans="1:107">
      <c r="A19">
        <f>ROW(Source!A70)</f>
        <v>70</v>
      </c>
      <c r="B19">
        <v>34132744</v>
      </c>
      <c r="C19">
        <v>37476771</v>
      </c>
      <c r="D19">
        <v>35554688</v>
      </c>
      <c r="E19">
        <v>1</v>
      </c>
      <c r="F19">
        <v>1</v>
      </c>
      <c r="G19">
        <v>1</v>
      </c>
      <c r="H19">
        <v>2</v>
      </c>
      <c r="I19" t="s">
        <v>332</v>
      </c>
      <c r="J19" t="s">
        <v>333</v>
      </c>
      <c r="K19" t="s">
        <v>334</v>
      </c>
      <c r="L19">
        <v>1368</v>
      </c>
      <c r="N19">
        <v>1011</v>
      </c>
      <c r="O19" t="s">
        <v>307</v>
      </c>
      <c r="P19" t="s">
        <v>307</v>
      </c>
      <c r="Q19">
        <v>1</v>
      </c>
      <c r="W19">
        <v>0</v>
      </c>
      <c r="X19">
        <v>-735948250</v>
      </c>
      <c r="Y19">
        <v>6.25E-2</v>
      </c>
      <c r="AA19">
        <v>0</v>
      </c>
      <c r="AB19">
        <v>889.06</v>
      </c>
      <c r="AC19">
        <v>453.6</v>
      </c>
      <c r="AD19">
        <v>0</v>
      </c>
      <c r="AE19">
        <v>0</v>
      </c>
      <c r="AF19">
        <v>86.4</v>
      </c>
      <c r="AG19">
        <v>13.5</v>
      </c>
      <c r="AH19">
        <v>0</v>
      </c>
      <c r="AI19">
        <v>1</v>
      </c>
      <c r="AJ19">
        <v>10.29</v>
      </c>
      <c r="AK19">
        <v>33.6</v>
      </c>
      <c r="AL19">
        <v>1</v>
      </c>
      <c r="AN19">
        <v>0</v>
      </c>
      <c r="AO19">
        <v>1</v>
      </c>
      <c r="AP19">
        <v>1</v>
      </c>
      <c r="AQ19">
        <v>0</v>
      </c>
      <c r="AR19">
        <v>0</v>
      </c>
      <c r="AS19" t="s">
        <v>3</v>
      </c>
      <c r="AT19">
        <v>0.05</v>
      </c>
      <c r="AU19" t="s">
        <v>100</v>
      </c>
      <c r="AV19">
        <v>0</v>
      </c>
      <c r="AW19">
        <v>2</v>
      </c>
      <c r="AX19">
        <v>37476774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Y19*Source!I70</f>
        <v>4.0000000000000001E-3</v>
      </c>
      <c r="CY19">
        <f>AB19</f>
        <v>889.06</v>
      </c>
      <c r="CZ19">
        <f>AF19</f>
        <v>86.4</v>
      </c>
      <c r="DA19">
        <f>AJ19</f>
        <v>10.29</v>
      </c>
      <c r="DB19">
        <f>ROUND((ROUND(AT19*CZ19,2)*1.25),6)</f>
        <v>5.4</v>
      </c>
      <c r="DC19">
        <f>ROUND((ROUND(AT19*AG19,2)*1.25),6)</f>
        <v>0.85</v>
      </c>
    </row>
    <row r="20" spans="1:107">
      <c r="A20">
        <f>ROW(Source!A70)</f>
        <v>70</v>
      </c>
      <c r="B20">
        <v>34132744</v>
      </c>
      <c r="C20">
        <v>37476771</v>
      </c>
      <c r="D20">
        <v>35554696</v>
      </c>
      <c r="E20">
        <v>1</v>
      </c>
      <c r="F20">
        <v>1</v>
      </c>
      <c r="G20">
        <v>1</v>
      </c>
      <c r="H20">
        <v>2</v>
      </c>
      <c r="I20" t="s">
        <v>335</v>
      </c>
      <c r="J20" t="s">
        <v>336</v>
      </c>
      <c r="K20" t="s">
        <v>337</v>
      </c>
      <c r="L20">
        <v>1368</v>
      </c>
      <c r="N20">
        <v>1011</v>
      </c>
      <c r="O20" t="s">
        <v>307</v>
      </c>
      <c r="P20" t="s">
        <v>307</v>
      </c>
      <c r="Q20">
        <v>1</v>
      </c>
      <c r="W20">
        <v>0</v>
      </c>
      <c r="X20">
        <v>564027943</v>
      </c>
      <c r="Y20">
        <v>0.15</v>
      </c>
      <c r="AA20">
        <v>0</v>
      </c>
      <c r="AB20">
        <v>1448.52</v>
      </c>
      <c r="AC20">
        <v>453.6</v>
      </c>
      <c r="AD20">
        <v>0</v>
      </c>
      <c r="AE20">
        <v>0</v>
      </c>
      <c r="AF20">
        <v>163.49</v>
      </c>
      <c r="AG20">
        <v>13.5</v>
      </c>
      <c r="AH20">
        <v>0</v>
      </c>
      <c r="AI20">
        <v>1</v>
      </c>
      <c r="AJ20">
        <v>8.86</v>
      </c>
      <c r="AK20">
        <v>33.6</v>
      </c>
      <c r="AL20">
        <v>1</v>
      </c>
      <c r="AN20">
        <v>0</v>
      </c>
      <c r="AO20">
        <v>1</v>
      </c>
      <c r="AP20">
        <v>1</v>
      </c>
      <c r="AQ20">
        <v>0</v>
      </c>
      <c r="AR20">
        <v>0</v>
      </c>
      <c r="AS20" t="s">
        <v>3</v>
      </c>
      <c r="AT20">
        <v>0.12</v>
      </c>
      <c r="AU20" t="s">
        <v>100</v>
      </c>
      <c r="AV20">
        <v>0</v>
      </c>
      <c r="AW20">
        <v>2</v>
      </c>
      <c r="AX20">
        <v>37476775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Y20*Source!I70</f>
        <v>9.5999999999999992E-3</v>
      </c>
      <c r="CY20">
        <f>AB20</f>
        <v>1448.52</v>
      </c>
      <c r="CZ20">
        <f>AF20</f>
        <v>163.49</v>
      </c>
      <c r="DA20">
        <f>AJ20</f>
        <v>8.86</v>
      </c>
      <c r="DB20">
        <f>ROUND((ROUND(AT20*CZ20,2)*1.25),6)</f>
        <v>24.524999999999999</v>
      </c>
      <c r="DC20">
        <f>ROUND((ROUND(AT20*AG20,2)*1.25),6)</f>
        <v>2.0249999999999999</v>
      </c>
    </row>
    <row r="21" spans="1:107">
      <c r="A21">
        <f>ROW(Source!A70)</f>
        <v>70</v>
      </c>
      <c r="B21">
        <v>34132744</v>
      </c>
      <c r="C21">
        <v>37476771</v>
      </c>
      <c r="D21">
        <v>35555088</v>
      </c>
      <c r="E21">
        <v>1</v>
      </c>
      <c r="F21">
        <v>1</v>
      </c>
      <c r="G21">
        <v>1</v>
      </c>
      <c r="H21">
        <v>2</v>
      </c>
      <c r="I21" t="s">
        <v>318</v>
      </c>
      <c r="J21" t="s">
        <v>338</v>
      </c>
      <c r="K21" t="s">
        <v>320</v>
      </c>
      <c r="L21">
        <v>1368</v>
      </c>
      <c r="N21">
        <v>1011</v>
      </c>
      <c r="O21" t="s">
        <v>307</v>
      </c>
      <c r="P21" t="s">
        <v>307</v>
      </c>
      <c r="Q21">
        <v>1</v>
      </c>
      <c r="W21">
        <v>0</v>
      </c>
      <c r="X21">
        <v>586434904</v>
      </c>
      <c r="Y21">
        <v>0.1875</v>
      </c>
      <c r="AA21">
        <v>0</v>
      </c>
      <c r="AB21">
        <v>932.72</v>
      </c>
      <c r="AC21">
        <v>389.76</v>
      </c>
      <c r="AD21">
        <v>0</v>
      </c>
      <c r="AE21">
        <v>0</v>
      </c>
      <c r="AF21">
        <v>87.17</v>
      </c>
      <c r="AG21">
        <v>11.6</v>
      </c>
      <c r="AH21">
        <v>0</v>
      </c>
      <c r="AI21">
        <v>1</v>
      </c>
      <c r="AJ21">
        <v>10.7</v>
      </c>
      <c r="AK21">
        <v>33.6</v>
      </c>
      <c r="AL21">
        <v>1</v>
      </c>
      <c r="AN21">
        <v>0</v>
      </c>
      <c r="AO21">
        <v>1</v>
      </c>
      <c r="AP21">
        <v>1</v>
      </c>
      <c r="AQ21">
        <v>0</v>
      </c>
      <c r="AR21">
        <v>0</v>
      </c>
      <c r="AS21" t="s">
        <v>3</v>
      </c>
      <c r="AT21">
        <v>0.15</v>
      </c>
      <c r="AU21" t="s">
        <v>100</v>
      </c>
      <c r="AV21">
        <v>0</v>
      </c>
      <c r="AW21">
        <v>2</v>
      </c>
      <c r="AX21">
        <v>37476776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Y21*Source!I70</f>
        <v>1.2E-2</v>
      </c>
      <c r="CY21">
        <f>AB21</f>
        <v>932.72</v>
      </c>
      <c r="CZ21">
        <f>AF21</f>
        <v>87.17</v>
      </c>
      <c r="DA21">
        <f>AJ21</f>
        <v>10.7</v>
      </c>
      <c r="DB21">
        <f>ROUND((ROUND(AT21*CZ21,2)*1.25),6)</f>
        <v>16.350000000000001</v>
      </c>
      <c r="DC21">
        <f>ROUND((ROUND(AT21*AG21,2)*1.25),6)</f>
        <v>2.1749999999999998</v>
      </c>
    </row>
    <row r="22" spans="1:107">
      <c r="A22">
        <f>ROW(Source!A70)</f>
        <v>70</v>
      </c>
      <c r="B22">
        <v>34132744</v>
      </c>
      <c r="C22">
        <v>37476771</v>
      </c>
      <c r="D22">
        <v>35552775</v>
      </c>
      <c r="E22">
        <v>1</v>
      </c>
      <c r="F22">
        <v>1</v>
      </c>
      <c r="G22">
        <v>1</v>
      </c>
      <c r="H22">
        <v>3</v>
      </c>
      <c r="I22" t="s">
        <v>339</v>
      </c>
      <c r="J22" t="s">
        <v>340</v>
      </c>
      <c r="K22" t="s">
        <v>341</v>
      </c>
      <c r="L22">
        <v>1348</v>
      </c>
      <c r="N22">
        <v>1009</v>
      </c>
      <c r="O22" t="s">
        <v>26</v>
      </c>
      <c r="P22" t="s">
        <v>26</v>
      </c>
      <c r="Q22">
        <v>1000</v>
      </c>
      <c r="W22">
        <v>0</v>
      </c>
      <c r="X22">
        <v>-15589257</v>
      </c>
      <c r="Y22">
        <v>1.5E-3</v>
      </c>
      <c r="AA22">
        <v>107833.88</v>
      </c>
      <c r="AB22">
        <v>0</v>
      </c>
      <c r="AC22">
        <v>0</v>
      </c>
      <c r="AD22">
        <v>0</v>
      </c>
      <c r="AE22">
        <v>35011</v>
      </c>
      <c r="AF22">
        <v>0</v>
      </c>
      <c r="AG22">
        <v>0</v>
      </c>
      <c r="AH22">
        <v>0</v>
      </c>
      <c r="AI22">
        <v>3.08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1.5E-3</v>
      </c>
      <c r="AU22" t="s">
        <v>3</v>
      </c>
      <c r="AV22">
        <v>0</v>
      </c>
      <c r="AW22">
        <v>2</v>
      </c>
      <c r="AX22">
        <v>37476779</v>
      </c>
      <c r="AY22">
        <v>1</v>
      </c>
      <c r="AZ22">
        <v>0</v>
      </c>
      <c r="BA22">
        <v>24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Y22*Source!I70</f>
        <v>9.6000000000000002E-5</v>
      </c>
      <c r="CY22">
        <f>AA22</f>
        <v>107833.88</v>
      </c>
      <c r="CZ22">
        <f>AE22</f>
        <v>35011</v>
      </c>
      <c r="DA22">
        <f>AI22</f>
        <v>3.08</v>
      </c>
      <c r="DB22">
        <f>ROUND(ROUND(AT22*CZ22,2),6)</f>
        <v>52.52</v>
      </c>
      <c r="DC22">
        <f>ROUND(ROUND(AT22*AG22,2),6)</f>
        <v>0</v>
      </c>
    </row>
    <row r="23" spans="1:107">
      <c r="A23">
        <f>ROW(Source!A70)</f>
        <v>70</v>
      </c>
      <c r="B23">
        <v>34132744</v>
      </c>
      <c r="C23">
        <v>37476771</v>
      </c>
      <c r="D23">
        <v>35552778</v>
      </c>
      <c r="E23">
        <v>1</v>
      </c>
      <c r="F23">
        <v>1</v>
      </c>
      <c r="G23">
        <v>1</v>
      </c>
      <c r="H23">
        <v>3</v>
      </c>
      <c r="I23" t="s">
        <v>342</v>
      </c>
      <c r="J23" t="s">
        <v>343</v>
      </c>
      <c r="K23" t="s">
        <v>344</v>
      </c>
      <c r="L23">
        <v>1348</v>
      </c>
      <c r="N23">
        <v>1009</v>
      </c>
      <c r="O23" t="s">
        <v>26</v>
      </c>
      <c r="P23" t="s">
        <v>26</v>
      </c>
      <c r="Q23">
        <v>1000</v>
      </c>
      <c r="W23">
        <v>0</v>
      </c>
      <c r="X23">
        <v>1184193399</v>
      </c>
      <c r="Y23">
        <v>5.0000000000000001E-4</v>
      </c>
      <c r="AA23">
        <v>39151.86</v>
      </c>
      <c r="AB23">
        <v>0</v>
      </c>
      <c r="AC23">
        <v>0</v>
      </c>
      <c r="AD23">
        <v>0</v>
      </c>
      <c r="AE23">
        <v>9526</v>
      </c>
      <c r="AF23">
        <v>0</v>
      </c>
      <c r="AG23">
        <v>0</v>
      </c>
      <c r="AH23">
        <v>0</v>
      </c>
      <c r="AI23">
        <v>4.1100000000000003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5.0000000000000001E-4</v>
      </c>
      <c r="AU23" t="s">
        <v>3</v>
      </c>
      <c r="AV23">
        <v>0</v>
      </c>
      <c r="AW23">
        <v>2</v>
      </c>
      <c r="AX23">
        <v>37476780</v>
      </c>
      <c r="AY23">
        <v>1</v>
      </c>
      <c r="AZ23">
        <v>0</v>
      </c>
      <c r="BA23">
        <v>25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Y23*Source!I70</f>
        <v>3.1999999999999999E-5</v>
      </c>
      <c r="CY23">
        <f>AA23</f>
        <v>39151.86</v>
      </c>
      <c r="CZ23">
        <f>AE23</f>
        <v>9526</v>
      </c>
      <c r="DA23">
        <f>AI23</f>
        <v>4.1100000000000003</v>
      </c>
      <c r="DB23">
        <f>ROUND(ROUND(AT23*CZ23,2),6)</f>
        <v>4.76</v>
      </c>
      <c r="DC23">
        <f>ROUND(ROUND(AT23*AG23,2),6)</f>
        <v>0</v>
      </c>
    </row>
    <row r="24" spans="1:107">
      <c r="A24">
        <f>ROW(Source!A70)</f>
        <v>70</v>
      </c>
      <c r="B24">
        <v>34132744</v>
      </c>
      <c r="C24">
        <v>37476771</v>
      </c>
      <c r="D24">
        <v>0</v>
      </c>
      <c r="E24">
        <v>0</v>
      </c>
      <c r="F24">
        <v>1</v>
      </c>
      <c r="G24">
        <v>1</v>
      </c>
      <c r="H24">
        <v>3</v>
      </c>
      <c r="I24" t="s">
        <v>112</v>
      </c>
      <c r="J24" t="s">
        <v>3</v>
      </c>
      <c r="K24" t="s">
        <v>113</v>
      </c>
      <c r="L24">
        <v>1504999</v>
      </c>
      <c r="N24">
        <v>1010</v>
      </c>
      <c r="O24" t="s">
        <v>114</v>
      </c>
      <c r="P24" t="s">
        <v>115</v>
      </c>
      <c r="Q24">
        <v>1</v>
      </c>
      <c r="W24">
        <v>0</v>
      </c>
      <c r="X24">
        <v>175125918</v>
      </c>
      <c r="Y24">
        <v>46.875</v>
      </c>
      <c r="AA24">
        <v>1191.6600000000001</v>
      </c>
      <c r="AB24">
        <v>0</v>
      </c>
      <c r="AC24">
        <v>0</v>
      </c>
      <c r="AD24">
        <v>0</v>
      </c>
      <c r="AE24">
        <v>1191.6600000000001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N24">
        <v>0</v>
      </c>
      <c r="AO24">
        <v>0</v>
      </c>
      <c r="AP24">
        <v>2</v>
      </c>
      <c r="AQ24">
        <v>0</v>
      </c>
      <c r="AR24">
        <v>0</v>
      </c>
      <c r="AS24" t="s">
        <v>3</v>
      </c>
      <c r="AT24">
        <v>46.875</v>
      </c>
      <c r="AU24" t="s">
        <v>3</v>
      </c>
      <c r="AV24">
        <v>0</v>
      </c>
      <c r="AW24">
        <v>1</v>
      </c>
      <c r="AX24">
        <v>-1</v>
      </c>
      <c r="AY24">
        <v>0</v>
      </c>
      <c r="AZ24">
        <v>0</v>
      </c>
      <c r="BA24" t="s">
        <v>3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Y24*Source!I70</f>
        <v>3</v>
      </c>
      <c r="CY24">
        <f>AA24</f>
        <v>1191.6600000000001</v>
      </c>
      <c r="CZ24">
        <f>AE24</f>
        <v>1191.6600000000001</v>
      </c>
      <c r="DA24">
        <f>AI24</f>
        <v>1</v>
      </c>
      <c r="DB24">
        <f>ROUND(ROUND(AT24*CZ24,2),6)</f>
        <v>55859.06</v>
      </c>
      <c r="DC24">
        <f>ROUND(ROUND(AT24*AG24,2),6)</f>
        <v>0</v>
      </c>
    </row>
    <row r="25" spans="1:107">
      <c r="A25">
        <f>ROW(Source!A72)</f>
        <v>72</v>
      </c>
      <c r="B25">
        <v>34132744</v>
      </c>
      <c r="C25">
        <v>34133052</v>
      </c>
      <c r="D25">
        <v>18413627</v>
      </c>
      <c r="E25">
        <v>1</v>
      </c>
      <c r="F25">
        <v>1</v>
      </c>
      <c r="G25">
        <v>1</v>
      </c>
      <c r="H25">
        <v>1</v>
      </c>
      <c r="I25" t="s">
        <v>345</v>
      </c>
      <c r="J25" t="s">
        <v>3</v>
      </c>
      <c r="K25" t="s">
        <v>346</v>
      </c>
      <c r="L25">
        <v>1369</v>
      </c>
      <c r="N25">
        <v>1013</v>
      </c>
      <c r="O25" t="s">
        <v>299</v>
      </c>
      <c r="P25" t="s">
        <v>299</v>
      </c>
      <c r="Q25">
        <v>1</v>
      </c>
      <c r="W25">
        <v>0</v>
      </c>
      <c r="X25">
        <v>-1366182279</v>
      </c>
      <c r="Y25">
        <v>2.76</v>
      </c>
      <c r="AA25">
        <v>0</v>
      </c>
      <c r="AB25">
        <v>0</v>
      </c>
      <c r="AC25">
        <v>0</v>
      </c>
      <c r="AD25">
        <v>329.2</v>
      </c>
      <c r="AE25">
        <v>0</v>
      </c>
      <c r="AF25">
        <v>0</v>
      </c>
      <c r="AG25">
        <v>0</v>
      </c>
      <c r="AH25">
        <v>329.2</v>
      </c>
      <c r="AI25">
        <v>1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1</v>
      </c>
      <c r="AQ25">
        <v>0</v>
      </c>
      <c r="AR25">
        <v>0</v>
      </c>
      <c r="AS25" t="s">
        <v>3</v>
      </c>
      <c r="AT25">
        <v>2.4</v>
      </c>
      <c r="AU25" t="s">
        <v>101</v>
      </c>
      <c r="AV25">
        <v>1</v>
      </c>
      <c r="AW25">
        <v>2</v>
      </c>
      <c r="AX25">
        <v>35841282</v>
      </c>
      <c r="AY25">
        <v>2</v>
      </c>
      <c r="AZ25">
        <v>131072</v>
      </c>
      <c r="BA25">
        <v>27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Y25*Source!I72</f>
        <v>25.529999999999998</v>
      </c>
      <c r="CY25">
        <f>AD25</f>
        <v>329.2</v>
      </c>
      <c r="CZ25">
        <f>AH25</f>
        <v>329.2</v>
      </c>
      <c r="DA25">
        <f>AL25</f>
        <v>1</v>
      </c>
      <c r="DB25">
        <f>ROUND((ROUND(AT25*CZ25,2)*1.15),6)</f>
        <v>908.59199999999998</v>
      </c>
      <c r="DC25">
        <f>ROUND((ROUND(AT25*AG25,2)*1.15),6)</f>
        <v>0</v>
      </c>
    </row>
    <row r="26" spans="1:107">
      <c r="A26">
        <f>ROW(Source!A72)</f>
        <v>72</v>
      </c>
      <c r="B26">
        <v>34132744</v>
      </c>
      <c r="C26">
        <v>34133052</v>
      </c>
      <c r="D26">
        <v>29172657</v>
      </c>
      <c r="E26">
        <v>1</v>
      </c>
      <c r="F26">
        <v>1</v>
      </c>
      <c r="G26">
        <v>1</v>
      </c>
      <c r="H26">
        <v>2</v>
      </c>
      <c r="I26" t="s">
        <v>347</v>
      </c>
      <c r="J26" t="s">
        <v>348</v>
      </c>
      <c r="K26" t="s">
        <v>349</v>
      </c>
      <c r="L26">
        <v>1368</v>
      </c>
      <c r="N26">
        <v>1011</v>
      </c>
      <c r="O26" t="s">
        <v>307</v>
      </c>
      <c r="P26" t="s">
        <v>307</v>
      </c>
      <c r="Q26">
        <v>1</v>
      </c>
      <c r="W26">
        <v>0</v>
      </c>
      <c r="X26">
        <v>-86677160</v>
      </c>
      <c r="Y26">
        <v>0.5</v>
      </c>
      <c r="AA26">
        <v>0</v>
      </c>
      <c r="AB26">
        <v>60.26</v>
      </c>
      <c r="AC26">
        <v>0</v>
      </c>
      <c r="AD26">
        <v>0</v>
      </c>
      <c r="AE26">
        <v>0</v>
      </c>
      <c r="AF26">
        <v>8.1</v>
      </c>
      <c r="AG26">
        <v>0</v>
      </c>
      <c r="AH26">
        <v>0</v>
      </c>
      <c r="AI26">
        <v>1</v>
      </c>
      <c r="AJ26">
        <v>7.44</v>
      </c>
      <c r="AK26">
        <v>33.6</v>
      </c>
      <c r="AL26">
        <v>1</v>
      </c>
      <c r="AN26">
        <v>0</v>
      </c>
      <c r="AO26">
        <v>1</v>
      </c>
      <c r="AP26">
        <v>1</v>
      </c>
      <c r="AQ26">
        <v>0</v>
      </c>
      <c r="AR26">
        <v>0</v>
      </c>
      <c r="AS26" t="s">
        <v>3</v>
      </c>
      <c r="AT26">
        <v>0.4</v>
      </c>
      <c r="AU26" t="s">
        <v>100</v>
      </c>
      <c r="AV26">
        <v>0</v>
      </c>
      <c r="AW26">
        <v>2</v>
      </c>
      <c r="AX26">
        <v>35841283</v>
      </c>
      <c r="AY26">
        <v>1</v>
      </c>
      <c r="AZ26">
        <v>0</v>
      </c>
      <c r="BA26">
        <v>28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Y26*Source!I72</f>
        <v>4.625</v>
      </c>
      <c r="CY26">
        <f>AB26</f>
        <v>60.26</v>
      </c>
      <c r="CZ26">
        <f>AF26</f>
        <v>8.1</v>
      </c>
      <c r="DA26">
        <f>AJ26</f>
        <v>7.44</v>
      </c>
      <c r="DB26">
        <f>ROUND((ROUND(AT26*CZ26,2)*1.25),6)</f>
        <v>4.05</v>
      </c>
      <c r="DC26">
        <f>ROUND((ROUND(AT26*AG26,2)*1.25),6)</f>
        <v>0</v>
      </c>
    </row>
    <row r="27" spans="1:107">
      <c r="A27">
        <f>ROW(Source!A72)</f>
        <v>72</v>
      </c>
      <c r="B27">
        <v>34132744</v>
      </c>
      <c r="C27">
        <v>34133052</v>
      </c>
      <c r="D27">
        <v>29174507</v>
      </c>
      <c r="E27">
        <v>1</v>
      </c>
      <c r="F27">
        <v>1</v>
      </c>
      <c r="G27">
        <v>1</v>
      </c>
      <c r="H27">
        <v>2</v>
      </c>
      <c r="I27" t="s">
        <v>350</v>
      </c>
      <c r="J27" t="s">
        <v>351</v>
      </c>
      <c r="K27" t="s">
        <v>352</v>
      </c>
      <c r="L27">
        <v>1368</v>
      </c>
      <c r="N27">
        <v>1011</v>
      </c>
      <c r="O27" t="s">
        <v>307</v>
      </c>
      <c r="P27" t="s">
        <v>307</v>
      </c>
      <c r="Q27">
        <v>1</v>
      </c>
      <c r="W27">
        <v>0</v>
      </c>
      <c r="X27">
        <v>-1974929952</v>
      </c>
      <c r="Y27">
        <v>0.15</v>
      </c>
      <c r="AA27">
        <v>0</v>
      </c>
      <c r="AB27">
        <v>18.11</v>
      </c>
      <c r="AC27">
        <v>0</v>
      </c>
      <c r="AD27">
        <v>0</v>
      </c>
      <c r="AE27">
        <v>0</v>
      </c>
      <c r="AF27">
        <v>5.13</v>
      </c>
      <c r="AG27">
        <v>0</v>
      </c>
      <c r="AH27">
        <v>0</v>
      </c>
      <c r="AI27">
        <v>1</v>
      </c>
      <c r="AJ27">
        <v>3.53</v>
      </c>
      <c r="AK27">
        <v>33.6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</v>
      </c>
      <c r="AT27">
        <v>0.12</v>
      </c>
      <c r="AU27" t="s">
        <v>100</v>
      </c>
      <c r="AV27">
        <v>0</v>
      </c>
      <c r="AW27">
        <v>2</v>
      </c>
      <c r="AX27">
        <v>35841284</v>
      </c>
      <c r="AY27">
        <v>1</v>
      </c>
      <c r="AZ27">
        <v>0</v>
      </c>
      <c r="BA27">
        <v>29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Y27*Source!I72</f>
        <v>1.3875</v>
      </c>
      <c r="CY27">
        <f>AB27</f>
        <v>18.11</v>
      </c>
      <c r="CZ27">
        <f>AF27</f>
        <v>5.13</v>
      </c>
      <c r="DA27">
        <f>AJ27</f>
        <v>3.53</v>
      </c>
      <c r="DB27">
        <f>ROUND((ROUND(AT27*CZ27,2)*1.25),6)</f>
        <v>0.77500000000000002</v>
      </c>
      <c r="DC27">
        <f>ROUND((ROUND(AT27*AG27,2)*1.25),6)</f>
        <v>0</v>
      </c>
    </row>
    <row r="28" spans="1:107">
      <c r="A28">
        <f>ROW(Source!A72)</f>
        <v>72</v>
      </c>
      <c r="B28">
        <v>34132744</v>
      </c>
      <c r="C28">
        <v>34133052</v>
      </c>
      <c r="D28">
        <v>29174580</v>
      </c>
      <c r="E28">
        <v>1</v>
      </c>
      <c r="F28">
        <v>1</v>
      </c>
      <c r="G28">
        <v>1</v>
      </c>
      <c r="H28">
        <v>2</v>
      </c>
      <c r="I28" t="s">
        <v>353</v>
      </c>
      <c r="J28" t="s">
        <v>354</v>
      </c>
      <c r="K28" t="s">
        <v>355</v>
      </c>
      <c r="L28">
        <v>1368</v>
      </c>
      <c r="N28">
        <v>1011</v>
      </c>
      <c r="O28" t="s">
        <v>307</v>
      </c>
      <c r="P28" t="s">
        <v>307</v>
      </c>
      <c r="Q28">
        <v>1</v>
      </c>
      <c r="W28">
        <v>0</v>
      </c>
      <c r="X28">
        <v>-169468834</v>
      </c>
      <c r="Y28">
        <v>0.23749999999999999</v>
      </c>
      <c r="AA28">
        <v>0</v>
      </c>
      <c r="AB28">
        <v>31.87</v>
      </c>
      <c r="AC28">
        <v>0</v>
      </c>
      <c r="AD28">
        <v>0</v>
      </c>
      <c r="AE28">
        <v>0</v>
      </c>
      <c r="AF28">
        <v>2.08</v>
      </c>
      <c r="AG28">
        <v>0</v>
      </c>
      <c r="AH28">
        <v>0</v>
      </c>
      <c r="AI28">
        <v>1</v>
      </c>
      <c r="AJ28">
        <v>15.32</v>
      </c>
      <c r="AK28">
        <v>33.6</v>
      </c>
      <c r="AL28">
        <v>1</v>
      </c>
      <c r="AN28">
        <v>0</v>
      </c>
      <c r="AO28">
        <v>1</v>
      </c>
      <c r="AP28">
        <v>1</v>
      </c>
      <c r="AQ28">
        <v>0</v>
      </c>
      <c r="AR28">
        <v>0</v>
      </c>
      <c r="AS28" t="s">
        <v>3</v>
      </c>
      <c r="AT28">
        <v>0.19</v>
      </c>
      <c r="AU28" t="s">
        <v>100</v>
      </c>
      <c r="AV28">
        <v>0</v>
      </c>
      <c r="AW28">
        <v>2</v>
      </c>
      <c r="AX28">
        <v>35841285</v>
      </c>
      <c r="AY28">
        <v>1</v>
      </c>
      <c r="AZ28">
        <v>0</v>
      </c>
      <c r="BA28">
        <v>30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Y28*Source!I72</f>
        <v>2.1968749999999999</v>
      </c>
      <c r="CY28">
        <f>AB28</f>
        <v>31.87</v>
      </c>
      <c r="CZ28">
        <f>AF28</f>
        <v>2.08</v>
      </c>
      <c r="DA28">
        <f>AJ28</f>
        <v>15.32</v>
      </c>
      <c r="DB28">
        <f>ROUND((ROUND(AT28*CZ28,2)*1.25),6)</f>
        <v>0.5</v>
      </c>
      <c r="DC28">
        <f>ROUND((ROUND(AT28*AG28,2)*1.25),6)</f>
        <v>0</v>
      </c>
    </row>
    <row r="29" spans="1:107">
      <c r="A29">
        <f>ROW(Source!A72)</f>
        <v>72</v>
      </c>
      <c r="B29">
        <v>34132744</v>
      </c>
      <c r="C29">
        <v>34133052</v>
      </c>
      <c r="D29">
        <v>29174913</v>
      </c>
      <c r="E29">
        <v>1</v>
      </c>
      <c r="F29">
        <v>1</v>
      </c>
      <c r="G29">
        <v>1</v>
      </c>
      <c r="H29">
        <v>2</v>
      </c>
      <c r="I29" t="s">
        <v>318</v>
      </c>
      <c r="J29" t="s">
        <v>319</v>
      </c>
      <c r="K29" t="s">
        <v>320</v>
      </c>
      <c r="L29">
        <v>1368</v>
      </c>
      <c r="N29">
        <v>1011</v>
      </c>
      <c r="O29" t="s">
        <v>307</v>
      </c>
      <c r="P29" t="s">
        <v>307</v>
      </c>
      <c r="Q29">
        <v>1</v>
      </c>
      <c r="W29">
        <v>0</v>
      </c>
      <c r="X29">
        <v>458544584</v>
      </c>
      <c r="Y29">
        <v>0.21250000000000002</v>
      </c>
      <c r="AA29">
        <v>0</v>
      </c>
      <c r="AB29">
        <v>932.72</v>
      </c>
      <c r="AC29">
        <v>389.76</v>
      </c>
      <c r="AD29">
        <v>0</v>
      </c>
      <c r="AE29">
        <v>0</v>
      </c>
      <c r="AF29">
        <v>87.17</v>
      </c>
      <c r="AG29">
        <v>11.6</v>
      </c>
      <c r="AH29">
        <v>0</v>
      </c>
      <c r="AI29">
        <v>1</v>
      </c>
      <c r="AJ29">
        <v>10.7</v>
      </c>
      <c r="AK29">
        <v>33.6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0.17</v>
      </c>
      <c r="AU29" t="s">
        <v>100</v>
      </c>
      <c r="AV29">
        <v>0</v>
      </c>
      <c r="AW29">
        <v>2</v>
      </c>
      <c r="AX29">
        <v>35841286</v>
      </c>
      <c r="AY29">
        <v>1</v>
      </c>
      <c r="AZ29">
        <v>0</v>
      </c>
      <c r="BA29">
        <v>31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Y29*Source!I72</f>
        <v>1.9656250000000002</v>
      </c>
      <c r="CY29">
        <f>AB29</f>
        <v>932.72</v>
      </c>
      <c r="CZ29">
        <f>AF29</f>
        <v>87.17</v>
      </c>
      <c r="DA29">
        <f>AJ29</f>
        <v>10.7</v>
      </c>
      <c r="DB29">
        <f>ROUND((ROUND(AT29*CZ29,2)*1.25),6)</f>
        <v>18.524999999999999</v>
      </c>
      <c r="DC29">
        <f>ROUND((ROUND(AT29*AG29,2)*1.25),6)</f>
        <v>2.4624999999999999</v>
      </c>
    </row>
    <row r="30" spans="1:107">
      <c r="A30">
        <f>ROW(Source!A72)</f>
        <v>72</v>
      </c>
      <c r="B30">
        <v>34132744</v>
      </c>
      <c r="C30">
        <v>34133052</v>
      </c>
      <c r="D30">
        <v>29113979</v>
      </c>
      <c r="E30">
        <v>1</v>
      </c>
      <c r="F30">
        <v>1</v>
      </c>
      <c r="G30">
        <v>1</v>
      </c>
      <c r="H30">
        <v>3</v>
      </c>
      <c r="I30" t="s">
        <v>356</v>
      </c>
      <c r="J30" t="s">
        <v>357</v>
      </c>
      <c r="K30" t="s">
        <v>358</v>
      </c>
      <c r="L30">
        <v>1348</v>
      </c>
      <c r="N30">
        <v>1009</v>
      </c>
      <c r="O30" t="s">
        <v>26</v>
      </c>
      <c r="P30" t="s">
        <v>26</v>
      </c>
      <c r="Q30">
        <v>1000</v>
      </c>
      <c r="W30">
        <v>0</v>
      </c>
      <c r="X30">
        <v>1352318502</v>
      </c>
      <c r="Y30">
        <v>1E-4</v>
      </c>
      <c r="AA30">
        <v>89992.41</v>
      </c>
      <c r="AB30">
        <v>0</v>
      </c>
      <c r="AC30">
        <v>0</v>
      </c>
      <c r="AD30">
        <v>0</v>
      </c>
      <c r="AE30">
        <v>9749.99</v>
      </c>
      <c r="AF30">
        <v>0</v>
      </c>
      <c r="AG30">
        <v>0</v>
      </c>
      <c r="AH30">
        <v>0</v>
      </c>
      <c r="AI30">
        <v>9.23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0</v>
      </c>
      <c r="AQ30">
        <v>0</v>
      </c>
      <c r="AR30">
        <v>0</v>
      </c>
      <c r="AS30" t="s">
        <v>3</v>
      </c>
      <c r="AT30">
        <v>1E-4</v>
      </c>
      <c r="AU30" t="s">
        <v>3</v>
      </c>
      <c r="AV30">
        <v>0</v>
      </c>
      <c r="AW30">
        <v>2</v>
      </c>
      <c r="AX30">
        <v>35841287</v>
      </c>
      <c r="AY30">
        <v>1</v>
      </c>
      <c r="AZ30">
        <v>0</v>
      </c>
      <c r="BA30">
        <v>32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Y30*Source!I72</f>
        <v>9.2500000000000004E-4</v>
      </c>
      <c r="CY30">
        <f>AA30</f>
        <v>89992.41</v>
      </c>
      <c r="CZ30">
        <f>AE30</f>
        <v>9749.99</v>
      </c>
      <c r="DA30">
        <f>AI30</f>
        <v>9.23</v>
      </c>
      <c r="DB30">
        <f>ROUND(ROUND(AT30*CZ30,2),6)</f>
        <v>0.97</v>
      </c>
      <c r="DC30">
        <f>ROUND(ROUND(AT30*AG30,2),6)</f>
        <v>0</v>
      </c>
    </row>
    <row r="31" spans="1:107">
      <c r="A31">
        <f>ROW(Source!A72)</f>
        <v>72</v>
      </c>
      <c r="B31">
        <v>34132744</v>
      </c>
      <c r="C31">
        <v>34133052</v>
      </c>
      <c r="D31">
        <v>29107991</v>
      </c>
      <c r="E31">
        <v>1</v>
      </c>
      <c r="F31">
        <v>1</v>
      </c>
      <c r="G31">
        <v>1</v>
      </c>
      <c r="H31">
        <v>3</v>
      </c>
      <c r="I31" t="s">
        <v>359</v>
      </c>
      <c r="J31" t="s">
        <v>360</v>
      </c>
      <c r="K31" t="s">
        <v>361</v>
      </c>
      <c r="L31">
        <v>1354</v>
      </c>
      <c r="N31">
        <v>1010</v>
      </c>
      <c r="O31" t="s">
        <v>114</v>
      </c>
      <c r="P31" t="s">
        <v>114</v>
      </c>
      <c r="Q31">
        <v>1</v>
      </c>
      <c r="W31">
        <v>0</v>
      </c>
      <c r="X31">
        <v>-759618800</v>
      </c>
      <c r="Y31">
        <v>0.1</v>
      </c>
      <c r="AA31">
        <v>184.91</v>
      </c>
      <c r="AB31">
        <v>0</v>
      </c>
      <c r="AC31">
        <v>0</v>
      </c>
      <c r="AD31">
        <v>0</v>
      </c>
      <c r="AE31">
        <v>72.8</v>
      </c>
      <c r="AF31">
        <v>0</v>
      </c>
      <c r="AG31">
        <v>0</v>
      </c>
      <c r="AH31">
        <v>0</v>
      </c>
      <c r="AI31">
        <v>2.54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0</v>
      </c>
      <c r="AQ31">
        <v>0</v>
      </c>
      <c r="AR31">
        <v>0</v>
      </c>
      <c r="AS31" t="s">
        <v>3</v>
      </c>
      <c r="AT31">
        <v>0.1</v>
      </c>
      <c r="AU31" t="s">
        <v>3</v>
      </c>
      <c r="AV31">
        <v>0</v>
      </c>
      <c r="AW31">
        <v>2</v>
      </c>
      <c r="AX31">
        <v>35841288</v>
      </c>
      <c r="AY31">
        <v>1</v>
      </c>
      <c r="AZ31">
        <v>0</v>
      </c>
      <c r="BA31">
        <v>33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Y31*Source!I72</f>
        <v>0.92500000000000004</v>
      </c>
      <c r="CY31">
        <f>AA31</f>
        <v>184.91</v>
      </c>
      <c r="CZ31">
        <f>AE31</f>
        <v>72.8</v>
      </c>
      <c r="DA31">
        <f>AI31</f>
        <v>2.54</v>
      </c>
      <c r="DB31">
        <f>ROUND(ROUND(AT31*CZ31,2),6)</f>
        <v>7.28</v>
      </c>
      <c r="DC31">
        <f>ROUND(ROUND(AT31*AG31,2),6)</f>
        <v>0</v>
      </c>
    </row>
    <row r="32" spans="1:107">
      <c r="A32">
        <f>ROW(Source!A72)</f>
        <v>72</v>
      </c>
      <c r="B32">
        <v>34132744</v>
      </c>
      <c r="C32">
        <v>34133052</v>
      </c>
      <c r="D32">
        <v>29130601</v>
      </c>
      <c r="E32">
        <v>1</v>
      </c>
      <c r="F32">
        <v>1</v>
      </c>
      <c r="G32">
        <v>1</v>
      </c>
      <c r="H32">
        <v>3</v>
      </c>
      <c r="I32" t="s">
        <v>125</v>
      </c>
      <c r="J32" t="s">
        <v>127</v>
      </c>
      <c r="K32" t="s">
        <v>126</v>
      </c>
      <c r="L32">
        <v>1354</v>
      </c>
      <c r="N32">
        <v>1010</v>
      </c>
      <c r="O32" t="s">
        <v>114</v>
      </c>
      <c r="P32" t="s">
        <v>114</v>
      </c>
      <c r="Q32">
        <v>1</v>
      </c>
      <c r="W32">
        <v>0</v>
      </c>
      <c r="X32">
        <v>-536680164</v>
      </c>
      <c r="Y32">
        <v>0.21621599999999999</v>
      </c>
      <c r="AA32">
        <v>11678.76</v>
      </c>
      <c r="AB32">
        <v>0</v>
      </c>
      <c r="AC32">
        <v>0</v>
      </c>
      <c r="AD32">
        <v>0</v>
      </c>
      <c r="AE32">
        <v>3009.99</v>
      </c>
      <c r="AF32">
        <v>0</v>
      </c>
      <c r="AG32">
        <v>0</v>
      </c>
      <c r="AH32">
        <v>0</v>
      </c>
      <c r="AI32">
        <v>3.88</v>
      </c>
      <c r="AJ32">
        <v>1</v>
      </c>
      <c r="AK32">
        <v>1</v>
      </c>
      <c r="AL32">
        <v>1</v>
      </c>
      <c r="AN32">
        <v>0</v>
      </c>
      <c r="AO32">
        <v>0</v>
      </c>
      <c r="AP32">
        <v>0</v>
      </c>
      <c r="AQ32">
        <v>0</v>
      </c>
      <c r="AR32">
        <v>0</v>
      </c>
      <c r="AS32" t="s">
        <v>3</v>
      </c>
      <c r="AT32">
        <v>0.21621599999999999</v>
      </c>
      <c r="AU32" t="s">
        <v>3</v>
      </c>
      <c r="AV32">
        <v>0</v>
      </c>
      <c r="AW32">
        <v>1</v>
      </c>
      <c r="AX32">
        <v>-1</v>
      </c>
      <c r="AY32">
        <v>0</v>
      </c>
      <c r="AZ32">
        <v>0</v>
      </c>
      <c r="BA32" t="s">
        <v>3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Y32*Source!I72</f>
        <v>1.9999979999999999</v>
      </c>
      <c r="CY32">
        <f>AA32</f>
        <v>11678.76</v>
      </c>
      <c r="CZ32">
        <f>AE32</f>
        <v>3009.99</v>
      </c>
      <c r="DA32">
        <f>AI32</f>
        <v>3.88</v>
      </c>
      <c r="DB32">
        <f>ROUND(ROUND(AT32*CZ32,2),6)</f>
        <v>650.80999999999995</v>
      </c>
      <c r="DC32">
        <f>ROUND(ROUND(AT32*AG32,2),6)</f>
        <v>0</v>
      </c>
    </row>
    <row r="33" spans="1:107">
      <c r="A33">
        <f>ROW(Source!A72)</f>
        <v>72</v>
      </c>
      <c r="B33">
        <v>34132744</v>
      </c>
      <c r="C33">
        <v>34133052</v>
      </c>
      <c r="D33">
        <v>29131398</v>
      </c>
      <c r="E33">
        <v>1</v>
      </c>
      <c r="F33">
        <v>1</v>
      </c>
      <c r="G33">
        <v>1</v>
      </c>
      <c r="H33">
        <v>3</v>
      </c>
      <c r="I33" t="s">
        <v>362</v>
      </c>
      <c r="J33" t="s">
        <v>363</v>
      </c>
      <c r="K33" t="s">
        <v>364</v>
      </c>
      <c r="L33">
        <v>1348</v>
      </c>
      <c r="N33">
        <v>1009</v>
      </c>
      <c r="O33" t="s">
        <v>26</v>
      </c>
      <c r="P33" t="s">
        <v>26</v>
      </c>
      <c r="Q33">
        <v>1000</v>
      </c>
      <c r="W33">
        <v>0</v>
      </c>
      <c r="X33">
        <v>1821910107</v>
      </c>
      <c r="Y33">
        <v>3.0000000000000001E-3</v>
      </c>
      <c r="AA33">
        <v>67732.679999999993</v>
      </c>
      <c r="AB33">
        <v>0</v>
      </c>
      <c r="AC33">
        <v>0</v>
      </c>
      <c r="AD33">
        <v>0</v>
      </c>
      <c r="AE33">
        <v>5804</v>
      </c>
      <c r="AF33">
        <v>0</v>
      </c>
      <c r="AG33">
        <v>0</v>
      </c>
      <c r="AH33">
        <v>0</v>
      </c>
      <c r="AI33">
        <v>11.67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3.0000000000000001E-3</v>
      </c>
      <c r="AU33" t="s">
        <v>3</v>
      </c>
      <c r="AV33">
        <v>0</v>
      </c>
      <c r="AW33">
        <v>2</v>
      </c>
      <c r="AX33">
        <v>35841291</v>
      </c>
      <c r="AY33">
        <v>1</v>
      </c>
      <c r="AZ33">
        <v>0</v>
      </c>
      <c r="BA33">
        <v>36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Y33*Source!I72</f>
        <v>2.775E-2</v>
      </c>
      <c r="CY33">
        <f>AA33</f>
        <v>67732.679999999993</v>
      </c>
      <c r="CZ33">
        <f>AE33</f>
        <v>5804</v>
      </c>
      <c r="DA33">
        <f>AI33</f>
        <v>11.67</v>
      </c>
      <c r="DB33">
        <f>ROUND(ROUND(AT33*CZ33,2),6)</f>
        <v>17.41</v>
      </c>
      <c r="DC33">
        <f>ROUND(ROUND(AT33*AG33,2),6)</f>
        <v>0</v>
      </c>
    </row>
    <row r="34" spans="1:107">
      <c r="A34">
        <f>ROW(Source!A72)</f>
        <v>72</v>
      </c>
      <c r="B34">
        <v>34132744</v>
      </c>
      <c r="C34">
        <v>34133052</v>
      </c>
      <c r="D34">
        <v>0</v>
      </c>
      <c r="E34">
        <v>0</v>
      </c>
      <c r="F34">
        <v>1</v>
      </c>
      <c r="G34">
        <v>1</v>
      </c>
      <c r="H34">
        <v>3</v>
      </c>
      <c r="I34" t="s">
        <v>112</v>
      </c>
      <c r="J34" t="s">
        <v>3</v>
      </c>
      <c r="K34" t="s">
        <v>129</v>
      </c>
      <c r="L34">
        <v>1504999</v>
      </c>
      <c r="N34">
        <v>1010</v>
      </c>
      <c r="O34" t="s">
        <v>114</v>
      </c>
      <c r="P34" t="s">
        <v>115</v>
      </c>
      <c r="Q34">
        <v>1</v>
      </c>
      <c r="W34">
        <v>0</v>
      </c>
      <c r="X34">
        <v>1077234298</v>
      </c>
      <c r="Y34">
        <v>0.21621599999999999</v>
      </c>
      <c r="AA34">
        <v>77033.33</v>
      </c>
      <c r="AB34">
        <v>0</v>
      </c>
      <c r="AC34">
        <v>0</v>
      </c>
      <c r="AD34">
        <v>0</v>
      </c>
      <c r="AE34">
        <v>77033.33</v>
      </c>
      <c r="AF34">
        <v>0</v>
      </c>
      <c r="AG34">
        <v>0</v>
      </c>
      <c r="AH34">
        <v>0</v>
      </c>
      <c r="AI34">
        <v>1</v>
      </c>
      <c r="AJ34">
        <v>1</v>
      </c>
      <c r="AK34">
        <v>1</v>
      </c>
      <c r="AL34">
        <v>1</v>
      </c>
      <c r="AN34">
        <v>0</v>
      </c>
      <c r="AO34">
        <v>0</v>
      </c>
      <c r="AP34">
        <v>2</v>
      </c>
      <c r="AQ34">
        <v>0</v>
      </c>
      <c r="AR34">
        <v>0</v>
      </c>
      <c r="AS34" t="s">
        <v>3</v>
      </c>
      <c r="AT34">
        <v>0.21621599999999999</v>
      </c>
      <c r="AU34" t="s">
        <v>3</v>
      </c>
      <c r="AV34">
        <v>0</v>
      </c>
      <c r="AW34">
        <v>1</v>
      </c>
      <c r="AX34">
        <v>-1</v>
      </c>
      <c r="AY34">
        <v>0</v>
      </c>
      <c r="AZ34">
        <v>0</v>
      </c>
      <c r="BA34" t="s">
        <v>3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Y34*Source!I72</f>
        <v>1.9999979999999999</v>
      </c>
      <c r="CY34">
        <f>AA34</f>
        <v>77033.33</v>
      </c>
      <c r="CZ34">
        <f>AE34</f>
        <v>77033.33</v>
      </c>
      <c r="DA34">
        <f>AI34</f>
        <v>1</v>
      </c>
      <c r="DB34">
        <f>ROUND(ROUND(AT34*CZ34,2),6)</f>
        <v>16655.84</v>
      </c>
      <c r="DC34">
        <f>ROUND(ROUND(AT34*AG34,2),6)</f>
        <v>0</v>
      </c>
    </row>
    <row r="35" spans="1:107">
      <c r="A35">
        <f>ROW(Source!A75)</f>
        <v>75</v>
      </c>
      <c r="B35">
        <v>34132744</v>
      </c>
      <c r="C35">
        <v>37513095</v>
      </c>
      <c r="D35">
        <v>18406785</v>
      </c>
      <c r="E35">
        <v>1</v>
      </c>
      <c r="F35">
        <v>1</v>
      </c>
      <c r="G35">
        <v>1</v>
      </c>
      <c r="H35">
        <v>1</v>
      </c>
      <c r="I35" t="s">
        <v>365</v>
      </c>
      <c r="J35" t="s">
        <v>3</v>
      </c>
      <c r="K35" t="s">
        <v>366</v>
      </c>
      <c r="L35">
        <v>1369</v>
      </c>
      <c r="N35">
        <v>1013</v>
      </c>
      <c r="O35" t="s">
        <v>299</v>
      </c>
      <c r="P35" t="s">
        <v>299</v>
      </c>
      <c r="Q35">
        <v>1</v>
      </c>
      <c r="W35">
        <v>0</v>
      </c>
      <c r="X35">
        <v>645971194</v>
      </c>
      <c r="Y35">
        <v>231.14999999999998</v>
      </c>
      <c r="AA35">
        <v>0</v>
      </c>
      <c r="AB35">
        <v>0</v>
      </c>
      <c r="AC35">
        <v>0</v>
      </c>
      <c r="AD35">
        <v>294.02</v>
      </c>
      <c r="AE35">
        <v>0</v>
      </c>
      <c r="AF35">
        <v>0</v>
      </c>
      <c r="AG35">
        <v>0</v>
      </c>
      <c r="AH35">
        <v>294.02</v>
      </c>
      <c r="AI35">
        <v>1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</v>
      </c>
      <c r="AT35">
        <v>201</v>
      </c>
      <c r="AU35" t="s">
        <v>101</v>
      </c>
      <c r="AV35">
        <v>1</v>
      </c>
      <c r="AW35">
        <v>2</v>
      </c>
      <c r="AX35">
        <v>37513096</v>
      </c>
      <c r="AY35">
        <v>1</v>
      </c>
      <c r="AZ35">
        <v>0</v>
      </c>
      <c r="BA35">
        <v>37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Y35*Source!I75</f>
        <v>24.039599999999997</v>
      </c>
      <c r="CY35">
        <f>AD35</f>
        <v>294.02</v>
      </c>
      <c r="CZ35">
        <f>AH35</f>
        <v>294.02</v>
      </c>
      <c r="DA35">
        <f>AL35</f>
        <v>1</v>
      </c>
      <c r="DB35">
        <f>ROUND((ROUND(AT35*CZ35,2)*1.15),6)</f>
        <v>67962.722999999998</v>
      </c>
      <c r="DC35">
        <f>ROUND((ROUND(AT35*AG35,2)*1.15),6)</f>
        <v>0</v>
      </c>
    </row>
    <row r="36" spans="1:107">
      <c r="A36">
        <f>ROW(Source!A75)</f>
        <v>75</v>
      </c>
      <c r="B36">
        <v>34132744</v>
      </c>
      <c r="C36">
        <v>37513095</v>
      </c>
      <c r="D36">
        <v>121548</v>
      </c>
      <c r="E36">
        <v>1</v>
      </c>
      <c r="F36">
        <v>1</v>
      </c>
      <c r="G36">
        <v>1</v>
      </c>
      <c r="H36">
        <v>1</v>
      </c>
      <c r="I36" t="s">
        <v>28</v>
      </c>
      <c r="J36" t="s">
        <v>3</v>
      </c>
      <c r="K36" t="s">
        <v>302</v>
      </c>
      <c r="L36">
        <v>608254</v>
      </c>
      <c r="N36">
        <v>1013</v>
      </c>
      <c r="O36" t="s">
        <v>303</v>
      </c>
      <c r="P36" t="s">
        <v>303</v>
      </c>
      <c r="Q36">
        <v>1</v>
      </c>
      <c r="W36">
        <v>0</v>
      </c>
      <c r="X36">
        <v>-185737400</v>
      </c>
      <c r="Y36">
        <v>1.3125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</v>
      </c>
      <c r="AT36">
        <v>1.05</v>
      </c>
      <c r="AU36" t="s">
        <v>100</v>
      </c>
      <c r="AV36">
        <v>2</v>
      </c>
      <c r="AW36">
        <v>2</v>
      </c>
      <c r="AX36">
        <v>37513097</v>
      </c>
      <c r="AY36">
        <v>1</v>
      </c>
      <c r="AZ36">
        <v>0</v>
      </c>
      <c r="BA36">
        <v>38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Y36*Source!I75</f>
        <v>0.13649999999999998</v>
      </c>
      <c r="CY36">
        <f>AD36</f>
        <v>0</v>
      </c>
      <c r="CZ36">
        <f>AH36</f>
        <v>0</v>
      </c>
      <c r="DA36">
        <f>AL36</f>
        <v>1</v>
      </c>
      <c r="DB36">
        <f>ROUND((ROUND(AT36*CZ36,2)*1.25),6)</f>
        <v>0</v>
      </c>
      <c r="DC36">
        <f>ROUND((ROUND(AT36*AG36,2)*1.25),6)</f>
        <v>0</v>
      </c>
    </row>
    <row r="37" spans="1:107">
      <c r="A37">
        <f>ROW(Source!A75)</f>
        <v>75</v>
      </c>
      <c r="B37">
        <v>34132744</v>
      </c>
      <c r="C37">
        <v>37513095</v>
      </c>
      <c r="D37">
        <v>29172556</v>
      </c>
      <c r="E37">
        <v>1</v>
      </c>
      <c r="F37">
        <v>1</v>
      </c>
      <c r="G37">
        <v>1</v>
      </c>
      <c r="H37">
        <v>2</v>
      </c>
      <c r="I37" t="s">
        <v>313</v>
      </c>
      <c r="J37" t="s">
        <v>367</v>
      </c>
      <c r="K37" t="s">
        <v>315</v>
      </c>
      <c r="L37">
        <v>1368</v>
      </c>
      <c r="N37">
        <v>1011</v>
      </c>
      <c r="O37" t="s">
        <v>307</v>
      </c>
      <c r="P37" t="s">
        <v>307</v>
      </c>
      <c r="Q37">
        <v>1</v>
      </c>
      <c r="W37">
        <v>0</v>
      </c>
      <c r="X37">
        <v>344519037</v>
      </c>
      <c r="Y37">
        <v>1.3125</v>
      </c>
      <c r="AA37">
        <v>0</v>
      </c>
      <c r="AB37">
        <v>466.71</v>
      </c>
      <c r="AC37">
        <v>453.6</v>
      </c>
      <c r="AD37">
        <v>0</v>
      </c>
      <c r="AE37">
        <v>0</v>
      </c>
      <c r="AF37">
        <v>31.26</v>
      </c>
      <c r="AG37">
        <v>13.5</v>
      </c>
      <c r="AH37">
        <v>0</v>
      </c>
      <c r="AI37">
        <v>1</v>
      </c>
      <c r="AJ37">
        <v>14.93</v>
      </c>
      <c r="AK37">
        <v>33.6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</v>
      </c>
      <c r="AT37">
        <v>1.05</v>
      </c>
      <c r="AU37" t="s">
        <v>100</v>
      </c>
      <c r="AV37">
        <v>0</v>
      </c>
      <c r="AW37">
        <v>2</v>
      </c>
      <c r="AX37">
        <v>37513098</v>
      </c>
      <c r="AY37">
        <v>1</v>
      </c>
      <c r="AZ37">
        <v>0</v>
      </c>
      <c r="BA37">
        <v>39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Y37*Source!I75</f>
        <v>0.13649999999999998</v>
      </c>
      <c r="CY37">
        <f>AB37</f>
        <v>466.71</v>
      </c>
      <c r="CZ37">
        <f>AF37</f>
        <v>31.26</v>
      </c>
      <c r="DA37">
        <f>AJ37</f>
        <v>14.93</v>
      </c>
      <c r="DB37">
        <f>ROUND((ROUND(AT37*CZ37,2)*1.25),6)</f>
        <v>41.024999999999999</v>
      </c>
      <c r="DC37">
        <f>ROUND((ROUND(AT37*AG37,2)*1.25),6)</f>
        <v>17.725000000000001</v>
      </c>
    </row>
    <row r="38" spans="1:107">
      <c r="A38">
        <f>ROW(Source!A75)</f>
        <v>75</v>
      </c>
      <c r="B38">
        <v>34132744</v>
      </c>
      <c r="C38">
        <v>37513095</v>
      </c>
      <c r="D38">
        <v>29173472</v>
      </c>
      <c r="E38">
        <v>1</v>
      </c>
      <c r="F38">
        <v>1</v>
      </c>
      <c r="G38">
        <v>1</v>
      </c>
      <c r="H38">
        <v>2</v>
      </c>
      <c r="I38" t="s">
        <v>368</v>
      </c>
      <c r="J38" t="s">
        <v>369</v>
      </c>
      <c r="K38" t="s">
        <v>370</v>
      </c>
      <c r="L38">
        <v>1368</v>
      </c>
      <c r="N38">
        <v>1011</v>
      </c>
      <c r="O38" t="s">
        <v>307</v>
      </c>
      <c r="P38" t="s">
        <v>307</v>
      </c>
      <c r="Q38">
        <v>1</v>
      </c>
      <c r="W38">
        <v>0</v>
      </c>
      <c r="X38">
        <v>-1937814132</v>
      </c>
      <c r="Y38">
        <v>26.137499999999999</v>
      </c>
      <c r="AA38">
        <v>0</v>
      </c>
      <c r="AB38">
        <v>12.75</v>
      </c>
      <c r="AC38">
        <v>0</v>
      </c>
      <c r="AD38">
        <v>0</v>
      </c>
      <c r="AE38">
        <v>0</v>
      </c>
      <c r="AF38">
        <v>3</v>
      </c>
      <c r="AG38">
        <v>0</v>
      </c>
      <c r="AH38">
        <v>0</v>
      </c>
      <c r="AI38">
        <v>1</v>
      </c>
      <c r="AJ38">
        <v>4.25</v>
      </c>
      <c r="AK38">
        <v>33.6</v>
      </c>
      <c r="AL38">
        <v>1</v>
      </c>
      <c r="AN38">
        <v>0</v>
      </c>
      <c r="AO38">
        <v>1</v>
      </c>
      <c r="AP38">
        <v>1</v>
      </c>
      <c r="AQ38">
        <v>0</v>
      </c>
      <c r="AR38">
        <v>0</v>
      </c>
      <c r="AS38" t="s">
        <v>3</v>
      </c>
      <c r="AT38">
        <v>20.91</v>
      </c>
      <c r="AU38" t="s">
        <v>100</v>
      </c>
      <c r="AV38">
        <v>0</v>
      </c>
      <c r="AW38">
        <v>2</v>
      </c>
      <c r="AX38">
        <v>37513099</v>
      </c>
      <c r="AY38">
        <v>1</v>
      </c>
      <c r="AZ38">
        <v>0</v>
      </c>
      <c r="BA38">
        <v>40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Y38*Source!I75</f>
        <v>2.7182999999999997</v>
      </c>
      <c r="CY38">
        <f>AB38</f>
        <v>12.75</v>
      </c>
      <c r="CZ38">
        <f>AF38</f>
        <v>3</v>
      </c>
      <c r="DA38">
        <f>AJ38</f>
        <v>4.25</v>
      </c>
      <c r="DB38">
        <f>ROUND((ROUND(AT38*CZ38,2)*1.25),6)</f>
        <v>78.412499999999994</v>
      </c>
      <c r="DC38">
        <f>ROUND((ROUND(AT38*AG38,2)*1.25),6)</f>
        <v>0</v>
      </c>
    </row>
    <row r="39" spans="1:107">
      <c r="A39">
        <f>ROW(Source!A75)</f>
        <v>75</v>
      </c>
      <c r="B39">
        <v>34132744</v>
      </c>
      <c r="C39">
        <v>37513095</v>
      </c>
      <c r="D39">
        <v>29174580</v>
      </c>
      <c r="E39">
        <v>1</v>
      </c>
      <c r="F39">
        <v>1</v>
      </c>
      <c r="G39">
        <v>1</v>
      </c>
      <c r="H39">
        <v>2</v>
      </c>
      <c r="I39" t="s">
        <v>353</v>
      </c>
      <c r="J39" t="s">
        <v>371</v>
      </c>
      <c r="K39" t="s">
        <v>355</v>
      </c>
      <c r="L39">
        <v>1368</v>
      </c>
      <c r="N39">
        <v>1011</v>
      </c>
      <c r="O39" t="s">
        <v>307</v>
      </c>
      <c r="P39" t="s">
        <v>307</v>
      </c>
      <c r="Q39">
        <v>1</v>
      </c>
      <c r="W39">
        <v>0</v>
      </c>
      <c r="X39">
        <v>-991672839</v>
      </c>
      <c r="Y39">
        <v>40.262500000000003</v>
      </c>
      <c r="AA39">
        <v>0</v>
      </c>
      <c r="AB39">
        <v>31.87</v>
      </c>
      <c r="AC39">
        <v>0</v>
      </c>
      <c r="AD39">
        <v>0</v>
      </c>
      <c r="AE39">
        <v>0</v>
      </c>
      <c r="AF39">
        <v>2.08</v>
      </c>
      <c r="AG39">
        <v>0</v>
      </c>
      <c r="AH39">
        <v>0</v>
      </c>
      <c r="AI39">
        <v>1</v>
      </c>
      <c r="AJ39">
        <v>15.32</v>
      </c>
      <c r="AK39">
        <v>33.6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32.21</v>
      </c>
      <c r="AU39" t="s">
        <v>100</v>
      </c>
      <c r="AV39">
        <v>0</v>
      </c>
      <c r="AW39">
        <v>2</v>
      </c>
      <c r="AX39">
        <v>37513100</v>
      </c>
      <c r="AY39">
        <v>1</v>
      </c>
      <c r="AZ39">
        <v>0</v>
      </c>
      <c r="BA39">
        <v>41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Y39*Source!I75</f>
        <v>4.1873000000000005</v>
      </c>
      <c r="CY39">
        <f>AB39</f>
        <v>31.87</v>
      </c>
      <c r="CZ39">
        <f>AF39</f>
        <v>2.08</v>
      </c>
      <c r="DA39">
        <f>AJ39</f>
        <v>15.32</v>
      </c>
      <c r="DB39">
        <f>ROUND((ROUND(AT39*CZ39,2)*1.25),6)</f>
        <v>83.75</v>
      </c>
      <c r="DC39">
        <f>ROUND((ROUND(AT39*AG39,2)*1.25),6)</f>
        <v>0</v>
      </c>
    </row>
    <row r="40" spans="1:107">
      <c r="A40">
        <f>ROW(Source!A75)</f>
        <v>75</v>
      </c>
      <c r="B40">
        <v>34132744</v>
      </c>
      <c r="C40">
        <v>37513095</v>
      </c>
      <c r="D40">
        <v>29174913</v>
      </c>
      <c r="E40">
        <v>1</v>
      </c>
      <c r="F40">
        <v>1</v>
      </c>
      <c r="G40">
        <v>1</v>
      </c>
      <c r="H40">
        <v>2</v>
      </c>
      <c r="I40" t="s">
        <v>318</v>
      </c>
      <c r="J40" t="s">
        <v>372</v>
      </c>
      <c r="K40" t="s">
        <v>320</v>
      </c>
      <c r="L40">
        <v>1368</v>
      </c>
      <c r="N40">
        <v>1011</v>
      </c>
      <c r="O40" t="s">
        <v>307</v>
      </c>
      <c r="P40" t="s">
        <v>307</v>
      </c>
      <c r="Q40">
        <v>1</v>
      </c>
      <c r="W40">
        <v>0</v>
      </c>
      <c r="X40">
        <v>1230759911</v>
      </c>
      <c r="Y40">
        <v>4.4624999999999995</v>
      </c>
      <c r="AA40">
        <v>0</v>
      </c>
      <c r="AB40">
        <v>932.72</v>
      </c>
      <c r="AC40">
        <v>389.76</v>
      </c>
      <c r="AD40">
        <v>0</v>
      </c>
      <c r="AE40">
        <v>0</v>
      </c>
      <c r="AF40">
        <v>87.17</v>
      </c>
      <c r="AG40">
        <v>11.6</v>
      </c>
      <c r="AH40">
        <v>0</v>
      </c>
      <c r="AI40">
        <v>1</v>
      </c>
      <c r="AJ40">
        <v>10.7</v>
      </c>
      <c r="AK40">
        <v>33.6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3.57</v>
      </c>
      <c r="AU40" t="s">
        <v>100</v>
      </c>
      <c r="AV40">
        <v>0</v>
      </c>
      <c r="AW40">
        <v>2</v>
      </c>
      <c r="AX40">
        <v>37513101</v>
      </c>
      <c r="AY40">
        <v>1</v>
      </c>
      <c r="AZ40">
        <v>0</v>
      </c>
      <c r="BA40">
        <v>42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Y40*Source!I75</f>
        <v>0.4640999999999999</v>
      </c>
      <c r="CY40">
        <f>AB40</f>
        <v>932.72</v>
      </c>
      <c r="CZ40">
        <f>AF40</f>
        <v>87.17</v>
      </c>
      <c r="DA40">
        <f>AJ40</f>
        <v>10.7</v>
      </c>
      <c r="DB40">
        <f>ROUND((ROUND(AT40*CZ40,2)*1.25),6)</f>
        <v>389</v>
      </c>
      <c r="DC40">
        <f>ROUND((ROUND(AT40*AG40,2)*1.25),6)</f>
        <v>51.762500000000003</v>
      </c>
    </row>
    <row r="41" spans="1:107">
      <c r="A41">
        <f>ROW(Source!A75)</f>
        <v>75</v>
      </c>
      <c r="B41">
        <v>34132744</v>
      </c>
      <c r="C41">
        <v>37513095</v>
      </c>
      <c r="D41">
        <v>29110827</v>
      </c>
      <c r="E41">
        <v>1</v>
      </c>
      <c r="F41">
        <v>1</v>
      </c>
      <c r="G41">
        <v>1</v>
      </c>
      <c r="H41">
        <v>3</v>
      </c>
      <c r="I41" t="s">
        <v>373</v>
      </c>
      <c r="J41" t="s">
        <v>374</v>
      </c>
      <c r="K41" t="s">
        <v>375</v>
      </c>
      <c r="L41">
        <v>1301</v>
      </c>
      <c r="N41">
        <v>1003</v>
      </c>
      <c r="O41" t="s">
        <v>376</v>
      </c>
      <c r="P41" t="s">
        <v>376</v>
      </c>
      <c r="Q41">
        <v>1</v>
      </c>
      <c r="W41">
        <v>0</v>
      </c>
      <c r="X41">
        <v>-115581563</v>
      </c>
      <c r="Y41">
        <v>402</v>
      </c>
      <c r="AA41">
        <v>19.329999999999998</v>
      </c>
      <c r="AB41">
        <v>0</v>
      </c>
      <c r="AC41">
        <v>0</v>
      </c>
      <c r="AD41">
        <v>0</v>
      </c>
      <c r="AE41">
        <v>6.4</v>
      </c>
      <c r="AF41">
        <v>0</v>
      </c>
      <c r="AG41">
        <v>0</v>
      </c>
      <c r="AH41">
        <v>0</v>
      </c>
      <c r="AI41">
        <v>3.02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0</v>
      </c>
      <c r="AQ41">
        <v>0</v>
      </c>
      <c r="AR41">
        <v>0</v>
      </c>
      <c r="AS41" t="s">
        <v>3</v>
      </c>
      <c r="AT41">
        <v>402</v>
      </c>
      <c r="AU41" t="s">
        <v>3</v>
      </c>
      <c r="AV41">
        <v>0</v>
      </c>
      <c r="AW41">
        <v>2</v>
      </c>
      <c r="AX41">
        <v>37513102</v>
      </c>
      <c r="AY41">
        <v>1</v>
      </c>
      <c r="AZ41">
        <v>0</v>
      </c>
      <c r="BA41">
        <v>43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Y41*Source!I75</f>
        <v>41.808</v>
      </c>
      <c r="CY41">
        <f t="shared" ref="CY41:CY49" si="2">AA41</f>
        <v>19.329999999999998</v>
      </c>
      <c r="CZ41">
        <f t="shared" ref="CZ41:CZ49" si="3">AE41</f>
        <v>6.4</v>
      </c>
      <c r="DA41">
        <f t="shared" ref="DA41:DA49" si="4">AI41</f>
        <v>3.02</v>
      </c>
      <c r="DB41">
        <f t="shared" ref="DB41:DB49" si="5">ROUND(ROUND(AT41*CZ41,2),6)</f>
        <v>2572.8000000000002</v>
      </c>
      <c r="DC41">
        <f t="shared" ref="DC41:DC49" si="6">ROUND(ROUND(AT41*AG41,2),6)</f>
        <v>0</v>
      </c>
    </row>
    <row r="42" spans="1:107">
      <c r="A42">
        <f>ROW(Source!A75)</f>
        <v>75</v>
      </c>
      <c r="B42">
        <v>34132744</v>
      </c>
      <c r="C42">
        <v>37513095</v>
      </c>
      <c r="D42">
        <v>29110828</v>
      </c>
      <c r="E42">
        <v>1</v>
      </c>
      <c r="F42">
        <v>1</v>
      </c>
      <c r="G42">
        <v>1</v>
      </c>
      <c r="H42">
        <v>3</v>
      </c>
      <c r="I42" t="s">
        <v>377</v>
      </c>
      <c r="J42" t="s">
        <v>378</v>
      </c>
      <c r="K42" t="s">
        <v>379</v>
      </c>
      <c r="L42">
        <v>1301</v>
      </c>
      <c r="N42">
        <v>1003</v>
      </c>
      <c r="O42" t="s">
        <v>376</v>
      </c>
      <c r="P42" t="s">
        <v>376</v>
      </c>
      <c r="Q42">
        <v>1</v>
      </c>
      <c r="W42">
        <v>0</v>
      </c>
      <c r="X42">
        <v>1663450262</v>
      </c>
      <c r="Y42">
        <v>43</v>
      </c>
      <c r="AA42">
        <v>34.840000000000003</v>
      </c>
      <c r="AB42">
        <v>0</v>
      </c>
      <c r="AC42">
        <v>0</v>
      </c>
      <c r="AD42">
        <v>0</v>
      </c>
      <c r="AE42">
        <v>7.99</v>
      </c>
      <c r="AF42">
        <v>0</v>
      </c>
      <c r="AG42">
        <v>0</v>
      </c>
      <c r="AH42">
        <v>0</v>
      </c>
      <c r="AI42">
        <v>4.3600000000000003</v>
      </c>
      <c r="AJ42">
        <v>1</v>
      </c>
      <c r="AK42">
        <v>1</v>
      </c>
      <c r="AL42">
        <v>1</v>
      </c>
      <c r="AN42">
        <v>0</v>
      </c>
      <c r="AO42">
        <v>1</v>
      </c>
      <c r="AP42">
        <v>0</v>
      </c>
      <c r="AQ42">
        <v>0</v>
      </c>
      <c r="AR42">
        <v>0</v>
      </c>
      <c r="AS42" t="s">
        <v>3</v>
      </c>
      <c r="AT42">
        <v>43</v>
      </c>
      <c r="AU42" t="s">
        <v>3</v>
      </c>
      <c r="AV42">
        <v>0</v>
      </c>
      <c r="AW42">
        <v>2</v>
      </c>
      <c r="AX42">
        <v>37513103</v>
      </c>
      <c r="AY42">
        <v>1</v>
      </c>
      <c r="AZ42">
        <v>0</v>
      </c>
      <c r="BA42">
        <v>44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Y42*Source!I75</f>
        <v>4.4719999999999995</v>
      </c>
      <c r="CY42">
        <f t="shared" si="2"/>
        <v>34.840000000000003</v>
      </c>
      <c r="CZ42">
        <f t="shared" si="3"/>
        <v>7.99</v>
      </c>
      <c r="DA42">
        <f t="shared" si="4"/>
        <v>4.3600000000000003</v>
      </c>
      <c r="DB42">
        <f t="shared" si="5"/>
        <v>343.57</v>
      </c>
      <c r="DC42">
        <f t="shared" si="6"/>
        <v>0</v>
      </c>
    </row>
    <row r="43" spans="1:107">
      <c r="A43">
        <f>ROW(Source!A75)</f>
        <v>75</v>
      </c>
      <c r="B43">
        <v>34132744</v>
      </c>
      <c r="C43">
        <v>37513095</v>
      </c>
      <c r="D43">
        <v>29108696</v>
      </c>
      <c r="E43">
        <v>1</v>
      </c>
      <c r="F43">
        <v>1</v>
      </c>
      <c r="G43">
        <v>1</v>
      </c>
      <c r="H43">
        <v>3</v>
      </c>
      <c r="I43" t="s">
        <v>380</v>
      </c>
      <c r="J43" t="s">
        <v>381</v>
      </c>
      <c r="K43" t="s">
        <v>382</v>
      </c>
      <c r="L43">
        <v>1354</v>
      </c>
      <c r="N43">
        <v>1010</v>
      </c>
      <c r="O43" t="s">
        <v>114</v>
      </c>
      <c r="P43" t="s">
        <v>114</v>
      </c>
      <c r="Q43">
        <v>1</v>
      </c>
      <c r="W43">
        <v>0</v>
      </c>
      <c r="X43">
        <v>-393423820</v>
      </c>
      <c r="Y43">
        <v>123.5</v>
      </c>
      <c r="AA43">
        <v>313.2</v>
      </c>
      <c r="AB43">
        <v>0</v>
      </c>
      <c r="AC43">
        <v>0</v>
      </c>
      <c r="AD43">
        <v>0</v>
      </c>
      <c r="AE43">
        <v>67.209999999999994</v>
      </c>
      <c r="AF43">
        <v>0</v>
      </c>
      <c r="AG43">
        <v>0</v>
      </c>
      <c r="AH43">
        <v>0</v>
      </c>
      <c r="AI43">
        <v>4.66</v>
      </c>
      <c r="AJ43">
        <v>1</v>
      </c>
      <c r="AK43">
        <v>1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</v>
      </c>
      <c r="AT43">
        <v>123.5</v>
      </c>
      <c r="AU43" t="s">
        <v>3</v>
      </c>
      <c r="AV43">
        <v>0</v>
      </c>
      <c r="AW43">
        <v>2</v>
      </c>
      <c r="AX43">
        <v>37513104</v>
      </c>
      <c r="AY43">
        <v>1</v>
      </c>
      <c r="AZ43">
        <v>0</v>
      </c>
      <c r="BA43">
        <v>45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Y43*Source!I75</f>
        <v>12.843999999999999</v>
      </c>
      <c r="CY43">
        <f t="shared" si="2"/>
        <v>313.2</v>
      </c>
      <c r="CZ43">
        <f t="shared" si="3"/>
        <v>67.209999999999994</v>
      </c>
      <c r="DA43">
        <f t="shared" si="4"/>
        <v>4.66</v>
      </c>
      <c r="DB43">
        <f t="shared" si="5"/>
        <v>8300.44</v>
      </c>
      <c r="DC43">
        <f t="shared" si="6"/>
        <v>0</v>
      </c>
    </row>
    <row r="44" spans="1:107">
      <c r="A44">
        <f>ROW(Source!A75)</f>
        <v>75</v>
      </c>
      <c r="B44">
        <v>34132744</v>
      </c>
      <c r="C44">
        <v>37513095</v>
      </c>
      <c r="D44">
        <v>29110830</v>
      </c>
      <c r="E44">
        <v>1</v>
      </c>
      <c r="F44">
        <v>1</v>
      </c>
      <c r="G44">
        <v>1</v>
      </c>
      <c r="H44">
        <v>3</v>
      </c>
      <c r="I44" t="s">
        <v>383</v>
      </c>
      <c r="J44" t="s">
        <v>384</v>
      </c>
      <c r="K44" t="s">
        <v>385</v>
      </c>
      <c r="L44">
        <v>1302</v>
      </c>
      <c r="N44">
        <v>1003</v>
      </c>
      <c r="O44" t="s">
        <v>386</v>
      </c>
      <c r="P44" t="s">
        <v>386</v>
      </c>
      <c r="Q44">
        <v>10</v>
      </c>
      <c r="W44">
        <v>0</v>
      </c>
      <c r="X44">
        <v>-1955048641</v>
      </c>
      <c r="Y44">
        <v>29.3</v>
      </c>
      <c r="AA44">
        <v>195.17</v>
      </c>
      <c r="AB44">
        <v>0</v>
      </c>
      <c r="AC44">
        <v>0</v>
      </c>
      <c r="AD44">
        <v>0</v>
      </c>
      <c r="AE44">
        <v>64.2</v>
      </c>
      <c r="AF44">
        <v>0</v>
      </c>
      <c r="AG44">
        <v>0</v>
      </c>
      <c r="AH44">
        <v>0</v>
      </c>
      <c r="AI44">
        <v>3.04</v>
      </c>
      <c r="AJ44">
        <v>1</v>
      </c>
      <c r="AK44">
        <v>1</v>
      </c>
      <c r="AL44">
        <v>1</v>
      </c>
      <c r="AN44">
        <v>0</v>
      </c>
      <c r="AO44">
        <v>1</v>
      </c>
      <c r="AP44">
        <v>0</v>
      </c>
      <c r="AQ44">
        <v>0</v>
      </c>
      <c r="AR44">
        <v>0</v>
      </c>
      <c r="AS44" t="s">
        <v>3</v>
      </c>
      <c r="AT44">
        <v>29.3</v>
      </c>
      <c r="AU44" t="s">
        <v>3</v>
      </c>
      <c r="AV44">
        <v>0</v>
      </c>
      <c r="AW44">
        <v>2</v>
      </c>
      <c r="AX44">
        <v>37513105</v>
      </c>
      <c r="AY44">
        <v>1</v>
      </c>
      <c r="AZ44">
        <v>0</v>
      </c>
      <c r="BA44">
        <v>46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Y44*Source!I75</f>
        <v>3.0472000000000001</v>
      </c>
      <c r="CY44">
        <f t="shared" si="2"/>
        <v>195.17</v>
      </c>
      <c r="CZ44">
        <f t="shared" si="3"/>
        <v>64.2</v>
      </c>
      <c r="DA44">
        <f t="shared" si="4"/>
        <v>3.04</v>
      </c>
      <c r="DB44">
        <f t="shared" si="5"/>
        <v>1881.06</v>
      </c>
      <c r="DC44">
        <f t="shared" si="6"/>
        <v>0</v>
      </c>
    </row>
    <row r="45" spans="1:107">
      <c r="A45">
        <f>ROW(Source!A75)</f>
        <v>75</v>
      </c>
      <c r="B45">
        <v>34132744</v>
      </c>
      <c r="C45">
        <v>37513095</v>
      </c>
      <c r="D45">
        <v>29114423</v>
      </c>
      <c r="E45">
        <v>1</v>
      </c>
      <c r="F45">
        <v>1</v>
      </c>
      <c r="G45">
        <v>1</v>
      </c>
      <c r="H45">
        <v>3</v>
      </c>
      <c r="I45" t="s">
        <v>387</v>
      </c>
      <c r="J45" t="s">
        <v>388</v>
      </c>
      <c r="K45" t="s">
        <v>389</v>
      </c>
      <c r="L45">
        <v>1358</v>
      </c>
      <c r="N45">
        <v>1010</v>
      </c>
      <c r="O45" t="s">
        <v>390</v>
      </c>
      <c r="P45" t="s">
        <v>390</v>
      </c>
      <c r="Q45">
        <v>10</v>
      </c>
      <c r="W45">
        <v>0</v>
      </c>
      <c r="X45">
        <v>-1457531913</v>
      </c>
      <c r="Y45">
        <v>65.2</v>
      </c>
      <c r="AA45">
        <v>56.1</v>
      </c>
      <c r="AB45">
        <v>0</v>
      </c>
      <c r="AC45">
        <v>0</v>
      </c>
      <c r="AD45">
        <v>0</v>
      </c>
      <c r="AE45">
        <v>7.22</v>
      </c>
      <c r="AF45">
        <v>0</v>
      </c>
      <c r="AG45">
        <v>0</v>
      </c>
      <c r="AH45">
        <v>0</v>
      </c>
      <c r="AI45">
        <v>7.77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65.2</v>
      </c>
      <c r="AU45" t="s">
        <v>3</v>
      </c>
      <c r="AV45">
        <v>0</v>
      </c>
      <c r="AW45">
        <v>2</v>
      </c>
      <c r="AX45">
        <v>37513106</v>
      </c>
      <c r="AY45">
        <v>1</v>
      </c>
      <c r="AZ45">
        <v>0</v>
      </c>
      <c r="BA45">
        <v>47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Y45*Source!I75</f>
        <v>6.7808000000000002</v>
      </c>
      <c r="CY45">
        <f t="shared" si="2"/>
        <v>56.1</v>
      </c>
      <c r="CZ45">
        <f t="shared" si="3"/>
        <v>7.22</v>
      </c>
      <c r="DA45">
        <f t="shared" si="4"/>
        <v>7.77</v>
      </c>
      <c r="DB45">
        <f t="shared" si="5"/>
        <v>470.74</v>
      </c>
      <c r="DC45">
        <f t="shared" si="6"/>
        <v>0</v>
      </c>
    </row>
    <row r="46" spans="1:107">
      <c r="A46">
        <f>ROW(Source!A75)</f>
        <v>75</v>
      </c>
      <c r="B46">
        <v>34132744</v>
      </c>
      <c r="C46">
        <v>37513095</v>
      </c>
      <c r="D46">
        <v>29115197</v>
      </c>
      <c r="E46">
        <v>1</v>
      </c>
      <c r="F46">
        <v>1</v>
      </c>
      <c r="G46">
        <v>1</v>
      </c>
      <c r="H46">
        <v>3</v>
      </c>
      <c r="I46" t="s">
        <v>391</v>
      </c>
      <c r="J46" t="s">
        <v>392</v>
      </c>
      <c r="K46" t="s">
        <v>393</v>
      </c>
      <c r="L46">
        <v>1355</v>
      </c>
      <c r="N46">
        <v>1010</v>
      </c>
      <c r="O46" t="s">
        <v>394</v>
      </c>
      <c r="P46" t="s">
        <v>394</v>
      </c>
      <c r="Q46">
        <v>100</v>
      </c>
      <c r="W46">
        <v>0</v>
      </c>
      <c r="X46">
        <v>-619439245</v>
      </c>
      <c r="Y46">
        <v>8</v>
      </c>
      <c r="AA46">
        <v>368</v>
      </c>
      <c r="AB46">
        <v>0</v>
      </c>
      <c r="AC46">
        <v>0</v>
      </c>
      <c r="AD46">
        <v>0</v>
      </c>
      <c r="AE46">
        <v>50</v>
      </c>
      <c r="AF46">
        <v>0</v>
      </c>
      <c r="AG46">
        <v>0</v>
      </c>
      <c r="AH46">
        <v>0</v>
      </c>
      <c r="AI46">
        <v>7.36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8</v>
      </c>
      <c r="AU46" t="s">
        <v>3</v>
      </c>
      <c r="AV46">
        <v>0</v>
      </c>
      <c r="AW46">
        <v>2</v>
      </c>
      <c r="AX46">
        <v>37513107</v>
      </c>
      <c r="AY46">
        <v>1</v>
      </c>
      <c r="AZ46">
        <v>0</v>
      </c>
      <c r="BA46">
        <v>48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Y46*Source!I75</f>
        <v>0.83199999999999996</v>
      </c>
      <c r="CY46">
        <f t="shared" si="2"/>
        <v>368</v>
      </c>
      <c r="CZ46">
        <f t="shared" si="3"/>
        <v>50</v>
      </c>
      <c r="DA46">
        <f t="shared" si="4"/>
        <v>7.36</v>
      </c>
      <c r="DB46">
        <f t="shared" si="5"/>
        <v>400</v>
      </c>
      <c r="DC46">
        <f t="shared" si="6"/>
        <v>0</v>
      </c>
    </row>
    <row r="47" spans="1:107">
      <c r="A47">
        <f>ROW(Source!A75)</f>
        <v>75</v>
      </c>
      <c r="B47">
        <v>34132744</v>
      </c>
      <c r="C47">
        <v>37513095</v>
      </c>
      <c r="D47">
        <v>29130491</v>
      </c>
      <c r="E47">
        <v>1</v>
      </c>
      <c r="F47">
        <v>1</v>
      </c>
      <c r="G47">
        <v>1</v>
      </c>
      <c r="H47">
        <v>3</v>
      </c>
      <c r="I47" t="s">
        <v>141</v>
      </c>
      <c r="J47" t="s">
        <v>144</v>
      </c>
      <c r="K47" t="s">
        <v>142</v>
      </c>
      <c r="L47">
        <v>1327</v>
      </c>
      <c r="N47">
        <v>1005</v>
      </c>
      <c r="O47" t="s">
        <v>143</v>
      </c>
      <c r="P47" t="s">
        <v>143</v>
      </c>
      <c r="Q47">
        <v>1</v>
      </c>
      <c r="W47">
        <v>1</v>
      </c>
      <c r="X47">
        <v>-1462626660</v>
      </c>
      <c r="Y47">
        <v>-100</v>
      </c>
      <c r="AA47">
        <v>8987.66</v>
      </c>
      <c r="AB47">
        <v>0</v>
      </c>
      <c r="AC47">
        <v>0</v>
      </c>
      <c r="AD47">
        <v>0</v>
      </c>
      <c r="AE47">
        <v>1533.73</v>
      </c>
      <c r="AF47">
        <v>0</v>
      </c>
      <c r="AG47">
        <v>0</v>
      </c>
      <c r="AH47">
        <v>0</v>
      </c>
      <c r="AI47">
        <v>5.86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0</v>
      </c>
      <c r="AQ47">
        <v>0</v>
      </c>
      <c r="AR47">
        <v>0</v>
      </c>
      <c r="AS47" t="s">
        <v>3</v>
      </c>
      <c r="AT47">
        <v>-100</v>
      </c>
      <c r="AU47" t="s">
        <v>3</v>
      </c>
      <c r="AV47">
        <v>0</v>
      </c>
      <c r="AW47">
        <v>2</v>
      </c>
      <c r="AX47">
        <v>37513108</v>
      </c>
      <c r="AY47">
        <v>1</v>
      </c>
      <c r="AZ47">
        <v>6144</v>
      </c>
      <c r="BA47">
        <v>49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Y47*Source!I75</f>
        <v>-10.4</v>
      </c>
      <c r="CY47">
        <f t="shared" si="2"/>
        <v>8987.66</v>
      </c>
      <c r="CZ47">
        <f t="shared" si="3"/>
        <v>1533.73</v>
      </c>
      <c r="DA47">
        <f t="shared" si="4"/>
        <v>5.86</v>
      </c>
      <c r="DB47">
        <f t="shared" si="5"/>
        <v>-153373</v>
      </c>
      <c r="DC47">
        <f t="shared" si="6"/>
        <v>0</v>
      </c>
    </row>
    <row r="48" spans="1:107">
      <c r="A48">
        <f>ROW(Source!A75)</f>
        <v>75</v>
      </c>
      <c r="B48">
        <v>34132744</v>
      </c>
      <c r="C48">
        <v>37513095</v>
      </c>
      <c r="D48">
        <v>0</v>
      </c>
      <c r="E48">
        <v>1</v>
      </c>
      <c r="F48">
        <v>1</v>
      </c>
      <c r="G48">
        <v>1</v>
      </c>
      <c r="H48">
        <v>3</v>
      </c>
      <c r="I48" t="s">
        <v>112</v>
      </c>
      <c r="J48" t="s">
        <v>3</v>
      </c>
      <c r="K48" t="s">
        <v>139</v>
      </c>
      <c r="L48">
        <v>1504999</v>
      </c>
      <c r="N48">
        <v>1010</v>
      </c>
      <c r="O48" t="s">
        <v>114</v>
      </c>
      <c r="P48" t="s">
        <v>115</v>
      </c>
      <c r="Q48">
        <v>1</v>
      </c>
      <c r="W48">
        <v>0</v>
      </c>
      <c r="X48">
        <v>-287409873</v>
      </c>
      <c r="Y48">
        <v>19.230768999999999</v>
      </c>
      <c r="AA48">
        <v>42500</v>
      </c>
      <c r="AB48">
        <v>0</v>
      </c>
      <c r="AC48">
        <v>0</v>
      </c>
      <c r="AD48">
        <v>0</v>
      </c>
      <c r="AE48">
        <v>42500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0</v>
      </c>
      <c r="AP48">
        <v>0</v>
      </c>
      <c r="AQ48">
        <v>0</v>
      </c>
      <c r="AR48">
        <v>0</v>
      </c>
      <c r="AS48" t="s">
        <v>3</v>
      </c>
      <c r="AT48">
        <v>19.230768999999999</v>
      </c>
      <c r="AU48" t="s">
        <v>3</v>
      </c>
      <c r="AV48">
        <v>0</v>
      </c>
      <c r="AW48">
        <v>1</v>
      </c>
      <c r="AX48">
        <v>-1</v>
      </c>
      <c r="AY48">
        <v>0</v>
      </c>
      <c r="AZ48">
        <v>0</v>
      </c>
      <c r="BA48" t="s">
        <v>3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Y48*Source!I75</f>
        <v>1.9999999759999998</v>
      </c>
      <c r="CY48">
        <f t="shared" si="2"/>
        <v>42500</v>
      </c>
      <c r="CZ48">
        <f t="shared" si="3"/>
        <v>42500</v>
      </c>
      <c r="DA48">
        <f t="shared" si="4"/>
        <v>1</v>
      </c>
      <c r="DB48">
        <f t="shared" si="5"/>
        <v>817307.68</v>
      </c>
      <c r="DC48">
        <f t="shared" si="6"/>
        <v>0</v>
      </c>
    </row>
    <row r="49" spans="1:107">
      <c r="A49">
        <f>ROW(Source!A75)</f>
        <v>75</v>
      </c>
      <c r="B49">
        <v>34132744</v>
      </c>
      <c r="C49">
        <v>37513095</v>
      </c>
      <c r="D49">
        <v>0</v>
      </c>
      <c r="E49">
        <v>1</v>
      </c>
      <c r="F49">
        <v>1</v>
      </c>
      <c r="G49">
        <v>1</v>
      </c>
      <c r="H49">
        <v>3</v>
      </c>
      <c r="I49" t="s">
        <v>112</v>
      </c>
      <c r="J49" t="s">
        <v>3</v>
      </c>
      <c r="K49" t="s">
        <v>137</v>
      </c>
      <c r="L49">
        <v>1504999</v>
      </c>
      <c r="N49">
        <v>1010</v>
      </c>
      <c r="O49" t="s">
        <v>114</v>
      </c>
      <c r="P49" t="s">
        <v>115</v>
      </c>
      <c r="Q49">
        <v>1</v>
      </c>
      <c r="W49">
        <v>0</v>
      </c>
      <c r="X49">
        <v>909094537</v>
      </c>
      <c r="Y49">
        <v>19.230768999999999</v>
      </c>
      <c r="AA49">
        <v>45833</v>
      </c>
      <c r="AB49">
        <v>0</v>
      </c>
      <c r="AC49">
        <v>0</v>
      </c>
      <c r="AD49">
        <v>0</v>
      </c>
      <c r="AE49">
        <v>45833</v>
      </c>
      <c r="AF49">
        <v>0</v>
      </c>
      <c r="AG49">
        <v>0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0</v>
      </c>
      <c r="AP49">
        <v>0</v>
      </c>
      <c r="AQ49">
        <v>0</v>
      </c>
      <c r="AR49">
        <v>0</v>
      </c>
      <c r="AS49" t="s">
        <v>3</v>
      </c>
      <c r="AT49">
        <v>19.230768999999999</v>
      </c>
      <c r="AU49" t="s">
        <v>3</v>
      </c>
      <c r="AV49">
        <v>0</v>
      </c>
      <c r="AW49">
        <v>1</v>
      </c>
      <c r="AX49">
        <v>-1</v>
      </c>
      <c r="AY49">
        <v>0</v>
      </c>
      <c r="AZ49">
        <v>0</v>
      </c>
      <c r="BA49" t="s">
        <v>3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Y49*Source!I75</f>
        <v>1.9999999759999998</v>
      </c>
      <c r="CY49">
        <f t="shared" si="2"/>
        <v>45833</v>
      </c>
      <c r="CZ49">
        <f t="shared" si="3"/>
        <v>45833</v>
      </c>
      <c r="DA49">
        <f t="shared" si="4"/>
        <v>1</v>
      </c>
      <c r="DB49">
        <f t="shared" si="5"/>
        <v>881403.84</v>
      </c>
      <c r="DC49">
        <f t="shared" si="6"/>
        <v>0</v>
      </c>
    </row>
    <row r="50" spans="1:107">
      <c r="A50">
        <f>ROW(Source!A79)</f>
        <v>79</v>
      </c>
      <c r="B50">
        <v>34132744</v>
      </c>
      <c r="C50">
        <v>34133135</v>
      </c>
      <c r="D50">
        <v>18410244</v>
      </c>
      <c r="E50">
        <v>1</v>
      </c>
      <c r="F50">
        <v>1</v>
      </c>
      <c r="G50">
        <v>1</v>
      </c>
      <c r="H50">
        <v>1</v>
      </c>
      <c r="I50" t="s">
        <v>395</v>
      </c>
      <c r="J50" t="s">
        <v>3</v>
      </c>
      <c r="K50" t="s">
        <v>396</v>
      </c>
      <c r="L50">
        <v>1369</v>
      </c>
      <c r="N50">
        <v>1013</v>
      </c>
      <c r="O50" t="s">
        <v>299</v>
      </c>
      <c r="P50" t="s">
        <v>299</v>
      </c>
      <c r="Q50">
        <v>1</v>
      </c>
      <c r="W50">
        <v>0</v>
      </c>
      <c r="X50">
        <v>-1803619151</v>
      </c>
      <c r="Y50">
        <v>234.66899999999998</v>
      </c>
      <c r="AA50">
        <v>0</v>
      </c>
      <c r="AB50">
        <v>0</v>
      </c>
      <c r="AC50">
        <v>0</v>
      </c>
      <c r="AD50">
        <v>308.29000000000002</v>
      </c>
      <c r="AE50">
        <v>0</v>
      </c>
      <c r="AF50">
        <v>0</v>
      </c>
      <c r="AG50">
        <v>0</v>
      </c>
      <c r="AH50">
        <v>308.29000000000002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204.06</v>
      </c>
      <c r="AU50" t="s">
        <v>101</v>
      </c>
      <c r="AV50">
        <v>1</v>
      </c>
      <c r="AW50">
        <v>2</v>
      </c>
      <c r="AX50">
        <v>37476788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Y50*Source!I79</f>
        <v>30.506969999999999</v>
      </c>
      <c r="CY50">
        <f>AD50</f>
        <v>308.29000000000002</v>
      </c>
      <c r="CZ50">
        <f>AH50</f>
        <v>308.29000000000002</v>
      </c>
      <c r="DA50">
        <f>AL50</f>
        <v>1</v>
      </c>
      <c r="DB50">
        <f>ROUND((ROUND(AT50*CZ50,2)*1.15),6)</f>
        <v>72346.108999999997</v>
      </c>
      <c r="DC50">
        <f>ROUND((ROUND(AT50*AG50,2)*1.15),6)</f>
        <v>0</v>
      </c>
    </row>
    <row r="51" spans="1:107">
      <c r="A51">
        <f>ROW(Source!A79)</f>
        <v>79</v>
      </c>
      <c r="B51">
        <v>34132744</v>
      </c>
      <c r="C51">
        <v>34133135</v>
      </c>
      <c r="D51">
        <v>121548</v>
      </c>
      <c r="E51">
        <v>1</v>
      </c>
      <c r="F51">
        <v>1</v>
      </c>
      <c r="G51">
        <v>1</v>
      </c>
      <c r="H51">
        <v>1</v>
      </c>
      <c r="I51" t="s">
        <v>28</v>
      </c>
      <c r="J51" t="s">
        <v>3</v>
      </c>
      <c r="K51" t="s">
        <v>302</v>
      </c>
      <c r="L51">
        <v>608254</v>
      </c>
      <c r="N51">
        <v>1013</v>
      </c>
      <c r="O51" t="s">
        <v>303</v>
      </c>
      <c r="P51" t="s">
        <v>303</v>
      </c>
      <c r="Q51">
        <v>1</v>
      </c>
      <c r="W51">
        <v>0</v>
      </c>
      <c r="X51">
        <v>-185737400</v>
      </c>
      <c r="Y51">
        <v>2.5750000000000002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</v>
      </c>
      <c r="AT51">
        <v>2.06</v>
      </c>
      <c r="AU51" t="s">
        <v>100</v>
      </c>
      <c r="AV51">
        <v>2</v>
      </c>
      <c r="AW51">
        <v>2</v>
      </c>
      <c r="AX51">
        <v>37476789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Y51*Source!I79</f>
        <v>0.33475000000000005</v>
      </c>
      <c r="CY51">
        <f>AD51</f>
        <v>0</v>
      </c>
      <c r="CZ51">
        <f>AH51</f>
        <v>0</v>
      </c>
      <c r="DA51">
        <f>AL51</f>
        <v>1</v>
      </c>
      <c r="DB51">
        <f>ROUND((ROUND(AT51*CZ51,2)*1.25),6)</f>
        <v>0</v>
      </c>
      <c r="DC51">
        <f>ROUND((ROUND(AT51*AG51,2)*1.25),6)</f>
        <v>0</v>
      </c>
    </row>
    <row r="52" spans="1:107">
      <c r="A52">
        <f>ROW(Source!A79)</f>
        <v>79</v>
      </c>
      <c r="B52">
        <v>34132744</v>
      </c>
      <c r="C52">
        <v>34133135</v>
      </c>
      <c r="D52">
        <v>29172556</v>
      </c>
      <c r="E52">
        <v>1</v>
      </c>
      <c r="F52">
        <v>1</v>
      </c>
      <c r="G52">
        <v>1</v>
      </c>
      <c r="H52">
        <v>2</v>
      </c>
      <c r="I52" t="s">
        <v>313</v>
      </c>
      <c r="J52" t="s">
        <v>367</v>
      </c>
      <c r="K52" t="s">
        <v>315</v>
      </c>
      <c r="L52">
        <v>1368</v>
      </c>
      <c r="N52">
        <v>1011</v>
      </c>
      <c r="O52" t="s">
        <v>307</v>
      </c>
      <c r="P52" t="s">
        <v>307</v>
      </c>
      <c r="Q52">
        <v>1</v>
      </c>
      <c r="W52">
        <v>0</v>
      </c>
      <c r="X52">
        <v>344519037</v>
      </c>
      <c r="Y52">
        <v>2.5750000000000002</v>
      </c>
      <c r="AA52">
        <v>0</v>
      </c>
      <c r="AB52">
        <v>466.71</v>
      </c>
      <c r="AC52">
        <v>453.6</v>
      </c>
      <c r="AD52">
        <v>0</v>
      </c>
      <c r="AE52">
        <v>0</v>
      </c>
      <c r="AF52">
        <v>31.26</v>
      </c>
      <c r="AG52">
        <v>13.5</v>
      </c>
      <c r="AH52">
        <v>0</v>
      </c>
      <c r="AI52">
        <v>1</v>
      </c>
      <c r="AJ52">
        <v>14.93</v>
      </c>
      <c r="AK52">
        <v>33.6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</v>
      </c>
      <c r="AT52">
        <v>2.06</v>
      </c>
      <c r="AU52" t="s">
        <v>100</v>
      </c>
      <c r="AV52">
        <v>0</v>
      </c>
      <c r="AW52">
        <v>2</v>
      </c>
      <c r="AX52">
        <v>37476790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Y52*Source!I79</f>
        <v>0.33475000000000005</v>
      </c>
      <c r="CY52">
        <f>AB52</f>
        <v>466.71</v>
      </c>
      <c r="CZ52">
        <f>AF52</f>
        <v>31.26</v>
      </c>
      <c r="DA52">
        <f>AJ52</f>
        <v>14.93</v>
      </c>
      <c r="DB52">
        <f>ROUND((ROUND(AT52*CZ52,2)*1.25),6)</f>
        <v>80.5</v>
      </c>
      <c r="DC52">
        <f>ROUND((ROUND(AT52*AG52,2)*1.25),6)</f>
        <v>34.762500000000003</v>
      </c>
    </row>
    <row r="53" spans="1:107">
      <c r="A53">
        <f>ROW(Source!A79)</f>
        <v>79</v>
      </c>
      <c r="B53">
        <v>34132744</v>
      </c>
      <c r="C53">
        <v>34133135</v>
      </c>
      <c r="D53">
        <v>29145213</v>
      </c>
      <c r="E53">
        <v>1</v>
      </c>
      <c r="F53">
        <v>1</v>
      </c>
      <c r="G53">
        <v>1</v>
      </c>
      <c r="H53">
        <v>3</v>
      </c>
      <c r="I53" t="s">
        <v>397</v>
      </c>
      <c r="J53" t="s">
        <v>398</v>
      </c>
      <c r="K53" t="s">
        <v>399</v>
      </c>
      <c r="L53">
        <v>1339</v>
      </c>
      <c r="N53">
        <v>1007</v>
      </c>
      <c r="O53" t="s">
        <v>181</v>
      </c>
      <c r="P53" t="s">
        <v>181</v>
      </c>
      <c r="Q53">
        <v>1</v>
      </c>
      <c r="W53">
        <v>0</v>
      </c>
      <c r="X53">
        <v>298602793</v>
      </c>
      <c r="Y53">
        <v>0.1</v>
      </c>
      <c r="AA53">
        <v>3361.11</v>
      </c>
      <c r="AB53">
        <v>0</v>
      </c>
      <c r="AC53">
        <v>0</v>
      </c>
      <c r="AD53">
        <v>0</v>
      </c>
      <c r="AE53">
        <v>517.89</v>
      </c>
      <c r="AF53">
        <v>0</v>
      </c>
      <c r="AG53">
        <v>0</v>
      </c>
      <c r="AH53">
        <v>0</v>
      </c>
      <c r="AI53">
        <v>6.49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0</v>
      </c>
      <c r="AQ53">
        <v>0</v>
      </c>
      <c r="AR53">
        <v>0</v>
      </c>
      <c r="AS53" t="s">
        <v>3</v>
      </c>
      <c r="AT53">
        <v>0.1</v>
      </c>
      <c r="AU53" t="s">
        <v>3</v>
      </c>
      <c r="AV53">
        <v>0</v>
      </c>
      <c r="AW53">
        <v>2</v>
      </c>
      <c r="AX53">
        <v>37476791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Y53*Source!I79</f>
        <v>1.3000000000000001E-2</v>
      </c>
      <c r="CY53">
        <f>AA53</f>
        <v>3361.11</v>
      </c>
      <c r="CZ53">
        <f>AE53</f>
        <v>517.89</v>
      </c>
      <c r="DA53">
        <f>AI53</f>
        <v>6.49</v>
      </c>
      <c r="DB53">
        <f>ROUND(ROUND(AT53*CZ53,2),6)</f>
        <v>51.79</v>
      </c>
      <c r="DC53">
        <f>ROUND(ROUND(AT53*AG53,2),6)</f>
        <v>0</v>
      </c>
    </row>
    <row r="54" spans="1:107">
      <c r="A54">
        <f>ROW(Source!A79)</f>
        <v>79</v>
      </c>
      <c r="B54">
        <v>34132744</v>
      </c>
      <c r="C54">
        <v>34133135</v>
      </c>
      <c r="D54">
        <v>29145216</v>
      </c>
      <c r="E54">
        <v>1</v>
      </c>
      <c r="F54">
        <v>1</v>
      </c>
      <c r="G54">
        <v>1</v>
      </c>
      <c r="H54">
        <v>3</v>
      </c>
      <c r="I54" t="s">
        <v>400</v>
      </c>
      <c r="J54" t="s">
        <v>401</v>
      </c>
      <c r="K54" t="s">
        <v>402</v>
      </c>
      <c r="L54">
        <v>1339</v>
      </c>
      <c r="N54">
        <v>1007</v>
      </c>
      <c r="O54" t="s">
        <v>181</v>
      </c>
      <c r="P54" t="s">
        <v>181</v>
      </c>
      <c r="Q54">
        <v>1</v>
      </c>
      <c r="W54">
        <v>0</v>
      </c>
      <c r="X54">
        <v>1506650496</v>
      </c>
      <c r="Y54">
        <v>4.3</v>
      </c>
      <c r="AA54">
        <v>3447.55</v>
      </c>
      <c r="AB54">
        <v>0</v>
      </c>
      <c r="AC54">
        <v>0</v>
      </c>
      <c r="AD54">
        <v>0</v>
      </c>
      <c r="AE54">
        <v>477.5</v>
      </c>
      <c r="AF54">
        <v>0</v>
      </c>
      <c r="AG54">
        <v>0</v>
      </c>
      <c r="AH54">
        <v>0</v>
      </c>
      <c r="AI54">
        <v>7.22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0</v>
      </c>
      <c r="AQ54">
        <v>0</v>
      </c>
      <c r="AR54">
        <v>0</v>
      </c>
      <c r="AS54" t="s">
        <v>3</v>
      </c>
      <c r="AT54">
        <v>4.3</v>
      </c>
      <c r="AU54" t="s">
        <v>3</v>
      </c>
      <c r="AV54">
        <v>0</v>
      </c>
      <c r="AW54">
        <v>2</v>
      </c>
      <c r="AX54">
        <v>37476792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Y54*Source!I79</f>
        <v>0.55899999999999994</v>
      </c>
      <c r="CY54">
        <f>AA54</f>
        <v>3447.55</v>
      </c>
      <c r="CZ54">
        <f>AE54</f>
        <v>477.5</v>
      </c>
      <c r="DA54">
        <f>AI54</f>
        <v>7.22</v>
      </c>
      <c r="DB54">
        <f>ROUND(ROUND(AT54*CZ54,2),6)</f>
        <v>2053.25</v>
      </c>
      <c r="DC54">
        <f>ROUND(ROUND(AT54*AG54,2),6)</f>
        <v>0</v>
      </c>
    </row>
    <row r="55" spans="1:107">
      <c r="A55">
        <f>ROW(Source!A80)</f>
        <v>80</v>
      </c>
      <c r="B55">
        <v>34132744</v>
      </c>
      <c r="C55">
        <v>36151158</v>
      </c>
      <c r="D55">
        <v>18410171</v>
      </c>
      <c r="E55">
        <v>1</v>
      </c>
      <c r="F55">
        <v>1</v>
      </c>
      <c r="G55">
        <v>1</v>
      </c>
      <c r="H55">
        <v>1</v>
      </c>
      <c r="I55" t="s">
        <v>403</v>
      </c>
      <c r="J55" t="s">
        <v>3</v>
      </c>
      <c r="K55" t="s">
        <v>404</v>
      </c>
      <c r="L55">
        <v>1369</v>
      </c>
      <c r="N55">
        <v>1013</v>
      </c>
      <c r="O55" t="s">
        <v>299</v>
      </c>
      <c r="P55" t="s">
        <v>299</v>
      </c>
      <c r="Q55">
        <v>1</v>
      </c>
      <c r="W55">
        <v>0</v>
      </c>
      <c r="X55">
        <v>1151098980</v>
      </c>
      <c r="Y55">
        <v>49.334999999999994</v>
      </c>
      <c r="AA55">
        <v>0</v>
      </c>
      <c r="AB55">
        <v>0</v>
      </c>
      <c r="AC55">
        <v>0</v>
      </c>
      <c r="AD55">
        <v>297.67</v>
      </c>
      <c r="AE55">
        <v>0</v>
      </c>
      <c r="AF55">
        <v>0</v>
      </c>
      <c r="AG55">
        <v>0</v>
      </c>
      <c r="AH55">
        <v>297.67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42.9</v>
      </c>
      <c r="AU55" t="s">
        <v>101</v>
      </c>
      <c r="AV55">
        <v>1</v>
      </c>
      <c r="AW55">
        <v>2</v>
      </c>
      <c r="AX55">
        <v>37476793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Y55*Source!I80</f>
        <v>6.413549999999999</v>
      </c>
      <c r="CY55">
        <f>AD55</f>
        <v>297.67</v>
      </c>
      <c r="CZ55">
        <f>AH55</f>
        <v>297.67</v>
      </c>
      <c r="DA55">
        <f>AL55</f>
        <v>1</v>
      </c>
      <c r="DB55">
        <f>ROUND((ROUND(AT55*CZ55,2)*1.15),6)</f>
        <v>14685.546</v>
      </c>
      <c r="DC55">
        <f>ROUND((ROUND(AT55*AG55,2)*1.15),6)</f>
        <v>0</v>
      </c>
    </row>
    <row r="56" spans="1:107">
      <c r="A56">
        <f>ROW(Source!A80)</f>
        <v>80</v>
      </c>
      <c r="B56">
        <v>34132744</v>
      </c>
      <c r="C56">
        <v>36151158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28</v>
      </c>
      <c r="J56" t="s">
        <v>3</v>
      </c>
      <c r="K56" t="s">
        <v>302</v>
      </c>
      <c r="L56">
        <v>608254</v>
      </c>
      <c r="N56">
        <v>1013</v>
      </c>
      <c r="O56" t="s">
        <v>303</v>
      </c>
      <c r="P56" t="s">
        <v>303</v>
      </c>
      <c r="Q56">
        <v>1</v>
      </c>
      <c r="W56">
        <v>0</v>
      </c>
      <c r="X56">
        <v>-185737400</v>
      </c>
      <c r="Y56">
        <v>2.5000000000000001E-2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0.02</v>
      </c>
      <c r="AU56" t="s">
        <v>100</v>
      </c>
      <c r="AV56">
        <v>2</v>
      </c>
      <c r="AW56">
        <v>2</v>
      </c>
      <c r="AX56">
        <v>37476794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Y56*Source!I80</f>
        <v>3.2500000000000003E-3</v>
      </c>
      <c r="CY56">
        <f>AD56</f>
        <v>0</v>
      </c>
      <c r="CZ56">
        <f>AH56</f>
        <v>0</v>
      </c>
      <c r="DA56">
        <f>AL56</f>
        <v>1</v>
      </c>
      <c r="DB56">
        <f>ROUND((ROUND(AT56*CZ56,2)*1.25),6)</f>
        <v>0</v>
      </c>
      <c r="DC56">
        <f>ROUND((ROUND(AT56*AG56,2)*1.25),6)</f>
        <v>0</v>
      </c>
    </row>
    <row r="57" spans="1:107">
      <c r="A57">
        <f>ROW(Source!A80)</f>
        <v>80</v>
      </c>
      <c r="B57">
        <v>34132744</v>
      </c>
      <c r="C57">
        <v>36151158</v>
      </c>
      <c r="D57">
        <v>29172556</v>
      </c>
      <c r="E57">
        <v>1</v>
      </c>
      <c r="F57">
        <v>1</v>
      </c>
      <c r="G57">
        <v>1</v>
      </c>
      <c r="H57">
        <v>2</v>
      </c>
      <c r="I57" t="s">
        <v>313</v>
      </c>
      <c r="J57" t="s">
        <v>367</v>
      </c>
      <c r="K57" t="s">
        <v>315</v>
      </c>
      <c r="L57">
        <v>1368</v>
      </c>
      <c r="N57">
        <v>1011</v>
      </c>
      <c r="O57" t="s">
        <v>307</v>
      </c>
      <c r="P57" t="s">
        <v>307</v>
      </c>
      <c r="Q57">
        <v>1</v>
      </c>
      <c r="W57">
        <v>0</v>
      </c>
      <c r="X57">
        <v>344519037</v>
      </c>
      <c r="Y57">
        <v>2.5000000000000001E-2</v>
      </c>
      <c r="AA57">
        <v>0</v>
      </c>
      <c r="AB57">
        <v>466.71</v>
      </c>
      <c r="AC57">
        <v>453.6</v>
      </c>
      <c r="AD57">
        <v>0</v>
      </c>
      <c r="AE57">
        <v>0</v>
      </c>
      <c r="AF57">
        <v>31.26</v>
      </c>
      <c r="AG57">
        <v>13.5</v>
      </c>
      <c r="AH57">
        <v>0</v>
      </c>
      <c r="AI57">
        <v>1</v>
      </c>
      <c r="AJ57">
        <v>14.93</v>
      </c>
      <c r="AK57">
        <v>33.6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0.02</v>
      </c>
      <c r="AU57" t="s">
        <v>100</v>
      </c>
      <c r="AV57">
        <v>0</v>
      </c>
      <c r="AW57">
        <v>2</v>
      </c>
      <c r="AX57">
        <v>37476795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Y57*Source!I80</f>
        <v>3.2500000000000003E-3</v>
      </c>
      <c r="CY57">
        <f>AB57</f>
        <v>466.71</v>
      </c>
      <c r="CZ57">
        <f>AF57</f>
        <v>31.26</v>
      </c>
      <c r="DA57">
        <f>AJ57</f>
        <v>14.93</v>
      </c>
      <c r="DB57">
        <f>ROUND((ROUND(AT57*CZ57,2)*1.25),6)</f>
        <v>0.78749999999999998</v>
      </c>
      <c r="DC57">
        <f>ROUND((ROUND(AT57*AG57,2)*1.25),6)</f>
        <v>0.33750000000000002</v>
      </c>
    </row>
    <row r="58" spans="1:107">
      <c r="A58">
        <f>ROW(Source!A80)</f>
        <v>80</v>
      </c>
      <c r="B58">
        <v>34132744</v>
      </c>
      <c r="C58">
        <v>36151158</v>
      </c>
      <c r="D58">
        <v>29174913</v>
      </c>
      <c r="E58">
        <v>1</v>
      </c>
      <c r="F58">
        <v>1</v>
      </c>
      <c r="G58">
        <v>1</v>
      </c>
      <c r="H58">
        <v>2</v>
      </c>
      <c r="I58" t="s">
        <v>318</v>
      </c>
      <c r="J58" t="s">
        <v>372</v>
      </c>
      <c r="K58" t="s">
        <v>320</v>
      </c>
      <c r="L58">
        <v>1368</v>
      </c>
      <c r="N58">
        <v>1011</v>
      </c>
      <c r="O58" t="s">
        <v>307</v>
      </c>
      <c r="P58" t="s">
        <v>307</v>
      </c>
      <c r="Q58">
        <v>1</v>
      </c>
      <c r="W58">
        <v>0</v>
      </c>
      <c r="X58">
        <v>1230759911</v>
      </c>
      <c r="Y58">
        <v>0.1875</v>
      </c>
      <c r="AA58">
        <v>0</v>
      </c>
      <c r="AB58">
        <v>932.72</v>
      </c>
      <c r="AC58">
        <v>389.76</v>
      </c>
      <c r="AD58">
        <v>0</v>
      </c>
      <c r="AE58">
        <v>0</v>
      </c>
      <c r="AF58">
        <v>87.17</v>
      </c>
      <c r="AG58">
        <v>11.6</v>
      </c>
      <c r="AH58">
        <v>0</v>
      </c>
      <c r="AI58">
        <v>1</v>
      </c>
      <c r="AJ58">
        <v>10.7</v>
      </c>
      <c r="AK58">
        <v>33.6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0.15</v>
      </c>
      <c r="AU58" t="s">
        <v>100</v>
      </c>
      <c r="AV58">
        <v>0</v>
      </c>
      <c r="AW58">
        <v>2</v>
      </c>
      <c r="AX58">
        <v>37476796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Y58*Source!I80</f>
        <v>2.4375000000000001E-2</v>
      </c>
      <c r="CY58">
        <f>AB58</f>
        <v>932.72</v>
      </c>
      <c r="CZ58">
        <f>AF58</f>
        <v>87.17</v>
      </c>
      <c r="DA58">
        <f>AJ58</f>
        <v>10.7</v>
      </c>
      <c r="DB58">
        <f>ROUND((ROUND(AT58*CZ58,2)*1.25),6)</f>
        <v>16.350000000000001</v>
      </c>
      <c r="DC58">
        <f>ROUND((ROUND(AT58*AG58,2)*1.25),6)</f>
        <v>2.1749999999999998</v>
      </c>
    </row>
    <row r="59" spans="1:107">
      <c r="A59">
        <f>ROW(Source!A80)</f>
        <v>80</v>
      </c>
      <c r="B59">
        <v>34132744</v>
      </c>
      <c r="C59">
        <v>36151158</v>
      </c>
      <c r="D59">
        <v>29107779</v>
      </c>
      <c r="E59">
        <v>1</v>
      </c>
      <c r="F59">
        <v>1</v>
      </c>
      <c r="G59">
        <v>1</v>
      </c>
      <c r="H59">
        <v>3</v>
      </c>
      <c r="I59" t="s">
        <v>405</v>
      </c>
      <c r="J59" t="s">
        <v>406</v>
      </c>
      <c r="K59" t="s">
        <v>407</v>
      </c>
      <c r="L59">
        <v>1327</v>
      </c>
      <c r="N59">
        <v>1005</v>
      </c>
      <c r="O59" t="s">
        <v>143</v>
      </c>
      <c r="P59" t="s">
        <v>143</v>
      </c>
      <c r="Q59">
        <v>1</v>
      </c>
      <c r="W59">
        <v>0</v>
      </c>
      <c r="X59">
        <v>-1827594923</v>
      </c>
      <c r="Y59">
        <v>0.84</v>
      </c>
      <c r="AA59">
        <v>203.19</v>
      </c>
      <c r="AB59">
        <v>0</v>
      </c>
      <c r="AC59">
        <v>0</v>
      </c>
      <c r="AD59">
        <v>0</v>
      </c>
      <c r="AE59">
        <v>72.31</v>
      </c>
      <c r="AF59">
        <v>0</v>
      </c>
      <c r="AG59">
        <v>0</v>
      </c>
      <c r="AH59">
        <v>0</v>
      </c>
      <c r="AI59">
        <v>2.81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0.84</v>
      </c>
      <c r="AU59" t="s">
        <v>3</v>
      </c>
      <c r="AV59">
        <v>0</v>
      </c>
      <c r="AW59">
        <v>2</v>
      </c>
      <c r="AX59">
        <v>37476797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Y59*Source!I80</f>
        <v>0.10920000000000001</v>
      </c>
      <c r="CY59">
        <f>AA59</f>
        <v>203.19</v>
      </c>
      <c r="CZ59">
        <f>AE59</f>
        <v>72.31</v>
      </c>
      <c r="DA59">
        <f>AI59</f>
        <v>2.81</v>
      </c>
      <c r="DB59">
        <f>ROUND(ROUND(AT59*CZ59,2),6)</f>
        <v>60.74</v>
      </c>
      <c r="DC59">
        <f>ROUND(ROUND(AT59*AG59,2),6)</f>
        <v>0</v>
      </c>
    </row>
    <row r="60" spans="1:107">
      <c r="A60">
        <f>ROW(Source!A80)</f>
        <v>80</v>
      </c>
      <c r="B60">
        <v>34132744</v>
      </c>
      <c r="C60">
        <v>36151158</v>
      </c>
      <c r="D60">
        <v>29109797</v>
      </c>
      <c r="E60">
        <v>1</v>
      </c>
      <c r="F60">
        <v>1</v>
      </c>
      <c r="G60">
        <v>1</v>
      </c>
      <c r="H60">
        <v>3</v>
      </c>
      <c r="I60" t="s">
        <v>408</v>
      </c>
      <c r="J60" t="s">
        <v>409</v>
      </c>
      <c r="K60" t="s">
        <v>410</v>
      </c>
      <c r="L60">
        <v>1348</v>
      </c>
      <c r="N60">
        <v>1009</v>
      </c>
      <c r="O60" t="s">
        <v>26</v>
      </c>
      <c r="P60" t="s">
        <v>26</v>
      </c>
      <c r="Q60">
        <v>1000</v>
      </c>
      <c r="W60">
        <v>0</v>
      </c>
      <c r="X60">
        <v>-1515146857</v>
      </c>
      <c r="Y60">
        <v>5.0999999999999997E-2</v>
      </c>
      <c r="AA60">
        <v>19924.25</v>
      </c>
      <c r="AB60">
        <v>0</v>
      </c>
      <c r="AC60">
        <v>0</v>
      </c>
      <c r="AD60">
        <v>0</v>
      </c>
      <c r="AE60">
        <v>4294.0200000000004</v>
      </c>
      <c r="AF60">
        <v>0</v>
      </c>
      <c r="AG60">
        <v>0</v>
      </c>
      <c r="AH60">
        <v>0</v>
      </c>
      <c r="AI60">
        <v>4.6399999999999997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5.0999999999999997E-2</v>
      </c>
      <c r="AU60" t="s">
        <v>3</v>
      </c>
      <c r="AV60">
        <v>0</v>
      </c>
      <c r="AW60">
        <v>2</v>
      </c>
      <c r="AX60">
        <v>37476798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Y60*Source!I80</f>
        <v>6.6299999999999996E-3</v>
      </c>
      <c r="CY60">
        <f>AA60</f>
        <v>19924.25</v>
      </c>
      <c r="CZ60">
        <f>AE60</f>
        <v>4294.0200000000004</v>
      </c>
      <c r="DA60">
        <f>AI60</f>
        <v>4.6399999999999997</v>
      </c>
      <c r="DB60">
        <f>ROUND(ROUND(AT60*CZ60,2),6)</f>
        <v>219</v>
      </c>
      <c r="DC60">
        <f>ROUND(ROUND(AT60*AG60,2),6)</f>
        <v>0</v>
      </c>
    </row>
    <row r="61" spans="1:107">
      <c r="A61">
        <f>ROW(Source!A80)</f>
        <v>80</v>
      </c>
      <c r="B61">
        <v>34132744</v>
      </c>
      <c r="C61">
        <v>36151158</v>
      </c>
      <c r="D61">
        <v>29107800</v>
      </c>
      <c r="E61">
        <v>1</v>
      </c>
      <c r="F61">
        <v>1</v>
      </c>
      <c r="G61">
        <v>1</v>
      </c>
      <c r="H61">
        <v>3</v>
      </c>
      <c r="I61" t="s">
        <v>411</v>
      </c>
      <c r="J61" t="s">
        <v>412</v>
      </c>
      <c r="K61" t="s">
        <v>413</v>
      </c>
      <c r="L61">
        <v>1346</v>
      </c>
      <c r="N61">
        <v>1009</v>
      </c>
      <c r="O61" t="s">
        <v>414</v>
      </c>
      <c r="P61" t="s">
        <v>414</v>
      </c>
      <c r="Q61">
        <v>1</v>
      </c>
      <c r="W61">
        <v>0</v>
      </c>
      <c r="X61">
        <v>644139035</v>
      </c>
      <c r="Y61">
        <v>0.31</v>
      </c>
      <c r="AA61">
        <v>46.61</v>
      </c>
      <c r="AB61">
        <v>0</v>
      </c>
      <c r="AC61">
        <v>0</v>
      </c>
      <c r="AD61">
        <v>0</v>
      </c>
      <c r="AE61">
        <v>1.81</v>
      </c>
      <c r="AF61">
        <v>0</v>
      </c>
      <c r="AG61">
        <v>0</v>
      </c>
      <c r="AH61">
        <v>0</v>
      </c>
      <c r="AI61">
        <v>25.75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0.31</v>
      </c>
      <c r="AU61" t="s">
        <v>3</v>
      </c>
      <c r="AV61">
        <v>0</v>
      </c>
      <c r="AW61">
        <v>2</v>
      </c>
      <c r="AX61">
        <v>37476799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Y61*Source!I80</f>
        <v>4.0300000000000002E-2</v>
      </c>
      <c r="CY61">
        <f>AA61</f>
        <v>46.61</v>
      </c>
      <c r="CZ61">
        <f>AE61</f>
        <v>1.81</v>
      </c>
      <c r="DA61">
        <f>AI61</f>
        <v>25.75</v>
      </c>
      <c r="DB61">
        <f>ROUND(ROUND(AT61*CZ61,2),6)</f>
        <v>0.56000000000000005</v>
      </c>
      <c r="DC61">
        <f>ROUND(ROUND(AT61*AG61,2),6)</f>
        <v>0</v>
      </c>
    </row>
    <row r="62" spans="1:107">
      <c r="A62">
        <f>ROW(Source!A80)</f>
        <v>80</v>
      </c>
      <c r="B62">
        <v>34132744</v>
      </c>
      <c r="C62">
        <v>36151158</v>
      </c>
      <c r="D62">
        <v>29110439</v>
      </c>
      <c r="E62">
        <v>1</v>
      </c>
      <c r="F62">
        <v>1</v>
      </c>
      <c r="G62">
        <v>1</v>
      </c>
      <c r="H62">
        <v>3</v>
      </c>
      <c r="I62" t="s">
        <v>415</v>
      </c>
      <c r="J62" t="s">
        <v>416</v>
      </c>
      <c r="K62" t="s">
        <v>417</v>
      </c>
      <c r="L62">
        <v>1348</v>
      </c>
      <c r="N62">
        <v>1009</v>
      </c>
      <c r="O62" t="s">
        <v>26</v>
      </c>
      <c r="P62" t="s">
        <v>26</v>
      </c>
      <c r="Q62">
        <v>1000</v>
      </c>
      <c r="W62">
        <v>0</v>
      </c>
      <c r="X62">
        <v>-764270001</v>
      </c>
      <c r="Y62">
        <v>6.3E-2</v>
      </c>
      <c r="AA62">
        <v>60221.13</v>
      </c>
      <c r="AB62">
        <v>0</v>
      </c>
      <c r="AC62">
        <v>0</v>
      </c>
      <c r="AD62">
        <v>0</v>
      </c>
      <c r="AE62">
        <v>15481.01</v>
      </c>
      <c r="AF62">
        <v>0</v>
      </c>
      <c r="AG62">
        <v>0</v>
      </c>
      <c r="AH62">
        <v>0</v>
      </c>
      <c r="AI62">
        <v>3.89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6.3E-2</v>
      </c>
      <c r="AU62" t="s">
        <v>3</v>
      </c>
      <c r="AV62">
        <v>0</v>
      </c>
      <c r="AW62">
        <v>2</v>
      </c>
      <c r="AX62">
        <v>37476800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Y62*Source!I80</f>
        <v>8.1900000000000011E-3</v>
      </c>
      <c r="CY62">
        <f>AA62</f>
        <v>60221.13</v>
      </c>
      <c r="CZ62">
        <f>AE62</f>
        <v>15481.01</v>
      </c>
      <c r="DA62">
        <f>AI62</f>
        <v>3.89</v>
      </c>
      <c r="DB62">
        <f>ROUND(ROUND(AT62*CZ62,2),6)</f>
        <v>975.3</v>
      </c>
      <c r="DC62">
        <f>ROUND(ROUND(AT62*AG62,2),6)</f>
        <v>0</v>
      </c>
    </row>
    <row r="63" spans="1:107">
      <c r="A63">
        <f>ROW(Source!A81)</f>
        <v>81</v>
      </c>
      <c r="B63">
        <v>34132744</v>
      </c>
      <c r="C63">
        <v>37476975</v>
      </c>
      <c r="D63">
        <v>18410572</v>
      </c>
      <c r="E63">
        <v>1</v>
      </c>
      <c r="F63">
        <v>1</v>
      </c>
      <c r="G63">
        <v>1</v>
      </c>
      <c r="H63">
        <v>1</v>
      </c>
      <c r="I63" t="s">
        <v>418</v>
      </c>
      <c r="J63" t="s">
        <v>3</v>
      </c>
      <c r="K63" t="s">
        <v>419</v>
      </c>
      <c r="L63">
        <v>1369</v>
      </c>
      <c r="N63">
        <v>1013</v>
      </c>
      <c r="O63" t="s">
        <v>299</v>
      </c>
      <c r="P63" t="s">
        <v>299</v>
      </c>
      <c r="Q63">
        <v>1</v>
      </c>
      <c r="W63">
        <v>0</v>
      </c>
      <c r="X63">
        <v>-546915240</v>
      </c>
      <c r="Y63">
        <v>137.74699999999999</v>
      </c>
      <c r="AA63">
        <v>0</v>
      </c>
      <c r="AB63">
        <v>0</v>
      </c>
      <c r="AC63">
        <v>0</v>
      </c>
      <c r="AD63">
        <v>290.04000000000002</v>
      </c>
      <c r="AE63">
        <v>0</v>
      </c>
      <c r="AF63">
        <v>0</v>
      </c>
      <c r="AG63">
        <v>0</v>
      </c>
      <c r="AH63">
        <v>290.04000000000002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</v>
      </c>
      <c r="AT63">
        <v>119.78</v>
      </c>
      <c r="AU63" t="s">
        <v>101</v>
      </c>
      <c r="AV63">
        <v>1</v>
      </c>
      <c r="AW63">
        <v>2</v>
      </c>
      <c r="AX63">
        <v>37477005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Y63*Source!I81</f>
        <v>8.2648199999999985</v>
      </c>
      <c r="CY63">
        <f>AD63</f>
        <v>290.04000000000002</v>
      </c>
      <c r="CZ63">
        <f>AH63</f>
        <v>290.04000000000002</v>
      </c>
      <c r="DA63">
        <f>AL63</f>
        <v>1</v>
      </c>
      <c r="DB63">
        <f>ROUND((ROUND(AT63*CZ63,2)*1.15),6)</f>
        <v>39952.138500000001</v>
      </c>
      <c r="DC63">
        <f>ROUND((ROUND(AT63*AG63,2)*1.15),6)</f>
        <v>0</v>
      </c>
    </row>
    <row r="64" spans="1:107">
      <c r="A64">
        <f>ROW(Source!A81)</f>
        <v>81</v>
      </c>
      <c r="B64">
        <v>34132744</v>
      </c>
      <c r="C64">
        <v>37476975</v>
      </c>
      <c r="D64">
        <v>121548</v>
      </c>
      <c r="E64">
        <v>1</v>
      </c>
      <c r="F64">
        <v>1</v>
      </c>
      <c r="G64">
        <v>1</v>
      </c>
      <c r="H64">
        <v>1</v>
      </c>
      <c r="I64" t="s">
        <v>28</v>
      </c>
      <c r="J64" t="s">
        <v>3</v>
      </c>
      <c r="K64" t="s">
        <v>302</v>
      </c>
      <c r="L64">
        <v>608254</v>
      </c>
      <c r="N64">
        <v>1013</v>
      </c>
      <c r="O64" t="s">
        <v>303</v>
      </c>
      <c r="P64" t="s">
        <v>303</v>
      </c>
      <c r="Q64">
        <v>1</v>
      </c>
      <c r="W64">
        <v>0</v>
      </c>
      <c r="X64">
        <v>-185737400</v>
      </c>
      <c r="Y64">
        <v>3.3250000000000002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</v>
      </c>
      <c r="AT64">
        <v>2.66</v>
      </c>
      <c r="AU64" t="s">
        <v>100</v>
      </c>
      <c r="AV64">
        <v>2</v>
      </c>
      <c r="AW64">
        <v>2</v>
      </c>
      <c r="AX64">
        <v>37477006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Y64*Source!I81</f>
        <v>0.19950000000000001</v>
      </c>
      <c r="CY64">
        <f>AD64</f>
        <v>0</v>
      </c>
      <c r="CZ64">
        <f>AH64</f>
        <v>0</v>
      </c>
      <c r="DA64">
        <f>AL64</f>
        <v>1</v>
      </c>
      <c r="DB64">
        <f>ROUND((ROUND(AT64*CZ64,2)*1.25),6)</f>
        <v>0</v>
      </c>
      <c r="DC64">
        <f>ROUND((ROUND(AT64*AG64,2)*1.25),6)</f>
        <v>0</v>
      </c>
    </row>
    <row r="65" spans="1:107">
      <c r="A65">
        <f>ROW(Source!A81)</f>
        <v>81</v>
      </c>
      <c r="B65">
        <v>34132744</v>
      </c>
      <c r="C65">
        <v>37476975</v>
      </c>
      <c r="D65">
        <v>29172479</v>
      </c>
      <c r="E65">
        <v>1</v>
      </c>
      <c r="F65">
        <v>1</v>
      </c>
      <c r="G65">
        <v>1</v>
      </c>
      <c r="H65">
        <v>2</v>
      </c>
      <c r="I65" t="s">
        <v>420</v>
      </c>
      <c r="J65" t="s">
        <v>421</v>
      </c>
      <c r="K65" t="s">
        <v>422</v>
      </c>
      <c r="L65">
        <v>1368</v>
      </c>
      <c r="N65">
        <v>1011</v>
      </c>
      <c r="O65" t="s">
        <v>307</v>
      </c>
      <c r="P65" t="s">
        <v>307</v>
      </c>
      <c r="Q65">
        <v>1</v>
      </c>
      <c r="W65">
        <v>0</v>
      </c>
      <c r="X65">
        <v>1549832887</v>
      </c>
      <c r="Y65">
        <v>0.44999999999999996</v>
      </c>
      <c r="AA65">
        <v>0</v>
      </c>
      <c r="AB65">
        <v>901.01</v>
      </c>
      <c r="AC65">
        <v>338.02</v>
      </c>
      <c r="AD65">
        <v>0</v>
      </c>
      <c r="AE65">
        <v>0</v>
      </c>
      <c r="AF65">
        <v>99.89</v>
      </c>
      <c r="AG65">
        <v>10.06</v>
      </c>
      <c r="AH65">
        <v>0</v>
      </c>
      <c r="AI65">
        <v>1</v>
      </c>
      <c r="AJ65">
        <v>9.02</v>
      </c>
      <c r="AK65">
        <v>33.6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</v>
      </c>
      <c r="AT65">
        <v>0.36</v>
      </c>
      <c r="AU65" t="s">
        <v>100</v>
      </c>
      <c r="AV65">
        <v>0</v>
      </c>
      <c r="AW65">
        <v>2</v>
      </c>
      <c r="AX65">
        <v>37477007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Y65*Source!I81</f>
        <v>2.6999999999999996E-2</v>
      </c>
      <c r="CY65">
        <f>AB65</f>
        <v>901.01</v>
      </c>
      <c r="CZ65">
        <f>AF65</f>
        <v>99.89</v>
      </c>
      <c r="DA65">
        <f>AJ65</f>
        <v>9.02</v>
      </c>
      <c r="DB65">
        <f>ROUND((ROUND(AT65*CZ65,2)*1.25),6)</f>
        <v>44.95</v>
      </c>
      <c r="DC65">
        <f>ROUND((ROUND(AT65*AG65,2)*1.25),6)</f>
        <v>4.5250000000000004</v>
      </c>
    </row>
    <row r="66" spans="1:107">
      <c r="A66">
        <f>ROW(Source!A81)</f>
        <v>81</v>
      </c>
      <c r="B66">
        <v>34132744</v>
      </c>
      <c r="C66">
        <v>37476975</v>
      </c>
      <c r="D66">
        <v>29172556</v>
      </c>
      <c r="E66">
        <v>1</v>
      </c>
      <c r="F66">
        <v>1</v>
      </c>
      <c r="G66">
        <v>1</v>
      </c>
      <c r="H66">
        <v>2</v>
      </c>
      <c r="I66" t="s">
        <v>313</v>
      </c>
      <c r="J66" t="s">
        <v>367</v>
      </c>
      <c r="K66" t="s">
        <v>315</v>
      </c>
      <c r="L66">
        <v>1368</v>
      </c>
      <c r="N66">
        <v>1011</v>
      </c>
      <c r="O66" t="s">
        <v>307</v>
      </c>
      <c r="P66" t="s">
        <v>307</v>
      </c>
      <c r="Q66">
        <v>1</v>
      </c>
      <c r="W66">
        <v>0</v>
      </c>
      <c r="X66">
        <v>344519037</v>
      </c>
      <c r="Y66">
        <v>2.875</v>
      </c>
      <c r="AA66">
        <v>0</v>
      </c>
      <c r="AB66">
        <v>466.71</v>
      </c>
      <c r="AC66">
        <v>453.6</v>
      </c>
      <c r="AD66">
        <v>0</v>
      </c>
      <c r="AE66">
        <v>0</v>
      </c>
      <c r="AF66">
        <v>31.26</v>
      </c>
      <c r="AG66">
        <v>13.5</v>
      </c>
      <c r="AH66">
        <v>0</v>
      </c>
      <c r="AI66">
        <v>1</v>
      </c>
      <c r="AJ66">
        <v>14.93</v>
      </c>
      <c r="AK66">
        <v>33.6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2.2999999999999998</v>
      </c>
      <c r="AU66" t="s">
        <v>100</v>
      </c>
      <c r="AV66">
        <v>0</v>
      </c>
      <c r="AW66">
        <v>2</v>
      </c>
      <c r="AX66">
        <v>37477008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Y66*Source!I81</f>
        <v>0.17249999999999999</v>
      </c>
      <c r="CY66">
        <f>AB66</f>
        <v>466.71</v>
      </c>
      <c r="CZ66">
        <f>AF66</f>
        <v>31.26</v>
      </c>
      <c r="DA66">
        <f>AJ66</f>
        <v>14.93</v>
      </c>
      <c r="DB66">
        <f>ROUND((ROUND(AT66*CZ66,2)*1.25),6)</f>
        <v>89.875</v>
      </c>
      <c r="DC66">
        <f>ROUND((ROUND(AT66*AG66,2)*1.25),6)</f>
        <v>38.8125</v>
      </c>
    </row>
    <row r="67" spans="1:107">
      <c r="A67">
        <f>ROW(Source!A81)</f>
        <v>81</v>
      </c>
      <c r="B67">
        <v>34132744</v>
      </c>
      <c r="C67">
        <v>37476975</v>
      </c>
      <c r="D67">
        <v>29174913</v>
      </c>
      <c r="E67">
        <v>1</v>
      </c>
      <c r="F67">
        <v>1</v>
      </c>
      <c r="G67">
        <v>1</v>
      </c>
      <c r="H67">
        <v>2</v>
      </c>
      <c r="I67" t="s">
        <v>318</v>
      </c>
      <c r="J67" t="s">
        <v>372</v>
      </c>
      <c r="K67" t="s">
        <v>320</v>
      </c>
      <c r="L67">
        <v>1368</v>
      </c>
      <c r="N67">
        <v>1011</v>
      </c>
      <c r="O67" t="s">
        <v>307</v>
      </c>
      <c r="P67" t="s">
        <v>307</v>
      </c>
      <c r="Q67">
        <v>1</v>
      </c>
      <c r="W67">
        <v>0</v>
      </c>
      <c r="X67">
        <v>1230759911</v>
      </c>
      <c r="Y67">
        <v>0.35000000000000003</v>
      </c>
      <c r="AA67">
        <v>0</v>
      </c>
      <c r="AB67">
        <v>932.72</v>
      </c>
      <c r="AC67">
        <v>389.76</v>
      </c>
      <c r="AD67">
        <v>0</v>
      </c>
      <c r="AE67">
        <v>0</v>
      </c>
      <c r="AF67">
        <v>87.17</v>
      </c>
      <c r="AG67">
        <v>11.6</v>
      </c>
      <c r="AH67">
        <v>0</v>
      </c>
      <c r="AI67">
        <v>1</v>
      </c>
      <c r="AJ67">
        <v>10.7</v>
      </c>
      <c r="AK67">
        <v>33.6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0.28000000000000003</v>
      </c>
      <c r="AU67" t="s">
        <v>100</v>
      </c>
      <c r="AV67">
        <v>0</v>
      </c>
      <c r="AW67">
        <v>2</v>
      </c>
      <c r="AX67">
        <v>37477009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Y67*Source!I81</f>
        <v>2.1000000000000001E-2</v>
      </c>
      <c r="CY67">
        <f>AB67</f>
        <v>932.72</v>
      </c>
      <c r="CZ67">
        <f>AF67</f>
        <v>87.17</v>
      </c>
      <c r="DA67">
        <f>AJ67</f>
        <v>10.7</v>
      </c>
      <c r="DB67">
        <f>ROUND((ROUND(AT67*CZ67,2)*1.25),6)</f>
        <v>30.512499999999999</v>
      </c>
      <c r="DC67">
        <f>ROUND((ROUND(AT67*AG67,2)*1.25),6)</f>
        <v>4.0625</v>
      </c>
    </row>
    <row r="68" spans="1:107">
      <c r="A68">
        <f>ROW(Source!A81)</f>
        <v>81</v>
      </c>
      <c r="B68">
        <v>34132744</v>
      </c>
      <c r="C68">
        <v>37476975</v>
      </c>
      <c r="D68">
        <v>29107962</v>
      </c>
      <c r="E68">
        <v>1</v>
      </c>
      <c r="F68">
        <v>1</v>
      </c>
      <c r="G68">
        <v>1</v>
      </c>
      <c r="H68">
        <v>3</v>
      </c>
      <c r="I68" t="s">
        <v>423</v>
      </c>
      <c r="J68" t="s">
        <v>424</v>
      </c>
      <c r="K68" t="s">
        <v>425</v>
      </c>
      <c r="L68">
        <v>1339</v>
      </c>
      <c r="N68">
        <v>1007</v>
      </c>
      <c r="O68" t="s">
        <v>181</v>
      </c>
      <c r="P68" t="s">
        <v>181</v>
      </c>
      <c r="Q68">
        <v>1</v>
      </c>
      <c r="W68">
        <v>0</v>
      </c>
      <c r="X68">
        <v>-1158792968</v>
      </c>
      <c r="Y68">
        <v>3.06</v>
      </c>
      <c r="AA68">
        <v>423.58</v>
      </c>
      <c r="AB68">
        <v>0</v>
      </c>
      <c r="AC68">
        <v>0</v>
      </c>
      <c r="AD68">
        <v>0</v>
      </c>
      <c r="AE68">
        <v>34.92</v>
      </c>
      <c r="AF68">
        <v>0</v>
      </c>
      <c r="AG68">
        <v>0</v>
      </c>
      <c r="AH68">
        <v>0</v>
      </c>
      <c r="AI68">
        <v>12.13</v>
      </c>
      <c r="AJ68">
        <v>1</v>
      </c>
      <c r="AK68">
        <v>1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</v>
      </c>
      <c r="AT68">
        <v>3.06</v>
      </c>
      <c r="AU68" t="s">
        <v>3</v>
      </c>
      <c r="AV68">
        <v>0</v>
      </c>
      <c r="AW68">
        <v>2</v>
      </c>
      <c r="AX68">
        <v>37477010</v>
      </c>
      <c r="AY68">
        <v>1</v>
      </c>
      <c r="AZ68">
        <v>0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Y68*Source!I81</f>
        <v>0.18359999999999999</v>
      </c>
      <c r="CY68">
        <f>AA68</f>
        <v>423.58</v>
      </c>
      <c r="CZ68">
        <f>AE68</f>
        <v>34.92</v>
      </c>
      <c r="DA68">
        <f>AI68</f>
        <v>12.13</v>
      </c>
      <c r="DB68">
        <f>ROUND(ROUND(AT68*CZ68,2),6)</f>
        <v>106.86</v>
      </c>
      <c r="DC68">
        <f>ROUND(ROUND(AT68*AG68,2),6)</f>
        <v>0</v>
      </c>
    </row>
    <row r="69" spans="1:107">
      <c r="A69">
        <f>ROW(Source!A81)</f>
        <v>81</v>
      </c>
      <c r="B69">
        <v>34132744</v>
      </c>
      <c r="C69">
        <v>37476975</v>
      </c>
      <c r="D69">
        <v>29110036</v>
      </c>
      <c r="E69">
        <v>1</v>
      </c>
      <c r="F69">
        <v>1</v>
      </c>
      <c r="G69">
        <v>1</v>
      </c>
      <c r="H69">
        <v>3</v>
      </c>
      <c r="I69" t="s">
        <v>426</v>
      </c>
      <c r="J69" t="s">
        <v>427</v>
      </c>
      <c r="K69" t="s">
        <v>428</v>
      </c>
      <c r="L69">
        <v>1327</v>
      </c>
      <c r="N69">
        <v>1005</v>
      </c>
      <c r="O69" t="s">
        <v>143</v>
      </c>
      <c r="P69" t="s">
        <v>143</v>
      </c>
      <c r="Q69">
        <v>1</v>
      </c>
      <c r="W69">
        <v>0</v>
      </c>
      <c r="X69">
        <v>-2120219543</v>
      </c>
      <c r="Y69">
        <v>102</v>
      </c>
      <c r="AA69">
        <v>533.59</v>
      </c>
      <c r="AB69">
        <v>0</v>
      </c>
      <c r="AC69">
        <v>0</v>
      </c>
      <c r="AD69">
        <v>0</v>
      </c>
      <c r="AE69">
        <v>67.8</v>
      </c>
      <c r="AF69">
        <v>0</v>
      </c>
      <c r="AG69">
        <v>0</v>
      </c>
      <c r="AH69">
        <v>0</v>
      </c>
      <c r="AI69">
        <v>7.87</v>
      </c>
      <c r="AJ69">
        <v>1</v>
      </c>
      <c r="AK69">
        <v>1</v>
      </c>
      <c r="AL69">
        <v>1</v>
      </c>
      <c r="AN69">
        <v>0</v>
      </c>
      <c r="AO69">
        <v>1</v>
      </c>
      <c r="AP69">
        <v>0</v>
      </c>
      <c r="AQ69">
        <v>0</v>
      </c>
      <c r="AR69">
        <v>0</v>
      </c>
      <c r="AS69" t="s">
        <v>3</v>
      </c>
      <c r="AT69">
        <v>102</v>
      </c>
      <c r="AU69" t="s">
        <v>3</v>
      </c>
      <c r="AV69">
        <v>0</v>
      </c>
      <c r="AW69">
        <v>2</v>
      </c>
      <c r="AX69">
        <v>37477011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Y69*Source!I81</f>
        <v>6.12</v>
      </c>
      <c r="CY69">
        <f>AA69</f>
        <v>533.59</v>
      </c>
      <c r="CZ69">
        <f>AE69</f>
        <v>67.8</v>
      </c>
      <c r="DA69">
        <f>AI69</f>
        <v>7.87</v>
      </c>
      <c r="DB69">
        <f>ROUND(ROUND(AT69*CZ69,2),6)</f>
        <v>6915.6</v>
      </c>
      <c r="DC69">
        <f>ROUND(ROUND(AT69*AG69,2),6)</f>
        <v>0</v>
      </c>
    </row>
    <row r="70" spans="1:107">
      <c r="A70">
        <f>ROW(Source!A81)</f>
        <v>81</v>
      </c>
      <c r="B70">
        <v>34132744</v>
      </c>
      <c r="C70">
        <v>37476975</v>
      </c>
      <c r="D70">
        <v>29145159</v>
      </c>
      <c r="E70">
        <v>1</v>
      </c>
      <c r="F70">
        <v>1</v>
      </c>
      <c r="G70">
        <v>1</v>
      </c>
      <c r="H70">
        <v>3</v>
      </c>
      <c r="I70" t="s">
        <v>429</v>
      </c>
      <c r="J70" t="s">
        <v>430</v>
      </c>
      <c r="K70" t="s">
        <v>431</v>
      </c>
      <c r="L70">
        <v>1339</v>
      </c>
      <c r="N70">
        <v>1007</v>
      </c>
      <c r="O70" t="s">
        <v>181</v>
      </c>
      <c r="P70" t="s">
        <v>181</v>
      </c>
      <c r="Q70">
        <v>1</v>
      </c>
      <c r="W70">
        <v>0</v>
      </c>
      <c r="X70">
        <v>-672371193</v>
      </c>
      <c r="Y70">
        <v>1.3</v>
      </c>
      <c r="AA70">
        <v>3534</v>
      </c>
      <c r="AB70">
        <v>0</v>
      </c>
      <c r="AC70">
        <v>0</v>
      </c>
      <c r="AD70">
        <v>0</v>
      </c>
      <c r="AE70">
        <v>600</v>
      </c>
      <c r="AF70">
        <v>0</v>
      </c>
      <c r="AG70">
        <v>0</v>
      </c>
      <c r="AH70">
        <v>0</v>
      </c>
      <c r="AI70">
        <v>5.89</v>
      </c>
      <c r="AJ70">
        <v>1</v>
      </c>
      <c r="AK70">
        <v>1</v>
      </c>
      <c r="AL70">
        <v>1</v>
      </c>
      <c r="AN70">
        <v>0</v>
      </c>
      <c r="AO70">
        <v>1</v>
      </c>
      <c r="AP70">
        <v>0</v>
      </c>
      <c r="AQ70">
        <v>0</v>
      </c>
      <c r="AR70">
        <v>0</v>
      </c>
      <c r="AS70" t="s">
        <v>3</v>
      </c>
      <c r="AT70">
        <v>1.3</v>
      </c>
      <c r="AU70" t="s">
        <v>3</v>
      </c>
      <c r="AV70">
        <v>0</v>
      </c>
      <c r="AW70">
        <v>2</v>
      </c>
      <c r="AX70">
        <v>37477012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Y70*Source!I81</f>
        <v>7.8E-2</v>
      </c>
      <c r="CY70">
        <f>AA70</f>
        <v>3534</v>
      </c>
      <c r="CZ70">
        <f>AE70</f>
        <v>600</v>
      </c>
      <c r="DA70">
        <f>AI70</f>
        <v>5.89</v>
      </c>
      <c r="DB70">
        <f>ROUND(ROUND(AT70*CZ70,2),6)</f>
        <v>780</v>
      </c>
      <c r="DC70">
        <f>ROUND(ROUND(AT70*AG70,2),6)</f>
        <v>0</v>
      </c>
    </row>
    <row r="71" spans="1:107">
      <c r="A71">
        <f>ROW(Source!A81)</f>
        <v>81</v>
      </c>
      <c r="B71">
        <v>34132744</v>
      </c>
      <c r="C71">
        <v>37476975</v>
      </c>
      <c r="D71">
        <v>29150040</v>
      </c>
      <c r="E71">
        <v>1</v>
      </c>
      <c r="F71">
        <v>1</v>
      </c>
      <c r="G71">
        <v>1</v>
      </c>
      <c r="H71">
        <v>3</v>
      </c>
      <c r="I71" t="s">
        <v>432</v>
      </c>
      <c r="J71" t="s">
        <v>433</v>
      </c>
      <c r="K71" t="s">
        <v>434</v>
      </c>
      <c r="L71">
        <v>1339</v>
      </c>
      <c r="N71">
        <v>1007</v>
      </c>
      <c r="O71" t="s">
        <v>181</v>
      </c>
      <c r="P71" t="s">
        <v>181</v>
      </c>
      <c r="Q71">
        <v>1</v>
      </c>
      <c r="W71">
        <v>0</v>
      </c>
      <c r="X71">
        <v>619799737</v>
      </c>
      <c r="Y71">
        <v>3.85</v>
      </c>
      <c r="AA71">
        <v>22.2</v>
      </c>
      <c r="AB71">
        <v>0</v>
      </c>
      <c r="AC71">
        <v>0</v>
      </c>
      <c r="AD71">
        <v>0</v>
      </c>
      <c r="AE71">
        <v>2.44</v>
      </c>
      <c r="AF71">
        <v>0</v>
      </c>
      <c r="AG71">
        <v>0</v>
      </c>
      <c r="AH71">
        <v>0</v>
      </c>
      <c r="AI71">
        <v>9.1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3.85</v>
      </c>
      <c r="AU71" t="s">
        <v>3</v>
      </c>
      <c r="AV71">
        <v>0</v>
      </c>
      <c r="AW71">
        <v>2</v>
      </c>
      <c r="AX71">
        <v>37477013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Y71*Source!I81</f>
        <v>0.23099999999999998</v>
      </c>
      <c r="CY71">
        <f>AA71</f>
        <v>22.2</v>
      </c>
      <c r="CZ71">
        <f>AE71</f>
        <v>2.44</v>
      </c>
      <c r="DA71">
        <f>AI71</f>
        <v>9.1</v>
      </c>
      <c r="DB71">
        <f>ROUND(ROUND(AT71*CZ71,2),6)</f>
        <v>9.39</v>
      </c>
      <c r="DC71">
        <f>ROUND(ROUND(AT71*AG71,2),6)</f>
        <v>0</v>
      </c>
    </row>
    <row r="72" spans="1:107">
      <c r="A72">
        <f>ROW(Source!A82)</f>
        <v>82</v>
      </c>
      <c r="B72">
        <v>34132744</v>
      </c>
      <c r="C72">
        <v>36151257</v>
      </c>
      <c r="D72">
        <v>18406804</v>
      </c>
      <c r="E72">
        <v>1</v>
      </c>
      <c r="F72">
        <v>1</v>
      </c>
      <c r="G72">
        <v>1</v>
      </c>
      <c r="H72">
        <v>1</v>
      </c>
      <c r="I72" t="s">
        <v>435</v>
      </c>
      <c r="J72" t="s">
        <v>3</v>
      </c>
      <c r="K72" t="s">
        <v>436</v>
      </c>
      <c r="L72">
        <v>1369</v>
      </c>
      <c r="N72">
        <v>1013</v>
      </c>
      <c r="O72" t="s">
        <v>299</v>
      </c>
      <c r="P72" t="s">
        <v>299</v>
      </c>
      <c r="Q72">
        <v>1</v>
      </c>
      <c r="W72">
        <v>0</v>
      </c>
      <c r="X72">
        <v>254330056</v>
      </c>
      <c r="Y72">
        <v>177.1</v>
      </c>
      <c r="AA72">
        <v>0</v>
      </c>
      <c r="AB72">
        <v>0</v>
      </c>
      <c r="AC72">
        <v>0</v>
      </c>
      <c r="AD72">
        <v>258.83999999999997</v>
      </c>
      <c r="AE72">
        <v>0</v>
      </c>
      <c r="AF72">
        <v>0</v>
      </c>
      <c r="AG72">
        <v>0</v>
      </c>
      <c r="AH72">
        <v>258.83999999999997</v>
      </c>
      <c r="AI72">
        <v>1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</v>
      </c>
      <c r="AT72">
        <v>154</v>
      </c>
      <c r="AU72" t="s">
        <v>101</v>
      </c>
      <c r="AV72">
        <v>1</v>
      </c>
      <c r="AW72">
        <v>2</v>
      </c>
      <c r="AX72">
        <v>37477004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Y72*Source!I82</f>
        <v>3.3649</v>
      </c>
      <c r="CY72">
        <f>AD72</f>
        <v>258.83999999999997</v>
      </c>
      <c r="CZ72">
        <f>AH72</f>
        <v>258.83999999999997</v>
      </c>
      <c r="DA72">
        <f>AL72</f>
        <v>1</v>
      </c>
      <c r="DB72">
        <f>ROUND((ROUND(AT72*CZ72,2)*1.15),6)</f>
        <v>45840.563999999998</v>
      </c>
      <c r="DC72">
        <f>ROUND((ROUND(AT72*AG72,2)*1.15),6)</f>
        <v>0</v>
      </c>
    </row>
    <row r="73" spans="1:107">
      <c r="A73">
        <f>ROW(Source!A83)</f>
        <v>83</v>
      </c>
      <c r="B73">
        <v>34132744</v>
      </c>
      <c r="C73">
        <v>36151340</v>
      </c>
      <c r="D73">
        <v>18408066</v>
      </c>
      <c r="E73">
        <v>1</v>
      </c>
      <c r="F73">
        <v>1</v>
      </c>
      <c r="G73">
        <v>1</v>
      </c>
      <c r="H73">
        <v>1</v>
      </c>
      <c r="I73" t="s">
        <v>300</v>
      </c>
      <c r="J73" t="s">
        <v>3</v>
      </c>
      <c r="K73" t="s">
        <v>301</v>
      </c>
      <c r="L73">
        <v>1369</v>
      </c>
      <c r="N73">
        <v>1013</v>
      </c>
      <c r="O73" t="s">
        <v>299</v>
      </c>
      <c r="P73" t="s">
        <v>299</v>
      </c>
      <c r="Q73">
        <v>1</v>
      </c>
      <c r="W73">
        <v>0</v>
      </c>
      <c r="X73">
        <v>-886480961</v>
      </c>
      <c r="Y73">
        <v>18.077999999999999</v>
      </c>
      <c r="AA73">
        <v>0</v>
      </c>
      <c r="AB73">
        <v>0</v>
      </c>
      <c r="AC73">
        <v>0</v>
      </c>
      <c r="AD73">
        <v>266.14</v>
      </c>
      <c r="AE73">
        <v>0</v>
      </c>
      <c r="AF73">
        <v>0</v>
      </c>
      <c r="AG73">
        <v>0</v>
      </c>
      <c r="AH73">
        <v>266.14</v>
      </c>
      <c r="AI73">
        <v>1</v>
      </c>
      <c r="AJ73">
        <v>1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</v>
      </c>
      <c r="AT73">
        <v>15.72</v>
      </c>
      <c r="AU73" t="s">
        <v>101</v>
      </c>
      <c r="AV73">
        <v>1</v>
      </c>
      <c r="AW73">
        <v>2</v>
      </c>
      <c r="AX73">
        <v>37476995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Y73*Source!I83</f>
        <v>0.34348199999999995</v>
      </c>
      <c r="CY73">
        <f>AD73</f>
        <v>266.14</v>
      </c>
      <c r="CZ73">
        <f>AH73</f>
        <v>266.14</v>
      </c>
      <c r="DA73">
        <f>AL73</f>
        <v>1</v>
      </c>
      <c r="DB73">
        <f>ROUND((ROUND(AT73*CZ73,2)*1.15),6)</f>
        <v>4811.2780000000002</v>
      </c>
      <c r="DC73">
        <f>ROUND((ROUND(AT73*AG73,2)*1.15),6)</f>
        <v>0</v>
      </c>
    </row>
    <row r="74" spans="1:107">
      <c r="A74">
        <f>ROW(Source!A83)</f>
        <v>83</v>
      </c>
      <c r="B74">
        <v>34132744</v>
      </c>
      <c r="C74">
        <v>36151340</v>
      </c>
      <c r="D74">
        <v>121548</v>
      </c>
      <c r="E74">
        <v>1</v>
      </c>
      <c r="F74">
        <v>1</v>
      </c>
      <c r="G74">
        <v>1</v>
      </c>
      <c r="H74">
        <v>1</v>
      </c>
      <c r="I74" t="s">
        <v>28</v>
      </c>
      <c r="J74" t="s">
        <v>3</v>
      </c>
      <c r="K74" t="s">
        <v>302</v>
      </c>
      <c r="L74">
        <v>608254</v>
      </c>
      <c r="N74">
        <v>1013</v>
      </c>
      <c r="O74" t="s">
        <v>303</v>
      </c>
      <c r="P74" t="s">
        <v>303</v>
      </c>
      <c r="Q74">
        <v>1</v>
      </c>
      <c r="W74">
        <v>0</v>
      </c>
      <c r="X74">
        <v>-185737400</v>
      </c>
      <c r="Y74">
        <v>17.350000000000001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</v>
      </c>
      <c r="AT74">
        <v>13.88</v>
      </c>
      <c r="AU74" t="s">
        <v>100</v>
      </c>
      <c r="AV74">
        <v>2</v>
      </c>
      <c r="AW74">
        <v>2</v>
      </c>
      <c r="AX74">
        <v>37476996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Y74*Source!I83</f>
        <v>0.32965</v>
      </c>
      <c r="CY74">
        <f>AD74</f>
        <v>0</v>
      </c>
      <c r="CZ74">
        <f>AH74</f>
        <v>0</v>
      </c>
      <c r="DA74">
        <f>AL74</f>
        <v>1</v>
      </c>
      <c r="DB74">
        <f>ROUND((ROUND(AT74*CZ74,2)*1.25),6)</f>
        <v>0</v>
      </c>
      <c r="DC74">
        <f>ROUND((ROUND(AT74*AG74,2)*1.25),6)</f>
        <v>0</v>
      </c>
    </row>
    <row r="75" spans="1:107">
      <c r="A75">
        <f>ROW(Source!A83)</f>
        <v>83</v>
      </c>
      <c r="B75">
        <v>34132744</v>
      </c>
      <c r="C75">
        <v>36151340</v>
      </c>
      <c r="D75">
        <v>29172479</v>
      </c>
      <c r="E75">
        <v>1</v>
      </c>
      <c r="F75">
        <v>1</v>
      </c>
      <c r="G75">
        <v>1</v>
      </c>
      <c r="H75">
        <v>2</v>
      </c>
      <c r="I75" t="s">
        <v>420</v>
      </c>
      <c r="J75" t="s">
        <v>421</v>
      </c>
      <c r="K75" t="s">
        <v>422</v>
      </c>
      <c r="L75">
        <v>1368</v>
      </c>
      <c r="N75">
        <v>1011</v>
      </c>
      <c r="O75" t="s">
        <v>307</v>
      </c>
      <c r="P75" t="s">
        <v>307</v>
      </c>
      <c r="Q75">
        <v>1</v>
      </c>
      <c r="W75">
        <v>0</v>
      </c>
      <c r="X75">
        <v>1549832887</v>
      </c>
      <c r="Y75">
        <v>5.3624999999999998</v>
      </c>
      <c r="AA75">
        <v>0</v>
      </c>
      <c r="AB75">
        <v>901.01</v>
      </c>
      <c r="AC75">
        <v>338.02</v>
      </c>
      <c r="AD75">
        <v>0</v>
      </c>
      <c r="AE75">
        <v>0</v>
      </c>
      <c r="AF75">
        <v>99.89</v>
      </c>
      <c r="AG75">
        <v>10.06</v>
      </c>
      <c r="AH75">
        <v>0</v>
      </c>
      <c r="AI75">
        <v>1</v>
      </c>
      <c r="AJ75">
        <v>9.02</v>
      </c>
      <c r="AK75">
        <v>33.6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4.29</v>
      </c>
      <c r="AU75" t="s">
        <v>100</v>
      </c>
      <c r="AV75">
        <v>0</v>
      </c>
      <c r="AW75">
        <v>2</v>
      </c>
      <c r="AX75">
        <v>37476997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Y75*Source!I83</f>
        <v>0.10188749999999999</v>
      </c>
      <c r="CY75">
        <f>AB75</f>
        <v>901.01</v>
      </c>
      <c r="CZ75">
        <f>AF75</f>
        <v>99.89</v>
      </c>
      <c r="DA75">
        <f>AJ75</f>
        <v>9.02</v>
      </c>
      <c r="DB75">
        <f>ROUND((ROUND(AT75*CZ75,2)*1.25),6)</f>
        <v>535.66250000000002</v>
      </c>
      <c r="DC75">
        <f>ROUND((ROUND(AT75*AG75,2)*1.25),6)</f>
        <v>53.95</v>
      </c>
    </row>
    <row r="76" spans="1:107">
      <c r="A76">
        <f>ROW(Source!A83)</f>
        <v>83</v>
      </c>
      <c r="B76">
        <v>34132744</v>
      </c>
      <c r="C76">
        <v>36151340</v>
      </c>
      <c r="D76">
        <v>29173182</v>
      </c>
      <c r="E76">
        <v>1</v>
      </c>
      <c r="F76">
        <v>1</v>
      </c>
      <c r="G76">
        <v>1</v>
      </c>
      <c r="H76">
        <v>2</v>
      </c>
      <c r="I76" t="s">
        <v>437</v>
      </c>
      <c r="J76" t="s">
        <v>438</v>
      </c>
      <c r="K76" t="s">
        <v>439</v>
      </c>
      <c r="L76">
        <v>1368</v>
      </c>
      <c r="N76">
        <v>1011</v>
      </c>
      <c r="O76" t="s">
        <v>307</v>
      </c>
      <c r="P76" t="s">
        <v>307</v>
      </c>
      <c r="Q76">
        <v>1</v>
      </c>
      <c r="W76">
        <v>0</v>
      </c>
      <c r="X76">
        <v>-1754144589</v>
      </c>
      <c r="Y76">
        <v>2.2124999999999999</v>
      </c>
      <c r="AA76">
        <v>0</v>
      </c>
      <c r="AB76">
        <v>1195.56</v>
      </c>
      <c r="AC76">
        <v>453.6</v>
      </c>
      <c r="AD76">
        <v>0</v>
      </c>
      <c r="AE76">
        <v>0</v>
      </c>
      <c r="AF76">
        <v>123</v>
      </c>
      <c r="AG76">
        <v>13.5</v>
      </c>
      <c r="AH76">
        <v>0</v>
      </c>
      <c r="AI76">
        <v>1</v>
      </c>
      <c r="AJ76">
        <v>9.7200000000000006</v>
      </c>
      <c r="AK76">
        <v>33.6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1.77</v>
      </c>
      <c r="AU76" t="s">
        <v>100</v>
      </c>
      <c r="AV76">
        <v>0</v>
      </c>
      <c r="AW76">
        <v>2</v>
      </c>
      <c r="AX76">
        <v>37476998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Y76*Source!I83</f>
        <v>4.2037499999999998E-2</v>
      </c>
      <c r="CY76">
        <f>AB76</f>
        <v>1195.56</v>
      </c>
      <c r="CZ76">
        <f>AF76</f>
        <v>123</v>
      </c>
      <c r="DA76">
        <f>AJ76</f>
        <v>9.7200000000000006</v>
      </c>
      <c r="DB76">
        <f>ROUND((ROUND(AT76*CZ76,2)*1.25),6)</f>
        <v>272.13749999999999</v>
      </c>
      <c r="DC76">
        <f>ROUND((ROUND(AT76*AG76,2)*1.25),6)</f>
        <v>29.875</v>
      </c>
    </row>
    <row r="77" spans="1:107">
      <c r="A77">
        <f>ROW(Source!A83)</f>
        <v>83</v>
      </c>
      <c r="B77">
        <v>34132744</v>
      </c>
      <c r="C77">
        <v>36151340</v>
      </c>
      <c r="D77">
        <v>29173232</v>
      </c>
      <c r="E77">
        <v>1</v>
      </c>
      <c r="F77">
        <v>1</v>
      </c>
      <c r="G77">
        <v>1</v>
      </c>
      <c r="H77">
        <v>2</v>
      </c>
      <c r="I77" t="s">
        <v>440</v>
      </c>
      <c r="J77" t="s">
        <v>441</v>
      </c>
      <c r="K77" t="s">
        <v>442</v>
      </c>
      <c r="L77">
        <v>1368</v>
      </c>
      <c r="N77">
        <v>1011</v>
      </c>
      <c r="O77" t="s">
        <v>307</v>
      </c>
      <c r="P77" t="s">
        <v>307</v>
      </c>
      <c r="Q77">
        <v>1</v>
      </c>
      <c r="W77">
        <v>0</v>
      </c>
      <c r="X77">
        <v>1606831026</v>
      </c>
      <c r="Y77">
        <v>8.85</v>
      </c>
      <c r="AA77">
        <v>0</v>
      </c>
      <c r="AB77">
        <v>1310.22</v>
      </c>
      <c r="AC77">
        <v>483.84</v>
      </c>
      <c r="AD77">
        <v>0</v>
      </c>
      <c r="AE77">
        <v>0</v>
      </c>
      <c r="AF77">
        <v>206.01</v>
      </c>
      <c r="AG77">
        <v>14.4</v>
      </c>
      <c r="AH77">
        <v>0</v>
      </c>
      <c r="AI77">
        <v>1</v>
      </c>
      <c r="AJ77">
        <v>6.36</v>
      </c>
      <c r="AK77">
        <v>33.6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</v>
      </c>
      <c r="AT77">
        <v>7.08</v>
      </c>
      <c r="AU77" t="s">
        <v>100</v>
      </c>
      <c r="AV77">
        <v>0</v>
      </c>
      <c r="AW77">
        <v>2</v>
      </c>
      <c r="AX77">
        <v>37476999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Y77*Source!I83</f>
        <v>0.16814999999999999</v>
      </c>
      <c r="CY77">
        <f>AB77</f>
        <v>1310.22</v>
      </c>
      <c r="CZ77">
        <f>AF77</f>
        <v>206.01</v>
      </c>
      <c r="DA77">
        <f>AJ77</f>
        <v>6.36</v>
      </c>
      <c r="DB77">
        <f>ROUND((ROUND(AT77*CZ77,2)*1.25),6)</f>
        <v>1823.1875</v>
      </c>
      <c r="DC77">
        <f>ROUND((ROUND(AT77*AG77,2)*1.25),6)</f>
        <v>127.4375</v>
      </c>
    </row>
    <row r="78" spans="1:107">
      <c r="A78">
        <f>ROW(Source!A83)</f>
        <v>83</v>
      </c>
      <c r="B78">
        <v>34132744</v>
      </c>
      <c r="C78">
        <v>36151340</v>
      </c>
      <c r="D78">
        <v>29173290</v>
      </c>
      <c r="E78">
        <v>1</v>
      </c>
      <c r="F78">
        <v>1</v>
      </c>
      <c r="G78">
        <v>1</v>
      </c>
      <c r="H78">
        <v>2</v>
      </c>
      <c r="I78" t="s">
        <v>443</v>
      </c>
      <c r="J78" t="s">
        <v>444</v>
      </c>
      <c r="K78" t="s">
        <v>445</v>
      </c>
      <c r="L78">
        <v>1368</v>
      </c>
      <c r="N78">
        <v>1011</v>
      </c>
      <c r="O78" t="s">
        <v>307</v>
      </c>
      <c r="P78" t="s">
        <v>307</v>
      </c>
      <c r="Q78">
        <v>1</v>
      </c>
      <c r="W78">
        <v>0</v>
      </c>
      <c r="X78">
        <v>-962845729</v>
      </c>
      <c r="Y78">
        <v>0.92500000000000004</v>
      </c>
      <c r="AA78">
        <v>0</v>
      </c>
      <c r="AB78">
        <v>930.6</v>
      </c>
      <c r="AC78">
        <v>389.76</v>
      </c>
      <c r="AD78">
        <v>0</v>
      </c>
      <c r="AE78">
        <v>0</v>
      </c>
      <c r="AF78">
        <v>110</v>
      </c>
      <c r="AG78">
        <v>11.6</v>
      </c>
      <c r="AH78">
        <v>0</v>
      </c>
      <c r="AI78">
        <v>1</v>
      </c>
      <c r="AJ78">
        <v>8.4600000000000009</v>
      </c>
      <c r="AK78">
        <v>33.6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</v>
      </c>
      <c r="AT78">
        <v>0.74</v>
      </c>
      <c r="AU78" t="s">
        <v>100</v>
      </c>
      <c r="AV78">
        <v>0</v>
      </c>
      <c r="AW78">
        <v>2</v>
      </c>
      <c r="AX78">
        <v>37477000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Y78*Source!I83</f>
        <v>1.7575E-2</v>
      </c>
      <c r="CY78">
        <f>AB78</f>
        <v>930.6</v>
      </c>
      <c r="CZ78">
        <f>AF78</f>
        <v>110</v>
      </c>
      <c r="DA78">
        <f>AJ78</f>
        <v>8.4600000000000009</v>
      </c>
      <c r="DB78">
        <f>ROUND((ROUND(AT78*CZ78,2)*1.25),6)</f>
        <v>101.75</v>
      </c>
      <c r="DC78">
        <f>ROUND((ROUND(AT78*AG78,2)*1.25),6)</f>
        <v>10.725</v>
      </c>
    </row>
    <row r="79" spans="1:107">
      <c r="A79">
        <f>ROW(Source!A83)</f>
        <v>83</v>
      </c>
      <c r="B79">
        <v>34132744</v>
      </c>
      <c r="C79">
        <v>36151340</v>
      </c>
      <c r="D79">
        <v>29149608</v>
      </c>
      <c r="E79">
        <v>1</v>
      </c>
      <c r="F79">
        <v>1</v>
      </c>
      <c r="G79">
        <v>1</v>
      </c>
      <c r="H79">
        <v>3</v>
      </c>
      <c r="I79" t="s">
        <v>179</v>
      </c>
      <c r="J79" t="s">
        <v>182</v>
      </c>
      <c r="K79" t="s">
        <v>180</v>
      </c>
      <c r="L79">
        <v>1339</v>
      </c>
      <c r="N79">
        <v>1007</v>
      </c>
      <c r="O79" t="s">
        <v>181</v>
      </c>
      <c r="P79" t="s">
        <v>181</v>
      </c>
      <c r="Q79">
        <v>1</v>
      </c>
      <c r="W79">
        <v>0</v>
      </c>
      <c r="X79">
        <v>-1147251145</v>
      </c>
      <c r="Y79">
        <v>100</v>
      </c>
      <c r="AA79">
        <v>561.99</v>
      </c>
      <c r="AB79">
        <v>0</v>
      </c>
      <c r="AC79">
        <v>0</v>
      </c>
      <c r="AD79">
        <v>0</v>
      </c>
      <c r="AE79">
        <v>55.26</v>
      </c>
      <c r="AF79">
        <v>0</v>
      </c>
      <c r="AG79">
        <v>0</v>
      </c>
      <c r="AH79">
        <v>0</v>
      </c>
      <c r="AI79">
        <v>10.17</v>
      </c>
      <c r="AJ79">
        <v>1</v>
      </c>
      <c r="AK79">
        <v>1</v>
      </c>
      <c r="AL79">
        <v>1</v>
      </c>
      <c r="AN79">
        <v>0</v>
      </c>
      <c r="AO79">
        <v>0</v>
      </c>
      <c r="AP79">
        <v>0</v>
      </c>
      <c r="AQ79">
        <v>0</v>
      </c>
      <c r="AR79">
        <v>0</v>
      </c>
      <c r="AS79" t="s">
        <v>3</v>
      </c>
      <c r="AT79">
        <v>100</v>
      </c>
      <c r="AU79" t="s">
        <v>3</v>
      </c>
      <c r="AV79">
        <v>0</v>
      </c>
      <c r="AW79">
        <v>1</v>
      </c>
      <c r="AX79">
        <v>-1</v>
      </c>
      <c r="AY79">
        <v>0</v>
      </c>
      <c r="AZ79">
        <v>0</v>
      </c>
      <c r="BA79" t="s">
        <v>3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Y79*Source!I83</f>
        <v>1.9</v>
      </c>
      <c r="CY79">
        <f>AA79</f>
        <v>561.99</v>
      </c>
      <c r="CZ79">
        <f>AE79</f>
        <v>55.26</v>
      </c>
      <c r="DA79">
        <f>AI79</f>
        <v>10.17</v>
      </c>
      <c r="DB79">
        <f>ROUND(ROUND(AT79*CZ79,2),6)</f>
        <v>5526</v>
      </c>
      <c r="DC79">
        <f>ROUND(ROUND(AT79*AG79,2),6)</f>
        <v>0</v>
      </c>
    </row>
    <row r="80" spans="1:107">
      <c r="A80">
        <f>ROW(Source!A83)</f>
        <v>83</v>
      </c>
      <c r="B80">
        <v>34132744</v>
      </c>
      <c r="C80">
        <v>36151340</v>
      </c>
      <c r="D80">
        <v>29150040</v>
      </c>
      <c r="E80">
        <v>1</v>
      </c>
      <c r="F80">
        <v>1</v>
      </c>
      <c r="G80">
        <v>1</v>
      </c>
      <c r="H80">
        <v>3</v>
      </c>
      <c r="I80" t="s">
        <v>432</v>
      </c>
      <c r="J80" t="s">
        <v>433</v>
      </c>
      <c r="K80" t="s">
        <v>434</v>
      </c>
      <c r="L80">
        <v>1339</v>
      </c>
      <c r="N80">
        <v>1007</v>
      </c>
      <c r="O80" t="s">
        <v>181</v>
      </c>
      <c r="P80" t="s">
        <v>181</v>
      </c>
      <c r="Q80">
        <v>1</v>
      </c>
      <c r="W80">
        <v>0</v>
      </c>
      <c r="X80">
        <v>619799737</v>
      </c>
      <c r="Y80">
        <v>5</v>
      </c>
      <c r="AA80">
        <v>22.2</v>
      </c>
      <c r="AB80">
        <v>0</v>
      </c>
      <c r="AC80">
        <v>0</v>
      </c>
      <c r="AD80">
        <v>0</v>
      </c>
      <c r="AE80">
        <v>2.44</v>
      </c>
      <c r="AF80">
        <v>0</v>
      </c>
      <c r="AG80">
        <v>0</v>
      </c>
      <c r="AH80">
        <v>0</v>
      </c>
      <c r="AI80">
        <v>9.1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0</v>
      </c>
      <c r="AQ80">
        <v>0</v>
      </c>
      <c r="AR80">
        <v>0</v>
      </c>
      <c r="AS80" t="s">
        <v>3</v>
      </c>
      <c r="AT80">
        <v>5</v>
      </c>
      <c r="AU80" t="s">
        <v>3</v>
      </c>
      <c r="AV80">
        <v>0</v>
      </c>
      <c r="AW80">
        <v>2</v>
      </c>
      <c r="AX80">
        <v>37477002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Y80*Source!I83</f>
        <v>9.5000000000000001E-2</v>
      </c>
      <c r="CY80">
        <f>AA80</f>
        <v>22.2</v>
      </c>
      <c r="CZ80">
        <f>AE80</f>
        <v>2.44</v>
      </c>
      <c r="DA80">
        <f>AI80</f>
        <v>9.1</v>
      </c>
      <c r="DB80">
        <f>ROUND(ROUND(AT80*CZ80,2),6)</f>
        <v>12.2</v>
      </c>
      <c r="DC80">
        <f>ROUND(ROUND(AT80*AG80,2),6)</f>
        <v>0</v>
      </c>
    </row>
    <row r="81" spans="1:107">
      <c r="A81">
        <f>ROW(Source!A85)</f>
        <v>85</v>
      </c>
      <c r="B81">
        <v>34132744</v>
      </c>
      <c r="C81">
        <v>36167822</v>
      </c>
      <c r="D81">
        <v>18408291</v>
      </c>
      <c r="E81">
        <v>1</v>
      </c>
      <c r="F81">
        <v>1</v>
      </c>
      <c r="G81">
        <v>1</v>
      </c>
      <c r="H81">
        <v>1</v>
      </c>
      <c r="I81" t="s">
        <v>446</v>
      </c>
      <c r="J81" t="s">
        <v>3</v>
      </c>
      <c r="K81" t="s">
        <v>447</v>
      </c>
      <c r="L81">
        <v>1369</v>
      </c>
      <c r="N81">
        <v>1013</v>
      </c>
      <c r="O81" t="s">
        <v>299</v>
      </c>
      <c r="P81" t="s">
        <v>299</v>
      </c>
      <c r="Q81">
        <v>1</v>
      </c>
      <c r="W81">
        <v>0</v>
      </c>
      <c r="X81">
        <v>1933892413</v>
      </c>
      <c r="Y81">
        <v>48.76</v>
      </c>
      <c r="AA81">
        <v>0</v>
      </c>
      <c r="AB81">
        <v>0</v>
      </c>
      <c r="AC81">
        <v>0</v>
      </c>
      <c r="AD81">
        <v>271.12</v>
      </c>
      <c r="AE81">
        <v>0</v>
      </c>
      <c r="AF81">
        <v>0</v>
      </c>
      <c r="AG81">
        <v>0</v>
      </c>
      <c r="AH81">
        <v>271.12</v>
      </c>
      <c r="AI81">
        <v>1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</v>
      </c>
      <c r="AT81">
        <v>42.4</v>
      </c>
      <c r="AU81" t="s">
        <v>101</v>
      </c>
      <c r="AV81">
        <v>1</v>
      </c>
      <c r="AW81">
        <v>2</v>
      </c>
      <c r="AX81">
        <v>37476985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Y81*Source!I85</f>
        <v>10.7272</v>
      </c>
      <c r="CY81">
        <f>AD81</f>
        <v>271.12</v>
      </c>
      <c r="CZ81">
        <f>AH81</f>
        <v>271.12</v>
      </c>
      <c r="DA81">
        <f>AL81</f>
        <v>1</v>
      </c>
      <c r="DB81">
        <f>ROUND((ROUND(AT81*CZ81,2)*1.15),6)</f>
        <v>13219.8135</v>
      </c>
      <c r="DC81">
        <f>ROUND((ROUND(AT81*AG81,2)*1.15),6)</f>
        <v>0</v>
      </c>
    </row>
    <row r="82" spans="1:107">
      <c r="A82">
        <f>ROW(Source!A85)</f>
        <v>85</v>
      </c>
      <c r="B82">
        <v>34132744</v>
      </c>
      <c r="C82">
        <v>36167822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28</v>
      </c>
      <c r="J82" t="s">
        <v>3</v>
      </c>
      <c r="K82" t="s">
        <v>302</v>
      </c>
      <c r="L82">
        <v>608254</v>
      </c>
      <c r="N82">
        <v>1013</v>
      </c>
      <c r="O82" t="s">
        <v>303</v>
      </c>
      <c r="P82" t="s">
        <v>303</v>
      </c>
      <c r="Q82">
        <v>1</v>
      </c>
      <c r="W82">
        <v>0</v>
      </c>
      <c r="X82">
        <v>-185737400</v>
      </c>
      <c r="Y82">
        <v>0.52500000000000002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1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</v>
      </c>
      <c r="AT82">
        <v>0.42</v>
      </c>
      <c r="AU82" t="s">
        <v>100</v>
      </c>
      <c r="AV82">
        <v>2</v>
      </c>
      <c r="AW82">
        <v>2</v>
      </c>
      <c r="AX82">
        <v>37476986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Y82*Source!I85</f>
        <v>0.11550000000000001</v>
      </c>
      <c r="CY82">
        <f>AD82</f>
        <v>0</v>
      </c>
      <c r="CZ82">
        <f>AH82</f>
        <v>0</v>
      </c>
      <c r="DA82">
        <f>AL82</f>
        <v>1</v>
      </c>
      <c r="DB82">
        <f>ROUND((ROUND(AT82*CZ82,2)*1.25),6)</f>
        <v>0</v>
      </c>
      <c r="DC82">
        <f>ROUND((ROUND(AT82*AG82,2)*1.25),6)</f>
        <v>0</v>
      </c>
    </row>
    <row r="83" spans="1:107">
      <c r="A83">
        <f>ROW(Source!A85)</f>
        <v>85</v>
      </c>
      <c r="B83">
        <v>34132744</v>
      </c>
      <c r="C83">
        <v>36167822</v>
      </c>
      <c r="D83">
        <v>29172379</v>
      </c>
      <c r="E83">
        <v>1</v>
      </c>
      <c r="F83">
        <v>1</v>
      </c>
      <c r="G83">
        <v>1</v>
      </c>
      <c r="H83">
        <v>2</v>
      </c>
      <c r="I83" t="s">
        <v>448</v>
      </c>
      <c r="J83" t="s">
        <v>449</v>
      </c>
      <c r="K83" t="s">
        <v>450</v>
      </c>
      <c r="L83">
        <v>1368</v>
      </c>
      <c r="N83">
        <v>1011</v>
      </c>
      <c r="O83" t="s">
        <v>307</v>
      </c>
      <c r="P83" t="s">
        <v>307</v>
      </c>
      <c r="Q83">
        <v>1</v>
      </c>
      <c r="W83">
        <v>0</v>
      </c>
      <c r="X83">
        <v>1106923569</v>
      </c>
      <c r="Y83">
        <v>0.51249999999999996</v>
      </c>
      <c r="AA83">
        <v>0</v>
      </c>
      <c r="AB83">
        <v>1102.08</v>
      </c>
      <c r="AC83">
        <v>453.6</v>
      </c>
      <c r="AD83">
        <v>0</v>
      </c>
      <c r="AE83">
        <v>0</v>
      </c>
      <c r="AF83">
        <v>112</v>
      </c>
      <c r="AG83">
        <v>13.5</v>
      </c>
      <c r="AH83">
        <v>0</v>
      </c>
      <c r="AI83">
        <v>1</v>
      </c>
      <c r="AJ83">
        <v>9.84</v>
      </c>
      <c r="AK83">
        <v>33.6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</v>
      </c>
      <c r="AT83">
        <v>0.41</v>
      </c>
      <c r="AU83" t="s">
        <v>100</v>
      </c>
      <c r="AV83">
        <v>0</v>
      </c>
      <c r="AW83">
        <v>2</v>
      </c>
      <c r="AX83">
        <v>37476987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Y83*Source!I85</f>
        <v>0.11274999999999999</v>
      </c>
      <c r="CY83">
        <f>AB83</f>
        <v>1102.08</v>
      </c>
      <c r="CZ83">
        <f>AF83</f>
        <v>112</v>
      </c>
      <c r="DA83">
        <f>AJ83</f>
        <v>9.84</v>
      </c>
      <c r="DB83">
        <f>ROUND((ROUND(AT83*CZ83,2)*1.25),6)</f>
        <v>57.4</v>
      </c>
      <c r="DC83">
        <f>ROUND((ROUND(AT83*AG83,2)*1.25),6)</f>
        <v>6.9249999999999998</v>
      </c>
    </row>
    <row r="84" spans="1:107">
      <c r="A84">
        <f>ROW(Source!A85)</f>
        <v>85</v>
      </c>
      <c r="B84">
        <v>34132744</v>
      </c>
      <c r="C84">
        <v>36167822</v>
      </c>
      <c r="D84">
        <v>29172479</v>
      </c>
      <c r="E84">
        <v>1</v>
      </c>
      <c r="F84">
        <v>1</v>
      </c>
      <c r="G84">
        <v>1</v>
      </c>
      <c r="H84">
        <v>2</v>
      </c>
      <c r="I84" t="s">
        <v>420</v>
      </c>
      <c r="J84" t="s">
        <v>421</v>
      </c>
      <c r="K84" t="s">
        <v>422</v>
      </c>
      <c r="L84">
        <v>1368</v>
      </c>
      <c r="N84">
        <v>1011</v>
      </c>
      <c r="O84" t="s">
        <v>307</v>
      </c>
      <c r="P84" t="s">
        <v>307</v>
      </c>
      <c r="Q84">
        <v>1</v>
      </c>
      <c r="W84">
        <v>0</v>
      </c>
      <c r="X84">
        <v>1549832887</v>
      </c>
      <c r="Y84">
        <v>1.2500000000000001E-2</v>
      </c>
      <c r="AA84">
        <v>0</v>
      </c>
      <c r="AB84">
        <v>901.01</v>
      </c>
      <c r="AC84">
        <v>338.02</v>
      </c>
      <c r="AD84">
        <v>0</v>
      </c>
      <c r="AE84">
        <v>0</v>
      </c>
      <c r="AF84">
        <v>99.89</v>
      </c>
      <c r="AG84">
        <v>10.06</v>
      </c>
      <c r="AH84">
        <v>0</v>
      </c>
      <c r="AI84">
        <v>1</v>
      </c>
      <c r="AJ84">
        <v>9.02</v>
      </c>
      <c r="AK84">
        <v>33.6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</v>
      </c>
      <c r="AT84">
        <v>0.01</v>
      </c>
      <c r="AU84" t="s">
        <v>100</v>
      </c>
      <c r="AV84">
        <v>0</v>
      </c>
      <c r="AW84">
        <v>2</v>
      </c>
      <c r="AX84">
        <v>37476988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Y84*Source!I85</f>
        <v>2.7500000000000003E-3</v>
      </c>
      <c r="CY84">
        <f>AB84</f>
        <v>901.01</v>
      </c>
      <c r="CZ84">
        <f>AF84</f>
        <v>99.89</v>
      </c>
      <c r="DA84">
        <f>AJ84</f>
        <v>9.02</v>
      </c>
      <c r="DB84">
        <f>ROUND((ROUND(AT84*CZ84,2)*1.25),6)</f>
        <v>1.25</v>
      </c>
      <c r="DC84">
        <f>ROUND((ROUND(AT84*AG84,2)*1.25),6)</f>
        <v>0.125</v>
      </c>
    </row>
    <row r="85" spans="1:107">
      <c r="A85">
        <f>ROW(Source!A85)</f>
        <v>85</v>
      </c>
      <c r="B85">
        <v>34132744</v>
      </c>
      <c r="C85">
        <v>36167822</v>
      </c>
      <c r="D85">
        <v>29173360</v>
      </c>
      <c r="E85">
        <v>1</v>
      </c>
      <c r="F85">
        <v>1</v>
      </c>
      <c r="G85">
        <v>1</v>
      </c>
      <c r="H85">
        <v>2</v>
      </c>
      <c r="I85" t="s">
        <v>451</v>
      </c>
      <c r="J85" t="s">
        <v>452</v>
      </c>
      <c r="K85" t="s">
        <v>453</v>
      </c>
      <c r="L85">
        <v>1368</v>
      </c>
      <c r="N85">
        <v>1011</v>
      </c>
      <c r="O85" t="s">
        <v>307</v>
      </c>
      <c r="P85" t="s">
        <v>307</v>
      </c>
      <c r="Q85">
        <v>1</v>
      </c>
      <c r="W85">
        <v>0</v>
      </c>
      <c r="X85">
        <v>-905231956</v>
      </c>
      <c r="Y85">
        <v>6.4124999999999996</v>
      </c>
      <c r="AA85">
        <v>0</v>
      </c>
      <c r="AB85">
        <v>381</v>
      </c>
      <c r="AC85">
        <v>0</v>
      </c>
      <c r="AD85">
        <v>0</v>
      </c>
      <c r="AE85">
        <v>0</v>
      </c>
      <c r="AF85">
        <v>60</v>
      </c>
      <c r="AG85">
        <v>0</v>
      </c>
      <c r="AH85">
        <v>0</v>
      </c>
      <c r="AI85">
        <v>1</v>
      </c>
      <c r="AJ85">
        <v>6.35</v>
      </c>
      <c r="AK85">
        <v>33.6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</v>
      </c>
      <c r="AT85">
        <v>5.13</v>
      </c>
      <c r="AU85" t="s">
        <v>100</v>
      </c>
      <c r="AV85">
        <v>0</v>
      </c>
      <c r="AW85">
        <v>2</v>
      </c>
      <c r="AX85">
        <v>37476989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Y85*Source!I85</f>
        <v>1.4107499999999999</v>
      </c>
      <c r="CY85">
        <f>AB85</f>
        <v>381</v>
      </c>
      <c r="CZ85">
        <f>AF85</f>
        <v>60</v>
      </c>
      <c r="DA85">
        <f>AJ85</f>
        <v>6.35</v>
      </c>
      <c r="DB85">
        <f>ROUND((ROUND(AT85*CZ85,2)*1.25),6)</f>
        <v>384.75</v>
      </c>
      <c r="DC85">
        <f>ROUND((ROUND(AT85*AG85,2)*1.25),6)</f>
        <v>0</v>
      </c>
    </row>
    <row r="86" spans="1:107">
      <c r="A86">
        <f>ROW(Source!A85)</f>
        <v>85</v>
      </c>
      <c r="B86">
        <v>34132744</v>
      </c>
      <c r="C86">
        <v>36167822</v>
      </c>
      <c r="D86">
        <v>29174913</v>
      </c>
      <c r="E86">
        <v>1</v>
      </c>
      <c r="F86">
        <v>1</v>
      </c>
      <c r="G86">
        <v>1</v>
      </c>
      <c r="H86">
        <v>2</v>
      </c>
      <c r="I86" t="s">
        <v>318</v>
      </c>
      <c r="J86" t="s">
        <v>372</v>
      </c>
      <c r="K86" t="s">
        <v>320</v>
      </c>
      <c r="L86">
        <v>1368</v>
      </c>
      <c r="N86">
        <v>1011</v>
      </c>
      <c r="O86" t="s">
        <v>307</v>
      </c>
      <c r="P86" t="s">
        <v>307</v>
      </c>
      <c r="Q86">
        <v>1</v>
      </c>
      <c r="W86">
        <v>0</v>
      </c>
      <c r="X86">
        <v>1230759911</v>
      </c>
      <c r="Y86">
        <v>0.70000000000000007</v>
      </c>
      <c r="AA86">
        <v>0</v>
      </c>
      <c r="AB86">
        <v>932.72</v>
      </c>
      <c r="AC86">
        <v>389.76</v>
      </c>
      <c r="AD86">
        <v>0</v>
      </c>
      <c r="AE86">
        <v>0</v>
      </c>
      <c r="AF86">
        <v>87.17</v>
      </c>
      <c r="AG86">
        <v>11.6</v>
      </c>
      <c r="AH86">
        <v>0</v>
      </c>
      <c r="AI86">
        <v>1</v>
      </c>
      <c r="AJ86">
        <v>10.7</v>
      </c>
      <c r="AK86">
        <v>33.6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</v>
      </c>
      <c r="AT86">
        <v>0.56000000000000005</v>
      </c>
      <c r="AU86" t="s">
        <v>100</v>
      </c>
      <c r="AV86">
        <v>0</v>
      </c>
      <c r="AW86">
        <v>2</v>
      </c>
      <c r="AX86">
        <v>37476990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Y86*Source!I85</f>
        <v>0.15400000000000003</v>
      </c>
      <c r="CY86">
        <f>AB86</f>
        <v>932.72</v>
      </c>
      <c r="CZ86">
        <f>AF86</f>
        <v>87.17</v>
      </c>
      <c r="DA86">
        <f>AJ86</f>
        <v>10.7</v>
      </c>
      <c r="DB86">
        <f>ROUND((ROUND(AT86*CZ86,2)*1.25),6)</f>
        <v>61.024999999999999</v>
      </c>
      <c r="DC86">
        <f>ROUND((ROUND(AT86*AG86,2)*1.25),6)</f>
        <v>8.125</v>
      </c>
    </row>
    <row r="87" spans="1:107">
      <c r="A87">
        <f>ROW(Source!A85)</f>
        <v>85</v>
      </c>
      <c r="B87">
        <v>34132744</v>
      </c>
      <c r="C87">
        <v>36167822</v>
      </c>
      <c r="D87">
        <v>29145815</v>
      </c>
      <c r="E87">
        <v>1</v>
      </c>
      <c r="F87">
        <v>1</v>
      </c>
      <c r="G87">
        <v>1</v>
      </c>
      <c r="H87">
        <v>3</v>
      </c>
      <c r="I87" t="s">
        <v>454</v>
      </c>
      <c r="J87" t="s">
        <v>455</v>
      </c>
      <c r="K87" t="s">
        <v>456</v>
      </c>
      <c r="L87">
        <v>1327</v>
      </c>
      <c r="N87">
        <v>1005</v>
      </c>
      <c r="O87" t="s">
        <v>143</v>
      </c>
      <c r="P87" t="s">
        <v>143</v>
      </c>
      <c r="Q87">
        <v>1</v>
      </c>
      <c r="W87">
        <v>0</v>
      </c>
      <c r="X87">
        <v>-1166078584</v>
      </c>
      <c r="Y87">
        <v>100</v>
      </c>
      <c r="AA87">
        <v>314.05</v>
      </c>
      <c r="AB87">
        <v>0</v>
      </c>
      <c r="AC87">
        <v>0</v>
      </c>
      <c r="AD87">
        <v>0</v>
      </c>
      <c r="AE87">
        <v>70.099999999999994</v>
      </c>
      <c r="AF87">
        <v>0</v>
      </c>
      <c r="AG87">
        <v>0</v>
      </c>
      <c r="AH87">
        <v>0</v>
      </c>
      <c r="AI87">
        <v>4.4800000000000004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0</v>
      </c>
      <c r="AQ87">
        <v>0</v>
      </c>
      <c r="AR87">
        <v>0</v>
      </c>
      <c r="AS87" t="s">
        <v>3</v>
      </c>
      <c r="AT87">
        <v>100</v>
      </c>
      <c r="AU87" t="s">
        <v>3</v>
      </c>
      <c r="AV87">
        <v>0</v>
      </c>
      <c r="AW87">
        <v>2</v>
      </c>
      <c r="AX87">
        <v>37476991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Y87*Source!I85</f>
        <v>22</v>
      </c>
      <c r="CY87">
        <f>AA87</f>
        <v>314.05</v>
      </c>
      <c r="CZ87">
        <f>AE87</f>
        <v>70.099999999999994</v>
      </c>
      <c r="DA87">
        <f>AI87</f>
        <v>4.4800000000000004</v>
      </c>
      <c r="DB87">
        <f t="shared" ref="DB87:DB93" si="7">ROUND(ROUND(AT87*CZ87,2),6)</f>
        <v>7010</v>
      </c>
      <c r="DC87">
        <f t="shared" ref="DC87:DC93" si="8">ROUND(ROUND(AT87*AG87,2),6)</f>
        <v>0</v>
      </c>
    </row>
    <row r="88" spans="1:107">
      <c r="A88">
        <f>ROW(Source!A85)</f>
        <v>85</v>
      </c>
      <c r="B88">
        <v>34132744</v>
      </c>
      <c r="C88">
        <v>36167822</v>
      </c>
      <c r="D88">
        <v>29149421</v>
      </c>
      <c r="E88">
        <v>1</v>
      </c>
      <c r="F88">
        <v>1</v>
      </c>
      <c r="G88">
        <v>1</v>
      </c>
      <c r="H88">
        <v>3</v>
      </c>
      <c r="I88" t="s">
        <v>190</v>
      </c>
      <c r="J88" t="s">
        <v>192</v>
      </c>
      <c r="K88" t="s">
        <v>191</v>
      </c>
      <c r="L88">
        <v>1339</v>
      </c>
      <c r="N88">
        <v>1007</v>
      </c>
      <c r="O88" t="s">
        <v>181</v>
      </c>
      <c r="P88" t="s">
        <v>181</v>
      </c>
      <c r="Q88">
        <v>1</v>
      </c>
      <c r="W88">
        <v>0</v>
      </c>
      <c r="X88">
        <v>-1912798035</v>
      </c>
      <c r="Y88">
        <v>5</v>
      </c>
      <c r="AA88">
        <v>3173.93</v>
      </c>
      <c r="AB88">
        <v>0</v>
      </c>
      <c r="AC88">
        <v>0</v>
      </c>
      <c r="AD88">
        <v>0</v>
      </c>
      <c r="AE88">
        <v>295.8</v>
      </c>
      <c r="AF88">
        <v>0</v>
      </c>
      <c r="AG88">
        <v>0</v>
      </c>
      <c r="AH88">
        <v>0</v>
      </c>
      <c r="AI88">
        <v>10.73</v>
      </c>
      <c r="AJ88">
        <v>1</v>
      </c>
      <c r="AK88">
        <v>1</v>
      </c>
      <c r="AL88">
        <v>1</v>
      </c>
      <c r="AN88">
        <v>0</v>
      </c>
      <c r="AO88">
        <v>0</v>
      </c>
      <c r="AP88">
        <v>0</v>
      </c>
      <c r="AQ88">
        <v>0</v>
      </c>
      <c r="AR88">
        <v>0</v>
      </c>
      <c r="AS88" t="s">
        <v>3</v>
      </c>
      <c r="AT88">
        <v>5</v>
      </c>
      <c r="AU88" t="s">
        <v>3</v>
      </c>
      <c r="AV88">
        <v>0</v>
      </c>
      <c r="AW88">
        <v>1</v>
      </c>
      <c r="AX88">
        <v>-1</v>
      </c>
      <c r="AY88">
        <v>0</v>
      </c>
      <c r="AZ88">
        <v>0</v>
      </c>
      <c r="BA88" t="s">
        <v>3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Y88*Source!I85</f>
        <v>1.1000000000000001</v>
      </c>
      <c r="CY88">
        <f>AA88</f>
        <v>3173.93</v>
      </c>
      <c r="CZ88">
        <f>AE88</f>
        <v>295.8</v>
      </c>
      <c r="DA88">
        <f>AI88</f>
        <v>10.73</v>
      </c>
      <c r="DB88">
        <f t="shared" si="7"/>
        <v>1479</v>
      </c>
      <c r="DC88">
        <f t="shared" si="8"/>
        <v>0</v>
      </c>
    </row>
    <row r="89" spans="1:107">
      <c r="A89">
        <f>ROW(Source!A85)</f>
        <v>85</v>
      </c>
      <c r="B89">
        <v>34132744</v>
      </c>
      <c r="C89">
        <v>36167822</v>
      </c>
      <c r="D89">
        <v>29149608</v>
      </c>
      <c r="E89">
        <v>1</v>
      </c>
      <c r="F89">
        <v>1</v>
      </c>
      <c r="G89">
        <v>1</v>
      </c>
      <c r="H89">
        <v>3</v>
      </c>
      <c r="I89" t="s">
        <v>179</v>
      </c>
      <c r="J89" t="s">
        <v>182</v>
      </c>
      <c r="K89" t="s">
        <v>180</v>
      </c>
      <c r="L89">
        <v>1339</v>
      </c>
      <c r="N89">
        <v>1007</v>
      </c>
      <c r="O89" t="s">
        <v>181</v>
      </c>
      <c r="P89" t="s">
        <v>181</v>
      </c>
      <c r="Q89">
        <v>1</v>
      </c>
      <c r="W89">
        <v>0</v>
      </c>
      <c r="X89">
        <v>-1147251145</v>
      </c>
      <c r="Y89">
        <v>0.05</v>
      </c>
      <c r="AA89">
        <v>561.99</v>
      </c>
      <c r="AB89">
        <v>0</v>
      </c>
      <c r="AC89">
        <v>0</v>
      </c>
      <c r="AD89">
        <v>0</v>
      </c>
      <c r="AE89">
        <v>55.26</v>
      </c>
      <c r="AF89">
        <v>0</v>
      </c>
      <c r="AG89">
        <v>0</v>
      </c>
      <c r="AH89">
        <v>0</v>
      </c>
      <c r="AI89">
        <v>10.17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0</v>
      </c>
      <c r="AQ89">
        <v>0</v>
      </c>
      <c r="AR89">
        <v>0</v>
      </c>
      <c r="AS89" t="s">
        <v>3</v>
      </c>
      <c r="AT89">
        <v>0.05</v>
      </c>
      <c r="AU89" t="s">
        <v>3</v>
      </c>
      <c r="AV89">
        <v>0</v>
      </c>
      <c r="AW89">
        <v>2</v>
      </c>
      <c r="AX89">
        <v>37476993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Y89*Source!I85</f>
        <v>1.1000000000000001E-2</v>
      </c>
      <c r="CY89">
        <f>AA89</f>
        <v>561.99</v>
      </c>
      <c r="CZ89">
        <f>AE89</f>
        <v>55.26</v>
      </c>
      <c r="DA89">
        <f>AI89</f>
        <v>10.17</v>
      </c>
      <c r="DB89">
        <f t="shared" si="7"/>
        <v>2.76</v>
      </c>
      <c r="DC89">
        <f t="shared" si="8"/>
        <v>0</v>
      </c>
    </row>
    <row r="90" spans="1:107">
      <c r="A90">
        <f>ROW(Source!A122)</f>
        <v>122</v>
      </c>
      <c r="B90">
        <v>34132744</v>
      </c>
      <c r="C90">
        <v>35833280</v>
      </c>
      <c r="D90">
        <v>18407150</v>
      </c>
      <c r="E90">
        <v>1</v>
      </c>
      <c r="F90">
        <v>1</v>
      </c>
      <c r="G90">
        <v>1</v>
      </c>
      <c r="H90">
        <v>1</v>
      </c>
      <c r="I90" t="s">
        <v>311</v>
      </c>
      <c r="J90" t="s">
        <v>3</v>
      </c>
      <c r="K90" t="s">
        <v>312</v>
      </c>
      <c r="L90">
        <v>1369</v>
      </c>
      <c r="N90">
        <v>1013</v>
      </c>
      <c r="O90" t="s">
        <v>299</v>
      </c>
      <c r="P90" t="s">
        <v>299</v>
      </c>
      <c r="Q90">
        <v>1</v>
      </c>
      <c r="W90">
        <v>0</v>
      </c>
      <c r="X90">
        <v>-931037793</v>
      </c>
      <c r="Y90">
        <v>69.87</v>
      </c>
      <c r="AA90">
        <v>0</v>
      </c>
      <c r="AB90">
        <v>0</v>
      </c>
      <c r="AC90">
        <v>0</v>
      </c>
      <c r="AD90">
        <v>283.07</v>
      </c>
      <c r="AE90">
        <v>0</v>
      </c>
      <c r="AF90">
        <v>0</v>
      </c>
      <c r="AG90">
        <v>0</v>
      </c>
      <c r="AH90">
        <v>283.07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0</v>
      </c>
      <c r="AQ90">
        <v>0</v>
      </c>
      <c r="AR90">
        <v>0</v>
      </c>
      <c r="AS90" t="s">
        <v>3</v>
      </c>
      <c r="AT90">
        <v>69.87</v>
      </c>
      <c r="AU90" t="s">
        <v>3</v>
      </c>
      <c r="AV90">
        <v>1</v>
      </c>
      <c r="AW90">
        <v>2</v>
      </c>
      <c r="AX90">
        <v>35833281</v>
      </c>
      <c r="AY90">
        <v>2</v>
      </c>
      <c r="AZ90">
        <v>131072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Y90*Source!I122</f>
        <v>2.23584</v>
      </c>
      <c r="CY90">
        <f>AD90</f>
        <v>283.07</v>
      </c>
      <c r="CZ90">
        <f>AH90</f>
        <v>283.07</v>
      </c>
      <c r="DA90">
        <f>AL90</f>
        <v>1</v>
      </c>
      <c r="DB90">
        <f t="shared" si="7"/>
        <v>19778.099999999999</v>
      </c>
      <c r="DC90">
        <f t="shared" si="8"/>
        <v>0</v>
      </c>
    </row>
    <row r="91" spans="1:107">
      <c r="A91">
        <f>ROW(Source!A122)</f>
        <v>122</v>
      </c>
      <c r="B91">
        <v>34132744</v>
      </c>
      <c r="C91">
        <v>35833280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28</v>
      </c>
      <c r="J91" t="s">
        <v>3</v>
      </c>
      <c r="K91" t="s">
        <v>302</v>
      </c>
      <c r="L91">
        <v>608254</v>
      </c>
      <c r="N91">
        <v>1013</v>
      </c>
      <c r="O91" t="s">
        <v>303</v>
      </c>
      <c r="P91" t="s">
        <v>303</v>
      </c>
      <c r="Q91">
        <v>1</v>
      </c>
      <c r="W91">
        <v>0</v>
      </c>
      <c r="X91">
        <v>-185737400</v>
      </c>
      <c r="Y91">
        <v>1.44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0</v>
      </c>
      <c r="AQ91">
        <v>0</v>
      </c>
      <c r="AR91">
        <v>0</v>
      </c>
      <c r="AS91" t="s">
        <v>3</v>
      </c>
      <c r="AT91">
        <v>1.44</v>
      </c>
      <c r="AU91" t="s">
        <v>3</v>
      </c>
      <c r="AV91">
        <v>2</v>
      </c>
      <c r="AW91">
        <v>2</v>
      </c>
      <c r="AX91">
        <v>35833282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Y91*Source!I122</f>
        <v>4.6079999999999996E-2</v>
      </c>
      <c r="CY91">
        <f>AD91</f>
        <v>0</v>
      </c>
      <c r="CZ91">
        <f>AH91</f>
        <v>0</v>
      </c>
      <c r="DA91">
        <f>AL91</f>
        <v>1</v>
      </c>
      <c r="DB91">
        <f t="shared" si="7"/>
        <v>0</v>
      </c>
      <c r="DC91">
        <f t="shared" si="8"/>
        <v>0</v>
      </c>
    </row>
    <row r="92" spans="1:107">
      <c r="A92">
        <f>ROW(Source!A122)</f>
        <v>122</v>
      </c>
      <c r="B92">
        <v>34132744</v>
      </c>
      <c r="C92">
        <v>35833280</v>
      </c>
      <c r="D92">
        <v>29172556</v>
      </c>
      <c r="E92">
        <v>1</v>
      </c>
      <c r="F92">
        <v>1</v>
      </c>
      <c r="G92">
        <v>1</v>
      </c>
      <c r="H92">
        <v>2</v>
      </c>
      <c r="I92" t="s">
        <v>313</v>
      </c>
      <c r="J92" t="s">
        <v>314</v>
      </c>
      <c r="K92" t="s">
        <v>315</v>
      </c>
      <c r="L92">
        <v>1368</v>
      </c>
      <c r="N92">
        <v>1011</v>
      </c>
      <c r="O92" t="s">
        <v>307</v>
      </c>
      <c r="P92" t="s">
        <v>307</v>
      </c>
      <c r="Q92">
        <v>1</v>
      </c>
      <c r="W92">
        <v>0</v>
      </c>
      <c r="X92">
        <v>-1302720870</v>
      </c>
      <c r="Y92">
        <v>1.44</v>
      </c>
      <c r="AA92">
        <v>0</v>
      </c>
      <c r="AB92">
        <v>466.71</v>
      </c>
      <c r="AC92">
        <v>453.6</v>
      </c>
      <c r="AD92">
        <v>0</v>
      </c>
      <c r="AE92">
        <v>0</v>
      </c>
      <c r="AF92">
        <v>31.26</v>
      </c>
      <c r="AG92">
        <v>13.5</v>
      </c>
      <c r="AH92">
        <v>0</v>
      </c>
      <c r="AI92">
        <v>1</v>
      </c>
      <c r="AJ92">
        <v>14.93</v>
      </c>
      <c r="AK92">
        <v>33.6</v>
      </c>
      <c r="AL92">
        <v>1</v>
      </c>
      <c r="AN92">
        <v>0</v>
      </c>
      <c r="AO92">
        <v>1</v>
      </c>
      <c r="AP92">
        <v>0</v>
      </c>
      <c r="AQ92">
        <v>0</v>
      </c>
      <c r="AR92">
        <v>0</v>
      </c>
      <c r="AS92" t="s">
        <v>3</v>
      </c>
      <c r="AT92">
        <v>1.44</v>
      </c>
      <c r="AU92" t="s">
        <v>3</v>
      </c>
      <c r="AV92">
        <v>0</v>
      </c>
      <c r="AW92">
        <v>2</v>
      </c>
      <c r="AX92">
        <v>35833283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Y92*Source!I122</f>
        <v>4.6079999999999996E-2</v>
      </c>
      <c r="CY92">
        <f>AB92</f>
        <v>466.71</v>
      </c>
      <c r="CZ92">
        <f>AF92</f>
        <v>31.26</v>
      </c>
      <c r="DA92">
        <f>AJ92</f>
        <v>14.93</v>
      </c>
      <c r="DB92">
        <f t="shared" si="7"/>
        <v>45.01</v>
      </c>
      <c r="DC92">
        <f t="shared" si="8"/>
        <v>19.440000000000001</v>
      </c>
    </row>
    <row r="93" spans="1:107">
      <c r="A93">
        <f>ROW(Source!A122)</f>
        <v>122</v>
      </c>
      <c r="B93">
        <v>34132744</v>
      </c>
      <c r="C93">
        <v>35833280</v>
      </c>
      <c r="D93">
        <v>29164349</v>
      </c>
      <c r="E93">
        <v>1</v>
      </c>
      <c r="F93">
        <v>1</v>
      </c>
      <c r="G93">
        <v>1</v>
      </c>
      <c r="H93">
        <v>3</v>
      </c>
      <c r="I93" t="s">
        <v>24</v>
      </c>
      <c r="J93" t="s">
        <v>27</v>
      </c>
      <c r="K93" t="s">
        <v>25</v>
      </c>
      <c r="L93">
        <v>1348</v>
      </c>
      <c r="N93">
        <v>1009</v>
      </c>
      <c r="O93" t="s">
        <v>26</v>
      </c>
      <c r="P93" t="s">
        <v>26</v>
      </c>
      <c r="Q93">
        <v>1000</v>
      </c>
      <c r="W93">
        <v>0</v>
      </c>
      <c r="X93">
        <v>-304821490</v>
      </c>
      <c r="Y93">
        <v>5.2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0</v>
      </c>
      <c r="AP93">
        <v>0</v>
      </c>
      <c r="AQ93">
        <v>0</v>
      </c>
      <c r="AR93">
        <v>0</v>
      </c>
      <c r="AS93" t="s">
        <v>3</v>
      </c>
      <c r="AT93">
        <v>5.2</v>
      </c>
      <c r="AU93" t="s">
        <v>3</v>
      </c>
      <c r="AV93">
        <v>0</v>
      </c>
      <c r="AW93">
        <v>2</v>
      </c>
      <c r="AX93">
        <v>35833284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Y93*Source!I122</f>
        <v>0.16640000000000002</v>
      </c>
      <c r="CY93">
        <f>AA93</f>
        <v>0</v>
      </c>
      <c r="CZ93">
        <f>AE93</f>
        <v>0</v>
      </c>
      <c r="DA93">
        <f>AI93</f>
        <v>1</v>
      </c>
      <c r="DB93">
        <f t="shared" si="7"/>
        <v>0</v>
      </c>
      <c r="DC93">
        <f t="shared" si="8"/>
        <v>0</v>
      </c>
    </row>
    <row r="94" spans="1:107">
      <c r="A94">
        <f>ROW(Source!A124)</f>
        <v>124</v>
      </c>
      <c r="B94">
        <v>34132744</v>
      </c>
      <c r="C94">
        <v>37477025</v>
      </c>
      <c r="D94">
        <v>18410572</v>
      </c>
      <c r="E94">
        <v>1</v>
      </c>
      <c r="F94">
        <v>1</v>
      </c>
      <c r="G94">
        <v>1</v>
      </c>
      <c r="H94">
        <v>1</v>
      </c>
      <c r="I94" t="s">
        <v>418</v>
      </c>
      <c r="J94" t="s">
        <v>3</v>
      </c>
      <c r="K94" t="s">
        <v>419</v>
      </c>
      <c r="L94">
        <v>1369</v>
      </c>
      <c r="N94">
        <v>1013</v>
      </c>
      <c r="O94" t="s">
        <v>299</v>
      </c>
      <c r="P94" t="s">
        <v>299</v>
      </c>
      <c r="Q94">
        <v>1</v>
      </c>
      <c r="W94">
        <v>0</v>
      </c>
      <c r="X94">
        <v>-546915240</v>
      </c>
      <c r="Y94">
        <v>137.74699999999999</v>
      </c>
      <c r="AA94">
        <v>0</v>
      </c>
      <c r="AB94">
        <v>0</v>
      </c>
      <c r="AC94">
        <v>0</v>
      </c>
      <c r="AD94">
        <v>290.04000000000002</v>
      </c>
      <c r="AE94">
        <v>0</v>
      </c>
      <c r="AF94">
        <v>0</v>
      </c>
      <c r="AG94">
        <v>0</v>
      </c>
      <c r="AH94">
        <v>290.04000000000002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</v>
      </c>
      <c r="AT94">
        <v>119.78</v>
      </c>
      <c r="AU94" t="s">
        <v>101</v>
      </c>
      <c r="AV94">
        <v>1</v>
      </c>
      <c r="AW94">
        <v>2</v>
      </c>
      <c r="AX94">
        <v>37477026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Y94*Source!I124</f>
        <v>4.4079039999999994</v>
      </c>
      <c r="CY94">
        <f>AD94</f>
        <v>290.04000000000002</v>
      </c>
      <c r="CZ94">
        <f>AH94</f>
        <v>290.04000000000002</v>
      </c>
      <c r="DA94">
        <f>AL94</f>
        <v>1</v>
      </c>
      <c r="DB94">
        <f>ROUND((ROUND(AT94*CZ94,2)*1.15),6)</f>
        <v>39952.138500000001</v>
      </c>
      <c r="DC94">
        <f>ROUND((ROUND(AT94*AG94,2)*1.15),6)</f>
        <v>0</v>
      </c>
    </row>
    <row r="95" spans="1:107">
      <c r="A95">
        <f>ROW(Source!A124)</f>
        <v>124</v>
      </c>
      <c r="B95">
        <v>34132744</v>
      </c>
      <c r="C95">
        <v>37477025</v>
      </c>
      <c r="D95">
        <v>121548</v>
      </c>
      <c r="E95">
        <v>1</v>
      </c>
      <c r="F95">
        <v>1</v>
      </c>
      <c r="G95">
        <v>1</v>
      </c>
      <c r="H95">
        <v>1</v>
      </c>
      <c r="I95" t="s">
        <v>28</v>
      </c>
      <c r="J95" t="s">
        <v>3</v>
      </c>
      <c r="K95" t="s">
        <v>302</v>
      </c>
      <c r="L95">
        <v>608254</v>
      </c>
      <c r="N95">
        <v>1013</v>
      </c>
      <c r="O95" t="s">
        <v>303</v>
      </c>
      <c r="P95" t="s">
        <v>303</v>
      </c>
      <c r="Q95">
        <v>1</v>
      </c>
      <c r="W95">
        <v>0</v>
      </c>
      <c r="X95">
        <v>-185737400</v>
      </c>
      <c r="Y95">
        <v>3.3250000000000002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</v>
      </c>
      <c r="AT95">
        <v>2.66</v>
      </c>
      <c r="AU95" t="s">
        <v>100</v>
      </c>
      <c r="AV95">
        <v>2</v>
      </c>
      <c r="AW95">
        <v>2</v>
      </c>
      <c r="AX95">
        <v>37477027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Y95*Source!I124</f>
        <v>0.10640000000000001</v>
      </c>
      <c r="CY95">
        <f>AD95</f>
        <v>0</v>
      </c>
      <c r="CZ95">
        <f>AH95</f>
        <v>0</v>
      </c>
      <c r="DA95">
        <f>AL95</f>
        <v>1</v>
      </c>
      <c r="DB95">
        <f>ROUND((ROUND(AT95*CZ95,2)*1.25),6)</f>
        <v>0</v>
      </c>
      <c r="DC95">
        <f>ROUND((ROUND(AT95*AG95,2)*1.25),6)</f>
        <v>0</v>
      </c>
    </row>
    <row r="96" spans="1:107">
      <c r="A96">
        <f>ROW(Source!A124)</f>
        <v>124</v>
      </c>
      <c r="B96">
        <v>34132744</v>
      </c>
      <c r="C96">
        <v>37477025</v>
      </c>
      <c r="D96">
        <v>29172479</v>
      </c>
      <c r="E96">
        <v>1</v>
      </c>
      <c r="F96">
        <v>1</v>
      </c>
      <c r="G96">
        <v>1</v>
      </c>
      <c r="H96">
        <v>2</v>
      </c>
      <c r="I96" t="s">
        <v>420</v>
      </c>
      <c r="J96" t="s">
        <v>421</v>
      </c>
      <c r="K96" t="s">
        <v>422</v>
      </c>
      <c r="L96">
        <v>1368</v>
      </c>
      <c r="N96">
        <v>1011</v>
      </c>
      <c r="O96" t="s">
        <v>307</v>
      </c>
      <c r="P96" t="s">
        <v>307</v>
      </c>
      <c r="Q96">
        <v>1</v>
      </c>
      <c r="W96">
        <v>0</v>
      </c>
      <c r="X96">
        <v>1549832887</v>
      </c>
      <c r="Y96">
        <v>0.44999999999999996</v>
      </c>
      <c r="AA96">
        <v>0</v>
      </c>
      <c r="AB96">
        <v>901.01</v>
      </c>
      <c r="AC96">
        <v>338.02</v>
      </c>
      <c r="AD96">
        <v>0</v>
      </c>
      <c r="AE96">
        <v>0</v>
      </c>
      <c r="AF96">
        <v>99.89</v>
      </c>
      <c r="AG96">
        <v>10.06</v>
      </c>
      <c r="AH96">
        <v>0</v>
      </c>
      <c r="AI96">
        <v>1</v>
      </c>
      <c r="AJ96">
        <v>9.02</v>
      </c>
      <c r="AK96">
        <v>33.6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</v>
      </c>
      <c r="AT96">
        <v>0.36</v>
      </c>
      <c r="AU96" t="s">
        <v>100</v>
      </c>
      <c r="AV96">
        <v>0</v>
      </c>
      <c r="AW96">
        <v>2</v>
      </c>
      <c r="AX96">
        <v>37477028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Y96*Source!I124</f>
        <v>1.44E-2</v>
      </c>
      <c r="CY96">
        <f>AB96</f>
        <v>901.01</v>
      </c>
      <c r="CZ96">
        <f>AF96</f>
        <v>99.89</v>
      </c>
      <c r="DA96">
        <f>AJ96</f>
        <v>9.02</v>
      </c>
      <c r="DB96">
        <f>ROUND((ROUND(AT96*CZ96,2)*1.25),6)</f>
        <v>44.95</v>
      </c>
      <c r="DC96">
        <f>ROUND((ROUND(AT96*AG96,2)*1.25),6)</f>
        <v>4.5250000000000004</v>
      </c>
    </row>
    <row r="97" spans="1:107">
      <c r="A97">
        <f>ROW(Source!A124)</f>
        <v>124</v>
      </c>
      <c r="B97">
        <v>34132744</v>
      </c>
      <c r="C97">
        <v>37477025</v>
      </c>
      <c r="D97">
        <v>29172556</v>
      </c>
      <c r="E97">
        <v>1</v>
      </c>
      <c r="F97">
        <v>1</v>
      </c>
      <c r="G97">
        <v>1</v>
      </c>
      <c r="H97">
        <v>2</v>
      </c>
      <c r="I97" t="s">
        <v>313</v>
      </c>
      <c r="J97" t="s">
        <v>367</v>
      </c>
      <c r="K97" t="s">
        <v>315</v>
      </c>
      <c r="L97">
        <v>1368</v>
      </c>
      <c r="N97">
        <v>1011</v>
      </c>
      <c r="O97" t="s">
        <v>307</v>
      </c>
      <c r="P97" t="s">
        <v>307</v>
      </c>
      <c r="Q97">
        <v>1</v>
      </c>
      <c r="W97">
        <v>0</v>
      </c>
      <c r="X97">
        <v>344519037</v>
      </c>
      <c r="Y97">
        <v>2.875</v>
      </c>
      <c r="AA97">
        <v>0</v>
      </c>
      <c r="AB97">
        <v>466.71</v>
      </c>
      <c r="AC97">
        <v>453.6</v>
      </c>
      <c r="AD97">
        <v>0</v>
      </c>
      <c r="AE97">
        <v>0</v>
      </c>
      <c r="AF97">
        <v>31.26</v>
      </c>
      <c r="AG97">
        <v>13.5</v>
      </c>
      <c r="AH97">
        <v>0</v>
      </c>
      <c r="AI97">
        <v>1</v>
      </c>
      <c r="AJ97">
        <v>14.93</v>
      </c>
      <c r="AK97">
        <v>33.6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</v>
      </c>
      <c r="AT97">
        <v>2.2999999999999998</v>
      </c>
      <c r="AU97" t="s">
        <v>100</v>
      </c>
      <c r="AV97">
        <v>0</v>
      </c>
      <c r="AW97">
        <v>2</v>
      </c>
      <c r="AX97">
        <v>37477029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Y97*Source!I124</f>
        <v>9.1999999999999998E-2</v>
      </c>
      <c r="CY97">
        <f>AB97</f>
        <v>466.71</v>
      </c>
      <c r="CZ97">
        <f>AF97</f>
        <v>31.26</v>
      </c>
      <c r="DA97">
        <f>AJ97</f>
        <v>14.93</v>
      </c>
      <c r="DB97">
        <f>ROUND((ROUND(AT97*CZ97,2)*1.25),6)</f>
        <v>89.875</v>
      </c>
      <c r="DC97">
        <f>ROUND((ROUND(AT97*AG97,2)*1.25),6)</f>
        <v>38.8125</v>
      </c>
    </row>
    <row r="98" spans="1:107">
      <c r="A98">
        <f>ROW(Source!A124)</f>
        <v>124</v>
      </c>
      <c r="B98">
        <v>34132744</v>
      </c>
      <c r="C98">
        <v>37477025</v>
      </c>
      <c r="D98">
        <v>29174913</v>
      </c>
      <c r="E98">
        <v>1</v>
      </c>
      <c r="F98">
        <v>1</v>
      </c>
      <c r="G98">
        <v>1</v>
      </c>
      <c r="H98">
        <v>2</v>
      </c>
      <c r="I98" t="s">
        <v>318</v>
      </c>
      <c r="J98" t="s">
        <v>372</v>
      </c>
      <c r="K98" t="s">
        <v>320</v>
      </c>
      <c r="L98">
        <v>1368</v>
      </c>
      <c r="N98">
        <v>1011</v>
      </c>
      <c r="O98" t="s">
        <v>307</v>
      </c>
      <c r="P98" t="s">
        <v>307</v>
      </c>
      <c r="Q98">
        <v>1</v>
      </c>
      <c r="W98">
        <v>0</v>
      </c>
      <c r="X98">
        <v>1230759911</v>
      </c>
      <c r="Y98">
        <v>0.35000000000000003</v>
      </c>
      <c r="AA98">
        <v>0</v>
      </c>
      <c r="AB98">
        <v>932.72</v>
      </c>
      <c r="AC98">
        <v>389.76</v>
      </c>
      <c r="AD98">
        <v>0</v>
      </c>
      <c r="AE98">
        <v>0</v>
      </c>
      <c r="AF98">
        <v>87.17</v>
      </c>
      <c r="AG98">
        <v>11.6</v>
      </c>
      <c r="AH98">
        <v>0</v>
      </c>
      <c r="AI98">
        <v>1</v>
      </c>
      <c r="AJ98">
        <v>10.7</v>
      </c>
      <c r="AK98">
        <v>33.6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</v>
      </c>
      <c r="AT98">
        <v>0.28000000000000003</v>
      </c>
      <c r="AU98" t="s">
        <v>100</v>
      </c>
      <c r="AV98">
        <v>0</v>
      </c>
      <c r="AW98">
        <v>2</v>
      </c>
      <c r="AX98">
        <v>37477030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Y98*Source!I124</f>
        <v>1.1200000000000002E-2</v>
      </c>
      <c r="CY98">
        <f>AB98</f>
        <v>932.72</v>
      </c>
      <c r="CZ98">
        <f>AF98</f>
        <v>87.17</v>
      </c>
      <c r="DA98">
        <f>AJ98</f>
        <v>10.7</v>
      </c>
      <c r="DB98">
        <f>ROUND((ROUND(AT98*CZ98,2)*1.25),6)</f>
        <v>30.512499999999999</v>
      </c>
      <c r="DC98">
        <f>ROUND((ROUND(AT98*AG98,2)*1.25),6)</f>
        <v>4.0625</v>
      </c>
    </row>
    <row r="99" spans="1:107">
      <c r="A99">
        <f>ROW(Source!A124)</f>
        <v>124</v>
      </c>
      <c r="B99">
        <v>34132744</v>
      </c>
      <c r="C99">
        <v>37477025</v>
      </c>
      <c r="D99">
        <v>29107962</v>
      </c>
      <c r="E99">
        <v>1</v>
      </c>
      <c r="F99">
        <v>1</v>
      </c>
      <c r="G99">
        <v>1</v>
      </c>
      <c r="H99">
        <v>3</v>
      </c>
      <c r="I99" t="s">
        <v>423</v>
      </c>
      <c r="J99" t="s">
        <v>424</v>
      </c>
      <c r="K99" t="s">
        <v>425</v>
      </c>
      <c r="L99">
        <v>1339</v>
      </c>
      <c r="N99">
        <v>1007</v>
      </c>
      <c r="O99" t="s">
        <v>181</v>
      </c>
      <c r="P99" t="s">
        <v>181</v>
      </c>
      <c r="Q99">
        <v>1</v>
      </c>
      <c r="W99">
        <v>0</v>
      </c>
      <c r="X99">
        <v>-1158792968</v>
      </c>
      <c r="Y99">
        <v>3.06</v>
      </c>
      <c r="AA99">
        <v>423.58</v>
      </c>
      <c r="AB99">
        <v>0</v>
      </c>
      <c r="AC99">
        <v>0</v>
      </c>
      <c r="AD99">
        <v>0</v>
      </c>
      <c r="AE99">
        <v>34.92</v>
      </c>
      <c r="AF99">
        <v>0</v>
      </c>
      <c r="AG99">
        <v>0</v>
      </c>
      <c r="AH99">
        <v>0</v>
      </c>
      <c r="AI99">
        <v>12.13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0</v>
      </c>
      <c r="AQ99">
        <v>0</v>
      </c>
      <c r="AR99">
        <v>0</v>
      </c>
      <c r="AS99" t="s">
        <v>3</v>
      </c>
      <c r="AT99">
        <v>3.06</v>
      </c>
      <c r="AU99" t="s">
        <v>3</v>
      </c>
      <c r="AV99">
        <v>0</v>
      </c>
      <c r="AW99">
        <v>2</v>
      </c>
      <c r="AX99">
        <v>37477031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Y99*Source!I124</f>
        <v>9.7920000000000007E-2</v>
      </c>
      <c r="CY99">
        <f>AA99</f>
        <v>423.58</v>
      </c>
      <c r="CZ99">
        <f>AE99</f>
        <v>34.92</v>
      </c>
      <c r="DA99">
        <f>AI99</f>
        <v>12.13</v>
      </c>
      <c r="DB99">
        <f t="shared" ref="DB99:DB104" si="9">ROUND(ROUND(AT99*CZ99,2),6)</f>
        <v>106.86</v>
      </c>
      <c r="DC99">
        <f t="shared" ref="DC99:DC104" si="10">ROUND(ROUND(AT99*AG99,2),6)</f>
        <v>0</v>
      </c>
    </row>
    <row r="100" spans="1:107">
      <c r="A100">
        <f>ROW(Source!A124)</f>
        <v>124</v>
      </c>
      <c r="B100">
        <v>34132744</v>
      </c>
      <c r="C100">
        <v>37477025</v>
      </c>
      <c r="D100">
        <v>29110036</v>
      </c>
      <c r="E100">
        <v>1</v>
      </c>
      <c r="F100">
        <v>1</v>
      </c>
      <c r="G100">
        <v>1</v>
      </c>
      <c r="H100">
        <v>3</v>
      </c>
      <c r="I100" t="s">
        <v>426</v>
      </c>
      <c r="J100" t="s">
        <v>427</v>
      </c>
      <c r="K100" t="s">
        <v>428</v>
      </c>
      <c r="L100">
        <v>1327</v>
      </c>
      <c r="N100">
        <v>1005</v>
      </c>
      <c r="O100" t="s">
        <v>143</v>
      </c>
      <c r="P100" t="s">
        <v>143</v>
      </c>
      <c r="Q100">
        <v>1</v>
      </c>
      <c r="W100">
        <v>0</v>
      </c>
      <c r="X100">
        <v>-2120219543</v>
      </c>
      <c r="Y100">
        <v>102</v>
      </c>
      <c r="AA100">
        <v>533.59</v>
      </c>
      <c r="AB100">
        <v>0</v>
      </c>
      <c r="AC100">
        <v>0</v>
      </c>
      <c r="AD100">
        <v>0</v>
      </c>
      <c r="AE100">
        <v>67.8</v>
      </c>
      <c r="AF100">
        <v>0</v>
      </c>
      <c r="AG100">
        <v>0</v>
      </c>
      <c r="AH100">
        <v>0</v>
      </c>
      <c r="AI100">
        <v>7.87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0</v>
      </c>
      <c r="AQ100">
        <v>0</v>
      </c>
      <c r="AR100">
        <v>0</v>
      </c>
      <c r="AS100" t="s">
        <v>3</v>
      </c>
      <c r="AT100">
        <v>102</v>
      </c>
      <c r="AU100" t="s">
        <v>3</v>
      </c>
      <c r="AV100">
        <v>0</v>
      </c>
      <c r="AW100">
        <v>2</v>
      </c>
      <c r="AX100">
        <v>37477032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Y100*Source!I124</f>
        <v>3.2640000000000002</v>
      </c>
      <c r="CY100">
        <f>AA100</f>
        <v>533.59</v>
      </c>
      <c r="CZ100">
        <f>AE100</f>
        <v>67.8</v>
      </c>
      <c r="DA100">
        <f>AI100</f>
        <v>7.87</v>
      </c>
      <c r="DB100">
        <f t="shared" si="9"/>
        <v>6915.6</v>
      </c>
      <c r="DC100">
        <f t="shared" si="10"/>
        <v>0</v>
      </c>
    </row>
    <row r="101" spans="1:107">
      <c r="A101">
        <f>ROW(Source!A124)</f>
        <v>124</v>
      </c>
      <c r="B101">
        <v>34132744</v>
      </c>
      <c r="C101">
        <v>37477025</v>
      </c>
      <c r="D101">
        <v>29145159</v>
      </c>
      <c r="E101">
        <v>1</v>
      </c>
      <c r="F101">
        <v>1</v>
      </c>
      <c r="G101">
        <v>1</v>
      </c>
      <c r="H101">
        <v>3</v>
      </c>
      <c r="I101" t="s">
        <v>429</v>
      </c>
      <c r="J101" t="s">
        <v>430</v>
      </c>
      <c r="K101" t="s">
        <v>431</v>
      </c>
      <c r="L101">
        <v>1339</v>
      </c>
      <c r="N101">
        <v>1007</v>
      </c>
      <c r="O101" t="s">
        <v>181</v>
      </c>
      <c r="P101" t="s">
        <v>181</v>
      </c>
      <c r="Q101">
        <v>1</v>
      </c>
      <c r="W101">
        <v>0</v>
      </c>
      <c r="X101">
        <v>-672371193</v>
      </c>
      <c r="Y101">
        <v>1.3</v>
      </c>
      <c r="AA101">
        <v>3534</v>
      </c>
      <c r="AB101">
        <v>0</v>
      </c>
      <c r="AC101">
        <v>0</v>
      </c>
      <c r="AD101">
        <v>0</v>
      </c>
      <c r="AE101">
        <v>600</v>
      </c>
      <c r="AF101">
        <v>0</v>
      </c>
      <c r="AG101">
        <v>0</v>
      </c>
      <c r="AH101">
        <v>0</v>
      </c>
      <c r="AI101">
        <v>5.89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0</v>
      </c>
      <c r="AQ101">
        <v>0</v>
      </c>
      <c r="AR101">
        <v>0</v>
      </c>
      <c r="AS101" t="s">
        <v>3</v>
      </c>
      <c r="AT101">
        <v>1.3</v>
      </c>
      <c r="AU101" t="s">
        <v>3</v>
      </c>
      <c r="AV101">
        <v>0</v>
      </c>
      <c r="AW101">
        <v>2</v>
      </c>
      <c r="AX101">
        <v>37477033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Y101*Source!I124</f>
        <v>4.1600000000000005E-2</v>
      </c>
      <c r="CY101">
        <f>AA101</f>
        <v>3534</v>
      </c>
      <c r="CZ101">
        <f>AE101</f>
        <v>600</v>
      </c>
      <c r="DA101">
        <f>AI101</f>
        <v>5.89</v>
      </c>
      <c r="DB101">
        <f t="shared" si="9"/>
        <v>780</v>
      </c>
      <c r="DC101">
        <f t="shared" si="10"/>
        <v>0</v>
      </c>
    </row>
    <row r="102" spans="1:107">
      <c r="A102">
        <f>ROW(Source!A124)</f>
        <v>124</v>
      </c>
      <c r="B102">
        <v>34132744</v>
      </c>
      <c r="C102">
        <v>37477025</v>
      </c>
      <c r="D102">
        <v>29150040</v>
      </c>
      <c r="E102">
        <v>1</v>
      </c>
      <c r="F102">
        <v>1</v>
      </c>
      <c r="G102">
        <v>1</v>
      </c>
      <c r="H102">
        <v>3</v>
      </c>
      <c r="I102" t="s">
        <v>432</v>
      </c>
      <c r="J102" t="s">
        <v>433</v>
      </c>
      <c r="K102" t="s">
        <v>434</v>
      </c>
      <c r="L102">
        <v>1339</v>
      </c>
      <c r="N102">
        <v>1007</v>
      </c>
      <c r="O102" t="s">
        <v>181</v>
      </c>
      <c r="P102" t="s">
        <v>181</v>
      </c>
      <c r="Q102">
        <v>1</v>
      </c>
      <c r="W102">
        <v>0</v>
      </c>
      <c r="X102">
        <v>619799737</v>
      </c>
      <c r="Y102">
        <v>3.85</v>
      </c>
      <c r="AA102">
        <v>22.2</v>
      </c>
      <c r="AB102">
        <v>0</v>
      </c>
      <c r="AC102">
        <v>0</v>
      </c>
      <c r="AD102">
        <v>0</v>
      </c>
      <c r="AE102">
        <v>2.44</v>
      </c>
      <c r="AF102">
        <v>0</v>
      </c>
      <c r="AG102">
        <v>0</v>
      </c>
      <c r="AH102">
        <v>0</v>
      </c>
      <c r="AI102">
        <v>9.1</v>
      </c>
      <c r="AJ102">
        <v>1</v>
      </c>
      <c r="AK102">
        <v>1</v>
      </c>
      <c r="AL102">
        <v>1</v>
      </c>
      <c r="AN102">
        <v>0</v>
      </c>
      <c r="AO102">
        <v>1</v>
      </c>
      <c r="AP102">
        <v>0</v>
      </c>
      <c r="AQ102">
        <v>0</v>
      </c>
      <c r="AR102">
        <v>0</v>
      </c>
      <c r="AS102" t="s">
        <v>3</v>
      </c>
      <c r="AT102">
        <v>3.85</v>
      </c>
      <c r="AU102" t="s">
        <v>3</v>
      </c>
      <c r="AV102">
        <v>0</v>
      </c>
      <c r="AW102">
        <v>2</v>
      </c>
      <c r="AX102">
        <v>37477034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Y102*Source!I124</f>
        <v>0.1232</v>
      </c>
      <c r="CY102">
        <f>AA102</f>
        <v>22.2</v>
      </c>
      <c r="CZ102">
        <f>AE102</f>
        <v>2.44</v>
      </c>
      <c r="DA102">
        <f>AI102</f>
        <v>9.1</v>
      </c>
      <c r="DB102">
        <f t="shared" si="9"/>
        <v>9.39</v>
      </c>
      <c r="DC102">
        <f t="shared" si="10"/>
        <v>0</v>
      </c>
    </row>
    <row r="103" spans="1:107">
      <c r="A103">
        <f>ROW(Source!A125)</f>
        <v>125</v>
      </c>
      <c r="B103">
        <v>34132744</v>
      </c>
      <c r="C103">
        <v>36151154</v>
      </c>
      <c r="D103">
        <v>18411771</v>
      </c>
      <c r="E103">
        <v>1</v>
      </c>
      <c r="F103">
        <v>1</v>
      </c>
      <c r="G103">
        <v>1</v>
      </c>
      <c r="H103">
        <v>1</v>
      </c>
      <c r="I103" t="s">
        <v>297</v>
      </c>
      <c r="J103" t="s">
        <v>3</v>
      </c>
      <c r="K103" t="s">
        <v>298</v>
      </c>
      <c r="L103">
        <v>1369</v>
      </c>
      <c r="N103">
        <v>1013</v>
      </c>
      <c r="O103" t="s">
        <v>299</v>
      </c>
      <c r="P103" t="s">
        <v>299</v>
      </c>
      <c r="Q103">
        <v>1</v>
      </c>
      <c r="W103">
        <v>0</v>
      </c>
      <c r="X103">
        <v>922534627</v>
      </c>
      <c r="Y103">
        <v>36.28</v>
      </c>
      <c r="AA103">
        <v>0</v>
      </c>
      <c r="AB103">
        <v>0</v>
      </c>
      <c r="AC103">
        <v>0</v>
      </c>
      <c r="AD103">
        <v>263.49</v>
      </c>
      <c r="AE103">
        <v>0</v>
      </c>
      <c r="AF103">
        <v>0</v>
      </c>
      <c r="AG103">
        <v>0</v>
      </c>
      <c r="AH103">
        <v>263.49</v>
      </c>
      <c r="AI103">
        <v>1</v>
      </c>
      <c r="AJ103">
        <v>1</v>
      </c>
      <c r="AK103">
        <v>1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</v>
      </c>
      <c r="AT103">
        <v>36.28</v>
      </c>
      <c r="AU103" t="s">
        <v>3</v>
      </c>
      <c r="AV103">
        <v>1</v>
      </c>
      <c r="AW103">
        <v>2</v>
      </c>
      <c r="AX103">
        <v>36151155</v>
      </c>
      <c r="AY103">
        <v>2</v>
      </c>
      <c r="AZ103">
        <v>131072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Y103*Source!I125</f>
        <v>1.41492</v>
      </c>
      <c r="CY103">
        <f>AD103</f>
        <v>263.49</v>
      </c>
      <c r="CZ103">
        <f>AH103</f>
        <v>263.49</v>
      </c>
      <c r="DA103">
        <f>AL103</f>
        <v>1</v>
      </c>
      <c r="DB103">
        <f t="shared" si="9"/>
        <v>9559.42</v>
      </c>
      <c r="DC103">
        <f t="shared" si="10"/>
        <v>0</v>
      </c>
    </row>
    <row r="104" spans="1:107">
      <c r="A104">
        <f>ROW(Source!A125)</f>
        <v>125</v>
      </c>
      <c r="B104">
        <v>34132744</v>
      </c>
      <c r="C104">
        <v>36151154</v>
      </c>
      <c r="D104">
        <v>29164349</v>
      </c>
      <c r="E104">
        <v>1</v>
      </c>
      <c r="F104">
        <v>1</v>
      </c>
      <c r="G104">
        <v>1</v>
      </c>
      <c r="H104">
        <v>3</v>
      </c>
      <c r="I104" t="s">
        <v>24</v>
      </c>
      <c r="J104" t="s">
        <v>27</v>
      </c>
      <c r="K104" t="s">
        <v>25</v>
      </c>
      <c r="L104">
        <v>1348</v>
      </c>
      <c r="N104">
        <v>1009</v>
      </c>
      <c r="O104" t="s">
        <v>26</v>
      </c>
      <c r="P104" t="s">
        <v>26</v>
      </c>
      <c r="Q104">
        <v>1000</v>
      </c>
      <c r="W104">
        <v>0</v>
      </c>
      <c r="X104">
        <v>-304821490</v>
      </c>
      <c r="Y104">
        <v>1.18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1</v>
      </c>
      <c r="AJ104">
        <v>1</v>
      </c>
      <c r="AK104">
        <v>1</v>
      </c>
      <c r="AL104">
        <v>1</v>
      </c>
      <c r="AN104">
        <v>0</v>
      </c>
      <c r="AO104">
        <v>0</v>
      </c>
      <c r="AP104">
        <v>0</v>
      </c>
      <c r="AQ104">
        <v>0</v>
      </c>
      <c r="AR104">
        <v>0</v>
      </c>
      <c r="AS104" t="s">
        <v>3</v>
      </c>
      <c r="AT104">
        <v>1.18</v>
      </c>
      <c r="AU104" t="s">
        <v>3</v>
      </c>
      <c r="AV104">
        <v>0</v>
      </c>
      <c r="AW104">
        <v>2</v>
      </c>
      <c r="AX104">
        <v>36151156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Y104*Source!I125</f>
        <v>4.6019999999999998E-2</v>
      </c>
      <c r="CY104">
        <f>AA104</f>
        <v>0</v>
      </c>
      <c r="CZ104">
        <f>AE104</f>
        <v>0</v>
      </c>
      <c r="DA104">
        <f>AI104</f>
        <v>1</v>
      </c>
      <c r="DB104">
        <f t="shared" si="9"/>
        <v>0</v>
      </c>
      <c r="DC104">
        <f t="shared" si="10"/>
        <v>0</v>
      </c>
    </row>
    <row r="105" spans="1:107">
      <c r="A105">
        <f>ROW(Source!A127)</f>
        <v>127</v>
      </c>
      <c r="B105">
        <v>34132744</v>
      </c>
      <c r="C105">
        <v>35833286</v>
      </c>
      <c r="D105">
        <v>18413627</v>
      </c>
      <c r="E105">
        <v>1</v>
      </c>
      <c r="F105">
        <v>1</v>
      </c>
      <c r="G105">
        <v>1</v>
      </c>
      <c r="H105">
        <v>1</v>
      </c>
      <c r="I105" t="s">
        <v>345</v>
      </c>
      <c r="J105" t="s">
        <v>3</v>
      </c>
      <c r="K105" t="s">
        <v>346</v>
      </c>
      <c r="L105">
        <v>1369</v>
      </c>
      <c r="N105">
        <v>1013</v>
      </c>
      <c r="O105" t="s">
        <v>299</v>
      </c>
      <c r="P105" t="s">
        <v>299</v>
      </c>
      <c r="Q105">
        <v>1</v>
      </c>
      <c r="W105">
        <v>0</v>
      </c>
      <c r="X105">
        <v>-1366182279</v>
      </c>
      <c r="Y105">
        <v>2.76</v>
      </c>
      <c r="AA105">
        <v>0</v>
      </c>
      <c r="AB105">
        <v>0</v>
      </c>
      <c r="AC105">
        <v>0</v>
      </c>
      <c r="AD105">
        <v>329.2</v>
      </c>
      <c r="AE105">
        <v>0</v>
      </c>
      <c r="AF105">
        <v>0</v>
      </c>
      <c r="AG105">
        <v>0</v>
      </c>
      <c r="AH105">
        <v>329.2</v>
      </c>
      <c r="AI105">
        <v>1</v>
      </c>
      <c r="AJ105">
        <v>1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</v>
      </c>
      <c r="AT105">
        <v>2.4</v>
      </c>
      <c r="AU105" t="s">
        <v>101</v>
      </c>
      <c r="AV105">
        <v>1</v>
      </c>
      <c r="AW105">
        <v>2</v>
      </c>
      <c r="AX105">
        <v>37477104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Y105*Source!I127</f>
        <v>5.7959999999999994</v>
      </c>
      <c r="CY105">
        <f>AD105</f>
        <v>329.2</v>
      </c>
      <c r="CZ105">
        <f>AH105</f>
        <v>329.2</v>
      </c>
      <c r="DA105">
        <f>AL105</f>
        <v>1</v>
      </c>
      <c r="DB105">
        <f>ROUND((ROUND(AT105*CZ105,2)*1.15),6)</f>
        <v>908.59199999999998</v>
      </c>
      <c r="DC105">
        <f>ROUND((ROUND(AT105*AG105,2)*1.15),6)</f>
        <v>0</v>
      </c>
    </row>
    <row r="106" spans="1:107">
      <c r="A106">
        <f>ROW(Source!A127)</f>
        <v>127</v>
      </c>
      <c r="B106">
        <v>34132744</v>
      </c>
      <c r="C106">
        <v>35833286</v>
      </c>
      <c r="D106">
        <v>29172657</v>
      </c>
      <c r="E106">
        <v>1</v>
      </c>
      <c r="F106">
        <v>1</v>
      </c>
      <c r="G106">
        <v>1</v>
      </c>
      <c r="H106">
        <v>2</v>
      </c>
      <c r="I106" t="s">
        <v>347</v>
      </c>
      <c r="J106" t="s">
        <v>457</v>
      </c>
      <c r="K106" t="s">
        <v>349</v>
      </c>
      <c r="L106">
        <v>1368</v>
      </c>
      <c r="N106">
        <v>1011</v>
      </c>
      <c r="O106" t="s">
        <v>307</v>
      </c>
      <c r="P106" t="s">
        <v>307</v>
      </c>
      <c r="Q106">
        <v>1</v>
      </c>
      <c r="W106">
        <v>0</v>
      </c>
      <c r="X106">
        <v>1474986261</v>
      </c>
      <c r="Y106">
        <v>0.5</v>
      </c>
      <c r="AA106">
        <v>0</v>
      </c>
      <c r="AB106">
        <v>60.26</v>
      </c>
      <c r="AC106">
        <v>0</v>
      </c>
      <c r="AD106">
        <v>0</v>
      </c>
      <c r="AE106">
        <v>0</v>
      </c>
      <c r="AF106">
        <v>8.1</v>
      </c>
      <c r="AG106">
        <v>0</v>
      </c>
      <c r="AH106">
        <v>0</v>
      </c>
      <c r="AI106">
        <v>1</v>
      </c>
      <c r="AJ106">
        <v>7.44</v>
      </c>
      <c r="AK106">
        <v>33.6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</v>
      </c>
      <c r="AT106">
        <v>0.4</v>
      </c>
      <c r="AU106" t="s">
        <v>100</v>
      </c>
      <c r="AV106">
        <v>0</v>
      </c>
      <c r="AW106">
        <v>2</v>
      </c>
      <c r="AX106">
        <v>37477105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Y106*Source!I127</f>
        <v>1.05</v>
      </c>
      <c r="CY106">
        <f>AB106</f>
        <v>60.26</v>
      </c>
      <c r="CZ106">
        <f>AF106</f>
        <v>8.1</v>
      </c>
      <c r="DA106">
        <f>AJ106</f>
        <v>7.44</v>
      </c>
      <c r="DB106">
        <f>ROUND((ROUND(AT106*CZ106,2)*1.25),6)</f>
        <v>4.05</v>
      </c>
      <c r="DC106">
        <f>ROUND((ROUND(AT106*AG106,2)*1.25),6)</f>
        <v>0</v>
      </c>
    </row>
    <row r="107" spans="1:107">
      <c r="A107">
        <f>ROW(Source!A127)</f>
        <v>127</v>
      </c>
      <c r="B107">
        <v>34132744</v>
      </c>
      <c r="C107">
        <v>35833286</v>
      </c>
      <c r="D107">
        <v>29174507</v>
      </c>
      <c r="E107">
        <v>1</v>
      </c>
      <c r="F107">
        <v>1</v>
      </c>
      <c r="G107">
        <v>1</v>
      </c>
      <c r="H107">
        <v>2</v>
      </c>
      <c r="I107" t="s">
        <v>350</v>
      </c>
      <c r="J107" t="s">
        <v>458</v>
      </c>
      <c r="K107" t="s">
        <v>352</v>
      </c>
      <c r="L107">
        <v>1368</v>
      </c>
      <c r="N107">
        <v>1011</v>
      </c>
      <c r="O107" t="s">
        <v>307</v>
      </c>
      <c r="P107" t="s">
        <v>307</v>
      </c>
      <c r="Q107">
        <v>1</v>
      </c>
      <c r="W107">
        <v>0</v>
      </c>
      <c r="X107">
        <v>-144556207</v>
      </c>
      <c r="Y107">
        <v>0.15</v>
      </c>
      <c r="AA107">
        <v>0</v>
      </c>
      <c r="AB107">
        <v>18.11</v>
      </c>
      <c r="AC107">
        <v>0</v>
      </c>
      <c r="AD107">
        <v>0</v>
      </c>
      <c r="AE107">
        <v>0</v>
      </c>
      <c r="AF107">
        <v>5.13</v>
      </c>
      <c r="AG107">
        <v>0</v>
      </c>
      <c r="AH107">
        <v>0</v>
      </c>
      <c r="AI107">
        <v>1</v>
      </c>
      <c r="AJ107">
        <v>3.53</v>
      </c>
      <c r="AK107">
        <v>33.6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</v>
      </c>
      <c r="AT107">
        <v>0.12</v>
      </c>
      <c r="AU107" t="s">
        <v>100</v>
      </c>
      <c r="AV107">
        <v>0</v>
      </c>
      <c r="AW107">
        <v>2</v>
      </c>
      <c r="AX107">
        <v>37477106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Y107*Source!I127</f>
        <v>0.315</v>
      </c>
      <c r="CY107">
        <f>AB107</f>
        <v>18.11</v>
      </c>
      <c r="CZ107">
        <f>AF107</f>
        <v>5.13</v>
      </c>
      <c r="DA107">
        <f>AJ107</f>
        <v>3.53</v>
      </c>
      <c r="DB107">
        <f>ROUND((ROUND(AT107*CZ107,2)*1.25),6)</f>
        <v>0.77500000000000002</v>
      </c>
      <c r="DC107">
        <f>ROUND((ROUND(AT107*AG107,2)*1.25),6)</f>
        <v>0</v>
      </c>
    </row>
    <row r="108" spans="1:107">
      <c r="A108">
        <f>ROW(Source!A127)</f>
        <v>127</v>
      </c>
      <c r="B108">
        <v>34132744</v>
      </c>
      <c r="C108">
        <v>35833286</v>
      </c>
      <c r="D108">
        <v>29174580</v>
      </c>
      <c r="E108">
        <v>1</v>
      </c>
      <c r="F108">
        <v>1</v>
      </c>
      <c r="G108">
        <v>1</v>
      </c>
      <c r="H108">
        <v>2</v>
      </c>
      <c r="I108" t="s">
        <v>353</v>
      </c>
      <c r="J108" t="s">
        <v>371</v>
      </c>
      <c r="K108" t="s">
        <v>355</v>
      </c>
      <c r="L108">
        <v>1368</v>
      </c>
      <c r="N108">
        <v>1011</v>
      </c>
      <c r="O108" t="s">
        <v>307</v>
      </c>
      <c r="P108" t="s">
        <v>307</v>
      </c>
      <c r="Q108">
        <v>1</v>
      </c>
      <c r="W108">
        <v>0</v>
      </c>
      <c r="X108">
        <v>-991672839</v>
      </c>
      <c r="Y108">
        <v>0.23749999999999999</v>
      </c>
      <c r="AA108">
        <v>0</v>
      </c>
      <c r="AB108">
        <v>31.87</v>
      </c>
      <c r="AC108">
        <v>0</v>
      </c>
      <c r="AD108">
        <v>0</v>
      </c>
      <c r="AE108">
        <v>0</v>
      </c>
      <c r="AF108">
        <v>2.08</v>
      </c>
      <c r="AG108">
        <v>0</v>
      </c>
      <c r="AH108">
        <v>0</v>
      </c>
      <c r="AI108">
        <v>1</v>
      </c>
      <c r="AJ108">
        <v>15.32</v>
      </c>
      <c r="AK108">
        <v>33.6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</v>
      </c>
      <c r="AT108">
        <v>0.19</v>
      </c>
      <c r="AU108" t="s">
        <v>100</v>
      </c>
      <c r="AV108">
        <v>0</v>
      </c>
      <c r="AW108">
        <v>2</v>
      </c>
      <c r="AX108">
        <v>37477107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Y108*Source!I127</f>
        <v>0.49874999999999997</v>
      </c>
      <c r="CY108">
        <f>AB108</f>
        <v>31.87</v>
      </c>
      <c r="CZ108">
        <f>AF108</f>
        <v>2.08</v>
      </c>
      <c r="DA108">
        <f>AJ108</f>
        <v>15.32</v>
      </c>
      <c r="DB108">
        <f>ROUND((ROUND(AT108*CZ108,2)*1.25),6)</f>
        <v>0.5</v>
      </c>
      <c r="DC108">
        <f>ROUND((ROUND(AT108*AG108,2)*1.25),6)</f>
        <v>0</v>
      </c>
    </row>
    <row r="109" spans="1:107">
      <c r="A109">
        <f>ROW(Source!A127)</f>
        <v>127</v>
      </c>
      <c r="B109">
        <v>34132744</v>
      </c>
      <c r="C109">
        <v>35833286</v>
      </c>
      <c r="D109">
        <v>29174913</v>
      </c>
      <c r="E109">
        <v>1</v>
      </c>
      <c r="F109">
        <v>1</v>
      </c>
      <c r="G109">
        <v>1</v>
      </c>
      <c r="H109">
        <v>2</v>
      </c>
      <c r="I109" t="s">
        <v>318</v>
      </c>
      <c r="J109" t="s">
        <v>372</v>
      </c>
      <c r="K109" t="s">
        <v>320</v>
      </c>
      <c r="L109">
        <v>1368</v>
      </c>
      <c r="N109">
        <v>1011</v>
      </c>
      <c r="O109" t="s">
        <v>307</v>
      </c>
      <c r="P109" t="s">
        <v>307</v>
      </c>
      <c r="Q109">
        <v>1</v>
      </c>
      <c r="W109">
        <v>0</v>
      </c>
      <c r="X109">
        <v>1230759911</v>
      </c>
      <c r="Y109">
        <v>0.21250000000000002</v>
      </c>
      <c r="AA109">
        <v>0</v>
      </c>
      <c r="AB109">
        <v>932.72</v>
      </c>
      <c r="AC109">
        <v>389.76</v>
      </c>
      <c r="AD109">
        <v>0</v>
      </c>
      <c r="AE109">
        <v>0</v>
      </c>
      <c r="AF109">
        <v>87.17</v>
      </c>
      <c r="AG109">
        <v>11.6</v>
      </c>
      <c r="AH109">
        <v>0</v>
      </c>
      <c r="AI109">
        <v>1</v>
      </c>
      <c r="AJ109">
        <v>10.7</v>
      </c>
      <c r="AK109">
        <v>33.6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</v>
      </c>
      <c r="AT109">
        <v>0.17</v>
      </c>
      <c r="AU109" t="s">
        <v>100</v>
      </c>
      <c r="AV109">
        <v>0</v>
      </c>
      <c r="AW109">
        <v>2</v>
      </c>
      <c r="AX109">
        <v>37477108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Y109*Source!I127</f>
        <v>0.44625000000000009</v>
      </c>
      <c r="CY109">
        <f>AB109</f>
        <v>932.72</v>
      </c>
      <c r="CZ109">
        <f>AF109</f>
        <v>87.17</v>
      </c>
      <c r="DA109">
        <f>AJ109</f>
        <v>10.7</v>
      </c>
      <c r="DB109">
        <f>ROUND((ROUND(AT109*CZ109,2)*1.25),6)</f>
        <v>18.524999999999999</v>
      </c>
      <c r="DC109">
        <f>ROUND((ROUND(AT109*AG109,2)*1.25),6)</f>
        <v>2.4624999999999999</v>
      </c>
    </row>
    <row r="110" spans="1:107">
      <c r="A110">
        <f>ROW(Source!A127)</f>
        <v>127</v>
      </c>
      <c r="B110">
        <v>34132744</v>
      </c>
      <c r="C110">
        <v>35833286</v>
      </c>
      <c r="D110">
        <v>29113979</v>
      </c>
      <c r="E110">
        <v>1</v>
      </c>
      <c r="F110">
        <v>1</v>
      </c>
      <c r="G110">
        <v>1</v>
      </c>
      <c r="H110">
        <v>3</v>
      </c>
      <c r="I110" t="s">
        <v>356</v>
      </c>
      <c r="J110" t="s">
        <v>459</v>
      </c>
      <c r="K110" t="s">
        <v>358</v>
      </c>
      <c r="L110">
        <v>1348</v>
      </c>
      <c r="N110">
        <v>1009</v>
      </c>
      <c r="O110" t="s">
        <v>26</v>
      </c>
      <c r="P110" t="s">
        <v>26</v>
      </c>
      <c r="Q110">
        <v>1000</v>
      </c>
      <c r="W110">
        <v>0</v>
      </c>
      <c r="X110">
        <v>-1319080431</v>
      </c>
      <c r="Y110">
        <v>1E-4</v>
      </c>
      <c r="AA110">
        <v>89992.41</v>
      </c>
      <c r="AB110">
        <v>0</v>
      </c>
      <c r="AC110">
        <v>0</v>
      </c>
      <c r="AD110">
        <v>0</v>
      </c>
      <c r="AE110">
        <v>9749.99</v>
      </c>
      <c r="AF110">
        <v>0</v>
      </c>
      <c r="AG110">
        <v>0</v>
      </c>
      <c r="AH110">
        <v>0</v>
      </c>
      <c r="AI110">
        <v>9.23</v>
      </c>
      <c r="AJ110">
        <v>1</v>
      </c>
      <c r="AK110">
        <v>1</v>
      </c>
      <c r="AL110">
        <v>1</v>
      </c>
      <c r="AN110">
        <v>0</v>
      </c>
      <c r="AO110">
        <v>1</v>
      </c>
      <c r="AP110">
        <v>0</v>
      </c>
      <c r="AQ110">
        <v>0</v>
      </c>
      <c r="AR110">
        <v>0</v>
      </c>
      <c r="AS110" t="s">
        <v>3</v>
      </c>
      <c r="AT110">
        <v>1E-4</v>
      </c>
      <c r="AU110" t="s">
        <v>3</v>
      </c>
      <c r="AV110">
        <v>0</v>
      </c>
      <c r="AW110">
        <v>2</v>
      </c>
      <c r="AX110">
        <v>37477109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Y110*Source!I127</f>
        <v>2.1000000000000001E-4</v>
      </c>
      <c r="CY110">
        <f>AA110</f>
        <v>89992.41</v>
      </c>
      <c r="CZ110">
        <f>AE110</f>
        <v>9749.99</v>
      </c>
      <c r="DA110">
        <f>AI110</f>
        <v>9.23</v>
      </c>
      <c r="DB110">
        <f>ROUND(ROUND(AT110*CZ110,2),6)</f>
        <v>0.97</v>
      </c>
      <c r="DC110">
        <f>ROUND(ROUND(AT110*AG110,2),6)</f>
        <v>0</v>
      </c>
    </row>
    <row r="111" spans="1:107">
      <c r="A111">
        <f>ROW(Source!A127)</f>
        <v>127</v>
      </c>
      <c r="B111">
        <v>34132744</v>
      </c>
      <c r="C111">
        <v>35833286</v>
      </c>
      <c r="D111">
        <v>29107991</v>
      </c>
      <c r="E111">
        <v>1</v>
      </c>
      <c r="F111">
        <v>1</v>
      </c>
      <c r="G111">
        <v>1</v>
      </c>
      <c r="H111">
        <v>3</v>
      </c>
      <c r="I111" t="s">
        <v>359</v>
      </c>
      <c r="J111" t="s">
        <v>460</v>
      </c>
      <c r="K111" t="s">
        <v>361</v>
      </c>
      <c r="L111">
        <v>1354</v>
      </c>
      <c r="N111">
        <v>1010</v>
      </c>
      <c r="O111" t="s">
        <v>114</v>
      </c>
      <c r="P111" t="s">
        <v>114</v>
      </c>
      <c r="Q111">
        <v>1</v>
      </c>
      <c r="W111">
        <v>0</v>
      </c>
      <c r="X111">
        <v>143065284</v>
      </c>
      <c r="Y111">
        <v>0.1</v>
      </c>
      <c r="AA111">
        <v>184.91</v>
      </c>
      <c r="AB111">
        <v>0</v>
      </c>
      <c r="AC111">
        <v>0</v>
      </c>
      <c r="AD111">
        <v>0</v>
      </c>
      <c r="AE111">
        <v>72.8</v>
      </c>
      <c r="AF111">
        <v>0</v>
      </c>
      <c r="AG111">
        <v>0</v>
      </c>
      <c r="AH111">
        <v>0</v>
      </c>
      <c r="AI111">
        <v>2.54</v>
      </c>
      <c r="AJ111">
        <v>1</v>
      </c>
      <c r="AK111">
        <v>1</v>
      </c>
      <c r="AL111">
        <v>1</v>
      </c>
      <c r="AN111">
        <v>0</v>
      </c>
      <c r="AO111">
        <v>1</v>
      </c>
      <c r="AP111">
        <v>0</v>
      </c>
      <c r="AQ111">
        <v>0</v>
      </c>
      <c r="AR111">
        <v>0</v>
      </c>
      <c r="AS111" t="s">
        <v>3</v>
      </c>
      <c r="AT111">
        <v>0.1</v>
      </c>
      <c r="AU111" t="s">
        <v>3</v>
      </c>
      <c r="AV111">
        <v>0</v>
      </c>
      <c r="AW111">
        <v>2</v>
      </c>
      <c r="AX111">
        <v>37477110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Y111*Source!I127</f>
        <v>0.21000000000000002</v>
      </c>
      <c r="CY111">
        <f>AA111</f>
        <v>184.91</v>
      </c>
      <c r="CZ111">
        <f>AE111</f>
        <v>72.8</v>
      </c>
      <c r="DA111">
        <f>AI111</f>
        <v>2.54</v>
      </c>
      <c r="DB111">
        <f>ROUND(ROUND(AT111*CZ111,2),6)</f>
        <v>7.28</v>
      </c>
      <c r="DC111">
        <f>ROUND(ROUND(AT111*AG111,2),6)</f>
        <v>0</v>
      </c>
    </row>
    <row r="112" spans="1:107">
      <c r="A112">
        <f>ROW(Source!A127)</f>
        <v>127</v>
      </c>
      <c r="B112">
        <v>34132744</v>
      </c>
      <c r="C112">
        <v>35833286</v>
      </c>
      <c r="D112">
        <v>29131398</v>
      </c>
      <c r="E112">
        <v>1</v>
      </c>
      <c r="F112">
        <v>1</v>
      </c>
      <c r="G112">
        <v>1</v>
      </c>
      <c r="H112">
        <v>3</v>
      </c>
      <c r="I112" t="s">
        <v>362</v>
      </c>
      <c r="J112" t="s">
        <v>461</v>
      </c>
      <c r="K112" t="s">
        <v>364</v>
      </c>
      <c r="L112">
        <v>1348</v>
      </c>
      <c r="N112">
        <v>1009</v>
      </c>
      <c r="O112" t="s">
        <v>26</v>
      </c>
      <c r="P112" t="s">
        <v>26</v>
      </c>
      <c r="Q112">
        <v>1000</v>
      </c>
      <c r="W112">
        <v>0</v>
      </c>
      <c r="X112">
        <v>1426677377</v>
      </c>
      <c r="Y112">
        <v>3.0000000000000001E-3</v>
      </c>
      <c r="AA112">
        <v>67732.679999999993</v>
      </c>
      <c r="AB112">
        <v>0</v>
      </c>
      <c r="AC112">
        <v>0</v>
      </c>
      <c r="AD112">
        <v>0</v>
      </c>
      <c r="AE112">
        <v>5804</v>
      </c>
      <c r="AF112">
        <v>0</v>
      </c>
      <c r="AG112">
        <v>0</v>
      </c>
      <c r="AH112">
        <v>0</v>
      </c>
      <c r="AI112">
        <v>11.67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0</v>
      </c>
      <c r="AQ112">
        <v>0</v>
      </c>
      <c r="AR112">
        <v>0</v>
      </c>
      <c r="AS112" t="s">
        <v>3</v>
      </c>
      <c r="AT112">
        <v>3.0000000000000001E-3</v>
      </c>
      <c r="AU112" t="s">
        <v>3</v>
      </c>
      <c r="AV112">
        <v>0</v>
      </c>
      <c r="AW112">
        <v>2</v>
      </c>
      <c r="AX112">
        <v>37477113</v>
      </c>
      <c r="AY112">
        <v>1</v>
      </c>
      <c r="AZ112">
        <v>0</v>
      </c>
      <c r="BA112">
        <v>114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Y112*Source!I127</f>
        <v>6.3E-3</v>
      </c>
      <c r="CY112">
        <f>AA112</f>
        <v>67732.679999999993</v>
      </c>
      <c r="CZ112">
        <f>AE112</f>
        <v>5804</v>
      </c>
      <c r="DA112">
        <f>AI112</f>
        <v>11.67</v>
      </c>
      <c r="DB112">
        <f>ROUND(ROUND(AT112*CZ112,2),6)</f>
        <v>17.41</v>
      </c>
      <c r="DC112">
        <f>ROUND(ROUND(AT112*AG112,2),6)</f>
        <v>0</v>
      </c>
    </row>
    <row r="113" spans="1:107">
      <c r="A113">
        <f>ROW(Source!A127)</f>
        <v>127</v>
      </c>
      <c r="B113">
        <v>34132744</v>
      </c>
      <c r="C113">
        <v>35833286</v>
      </c>
      <c r="D113">
        <v>0</v>
      </c>
      <c r="E113">
        <v>0</v>
      </c>
      <c r="F113">
        <v>1</v>
      </c>
      <c r="G113">
        <v>1</v>
      </c>
      <c r="H113">
        <v>3</v>
      </c>
      <c r="I113" t="s">
        <v>112</v>
      </c>
      <c r="J113" t="s">
        <v>3</v>
      </c>
      <c r="K113" t="s">
        <v>198</v>
      </c>
      <c r="L113">
        <v>1504999</v>
      </c>
      <c r="N113">
        <v>1010</v>
      </c>
      <c r="O113" t="s">
        <v>114</v>
      </c>
      <c r="P113" t="s">
        <v>115</v>
      </c>
      <c r="Q113">
        <v>1</v>
      </c>
      <c r="W113">
        <v>0</v>
      </c>
      <c r="X113">
        <v>-1032487437</v>
      </c>
      <c r="Y113">
        <v>0.47619</v>
      </c>
      <c r="AA113">
        <v>56658.33</v>
      </c>
      <c r="AB113">
        <v>0</v>
      </c>
      <c r="AC113">
        <v>0</v>
      </c>
      <c r="AD113">
        <v>0</v>
      </c>
      <c r="AE113">
        <v>56658.33</v>
      </c>
      <c r="AF113">
        <v>0</v>
      </c>
      <c r="AG113">
        <v>0</v>
      </c>
      <c r="AH113">
        <v>0</v>
      </c>
      <c r="AI113">
        <v>1</v>
      </c>
      <c r="AJ113">
        <v>1</v>
      </c>
      <c r="AK113">
        <v>1</v>
      </c>
      <c r="AL113">
        <v>1</v>
      </c>
      <c r="AN113">
        <v>0</v>
      </c>
      <c r="AO113">
        <v>0</v>
      </c>
      <c r="AP113">
        <v>2</v>
      </c>
      <c r="AQ113">
        <v>0</v>
      </c>
      <c r="AR113">
        <v>0</v>
      </c>
      <c r="AS113" t="s">
        <v>3</v>
      </c>
      <c r="AT113">
        <v>0.47619</v>
      </c>
      <c r="AU113" t="s">
        <v>3</v>
      </c>
      <c r="AV113">
        <v>0</v>
      </c>
      <c r="AW113">
        <v>1</v>
      </c>
      <c r="AX113">
        <v>-1</v>
      </c>
      <c r="AY113">
        <v>0</v>
      </c>
      <c r="AZ113">
        <v>0</v>
      </c>
      <c r="BA113" t="s">
        <v>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Y113*Source!I127</f>
        <v>0.99999900000000008</v>
      </c>
      <c r="CY113">
        <f>AA113</f>
        <v>56658.33</v>
      </c>
      <c r="CZ113">
        <f>AE113</f>
        <v>56658.33</v>
      </c>
      <c r="DA113">
        <f>AI113</f>
        <v>1</v>
      </c>
      <c r="DB113">
        <f>ROUND(ROUND(AT113*CZ113,2),6)</f>
        <v>26980.13</v>
      </c>
      <c r="DC113">
        <f>ROUND(ROUND(AT113*AG113,2),6)</f>
        <v>0</v>
      </c>
    </row>
    <row r="114" spans="1:107">
      <c r="A114">
        <f>ROW(Source!A129)</f>
        <v>129</v>
      </c>
      <c r="B114">
        <v>34132744</v>
      </c>
      <c r="C114">
        <v>37513117</v>
      </c>
      <c r="D114">
        <v>18406785</v>
      </c>
      <c r="E114">
        <v>1</v>
      </c>
      <c r="F114">
        <v>1</v>
      </c>
      <c r="G114">
        <v>1</v>
      </c>
      <c r="H114">
        <v>1</v>
      </c>
      <c r="I114" t="s">
        <v>365</v>
      </c>
      <c r="J114" t="s">
        <v>3</v>
      </c>
      <c r="K114" t="s">
        <v>366</v>
      </c>
      <c r="L114">
        <v>1369</v>
      </c>
      <c r="N114">
        <v>1013</v>
      </c>
      <c r="O114" t="s">
        <v>299</v>
      </c>
      <c r="P114" t="s">
        <v>299</v>
      </c>
      <c r="Q114">
        <v>1</v>
      </c>
      <c r="W114">
        <v>0</v>
      </c>
      <c r="X114">
        <v>645971194</v>
      </c>
      <c r="Y114">
        <v>231.14999999999998</v>
      </c>
      <c r="AA114">
        <v>0</v>
      </c>
      <c r="AB114">
        <v>0</v>
      </c>
      <c r="AC114">
        <v>0</v>
      </c>
      <c r="AD114">
        <v>294.02</v>
      </c>
      <c r="AE114">
        <v>0</v>
      </c>
      <c r="AF114">
        <v>0</v>
      </c>
      <c r="AG114">
        <v>0</v>
      </c>
      <c r="AH114">
        <v>294.02</v>
      </c>
      <c r="AI114">
        <v>1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</v>
      </c>
      <c r="AT114">
        <v>201</v>
      </c>
      <c r="AU114" t="s">
        <v>101</v>
      </c>
      <c r="AV114">
        <v>1</v>
      </c>
      <c r="AW114">
        <v>2</v>
      </c>
      <c r="AX114">
        <v>37513118</v>
      </c>
      <c r="AY114">
        <v>1</v>
      </c>
      <c r="AZ114">
        <v>0</v>
      </c>
      <c r="BA114">
        <v>115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Y114*Source!I129</f>
        <v>4.1606999999999994</v>
      </c>
      <c r="CY114">
        <f>AD114</f>
        <v>294.02</v>
      </c>
      <c r="CZ114">
        <f>AH114</f>
        <v>294.02</v>
      </c>
      <c r="DA114">
        <f>AL114</f>
        <v>1</v>
      </c>
      <c r="DB114">
        <f>ROUND((ROUND(AT114*CZ114,2)*1.15),6)</f>
        <v>67962.722999999998</v>
      </c>
      <c r="DC114">
        <f>ROUND((ROUND(AT114*AG114,2)*1.15),6)</f>
        <v>0</v>
      </c>
    </row>
    <row r="115" spans="1:107">
      <c r="A115">
        <f>ROW(Source!A129)</f>
        <v>129</v>
      </c>
      <c r="B115">
        <v>34132744</v>
      </c>
      <c r="C115">
        <v>37513117</v>
      </c>
      <c r="D115">
        <v>121548</v>
      </c>
      <c r="E115">
        <v>1</v>
      </c>
      <c r="F115">
        <v>1</v>
      </c>
      <c r="G115">
        <v>1</v>
      </c>
      <c r="H115">
        <v>1</v>
      </c>
      <c r="I115" t="s">
        <v>28</v>
      </c>
      <c r="J115" t="s">
        <v>3</v>
      </c>
      <c r="K115" t="s">
        <v>302</v>
      </c>
      <c r="L115">
        <v>608254</v>
      </c>
      <c r="N115">
        <v>1013</v>
      </c>
      <c r="O115" t="s">
        <v>303</v>
      </c>
      <c r="P115" t="s">
        <v>303</v>
      </c>
      <c r="Q115">
        <v>1</v>
      </c>
      <c r="W115">
        <v>0</v>
      </c>
      <c r="X115">
        <v>-185737400</v>
      </c>
      <c r="Y115">
        <v>1.3125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1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</v>
      </c>
      <c r="AT115">
        <v>1.05</v>
      </c>
      <c r="AU115" t="s">
        <v>100</v>
      </c>
      <c r="AV115">
        <v>2</v>
      </c>
      <c r="AW115">
        <v>2</v>
      </c>
      <c r="AX115">
        <v>37513119</v>
      </c>
      <c r="AY115">
        <v>1</v>
      </c>
      <c r="AZ115">
        <v>0</v>
      </c>
      <c r="BA115">
        <v>116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Y115*Source!I129</f>
        <v>2.3624999999999997E-2</v>
      </c>
      <c r="CY115">
        <f>AD115</f>
        <v>0</v>
      </c>
      <c r="CZ115">
        <f>AH115</f>
        <v>0</v>
      </c>
      <c r="DA115">
        <f>AL115</f>
        <v>1</v>
      </c>
      <c r="DB115">
        <f>ROUND((ROUND(AT115*CZ115,2)*1.25),6)</f>
        <v>0</v>
      </c>
      <c r="DC115">
        <f>ROUND((ROUND(AT115*AG115,2)*1.25),6)</f>
        <v>0</v>
      </c>
    </row>
    <row r="116" spans="1:107">
      <c r="A116">
        <f>ROW(Source!A129)</f>
        <v>129</v>
      </c>
      <c r="B116">
        <v>34132744</v>
      </c>
      <c r="C116">
        <v>37513117</v>
      </c>
      <c r="D116">
        <v>29172556</v>
      </c>
      <c r="E116">
        <v>1</v>
      </c>
      <c r="F116">
        <v>1</v>
      </c>
      <c r="G116">
        <v>1</v>
      </c>
      <c r="H116">
        <v>2</v>
      </c>
      <c r="I116" t="s">
        <v>313</v>
      </c>
      <c r="J116" t="s">
        <v>367</v>
      </c>
      <c r="K116" t="s">
        <v>315</v>
      </c>
      <c r="L116">
        <v>1368</v>
      </c>
      <c r="N116">
        <v>1011</v>
      </c>
      <c r="O116" t="s">
        <v>307</v>
      </c>
      <c r="P116" t="s">
        <v>307</v>
      </c>
      <c r="Q116">
        <v>1</v>
      </c>
      <c r="W116">
        <v>0</v>
      </c>
      <c r="X116">
        <v>344519037</v>
      </c>
      <c r="Y116">
        <v>1.3125</v>
      </c>
      <c r="AA116">
        <v>0</v>
      </c>
      <c r="AB116">
        <v>466.71</v>
      </c>
      <c r="AC116">
        <v>453.6</v>
      </c>
      <c r="AD116">
        <v>0</v>
      </c>
      <c r="AE116">
        <v>0</v>
      </c>
      <c r="AF116">
        <v>31.26</v>
      </c>
      <c r="AG116">
        <v>13.5</v>
      </c>
      <c r="AH116">
        <v>0</v>
      </c>
      <c r="AI116">
        <v>1</v>
      </c>
      <c r="AJ116">
        <v>14.93</v>
      </c>
      <c r="AK116">
        <v>33.6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</v>
      </c>
      <c r="AT116">
        <v>1.05</v>
      </c>
      <c r="AU116" t="s">
        <v>100</v>
      </c>
      <c r="AV116">
        <v>0</v>
      </c>
      <c r="AW116">
        <v>2</v>
      </c>
      <c r="AX116">
        <v>37513120</v>
      </c>
      <c r="AY116">
        <v>1</v>
      </c>
      <c r="AZ116">
        <v>0</v>
      </c>
      <c r="BA116">
        <v>117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Y116*Source!I129</f>
        <v>2.3624999999999997E-2</v>
      </c>
      <c r="CY116">
        <f>AB116</f>
        <v>466.71</v>
      </c>
      <c r="CZ116">
        <f>AF116</f>
        <v>31.26</v>
      </c>
      <c r="DA116">
        <f>AJ116</f>
        <v>14.93</v>
      </c>
      <c r="DB116">
        <f>ROUND((ROUND(AT116*CZ116,2)*1.25),6)</f>
        <v>41.024999999999999</v>
      </c>
      <c r="DC116">
        <f>ROUND((ROUND(AT116*AG116,2)*1.25),6)</f>
        <v>17.725000000000001</v>
      </c>
    </row>
    <row r="117" spans="1:107">
      <c r="A117">
        <f>ROW(Source!A129)</f>
        <v>129</v>
      </c>
      <c r="B117">
        <v>34132744</v>
      </c>
      <c r="C117">
        <v>37513117</v>
      </c>
      <c r="D117">
        <v>29173472</v>
      </c>
      <c r="E117">
        <v>1</v>
      </c>
      <c r="F117">
        <v>1</v>
      </c>
      <c r="G117">
        <v>1</v>
      </c>
      <c r="H117">
        <v>2</v>
      </c>
      <c r="I117" t="s">
        <v>368</v>
      </c>
      <c r="J117" t="s">
        <v>369</v>
      </c>
      <c r="K117" t="s">
        <v>370</v>
      </c>
      <c r="L117">
        <v>1368</v>
      </c>
      <c r="N117">
        <v>1011</v>
      </c>
      <c r="O117" t="s">
        <v>307</v>
      </c>
      <c r="P117" t="s">
        <v>307</v>
      </c>
      <c r="Q117">
        <v>1</v>
      </c>
      <c r="W117">
        <v>0</v>
      </c>
      <c r="X117">
        <v>-1937814132</v>
      </c>
      <c r="Y117">
        <v>26.137499999999999</v>
      </c>
      <c r="AA117">
        <v>0</v>
      </c>
      <c r="AB117">
        <v>12.75</v>
      </c>
      <c r="AC117">
        <v>0</v>
      </c>
      <c r="AD117">
        <v>0</v>
      </c>
      <c r="AE117">
        <v>0</v>
      </c>
      <c r="AF117">
        <v>3</v>
      </c>
      <c r="AG117">
        <v>0</v>
      </c>
      <c r="AH117">
        <v>0</v>
      </c>
      <c r="AI117">
        <v>1</v>
      </c>
      <c r="AJ117">
        <v>4.25</v>
      </c>
      <c r="AK117">
        <v>33.6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</v>
      </c>
      <c r="AT117">
        <v>20.91</v>
      </c>
      <c r="AU117" t="s">
        <v>100</v>
      </c>
      <c r="AV117">
        <v>0</v>
      </c>
      <c r="AW117">
        <v>2</v>
      </c>
      <c r="AX117">
        <v>37513121</v>
      </c>
      <c r="AY117">
        <v>1</v>
      </c>
      <c r="AZ117">
        <v>0</v>
      </c>
      <c r="BA117">
        <v>118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Y117*Source!I129</f>
        <v>0.47047499999999998</v>
      </c>
      <c r="CY117">
        <f>AB117</f>
        <v>12.75</v>
      </c>
      <c r="CZ117">
        <f>AF117</f>
        <v>3</v>
      </c>
      <c r="DA117">
        <f>AJ117</f>
        <v>4.25</v>
      </c>
      <c r="DB117">
        <f>ROUND((ROUND(AT117*CZ117,2)*1.25),6)</f>
        <v>78.412499999999994</v>
      </c>
      <c r="DC117">
        <f>ROUND((ROUND(AT117*AG117,2)*1.25),6)</f>
        <v>0</v>
      </c>
    </row>
    <row r="118" spans="1:107">
      <c r="A118">
        <f>ROW(Source!A129)</f>
        <v>129</v>
      </c>
      <c r="B118">
        <v>34132744</v>
      </c>
      <c r="C118">
        <v>37513117</v>
      </c>
      <c r="D118">
        <v>29174580</v>
      </c>
      <c r="E118">
        <v>1</v>
      </c>
      <c r="F118">
        <v>1</v>
      </c>
      <c r="G118">
        <v>1</v>
      </c>
      <c r="H118">
        <v>2</v>
      </c>
      <c r="I118" t="s">
        <v>353</v>
      </c>
      <c r="J118" t="s">
        <v>371</v>
      </c>
      <c r="K118" t="s">
        <v>355</v>
      </c>
      <c r="L118">
        <v>1368</v>
      </c>
      <c r="N118">
        <v>1011</v>
      </c>
      <c r="O118" t="s">
        <v>307</v>
      </c>
      <c r="P118" t="s">
        <v>307</v>
      </c>
      <c r="Q118">
        <v>1</v>
      </c>
      <c r="W118">
        <v>0</v>
      </c>
      <c r="X118">
        <v>-991672839</v>
      </c>
      <c r="Y118">
        <v>40.262500000000003</v>
      </c>
      <c r="AA118">
        <v>0</v>
      </c>
      <c r="AB118">
        <v>31.87</v>
      </c>
      <c r="AC118">
        <v>0</v>
      </c>
      <c r="AD118">
        <v>0</v>
      </c>
      <c r="AE118">
        <v>0</v>
      </c>
      <c r="AF118">
        <v>2.08</v>
      </c>
      <c r="AG118">
        <v>0</v>
      </c>
      <c r="AH118">
        <v>0</v>
      </c>
      <c r="AI118">
        <v>1</v>
      </c>
      <c r="AJ118">
        <v>15.32</v>
      </c>
      <c r="AK118">
        <v>33.6</v>
      </c>
      <c r="AL118">
        <v>1</v>
      </c>
      <c r="AN118">
        <v>0</v>
      </c>
      <c r="AO118">
        <v>1</v>
      </c>
      <c r="AP118">
        <v>1</v>
      </c>
      <c r="AQ118">
        <v>0</v>
      </c>
      <c r="AR118">
        <v>0</v>
      </c>
      <c r="AS118" t="s">
        <v>3</v>
      </c>
      <c r="AT118">
        <v>32.21</v>
      </c>
      <c r="AU118" t="s">
        <v>100</v>
      </c>
      <c r="AV118">
        <v>0</v>
      </c>
      <c r="AW118">
        <v>2</v>
      </c>
      <c r="AX118">
        <v>37513122</v>
      </c>
      <c r="AY118">
        <v>1</v>
      </c>
      <c r="AZ118">
        <v>0</v>
      </c>
      <c r="BA118">
        <v>119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Y118*Source!I129</f>
        <v>0.72472499999999995</v>
      </c>
      <c r="CY118">
        <f>AB118</f>
        <v>31.87</v>
      </c>
      <c r="CZ118">
        <f>AF118</f>
        <v>2.08</v>
      </c>
      <c r="DA118">
        <f>AJ118</f>
        <v>15.32</v>
      </c>
      <c r="DB118">
        <f>ROUND((ROUND(AT118*CZ118,2)*1.25),6)</f>
        <v>83.75</v>
      </c>
      <c r="DC118">
        <f>ROUND((ROUND(AT118*AG118,2)*1.25),6)</f>
        <v>0</v>
      </c>
    </row>
    <row r="119" spans="1:107">
      <c r="A119">
        <f>ROW(Source!A129)</f>
        <v>129</v>
      </c>
      <c r="B119">
        <v>34132744</v>
      </c>
      <c r="C119">
        <v>37513117</v>
      </c>
      <c r="D119">
        <v>29174913</v>
      </c>
      <c r="E119">
        <v>1</v>
      </c>
      <c r="F119">
        <v>1</v>
      </c>
      <c r="G119">
        <v>1</v>
      </c>
      <c r="H119">
        <v>2</v>
      </c>
      <c r="I119" t="s">
        <v>318</v>
      </c>
      <c r="J119" t="s">
        <v>372</v>
      </c>
      <c r="K119" t="s">
        <v>320</v>
      </c>
      <c r="L119">
        <v>1368</v>
      </c>
      <c r="N119">
        <v>1011</v>
      </c>
      <c r="O119" t="s">
        <v>307</v>
      </c>
      <c r="P119" t="s">
        <v>307</v>
      </c>
      <c r="Q119">
        <v>1</v>
      </c>
      <c r="W119">
        <v>0</v>
      </c>
      <c r="X119">
        <v>1230759911</v>
      </c>
      <c r="Y119">
        <v>4.4624999999999995</v>
      </c>
      <c r="AA119">
        <v>0</v>
      </c>
      <c r="AB119">
        <v>932.72</v>
      </c>
      <c r="AC119">
        <v>389.76</v>
      </c>
      <c r="AD119">
        <v>0</v>
      </c>
      <c r="AE119">
        <v>0</v>
      </c>
      <c r="AF119">
        <v>87.17</v>
      </c>
      <c r="AG119">
        <v>11.6</v>
      </c>
      <c r="AH119">
        <v>0</v>
      </c>
      <c r="AI119">
        <v>1</v>
      </c>
      <c r="AJ119">
        <v>10.7</v>
      </c>
      <c r="AK119">
        <v>33.6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</v>
      </c>
      <c r="AT119">
        <v>3.57</v>
      </c>
      <c r="AU119" t="s">
        <v>100</v>
      </c>
      <c r="AV119">
        <v>0</v>
      </c>
      <c r="AW119">
        <v>2</v>
      </c>
      <c r="AX119">
        <v>37513123</v>
      </c>
      <c r="AY119">
        <v>1</v>
      </c>
      <c r="AZ119">
        <v>0</v>
      </c>
      <c r="BA119">
        <v>120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Y119*Source!I129</f>
        <v>8.032499999999998E-2</v>
      </c>
      <c r="CY119">
        <f>AB119</f>
        <v>932.72</v>
      </c>
      <c r="CZ119">
        <f>AF119</f>
        <v>87.17</v>
      </c>
      <c r="DA119">
        <f>AJ119</f>
        <v>10.7</v>
      </c>
      <c r="DB119">
        <f>ROUND((ROUND(AT119*CZ119,2)*1.25),6)</f>
        <v>389</v>
      </c>
      <c r="DC119">
        <f>ROUND((ROUND(AT119*AG119,2)*1.25),6)</f>
        <v>51.762500000000003</v>
      </c>
    </row>
    <row r="120" spans="1:107">
      <c r="A120">
        <f>ROW(Source!A129)</f>
        <v>129</v>
      </c>
      <c r="B120">
        <v>34132744</v>
      </c>
      <c r="C120">
        <v>37513117</v>
      </c>
      <c r="D120">
        <v>29110827</v>
      </c>
      <c r="E120">
        <v>1</v>
      </c>
      <c r="F120">
        <v>1</v>
      </c>
      <c r="G120">
        <v>1</v>
      </c>
      <c r="H120">
        <v>3</v>
      </c>
      <c r="I120" t="s">
        <v>373</v>
      </c>
      <c r="J120" t="s">
        <v>374</v>
      </c>
      <c r="K120" t="s">
        <v>375</v>
      </c>
      <c r="L120">
        <v>1301</v>
      </c>
      <c r="N120">
        <v>1003</v>
      </c>
      <c r="O120" t="s">
        <v>376</v>
      </c>
      <c r="P120" t="s">
        <v>376</v>
      </c>
      <c r="Q120">
        <v>1</v>
      </c>
      <c r="W120">
        <v>0</v>
      </c>
      <c r="X120">
        <v>-115581563</v>
      </c>
      <c r="Y120">
        <v>402</v>
      </c>
      <c r="AA120">
        <v>19.329999999999998</v>
      </c>
      <c r="AB120">
        <v>0</v>
      </c>
      <c r="AC120">
        <v>0</v>
      </c>
      <c r="AD120">
        <v>0</v>
      </c>
      <c r="AE120">
        <v>6.4</v>
      </c>
      <c r="AF120">
        <v>0</v>
      </c>
      <c r="AG120">
        <v>0</v>
      </c>
      <c r="AH120">
        <v>0</v>
      </c>
      <c r="AI120">
        <v>3.02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0</v>
      </c>
      <c r="AQ120">
        <v>0</v>
      </c>
      <c r="AR120">
        <v>0</v>
      </c>
      <c r="AS120" t="s">
        <v>3</v>
      </c>
      <c r="AT120">
        <v>402</v>
      </c>
      <c r="AU120" t="s">
        <v>3</v>
      </c>
      <c r="AV120">
        <v>0</v>
      </c>
      <c r="AW120">
        <v>2</v>
      </c>
      <c r="AX120">
        <v>37513124</v>
      </c>
      <c r="AY120">
        <v>1</v>
      </c>
      <c r="AZ120">
        <v>0</v>
      </c>
      <c r="BA120">
        <v>121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Y120*Source!I129</f>
        <v>7.2359999999999998</v>
      </c>
      <c r="CY120">
        <f t="shared" ref="CY120:CY127" si="11">AA120</f>
        <v>19.329999999999998</v>
      </c>
      <c r="CZ120">
        <f t="shared" ref="CZ120:CZ127" si="12">AE120</f>
        <v>6.4</v>
      </c>
      <c r="DA120">
        <f t="shared" ref="DA120:DA127" si="13">AI120</f>
        <v>3.02</v>
      </c>
      <c r="DB120">
        <f t="shared" ref="DB120:DB132" si="14">ROUND(ROUND(AT120*CZ120,2),6)</f>
        <v>2572.8000000000002</v>
      </c>
      <c r="DC120">
        <f t="shared" ref="DC120:DC132" si="15">ROUND(ROUND(AT120*AG120,2),6)</f>
        <v>0</v>
      </c>
    </row>
    <row r="121" spans="1:107">
      <c r="A121">
        <f>ROW(Source!A129)</f>
        <v>129</v>
      </c>
      <c r="B121">
        <v>34132744</v>
      </c>
      <c r="C121">
        <v>37513117</v>
      </c>
      <c r="D121">
        <v>29110828</v>
      </c>
      <c r="E121">
        <v>1</v>
      </c>
      <c r="F121">
        <v>1</v>
      </c>
      <c r="G121">
        <v>1</v>
      </c>
      <c r="H121">
        <v>3</v>
      </c>
      <c r="I121" t="s">
        <v>377</v>
      </c>
      <c r="J121" t="s">
        <v>378</v>
      </c>
      <c r="K121" t="s">
        <v>379</v>
      </c>
      <c r="L121">
        <v>1301</v>
      </c>
      <c r="N121">
        <v>1003</v>
      </c>
      <c r="O121" t="s">
        <v>376</v>
      </c>
      <c r="P121" t="s">
        <v>376</v>
      </c>
      <c r="Q121">
        <v>1</v>
      </c>
      <c r="W121">
        <v>0</v>
      </c>
      <c r="X121">
        <v>1663450262</v>
      </c>
      <c r="Y121">
        <v>43</v>
      </c>
      <c r="AA121">
        <v>34.840000000000003</v>
      </c>
      <c r="AB121">
        <v>0</v>
      </c>
      <c r="AC121">
        <v>0</v>
      </c>
      <c r="AD121">
        <v>0</v>
      </c>
      <c r="AE121">
        <v>7.99</v>
      </c>
      <c r="AF121">
        <v>0</v>
      </c>
      <c r="AG121">
        <v>0</v>
      </c>
      <c r="AH121">
        <v>0</v>
      </c>
      <c r="AI121">
        <v>4.3600000000000003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0</v>
      </c>
      <c r="AQ121">
        <v>0</v>
      </c>
      <c r="AR121">
        <v>0</v>
      </c>
      <c r="AS121" t="s">
        <v>3</v>
      </c>
      <c r="AT121">
        <v>43</v>
      </c>
      <c r="AU121" t="s">
        <v>3</v>
      </c>
      <c r="AV121">
        <v>0</v>
      </c>
      <c r="AW121">
        <v>2</v>
      </c>
      <c r="AX121">
        <v>37513125</v>
      </c>
      <c r="AY121">
        <v>1</v>
      </c>
      <c r="AZ121">
        <v>0</v>
      </c>
      <c r="BA121">
        <v>122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Y121*Source!I129</f>
        <v>0.77399999999999991</v>
      </c>
      <c r="CY121">
        <f t="shared" si="11"/>
        <v>34.840000000000003</v>
      </c>
      <c r="CZ121">
        <f t="shared" si="12"/>
        <v>7.99</v>
      </c>
      <c r="DA121">
        <f t="shared" si="13"/>
        <v>4.3600000000000003</v>
      </c>
      <c r="DB121">
        <f t="shared" si="14"/>
        <v>343.57</v>
      </c>
      <c r="DC121">
        <f t="shared" si="15"/>
        <v>0</v>
      </c>
    </row>
    <row r="122" spans="1:107">
      <c r="A122">
        <f>ROW(Source!A129)</f>
        <v>129</v>
      </c>
      <c r="B122">
        <v>34132744</v>
      </c>
      <c r="C122">
        <v>37513117</v>
      </c>
      <c r="D122">
        <v>29108696</v>
      </c>
      <c r="E122">
        <v>1</v>
      </c>
      <c r="F122">
        <v>1</v>
      </c>
      <c r="G122">
        <v>1</v>
      </c>
      <c r="H122">
        <v>3</v>
      </c>
      <c r="I122" t="s">
        <v>380</v>
      </c>
      <c r="J122" t="s">
        <v>381</v>
      </c>
      <c r="K122" t="s">
        <v>382</v>
      </c>
      <c r="L122">
        <v>1354</v>
      </c>
      <c r="N122">
        <v>1010</v>
      </c>
      <c r="O122" t="s">
        <v>114</v>
      </c>
      <c r="P122" t="s">
        <v>114</v>
      </c>
      <c r="Q122">
        <v>1</v>
      </c>
      <c r="W122">
        <v>0</v>
      </c>
      <c r="X122">
        <v>-393423820</v>
      </c>
      <c r="Y122">
        <v>123.5</v>
      </c>
      <c r="AA122">
        <v>313.2</v>
      </c>
      <c r="AB122">
        <v>0</v>
      </c>
      <c r="AC122">
        <v>0</v>
      </c>
      <c r="AD122">
        <v>0</v>
      </c>
      <c r="AE122">
        <v>67.209999999999994</v>
      </c>
      <c r="AF122">
        <v>0</v>
      </c>
      <c r="AG122">
        <v>0</v>
      </c>
      <c r="AH122">
        <v>0</v>
      </c>
      <c r="AI122">
        <v>4.66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0</v>
      </c>
      <c r="AQ122">
        <v>0</v>
      </c>
      <c r="AR122">
        <v>0</v>
      </c>
      <c r="AS122" t="s">
        <v>3</v>
      </c>
      <c r="AT122">
        <v>123.5</v>
      </c>
      <c r="AU122" t="s">
        <v>3</v>
      </c>
      <c r="AV122">
        <v>0</v>
      </c>
      <c r="AW122">
        <v>2</v>
      </c>
      <c r="AX122">
        <v>37513126</v>
      </c>
      <c r="AY122">
        <v>1</v>
      </c>
      <c r="AZ122">
        <v>0</v>
      </c>
      <c r="BA122">
        <v>123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Y122*Source!I129</f>
        <v>2.2229999999999999</v>
      </c>
      <c r="CY122">
        <f t="shared" si="11"/>
        <v>313.2</v>
      </c>
      <c r="CZ122">
        <f t="shared" si="12"/>
        <v>67.209999999999994</v>
      </c>
      <c r="DA122">
        <f t="shared" si="13"/>
        <v>4.66</v>
      </c>
      <c r="DB122">
        <f t="shared" si="14"/>
        <v>8300.44</v>
      </c>
      <c r="DC122">
        <f t="shared" si="15"/>
        <v>0</v>
      </c>
    </row>
    <row r="123" spans="1:107">
      <c r="A123">
        <f>ROW(Source!A129)</f>
        <v>129</v>
      </c>
      <c r="B123">
        <v>34132744</v>
      </c>
      <c r="C123">
        <v>37513117</v>
      </c>
      <c r="D123">
        <v>29110830</v>
      </c>
      <c r="E123">
        <v>1</v>
      </c>
      <c r="F123">
        <v>1</v>
      </c>
      <c r="G123">
        <v>1</v>
      </c>
      <c r="H123">
        <v>3</v>
      </c>
      <c r="I123" t="s">
        <v>383</v>
      </c>
      <c r="J123" t="s">
        <v>384</v>
      </c>
      <c r="K123" t="s">
        <v>385</v>
      </c>
      <c r="L123">
        <v>1302</v>
      </c>
      <c r="N123">
        <v>1003</v>
      </c>
      <c r="O123" t="s">
        <v>386</v>
      </c>
      <c r="P123" t="s">
        <v>386</v>
      </c>
      <c r="Q123">
        <v>10</v>
      </c>
      <c r="W123">
        <v>0</v>
      </c>
      <c r="X123">
        <v>-1955048641</v>
      </c>
      <c r="Y123">
        <v>29.3</v>
      </c>
      <c r="AA123">
        <v>195.17</v>
      </c>
      <c r="AB123">
        <v>0</v>
      </c>
      <c r="AC123">
        <v>0</v>
      </c>
      <c r="AD123">
        <v>0</v>
      </c>
      <c r="AE123">
        <v>64.2</v>
      </c>
      <c r="AF123">
        <v>0</v>
      </c>
      <c r="AG123">
        <v>0</v>
      </c>
      <c r="AH123">
        <v>0</v>
      </c>
      <c r="AI123">
        <v>3.04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0</v>
      </c>
      <c r="AQ123">
        <v>0</v>
      </c>
      <c r="AR123">
        <v>0</v>
      </c>
      <c r="AS123" t="s">
        <v>3</v>
      </c>
      <c r="AT123">
        <v>29.3</v>
      </c>
      <c r="AU123" t="s">
        <v>3</v>
      </c>
      <c r="AV123">
        <v>0</v>
      </c>
      <c r="AW123">
        <v>2</v>
      </c>
      <c r="AX123">
        <v>37513127</v>
      </c>
      <c r="AY123">
        <v>1</v>
      </c>
      <c r="AZ123">
        <v>0</v>
      </c>
      <c r="BA123">
        <v>124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Y123*Source!I129</f>
        <v>0.52739999999999998</v>
      </c>
      <c r="CY123">
        <f t="shared" si="11"/>
        <v>195.17</v>
      </c>
      <c r="CZ123">
        <f t="shared" si="12"/>
        <v>64.2</v>
      </c>
      <c r="DA123">
        <f t="shared" si="13"/>
        <v>3.04</v>
      </c>
      <c r="DB123">
        <f t="shared" si="14"/>
        <v>1881.06</v>
      </c>
      <c r="DC123">
        <f t="shared" si="15"/>
        <v>0</v>
      </c>
    </row>
    <row r="124" spans="1:107">
      <c r="A124">
        <f>ROW(Source!A129)</f>
        <v>129</v>
      </c>
      <c r="B124">
        <v>34132744</v>
      </c>
      <c r="C124">
        <v>37513117</v>
      </c>
      <c r="D124">
        <v>29114423</v>
      </c>
      <c r="E124">
        <v>1</v>
      </c>
      <c r="F124">
        <v>1</v>
      </c>
      <c r="G124">
        <v>1</v>
      </c>
      <c r="H124">
        <v>3</v>
      </c>
      <c r="I124" t="s">
        <v>387</v>
      </c>
      <c r="J124" t="s">
        <v>388</v>
      </c>
      <c r="K124" t="s">
        <v>389</v>
      </c>
      <c r="L124">
        <v>1358</v>
      </c>
      <c r="N124">
        <v>1010</v>
      </c>
      <c r="O124" t="s">
        <v>390</v>
      </c>
      <c r="P124" t="s">
        <v>390</v>
      </c>
      <c r="Q124">
        <v>10</v>
      </c>
      <c r="W124">
        <v>0</v>
      </c>
      <c r="X124">
        <v>-1457531913</v>
      </c>
      <c r="Y124">
        <v>65.2</v>
      </c>
      <c r="AA124">
        <v>56.1</v>
      </c>
      <c r="AB124">
        <v>0</v>
      </c>
      <c r="AC124">
        <v>0</v>
      </c>
      <c r="AD124">
        <v>0</v>
      </c>
      <c r="AE124">
        <v>7.22</v>
      </c>
      <c r="AF124">
        <v>0</v>
      </c>
      <c r="AG124">
        <v>0</v>
      </c>
      <c r="AH124">
        <v>0</v>
      </c>
      <c r="AI124">
        <v>7.77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0</v>
      </c>
      <c r="AQ124">
        <v>0</v>
      </c>
      <c r="AR124">
        <v>0</v>
      </c>
      <c r="AS124" t="s">
        <v>3</v>
      </c>
      <c r="AT124">
        <v>65.2</v>
      </c>
      <c r="AU124" t="s">
        <v>3</v>
      </c>
      <c r="AV124">
        <v>0</v>
      </c>
      <c r="AW124">
        <v>2</v>
      </c>
      <c r="AX124">
        <v>37513128</v>
      </c>
      <c r="AY124">
        <v>1</v>
      </c>
      <c r="AZ124">
        <v>0</v>
      </c>
      <c r="BA124">
        <v>125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Y124*Source!I129</f>
        <v>1.1736</v>
      </c>
      <c r="CY124">
        <f t="shared" si="11"/>
        <v>56.1</v>
      </c>
      <c r="CZ124">
        <f t="shared" si="12"/>
        <v>7.22</v>
      </c>
      <c r="DA124">
        <f t="shared" si="13"/>
        <v>7.77</v>
      </c>
      <c r="DB124">
        <f t="shared" si="14"/>
        <v>470.74</v>
      </c>
      <c r="DC124">
        <f t="shared" si="15"/>
        <v>0</v>
      </c>
    </row>
    <row r="125" spans="1:107">
      <c r="A125">
        <f>ROW(Source!A129)</f>
        <v>129</v>
      </c>
      <c r="B125">
        <v>34132744</v>
      </c>
      <c r="C125">
        <v>37513117</v>
      </c>
      <c r="D125">
        <v>29115197</v>
      </c>
      <c r="E125">
        <v>1</v>
      </c>
      <c r="F125">
        <v>1</v>
      </c>
      <c r="G125">
        <v>1</v>
      </c>
      <c r="H125">
        <v>3</v>
      </c>
      <c r="I125" t="s">
        <v>391</v>
      </c>
      <c r="J125" t="s">
        <v>392</v>
      </c>
      <c r="K125" t="s">
        <v>393</v>
      </c>
      <c r="L125">
        <v>1355</v>
      </c>
      <c r="N125">
        <v>1010</v>
      </c>
      <c r="O125" t="s">
        <v>394</v>
      </c>
      <c r="P125" t="s">
        <v>394</v>
      </c>
      <c r="Q125">
        <v>100</v>
      </c>
      <c r="W125">
        <v>0</v>
      </c>
      <c r="X125">
        <v>-619439245</v>
      </c>
      <c r="Y125">
        <v>8</v>
      </c>
      <c r="AA125">
        <v>368</v>
      </c>
      <c r="AB125">
        <v>0</v>
      </c>
      <c r="AC125">
        <v>0</v>
      </c>
      <c r="AD125">
        <v>0</v>
      </c>
      <c r="AE125">
        <v>50</v>
      </c>
      <c r="AF125">
        <v>0</v>
      </c>
      <c r="AG125">
        <v>0</v>
      </c>
      <c r="AH125">
        <v>0</v>
      </c>
      <c r="AI125">
        <v>7.36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0</v>
      </c>
      <c r="AQ125">
        <v>0</v>
      </c>
      <c r="AR125">
        <v>0</v>
      </c>
      <c r="AS125" t="s">
        <v>3</v>
      </c>
      <c r="AT125">
        <v>8</v>
      </c>
      <c r="AU125" t="s">
        <v>3</v>
      </c>
      <c r="AV125">
        <v>0</v>
      </c>
      <c r="AW125">
        <v>2</v>
      </c>
      <c r="AX125">
        <v>37513129</v>
      </c>
      <c r="AY125">
        <v>1</v>
      </c>
      <c r="AZ125">
        <v>0</v>
      </c>
      <c r="BA125">
        <v>126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Y125*Source!I129</f>
        <v>0.14399999999999999</v>
      </c>
      <c r="CY125">
        <f t="shared" si="11"/>
        <v>368</v>
      </c>
      <c r="CZ125">
        <f t="shared" si="12"/>
        <v>50</v>
      </c>
      <c r="DA125">
        <f t="shared" si="13"/>
        <v>7.36</v>
      </c>
      <c r="DB125">
        <f t="shared" si="14"/>
        <v>400</v>
      </c>
      <c r="DC125">
        <f t="shared" si="15"/>
        <v>0</v>
      </c>
    </row>
    <row r="126" spans="1:107">
      <c r="A126">
        <f>ROW(Source!A129)</f>
        <v>129</v>
      </c>
      <c r="B126">
        <v>34132744</v>
      </c>
      <c r="C126">
        <v>37513117</v>
      </c>
      <c r="D126">
        <v>29130491</v>
      </c>
      <c r="E126">
        <v>1</v>
      </c>
      <c r="F126">
        <v>1</v>
      </c>
      <c r="G126">
        <v>1</v>
      </c>
      <c r="H126">
        <v>3</v>
      </c>
      <c r="I126" t="s">
        <v>141</v>
      </c>
      <c r="J126" t="s">
        <v>144</v>
      </c>
      <c r="K126" t="s">
        <v>142</v>
      </c>
      <c r="L126">
        <v>1327</v>
      </c>
      <c r="N126">
        <v>1005</v>
      </c>
      <c r="O126" t="s">
        <v>143</v>
      </c>
      <c r="P126" t="s">
        <v>143</v>
      </c>
      <c r="Q126">
        <v>1</v>
      </c>
      <c r="W126">
        <v>1</v>
      </c>
      <c r="X126">
        <v>-1462626660</v>
      </c>
      <c r="Y126">
        <v>-100</v>
      </c>
      <c r="AA126">
        <v>8987.66</v>
      </c>
      <c r="AB126">
        <v>0</v>
      </c>
      <c r="AC126">
        <v>0</v>
      </c>
      <c r="AD126">
        <v>0</v>
      </c>
      <c r="AE126">
        <v>1533.73</v>
      </c>
      <c r="AF126">
        <v>0</v>
      </c>
      <c r="AG126">
        <v>0</v>
      </c>
      <c r="AH126">
        <v>0</v>
      </c>
      <c r="AI126">
        <v>5.86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0</v>
      </c>
      <c r="AQ126">
        <v>0</v>
      </c>
      <c r="AR126">
        <v>0</v>
      </c>
      <c r="AS126" t="s">
        <v>3</v>
      </c>
      <c r="AT126">
        <v>-100</v>
      </c>
      <c r="AU126" t="s">
        <v>3</v>
      </c>
      <c r="AV126">
        <v>0</v>
      </c>
      <c r="AW126">
        <v>2</v>
      </c>
      <c r="AX126">
        <v>37513130</v>
      </c>
      <c r="AY126">
        <v>1</v>
      </c>
      <c r="AZ126">
        <v>6144</v>
      </c>
      <c r="BA126">
        <v>127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Y126*Source!I129</f>
        <v>-1.7999999999999998</v>
      </c>
      <c r="CY126">
        <f t="shared" si="11"/>
        <v>8987.66</v>
      </c>
      <c r="CZ126">
        <f t="shared" si="12"/>
        <v>1533.73</v>
      </c>
      <c r="DA126">
        <f t="shared" si="13"/>
        <v>5.86</v>
      </c>
      <c r="DB126">
        <f t="shared" si="14"/>
        <v>-153373</v>
      </c>
      <c r="DC126">
        <f t="shared" si="15"/>
        <v>0</v>
      </c>
    </row>
    <row r="127" spans="1:107">
      <c r="A127">
        <f>ROW(Source!A129)</f>
        <v>129</v>
      </c>
      <c r="B127">
        <v>34132744</v>
      </c>
      <c r="C127">
        <v>37513117</v>
      </c>
      <c r="D127">
        <v>0</v>
      </c>
      <c r="E127">
        <v>1</v>
      </c>
      <c r="F127">
        <v>1</v>
      </c>
      <c r="G127">
        <v>1</v>
      </c>
      <c r="H127">
        <v>3</v>
      </c>
      <c r="I127" t="s">
        <v>112</v>
      </c>
      <c r="J127" t="s">
        <v>3</v>
      </c>
      <c r="K127" t="s">
        <v>200</v>
      </c>
      <c r="L127">
        <v>1354</v>
      </c>
      <c r="N127">
        <v>1010</v>
      </c>
      <c r="O127" t="s">
        <v>114</v>
      </c>
      <c r="P127" t="s">
        <v>114</v>
      </c>
      <c r="Q127">
        <v>1</v>
      </c>
      <c r="W127">
        <v>0</v>
      </c>
      <c r="X127">
        <v>1811354460</v>
      </c>
      <c r="Y127">
        <v>55.555556000000003</v>
      </c>
      <c r="AA127">
        <v>42500</v>
      </c>
      <c r="AB127">
        <v>0</v>
      </c>
      <c r="AC127">
        <v>0</v>
      </c>
      <c r="AD127">
        <v>0</v>
      </c>
      <c r="AE127">
        <v>42500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0</v>
      </c>
      <c r="AP127">
        <v>0</v>
      </c>
      <c r="AQ127">
        <v>0</v>
      </c>
      <c r="AR127">
        <v>0</v>
      </c>
      <c r="AS127" t="s">
        <v>3</v>
      </c>
      <c r="AT127">
        <v>55.555556000000003</v>
      </c>
      <c r="AU127" t="s">
        <v>3</v>
      </c>
      <c r="AV127">
        <v>0</v>
      </c>
      <c r="AW127">
        <v>1</v>
      </c>
      <c r="AX127">
        <v>-1</v>
      </c>
      <c r="AY127">
        <v>0</v>
      </c>
      <c r="AZ127">
        <v>0</v>
      </c>
      <c r="BA127" t="s">
        <v>3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Y127*Source!I129</f>
        <v>1.000000008</v>
      </c>
      <c r="CY127">
        <f t="shared" si="11"/>
        <v>42500</v>
      </c>
      <c r="CZ127">
        <f t="shared" si="12"/>
        <v>42500</v>
      </c>
      <c r="DA127">
        <f t="shared" si="13"/>
        <v>1</v>
      </c>
      <c r="DB127">
        <f t="shared" si="14"/>
        <v>2361111.13</v>
      </c>
      <c r="DC127">
        <f t="shared" si="15"/>
        <v>0</v>
      </c>
    </row>
    <row r="128" spans="1:107">
      <c r="A128">
        <f>ROW(Source!A132)</f>
        <v>132</v>
      </c>
      <c r="B128">
        <v>34132744</v>
      </c>
      <c r="C128">
        <v>35833771</v>
      </c>
      <c r="D128">
        <v>18411771</v>
      </c>
      <c r="E128">
        <v>1</v>
      </c>
      <c r="F128">
        <v>1</v>
      </c>
      <c r="G128">
        <v>1</v>
      </c>
      <c r="H128">
        <v>1</v>
      </c>
      <c r="I128" t="s">
        <v>297</v>
      </c>
      <c r="J128" t="s">
        <v>3</v>
      </c>
      <c r="K128" t="s">
        <v>298</v>
      </c>
      <c r="L128">
        <v>1369</v>
      </c>
      <c r="N128">
        <v>1013</v>
      </c>
      <c r="O128" t="s">
        <v>299</v>
      </c>
      <c r="P128" t="s">
        <v>299</v>
      </c>
      <c r="Q128">
        <v>1</v>
      </c>
      <c r="W128">
        <v>0</v>
      </c>
      <c r="X128">
        <v>922534627</v>
      </c>
      <c r="Y128">
        <v>47.3</v>
      </c>
      <c r="AA128">
        <v>0</v>
      </c>
      <c r="AB128">
        <v>0</v>
      </c>
      <c r="AC128">
        <v>0</v>
      </c>
      <c r="AD128">
        <v>263.49</v>
      </c>
      <c r="AE128">
        <v>0</v>
      </c>
      <c r="AF128">
        <v>0</v>
      </c>
      <c r="AG128">
        <v>0</v>
      </c>
      <c r="AH128">
        <v>263.49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0</v>
      </c>
      <c r="AQ128">
        <v>0</v>
      </c>
      <c r="AR128">
        <v>0</v>
      </c>
      <c r="AS128" t="s">
        <v>3</v>
      </c>
      <c r="AT128">
        <v>47.3</v>
      </c>
      <c r="AU128" t="s">
        <v>3</v>
      </c>
      <c r="AV128">
        <v>1</v>
      </c>
      <c r="AW128">
        <v>2</v>
      </c>
      <c r="AX128">
        <v>35833772</v>
      </c>
      <c r="AY128">
        <v>2</v>
      </c>
      <c r="AZ128">
        <v>131072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Y128*Source!I132</f>
        <v>3.3109999999999999</v>
      </c>
      <c r="CY128">
        <f>AD128</f>
        <v>263.49</v>
      </c>
      <c r="CZ128">
        <f>AH128</f>
        <v>263.49</v>
      </c>
      <c r="DA128">
        <f>AL128</f>
        <v>1</v>
      </c>
      <c r="DB128">
        <f t="shared" si="14"/>
        <v>12463.08</v>
      </c>
      <c r="DC128">
        <f t="shared" si="15"/>
        <v>0</v>
      </c>
    </row>
    <row r="129" spans="1:107">
      <c r="A129">
        <f>ROW(Source!A132)</f>
        <v>132</v>
      </c>
      <c r="B129">
        <v>34132744</v>
      </c>
      <c r="C129">
        <v>35833771</v>
      </c>
      <c r="D129">
        <v>29172659</v>
      </c>
      <c r="E129">
        <v>1</v>
      </c>
      <c r="F129">
        <v>1</v>
      </c>
      <c r="G129">
        <v>1</v>
      </c>
      <c r="H129">
        <v>2</v>
      </c>
      <c r="I129" t="s">
        <v>462</v>
      </c>
      <c r="J129" t="s">
        <v>463</v>
      </c>
      <c r="K129" t="s">
        <v>464</v>
      </c>
      <c r="L129">
        <v>1368</v>
      </c>
      <c r="N129">
        <v>1011</v>
      </c>
      <c r="O129" t="s">
        <v>307</v>
      </c>
      <c r="P129" t="s">
        <v>307</v>
      </c>
      <c r="Q129">
        <v>1</v>
      </c>
      <c r="W129">
        <v>0</v>
      </c>
      <c r="X129">
        <v>-664376910</v>
      </c>
      <c r="Y129">
        <v>4.7</v>
      </c>
      <c r="AA129">
        <v>0</v>
      </c>
      <c r="AB129">
        <v>8.5399999999999991</v>
      </c>
      <c r="AC129">
        <v>0</v>
      </c>
      <c r="AD129">
        <v>0</v>
      </c>
      <c r="AE129">
        <v>0</v>
      </c>
      <c r="AF129">
        <v>1.2</v>
      </c>
      <c r="AG129">
        <v>0</v>
      </c>
      <c r="AH129">
        <v>0</v>
      </c>
      <c r="AI129">
        <v>1</v>
      </c>
      <c r="AJ129">
        <v>7.12</v>
      </c>
      <c r="AK129">
        <v>33.6</v>
      </c>
      <c r="AL129">
        <v>1</v>
      </c>
      <c r="AN129">
        <v>0</v>
      </c>
      <c r="AO129">
        <v>1</v>
      </c>
      <c r="AP129">
        <v>0</v>
      </c>
      <c r="AQ129">
        <v>0</v>
      </c>
      <c r="AR129">
        <v>0</v>
      </c>
      <c r="AS129" t="s">
        <v>3</v>
      </c>
      <c r="AT129">
        <v>4.7</v>
      </c>
      <c r="AU129" t="s">
        <v>3</v>
      </c>
      <c r="AV129">
        <v>0</v>
      </c>
      <c r="AW129">
        <v>2</v>
      </c>
      <c r="AX129">
        <v>35833773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Y129*Source!I132</f>
        <v>0.32900000000000007</v>
      </c>
      <c r="CY129">
        <f>AB129</f>
        <v>8.5399999999999991</v>
      </c>
      <c r="CZ129">
        <f>AF129</f>
        <v>1.2</v>
      </c>
      <c r="DA129">
        <f>AJ129</f>
        <v>7.12</v>
      </c>
      <c r="DB129">
        <f t="shared" si="14"/>
        <v>5.64</v>
      </c>
      <c r="DC129">
        <f t="shared" si="15"/>
        <v>0</v>
      </c>
    </row>
    <row r="130" spans="1:107">
      <c r="A130">
        <f>ROW(Source!A132)</f>
        <v>132</v>
      </c>
      <c r="B130">
        <v>34132744</v>
      </c>
      <c r="C130">
        <v>35833771</v>
      </c>
      <c r="D130">
        <v>29107441</v>
      </c>
      <c r="E130">
        <v>1</v>
      </c>
      <c r="F130">
        <v>1</v>
      </c>
      <c r="G130">
        <v>1</v>
      </c>
      <c r="H130">
        <v>3</v>
      </c>
      <c r="I130" t="s">
        <v>465</v>
      </c>
      <c r="J130" t="s">
        <v>466</v>
      </c>
      <c r="K130" t="s">
        <v>467</v>
      </c>
      <c r="L130">
        <v>1339</v>
      </c>
      <c r="N130">
        <v>1007</v>
      </c>
      <c r="O130" t="s">
        <v>181</v>
      </c>
      <c r="P130" t="s">
        <v>181</v>
      </c>
      <c r="Q130">
        <v>1</v>
      </c>
      <c r="W130">
        <v>0</v>
      </c>
      <c r="X130">
        <v>1086220539</v>
      </c>
      <c r="Y130">
        <v>3.9</v>
      </c>
      <c r="AA130">
        <v>75.069999999999993</v>
      </c>
      <c r="AB130">
        <v>0</v>
      </c>
      <c r="AC130">
        <v>0</v>
      </c>
      <c r="AD130">
        <v>0</v>
      </c>
      <c r="AE130">
        <v>6.23</v>
      </c>
      <c r="AF130">
        <v>0</v>
      </c>
      <c r="AG130">
        <v>0</v>
      </c>
      <c r="AH130">
        <v>0</v>
      </c>
      <c r="AI130">
        <v>12.05</v>
      </c>
      <c r="AJ130">
        <v>1</v>
      </c>
      <c r="AK130">
        <v>1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</v>
      </c>
      <c r="AT130">
        <v>3.9</v>
      </c>
      <c r="AU130" t="s">
        <v>3</v>
      </c>
      <c r="AV130">
        <v>0</v>
      </c>
      <c r="AW130">
        <v>2</v>
      </c>
      <c r="AX130">
        <v>35833774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Y130*Source!I132</f>
        <v>0.27300000000000002</v>
      </c>
      <c r="CY130">
        <f>AA130</f>
        <v>75.069999999999993</v>
      </c>
      <c r="CZ130">
        <f>AE130</f>
        <v>6.23</v>
      </c>
      <c r="DA130">
        <f>AI130</f>
        <v>12.05</v>
      </c>
      <c r="DB130">
        <f t="shared" si="14"/>
        <v>24.3</v>
      </c>
      <c r="DC130">
        <f t="shared" si="15"/>
        <v>0</v>
      </c>
    </row>
    <row r="131" spans="1:107">
      <c r="A131">
        <f>ROW(Source!A132)</f>
        <v>132</v>
      </c>
      <c r="B131">
        <v>34132744</v>
      </c>
      <c r="C131">
        <v>35833771</v>
      </c>
      <c r="D131">
        <v>29107430</v>
      </c>
      <c r="E131">
        <v>1</v>
      </c>
      <c r="F131">
        <v>1</v>
      </c>
      <c r="G131">
        <v>1</v>
      </c>
      <c r="H131">
        <v>3</v>
      </c>
      <c r="I131" t="s">
        <v>468</v>
      </c>
      <c r="J131" t="s">
        <v>469</v>
      </c>
      <c r="K131" t="s">
        <v>470</v>
      </c>
      <c r="L131">
        <v>1339</v>
      </c>
      <c r="N131">
        <v>1007</v>
      </c>
      <c r="O131" t="s">
        <v>181</v>
      </c>
      <c r="P131" t="s">
        <v>181</v>
      </c>
      <c r="Q131">
        <v>1</v>
      </c>
      <c r="W131">
        <v>0</v>
      </c>
      <c r="X131">
        <v>-1343210809</v>
      </c>
      <c r="Y131">
        <v>0.6</v>
      </c>
      <c r="AA131">
        <v>410.69</v>
      </c>
      <c r="AB131">
        <v>0</v>
      </c>
      <c r="AC131">
        <v>0</v>
      </c>
      <c r="AD131">
        <v>0</v>
      </c>
      <c r="AE131">
        <v>38.49</v>
      </c>
      <c r="AF131">
        <v>0</v>
      </c>
      <c r="AG131">
        <v>0</v>
      </c>
      <c r="AH131">
        <v>0</v>
      </c>
      <c r="AI131">
        <v>10.67</v>
      </c>
      <c r="AJ131">
        <v>1</v>
      </c>
      <c r="AK131">
        <v>1</v>
      </c>
      <c r="AL131">
        <v>1</v>
      </c>
      <c r="AN131">
        <v>0</v>
      </c>
      <c r="AO131">
        <v>1</v>
      </c>
      <c r="AP131">
        <v>0</v>
      </c>
      <c r="AQ131">
        <v>0</v>
      </c>
      <c r="AR131">
        <v>0</v>
      </c>
      <c r="AS131" t="s">
        <v>3</v>
      </c>
      <c r="AT131">
        <v>0.6</v>
      </c>
      <c r="AU131" t="s">
        <v>3</v>
      </c>
      <c r="AV131">
        <v>0</v>
      </c>
      <c r="AW131">
        <v>2</v>
      </c>
      <c r="AX131">
        <v>35833775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Y131*Source!I132</f>
        <v>4.2000000000000003E-2</v>
      </c>
      <c r="CY131">
        <f>AA131</f>
        <v>410.69</v>
      </c>
      <c r="CZ131">
        <f>AE131</f>
        <v>38.49</v>
      </c>
      <c r="DA131">
        <f>AI131</f>
        <v>10.67</v>
      </c>
      <c r="DB131">
        <f t="shared" si="14"/>
        <v>23.09</v>
      </c>
      <c r="DC131">
        <f t="shared" si="15"/>
        <v>0</v>
      </c>
    </row>
    <row r="132" spans="1:107">
      <c r="A132">
        <f>ROW(Source!A132)</f>
        <v>132</v>
      </c>
      <c r="B132">
        <v>34132744</v>
      </c>
      <c r="C132">
        <v>35833771</v>
      </c>
      <c r="D132">
        <v>29164349</v>
      </c>
      <c r="E132">
        <v>1</v>
      </c>
      <c r="F132">
        <v>1</v>
      </c>
      <c r="G132">
        <v>1</v>
      </c>
      <c r="H132">
        <v>3</v>
      </c>
      <c r="I132" t="s">
        <v>24</v>
      </c>
      <c r="J132" t="s">
        <v>27</v>
      </c>
      <c r="K132" t="s">
        <v>25</v>
      </c>
      <c r="L132">
        <v>1348</v>
      </c>
      <c r="N132">
        <v>1009</v>
      </c>
      <c r="O132" t="s">
        <v>26</v>
      </c>
      <c r="P132" t="s">
        <v>26</v>
      </c>
      <c r="Q132">
        <v>1000</v>
      </c>
      <c r="W132">
        <v>0</v>
      </c>
      <c r="X132">
        <v>-304821490</v>
      </c>
      <c r="Y132">
        <v>2.5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1</v>
      </c>
      <c r="AJ132">
        <v>1</v>
      </c>
      <c r="AK132">
        <v>1</v>
      </c>
      <c r="AL132">
        <v>1</v>
      </c>
      <c r="AN132">
        <v>0</v>
      </c>
      <c r="AO132">
        <v>0</v>
      </c>
      <c r="AP132">
        <v>0</v>
      </c>
      <c r="AQ132">
        <v>0</v>
      </c>
      <c r="AR132">
        <v>0</v>
      </c>
      <c r="AS132" t="s">
        <v>3</v>
      </c>
      <c r="AT132">
        <v>2.5</v>
      </c>
      <c r="AU132" t="s">
        <v>3</v>
      </c>
      <c r="AV132">
        <v>0</v>
      </c>
      <c r="AW132">
        <v>2</v>
      </c>
      <c r="AX132">
        <v>35833776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Y132*Source!I132</f>
        <v>0.17500000000000002</v>
      </c>
      <c r="CY132">
        <f>AA132</f>
        <v>0</v>
      </c>
      <c r="CZ132">
        <f>AE132</f>
        <v>0</v>
      </c>
      <c r="DA132">
        <f>AI132</f>
        <v>1</v>
      </c>
      <c r="DB132">
        <f t="shared" si="14"/>
        <v>0</v>
      </c>
      <c r="DC132">
        <f t="shared" si="15"/>
        <v>0</v>
      </c>
    </row>
    <row r="133" spans="1:107">
      <c r="A133">
        <f>ROW(Source!A134)</f>
        <v>134</v>
      </c>
      <c r="B133">
        <v>34132744</v>
      </c>
      <c r="C133">
        <v>37477077</v>
      </c>
      <c r="D133">
        <v>18407546</v>
      </c>
      <c r="E133">
        <v>1</v>
      </c>
      <c r="F133">
        <v>1</v>
      </c>
      <c r="G133">
        <v>1</v>
      </c>
      <c r="H133">
        <v>1</v>
      </c>
      <c r="I133" t="s">
        <v>471</v>
      </c>
      <c r="J133" t="s">
        <v>3</v>
      </c>
      <c r="K133" t="s">
        <v>472</v>
      </c>
      <c r="L133">
        <v>1369</v>
      </c>
      <c r="N133">
        <v>1013</v>
      </c>
      <c r="O133" t="s">
        <v>299</v>
      </c>
      <c r="P133" t="s">
        <v>299</v>
      </c>
      <c r="Q133">
        <v>1</v>
      </c>
      <c r="W133">
        <v>0</v>
      </c>
      <c r="X133">
        <v>1709986911</v>
      </c>
      <c r="Y133">
        <v>52.497499999999995</v>
      </c>
      <c r="AA133">
        <v>0</v>
      </c>
      <c r="AB133">
        <v>0</v>
      </c>
      <c r="AC133">
        <v>0</v>
      </c>
      <c r="AD133">
        <v>311.94</v>
      </c>
      <c r="AE133">
        <v>0</v>
      </c>
      <c r="AF133">
        <v>0</v>
      </c>
      <c r="AG133">
        <v>0</v>
      </c>
      <c r="AH133">
        <v>311.94</v>
      </c>
      <c r="AI133">
        <v>1</v>
      </c>
      <c r="AJ133">
        <v>1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</v>
      </c>
      <c r="AT133">
        <v>45.65</v>
      </c>
      <c r="AU133" t="s">
        <v>101</v>
      </c>
      <c r="AV133">
        <v>1</v>
      </c>
      <c r="AW133">
        <v>2</v>
      </c>
      <c r="AX133">
        <v>37477078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Y133*Source!I134</f>
        <v>3.6748250000000002</v>
      </c>
      <c r="CY133">
        <f>AD133</f>
        <v>311.94</v>
      </c>
      <c r="CZ133">
        <f>AH133</f>
        <v>311.94</v>
      </c>
      <c r="DA133">
        <f>AL133</f>
        <v>1</v>
      </c>
      <c r="DB133">
        <f>ROUND((ROUND(AT133*CZ133,2)*1.15),6)</f>
        <v>16376.069</v>
      </c>
      <c r="DC133">
        <f>ROUND((ROUND(AT133*AG133,2)*1.15),6)</f>
        <v>0</v>
      </c>
    </row>
    <row r="134" spans="1:107">
      <c r="A134">
        <f>ROW(Source!A134)</f>
        <v>134</v>
      </c>
      <c r="B134">
        <v>34132744</v>
      </c>
      <c r="C134">
        <v>37477077</v>
      </c>
      <c r="D134">
        <v>121548</v>
      </c>
      <c r="E134">
        <v>1</v>
      </c>
      <c r="F134">
        <v>1</v>
      </c>
      <c r="G134">
        <v>1</v>
      </c>
      <c r="H134">
        <v>1</v>
      </c>
      <c r="I134" t="s">
        <v>28</v>
      </c>
      <c r="J134" t="s">
        <v>3</v>
      </c>
      <c r="K134" t="s">
        <v>302</v>
      </c>
      <c r="L134">
        <v>608254</v>
      </c>
      <c r="N134">
        <v>1013</v>
      </c>
      <c r="O134" t="s">
        <v>303</v>
      </c>
      <c r="P134" t="s">
        <v>303</v>
      </c>
      <c r="Q134">
        <v>1</v>
      </c>
      <c r="W134">
        <v>0</v>
      </c>
      <c r="X134">
        <v>-185737400</v>
      </c>
      <c r="Y134">
        <v>0.47499999999999998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1</v>
      </c>
      <c r="AJ134">
        <v>1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</v>
      </c>
      <c r="AT134">
        <v>0.38</v>
      </c>
      <c r="AU134" t="s">
        <v>100</v>
      </c>
      <c r="AV134">
        <v>2</v>
      </c>
      <c r="AW134">
        <v>2</v>
      </c>
      <c r="AX134">
        <v>37477079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Y134*Source!I134</f>
        <v>3.3250000000000002E-2</v>
      </c>
      <c r="CY134">
        <f>AD134</f>
        <v>0</v>
      </c>
      <c r="CZ134">
        <f>AH134</f>
        <v>0</v>
      </c>
      <c r="DA134">
        <f>AL134</f>
        <v>1</v>
      </c>
      <c r="DB134">
        <f>ROUND((ROUND(AT134*CZ134,2)*1.25),6)</f>
        <v>0</v>
      </c>
      <c r="DC134">
        <f>ROUND((ROUND(AT134*AG134,2)*1.25),6)</f>
        <v>0</v>
      </c>
    </row>
    <row r="135" spans="1:107">
      <c r="A135">
        <f>ROW(Source!A134)</f>
        <v>134</v>
      </c>
      <c r="B135">
        <v>34132744</v>
      </c>
      <c r="C135">
        <v>37477077</v>
      </c>
      <c r="D135">
        <v>29172556</v>
      </c>
      <c r="E135">
        <v>1</v>
      </c>
      <c r="F135">
        <v>1</v>
      </c>
      <c r="G135">
        <v>1</v>
      </c>
      <c r="H135">
        <v>2</v>
      </c>
      <c r="I135" t="s">
        <v>313</v>
      </c>
      <c r="J135" t="s">
        <v>367</v>
      </c>
      <c r="K135" t="s">
        <v>315</v>
      </c>
      <c r="L135">
        <v>1368</v>
      </c>
      <c r="N135">
        <v>1011</v>
      </c>
      <c r="O135" t="s">
        <v>307</v>
      </c>
      <c r="P135" t="s">
        <v>307</v>
      </c>
      <c r="Q135">
        <v>1</v>
      </c>
      <c r="W135">
        <v>0</v>
      </c>
      <c r="X135">
        <v>344519037</v>
      </c>
      <c r="Y135">
        <v>0.47499999999999998</v>
      </c>
      <c r="AA135">
        <v>0</v>
      </c>
      <c r="AB135">
        <v>466.71</v>
      </c>
      <c r="AC135">
        <v>453.6</v>
      </c>
      <c r="AD135">
        <v>0</v>
      </c>
      <c r="AE135">
        <v>0</v>
      </c>
      <c r="AF135">
        <v>31.26</v>
      </c>
      <c r="AG135">
        <v>13.5</v>
      </c>
      <c r="AH135">
        <v>0</v>
      </c>
      <c r="AI135">
        <v>1</v>
      </c>
      <c r="AJ135">
        <v>14.93</v>
      </c>
      <c r="AK135">
        <v>33.6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</v>
      </c>
      <c r="AT135">
        <v>0.38</v>
      </c>
      <c r="AU135" t="s">
        <v>100</v>
      </c>
      <c r="AV135">
        <v>0</v>
      </c>
      <c r="AW135">
        <v>2</v>
      </c>
      <c r="AX135">
        <v>37477080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Y135*Source!I134</f>
        <v>3.3250000000000002E-2</v>
      </c>
      <c r="CY135">
        <f>AB135</f>
        <v>466.71</v>
      </c>
      <c r="CZ135">
        <f>AF135</f>
        <v>31.26</v>
      </c>
      <c r="DA135">
        <f>AJ135</f>
        <v>14.93</v>
      </c>
      <c r="DB135">
        <f>ROUND((ROUND(AT135*CZ135,2)*1.25),6)</f>
        <v>14.85</v>
      </c>
      <c r="DC135">
        <f>ROUND((ROUND(AT135*AG135,2)*1.25),6)</f>
        <v>6.4124999999999996</v>
      </c>
    </row>
    <row r="136" spans="1:107">
      <c r="A136">
        <f>ROW(Source!A134)</f>
        <v>134</v>
      </c>
      <c r="B136">
        <v>34132744</v>
      </c>
      <c r="C136">
        <v>37477077</v>
      </c>
      <c r="D136">
        <v>29172657</v>
      </c>
      <c r="E136">
        <v>1</v>
      </c>
      <c r="F136">
        <v>1</v>
      </c>
      <c r="G136">
        <v>1</v>
      </c>
      <c r="H136">
        <v>2</v>
      </c>
      <c r="I136" t="s">
        <v>347</v>
      </c>
      <c r="J136" t="s">
        <v>457</v>
      </c>
      <c r="K136" t="s">
        <v>349</v>
      </c>
      <c r="L136">
        <v>1368</v>
      </c>
      <c r="N136">
        <v>1011</v>
      </c>
      <c r="O136" t="s">
        <v>307</v>
      </c>
      <c r="P136" t="s">
        <v>307</v>
      </c>
      <c r="Q136">
        <v>1</v>
      </c>
      <c r="W136">
        <v>0</v>
      </c>
      <c r="X136">
        <v>1474986261</v>
      </c>
      <c r="Y136">
        <v>7.25</v>
      </c>
      <c r="AA136">
        <v>0</v>
      </c>
      <c r="AB136">
        <v>60.26</v>
      </c>
      <c r="AC136">
        <v>0</v>
      </c>
      <c r="AD136">
        <v>0</v>
      </c>
      <c r="AE136">
        <v>0</v>
      </c>
      <c r="AF136">
        <v>8.1</v>
      </c>
      <c r="AG136">
        <v>0</v>
      </c>
      <c r="AH136">
        <v>0</v>
      </c>
      <c r="AI136">
        <v>1</v>
      </c>
      <c r="AJ136">
        <v>7.44</v>
      </c>
      <c r="AK136">
        <v>33.6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3</v>
      </c>
      <c r="AT136">
        <v>5.8</v>
      </c>
      <c r="AU136" t="s">
        <v>100</v>
      </c>
      <c r="AV136">
        <v>0</v>
      </c>
      <c r="AW136">
        <v>2</v>
      </c>
      <c r="AX136">
        <v>37477081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Y136*Source!I134</f>
        <v>0.50750000000000006</v>
      </c>
      <c r="CY136">
        <f>AB136</f>
        <v>60.26</v>
      </c>
      <c r="CZ136">
        <f>AF136</f>
        <v>8.1</v>
      </c>
      <c r="DA136">
        <f>AJ136</f>
        <v>7.44</v>
      </c>
      <c r="DB136">
        <f>ROUND((ROUND(AT136*CZ136,2)*1.25),6)</f>
        <v>58.725000000000001</v>
      </c>
      <c r="DC136">
        <f>ROUND((ROUND(AT136*AG136,2)*1.25),6)</f>
        <v>0</v>
      </c>
    </row>
    <row r="137" spans="1:107">
      <c r="A137">
        <f>ROW(Source!A134)</f>
        <v>134</v>
      </c>
      <c r="B137">
        <v>34132744</v>
      </c>
      <c r="C137">
        <v>37477077</v>
      </c>
      <c r="D137">
        <v>29174913</v>
      </c>
      <c r="E137">
        <v>1</v>
      </c>
      <c r="F137">
        <v>1</v>
      </c>
      <c r="G137">
        <v>1</v>
      </c>
      <c r="H137">
        <v>2</v>
      </c>
      <c r="I137" t="s">
        <v>318</v>
      </c>
      <c r="J137" t="s">
        <v>372</v>
      </c>
      <c r="K137" t="s">
        <v>320</v>
      </c>
      <c r="L137">
        <v>1368</v>
      </c>
      <c r="N137">
        <v>1011</v>
      </c>
      <c r="O137" t="s">
        <v>307</v>
      </c>
      <c r="P137" t="s">
        <v>307</v>
      </c>
      <c r="Q137">
        <v>1</v>
      </c>
      <c r="W137">
        <v>0</v>
      </c>
      <c r="X137">
        <v>1230759911</v>
      </c>
      <c r="Y137">
        <v>2.7625000000000002</v>
      </c>
      <c r="AA137">
        <v>0</v>
      </c>
      <c r="AB137">
        <v>932.72</v>
      </c>
      <c r="AC137">
        <v>389.76</v>
      </c>
      <c r="AD137">
        <v>0</v>
      </c>
      <c r="AE137">
        <v>0</v>
      </c>
      <c r="AF137">
        <v>87.17</v>
      </c>
      <c r="AG137">
        <v>11.6</v>
      </c>
      <c r="AH137">
        <v>0</v>
      </c>
      <c r="AI137">
        <v>1</v>
      </c>
      <c r="AJ137">
        <v>10.7</v>
      </c>
      <c r="AK137">
        <v>33.6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</v>
      </c>
      <c r="AT137">
        <v>2.21</v>
      </c>
      <c r="AU137" t="s">
        <v>100</v>
      </c>
      <c r="AV137">
        <v>0</v>
      </c>
      <c r="AW137">
        <v>2</v>
      </c>
      <c r="AX137">
        <v>37477082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Y137*Source!I134</f>
        <v>0.19337500000000002</v>
      </c>
      <c r="CY137">
        <f>AB137</f>
        <v>932.72</v>
      </c>
      <c r="CZ137">
        <f>AF137</f>
        <v>87.17</v>
      </c>
      <c r="DA137">
        <f>AJ137</f>
        <v>10.7</v>
      </c>
      <c r="DB137">
        <f>ROUND((ROUND(AT137*CZ137,2)*1.25),6)</f>
        <v>240.8125</v>
      </c>
      <c r="DC137">
        <f>ROUND((ROUND(AT137*AG137,2)*1.25),6)</f>
        <v>32.049999999999997</v>
      </c>
    </row>
    <row r="138" spans="1:107">
      <c r="A138">
        <f>ROW(Source!A134)</f>
        <v>134</v>
      </c>
      <c r="B138">
        <v>34132744</v>
      </c>
      <c r="C138">
        <v>37477077</v>
      </c>
      <c r="D138">
        <v>29109253</v>
      </c>
      <c r="E138">
        <v>1</v>
      </c>
      <c r="F138">
        <v>1</v>
      </c>
      <c r="G138">
        <v>1</v>
      </c>
      <c r="H138">
        <v>3</v>
      </c>
      <c r="I138" t="s">
        <v>473</v>
      </c>
      <c r="J138" t="s">
        <v>474</v>
      </c>
      <c r="K138" t="s">
        <v>475</v>
      </c>
      <c r="L138">
        <v>1348</v>
      </c>
      <c r="N138">
        <v>1009</v>
      </c>
      <c r="O138" t="s">
        <v>26</v>
      </c>
      <c r="P138" t="s">
        <v>26</v>
      </c>
      <c r="Q138">
        <v>1000</v>
      </c>
      <c r="W138">
        <v>0</v>
      </c>
      <c r="X138">
        <v>1922644087</v>
      </c>
      <c r="Y138">
        <v>0.15</v>
      </c>
      <c r="AA138">
        <v>3780</v>
      </c>
      <c r="AB138">
        <v>0</v>
      </c>
      <c r="AC138">
        <v>0</v>
      </c>
      <c r="AD138">
        <v>0</v>
      </c>
      <c r="AE138">
        <v>300</v>
      </c>
      <c r="AF138">
        <v>0</v>
      </c>
      <c r="AG138">
        <v>0</v>
      </c>
      <c r="AH138">
        <v>0</v>
      </c>
      <c r="AI138">
        <v>12.6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0</v>
      </c>
      <c r="AQ138">
        <v>0</v>
      </c>
      <c r="AR138">
        <v>0</v>
      </c>
      <c r="AS138" t="s">
        <v>3</v>
      </c>
      <c r="AT138">
        <v>0.15</v>
      </c>
      <c r="AU138" t="s">
        <v>3</v>
      </c>
      <c r="AV138">
        <v>0</v>
      </c>
      <c r="AW138">
        <v>2</v>
      </c>
      <c r="AX138">
        <v>37477083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Y138*Source!I134</f>
        <v>1.0500000000000001E-2</v>
      </c>
      <c r="CY138">
        <f>AA138</f>
        <v>3780</v>
      </c>
      <c r="CZ138">
        <f>AE138</f>
        <v>300</v>
      </c>
      <c r="DA138">
        <f>AI138</f>
        <v>12.6</v>
      </c>
      <c r="DB138">
        <f t="shared" ref="DB138:DB150" si="16">ROUND(ROUND(AT138*CZ138,2),6)</f>
        <v>45</v>
      </c>
      <c r="DC138">
        <f t="shared" ref="DC138:DC150" si="17">ROUND(ROUND(AT138*AG138,2),6)</f>
        <v>0</v>
      </c>
    </row>
    <row r="139" spans="1:107">
      <c r="A139">
        <f>ROW(Source!A134)</f>
        <v>134</v>
      </c>
      <c r="B139">
        <v>34132744</v>
      </c>
      <c r="C139">
        <v>37477077</v>
      </c>
      <c r="D139">
        <v>29113982</v>
      </c>
      <c r="E139">
        <v>1</v>
      </c>
      <c r="F139">
        <v>1</v>
      </c>
      <c r="G139">
        <v>1</v>
      </c>
      <c r="H139">
        <v>3</v>
      </c>
      <c r="I139" t="s">
        <v>476</v>
      </c>
      <c r="J139" t="s">
        <v>477</v>
      </c>
      <c r="K139" t="s">
        <v>478</v>
      </c>
      <c r="L139">
        <v>1348</v>
      </c>
      <c r="N139">
        <v>1009</v>
      </c>
      <c r="O139" t="s">
        <v>26</v>
      </c>
      <c r="P139" t="s">
        <v>26</v>
      </c>
      <c r="Q139">
        <v>1000</v>
      </c>
      <c r="W139">
        <v>0</v>
      </c>
      <c r="X139">
        <v>1908648852</v>
      </c>
      <c r="Y139">
        <v>0.02</v>
      </c>
      <c r="AA139">
        <v>90658.78</v>
      </c>
      <c r="AB139">
        <v>0</v>
      </c>
      <c r="AC139">
        <v>0</v>
      </c>
      <c r="AD139">
        <v>0</v>
      </c>
      <c r="AE139">
        <v>9423.99</v>
      </c>
      <c r="AF139">
        <v>0</v>
      </c>
      <c r="AG139">
        <v>0</v>
      </c>
      <c r="AH139">
        <v>0</v>
      </c>
      <c r="AI139">
        <v>9.6199999999999992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0</v>
      </c>
      <c r="AQ139">
        <v>0</v>
      </c>
      <c r="AR139">
        <v>0</v>
      </c>
      <c r="AS139" t="s">
        <v>3</v>
      </c>
      <c r="AT139">
        <v>0.02</v>
      </c>
      <c r="AU139" t="s">
        <v>3</v>
      </c>
      <c r="AV139">
        <v>0</v>
      </c>
      <c r="AW139">
        <v>2</v>
      </c>
      <c r="AX139">
        <v>37477084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Y139*Source!I134</f>
        <v>1.4000000000000002E-3</v>
      </c>
      <c r="CY139">
        <f>AA139</f>
        <v>90658.78</v>
      </c>
      <c r="CZ139">
        <f>AE139</f>
        <v>9423.99</v>
      </c>
      <c r="DA139">
        <f>AI139</f>
        <v>9.6199999999999992</v>
      </c>
      <c r="DB139">
        <f t="shared" si="16"/>
        <v>188.48</v>
      </c>
      <c r="DC139">
        <f t="shared" si="17"/>
        <v>0</v>
      </c>
    </row>
    <row r="140" spans="1:107">
      <c r="A140">
        <f>ROW(Source!A134)</f>
        <v>134</v>
      </c>
      <c r="B140">
        <v>34132744</v>
      </c>
      <c r="C140">
        <v>37477077</v>
      </c>
      <c r="D140">
        <v>29127918</v>
      </c>
      <c r="E140">
        <v>1</v>
      </c>
      <c r="F140">
        <v>1</v>
      </c>
      <c r="G140">
        <v>1</v>
      </c>
      <c r="H140">
        <v>3</v>
      </c>
      <c r="I140" t="s">
        <v>479</v>
      </c>
      <c r="J140" t="s">
        <v>480</v>
      </c>
      <c r="K140" t="s">
        <v>481</v>
      </c>
      <c r="L140">
        <v>1348</v>
      </c>
      <c r="N140">
        <v>1009</v>
      </c>
      <c r="O140" t="s">
        <v>26</v>
      </c>
      <c r="P140" t="s">
        <v>26</v>
      </c>
      <c r="Q140">
        <v>1000</v>
      </c>
      <c r="W140">
        <v>0</v>
      </c>
      <c r="X140">
        <v>-1128856247</v>
      </c>
      <c r="Y140">
        <v>2.09</v>
      </c>
      <c r="AA140">
        <v>112807.9</v>
      </c>
      <c r="AB140">
        <v>0</v>
      </c>
      <c r="AC140">
        <v>0</v>
      </c>
      <c r="AD140">
        <v>0</v>
      </c>
      <c r="AE140">
        <v>7571</v>
      </c>
      <c r="AF140">
        <v>0</v>
      </c>
      <c r="AG140">
        <v>0</v>
      </c>
      <c r="AH140">
        <v>0</v>
      </c>
      <c r="AI140">
        <v>14.9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0</v>
      </c>
      <c r="AQ140">
        <v>0</v>
      </c>
      <c r="AR140">
        <v>0</v>
      </c>
      <c r="AS140" t="s">
        <v>3</v>
      </c>
      <c r="AT140">
        <v>2.09</v>
      </c>
      <c r="AU140" t="s">
        <v>3</v>
      </c>
      <c r="AV140">
        <v>0</v>
      </c>
      <c r="AW140">
        <v>2</v>
      </c>
      <c r="AX140">
        <v>37477085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Y140*Source!I134</f>
        <v>0.14630000000000001</v>
      </c>
      <c r="CY140">
        <f>AA140</f>
        <v>112807.9</v>
      </c>
      <c r="CZ140">
        <f>AE140</f>
        <v>7571</v>
      </c>
      <c r="DA140">
        <f>AI140</f>
        <v>14.9</v>
      </c>
      <c r="DB140">
        <f t="shared" si="16"/>
        <v>15823.39</v>
      </c>
      <c r="DC140">
        <f t="shared" si="17"/>
        <v>0</v>
      </c>
    </row>
    <row r="141" spans="1:107">
      <c r="A141">
        <f>ROW(Source!A134)</f>
        <v>134</v>
      </c>
      <c r="B141">
        <v>34132744</v>
      </c>
      <c r="C141">
        <v>37477077</v>
      </c>
      <c r="D141">
        <v>29150040</v>
      </c>
      <c r="E141">
        <v>1</v>
      </c>
      <c r="F141">
        <v>1</v>
      </c>
      <c r="G141">
        <v>1</v>
      </c>
      <c r="H141">
        <v>3</v>
      </c>
      <c r="I141" t="s">
        <v>432</v>
      </c>
      <c r="J141" t="s">
        <v>433</v>
      </c>
      <c r="K141" t="s">
        <v>434</v>
      </c>
      <c r="L141">
        <v>1339</v>
      </c>
      <c r="N141">
        <v>1007</v>
      </c>
      <c r="O141" t="s">
        <v>181</v>
      </c>
      <c r="P141" t="s">
        <v>181</v>
      </c>
      <c r="Q141">
        <v>1</v>
      </c>
      <c r="W141">
        <v>0</v>
      </c>
      <c r="X141">
        <v>619799737</v>
      </c>
      <c r="Y141">
        <v>0.1</v>
      </c>
      <c r="AA141">
        <v>22.2</v>
      </c>
      <c r="AB141">
        <v>0</v>
      </c>
      <c r="AC141">
        <v>0</v>
      </c>
      <c r="AD141">
        <v>0</v>
      </c>
      <c r="AE141">
        <v>2.44</v>
      </c>
      <c r="AF141">
        <v>0</v>
      </c>
      <c r="AG141">
        <v>0</v>
      </c>
      <c r="AH141">
        <v>0</v>
      </c>
      <c r="AI141">
        <v>9.1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0</v>
      </c>
      <c r="AQ141">
        <v>0</v>
      </c>
      <c r="AR141">
        <v>0</v>
      </c>
      <c r="AS141" t="s">
        <v>3</v>
      </c>
      <c r="AT141">
        <v>0.1</v>
      </c>
      <c r="AU141" t="s">
        <v>3</v>
      </c>
      <c r="AV141">
        <v>0</v>
      </c>
      <c r="AW141">
        <v>2</v>
      </c>
      <c r="AX141">
        <v>37477086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Y141*Source!I134</f>
        <v>7.000000000000001E-3</v>
      </c>
      <c r="CY141">
        <f>AA141</f>
        <v>22.2</v>
      </c>
      <c r="CZ141">
        <f>AE141</f>
        <v>2.44</v>
      </c>
      <c r="DA141">
        <f>AI141</f>
        <v>9.1</v>
      </c>
      <c r="DB141">
        <f t="shared" si="16"/>
        <v>0.24</v>
      </c>
      <c r="DC141">
        <f t="shared" si="17"/>
        <v>0</v>
      </c>
    </row>
    <row r="142" spans="1:107">
      <c r="A142">
        <f>ROW(Source!A135)</f>
        <v>135</v>
      </c>
      <c r="B142">
        <v>34132744</v>
      </c>
      <c r="C142">
        <v>35797749</v>
      </c>
      <c r="D142">
        <v>18409661</v>
      </c>
      <c r="E142">
        <v>1</v>
      </c>
      <c r="F142">
        <v>1</v>
      </c>
      <c r="G142">
        <v>1</v>
      </c>
      <c r="H142">
        <v>1</v>
      </c>
      <c r="I142" t="s">
        <v>482</v>
      </c>
      <c r="J142" t="s">
        <v>3</v>
      </c>
      <c r="K142" t="s">
        <v>483</v>
      </c>
      <c r="L142">
        <v>1369</v>
      </c>
      <c r="N142">
        <v>1013</v>
      </c>
      <c r="O142" t="s">
        <v>299</v>
      </c>
      <c r="P142" t="s">
        <v>299</v>
      </c>
      <c r="Q142">
        <v>1</v>
      </c>
      <c r="W142">
        <v>0</v>
      </c>
      <c r="X142">
        <v>1989723076</v>
      </c>
      <c r="Y142">
        <v>102.89</v>
      </c>
      <c r="AA142">
        <v>0</v>
      </c>
      <c r="AB142">
        <v>0</v>
      </c>
      <c r="AC142">
        <v>0</v>
      </c>
      <c r="AD142">
        <v>286.72000000000003</v>
      </c>
      <c r="AE142">
        <v>0</v>
      </c>
      <c r="AF142">
        <v>0</v>
      </c>
      <c r="AG142">
        <v>0</v>
      </c>
      <c r="AH142">
        <v>286.72000000000003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</v>
      </c>
      <c r="AT142">
        <v>102.89</v>
      </c>
      <c r="AU142" t="s">
        <v>3</v>
      </c>
      <c r="AV142">
        <v>1</v>
      </c>
      <c r="AW142">
        <v>2</v>
      </c>
      <c r="AX142">
        <v>35797750</v>
      </c>
      <c r="AY142">
        <v>2</v>
      </c>
      <c r="AZ142">
        <v>131072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Y142*Source!I135</f>
        <v>6.1734</v>
      </c>
      <c r="CY142">
        <f>AD142</f>
        <v>286.72000000000003</v>
      </c>
      <c r="CZ142">
        <f>AH142</f>
        <v>286.72000000000003</v>
      </c>
      <c r="DA142">
        <f>AL142</f>
        <v>1</v>
      </c>
      <c r="DB142">
        <f t="shared" si="16"/>
        <v>29500.62</v>
      </c>
      <c r="DC142">
        <f t="shared" si="17"/>
        <v>0</v>
      </c>
    </row>
    <row r="143" spans="1:107">
      <c r="A143">
        <f>ROW(Source!A135)</f>
        <v>135</v>
      </c>
      <c r="B143">
        <v>34132744</v>
      </c>
      <c r="C143">
        <v>35797749</v>
      </c>
      <c r="D143">
        <v>121548</v>
      </c>
      <c r="E143">
        <v>1</v>
      </c>
      <c r="F143">
        <v>1</v>
      </c>
      <c r="G143">
        <v>1</v>
      </c>
      <c r="H143">
        <v>1</v>
      </c>
      <c r="I143" t="s">
        <v>28</v>
      </c>
      <c r="J143" t="s">
        <v>3</v>
      </c>
      <c r="K143" t="s">
        <v>302</v>
      </c>
      <c r="L143">
        <v>608254</v>
      </c>
      <c r="N143">
        <v>1013</v>
      </c>
      <c r="O143" t="s">
        <v>303</v>
      </c>
      <c r="P143" t="s">
        <v>303</v>
      </c>
      <c r="Q143">
        <v>1</v>
      </c>
      <c r="W143">
        <v>0</v>
      </c>
      <c r="X143">
        <v>-185737400</v>
      </c>
      <c r="Y143">
        <v>0.28999999999999998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0</v>
      </c>
      <c r="AQ143">
        <v>0</v>
      </c>
      <c r="AR143">
        <v>0</v>
      </c>
      <c r="AS143" t="s">
        <v>3</v>
      </c>
      <c r="AT143">
        <v>0.28999999999999998</v>
      </c>
      <c r="AU143" t="s">
        <v>3</v>
      </c>
      <c r="AV143">
        <v>2</v>
      </c>
      <c r="AW143">
        <v>2</v>
      </c>
      <c r="AX143">
        <v>35797751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Y143*Source!I135</f>
        <v>1.7399999999999999E-2</v>
      </c>
      <c r="CY143">
        <f>AD143</f>
        <v>0</v>
      </c>
      <c r="CZ143">
        <f>AH143</f>
        <v>0</v>
      </c>
      <c r="DA143">
        <f>AL143</f>
        <v>1</v>
      </c>
      <c r="DB143">
        <f t="shared" si="16"/>
        <v>0</v>
      </c>
      <c r="DC143">
        <f t="shared" si="17"/>
        <v>0</v>
      </c>
    </row>
    <row r="144" spans="1:107">
      <c r="A144">
        <f>ROW(Source!A135)</f>
        <v>135</v>
      </c>
      <c r="B144">
        <v>34132744</v>
      </c>
      <c r="C144">
        <v>35797749</v>
      </c>
      <c r="D144">
        <v>29172556</v>
      </c>
      <c r="E144">
        <v>1</v>
      </c>
      <c r="F144">
        <v>1</v>
      </c>
      <c r="G144">
        <v>1</v>
      </c>
      <c r="H144">
        <v>2</v>
      </c>
      <c r="I144" t="s">
        <v>313</v>
      </c>
      <c r="J144" t="s">
        <v>314</v>
      </c>
      <c r="K144" t="s">
        <v>315</v>
      </c>
      <c r="L144">
        <v>1368</v>
      </c>
      <c r="N144">
        <v>1011</v>
      </c>
      <c r="O144" t="s">
        <v>307</v>
      </c>
      <c r="P144" t="s">
        <v>307</v>
      </c>
      <c r="Q144">
        <v>1</v>
      </c>
      <c r="W144">
        <v>0</v>
      </c>
      <c r="X144">
        <v>-1302720870</v>
      </c>
      <c r="Y144">
        <v>0.28999999999999998</v>
      </c>
      <c r="AA144">
        <v>0</v>
      </c>
      <c r="AB144">
        <v>466.71</v>
      </c>
      <c r="AC144">
        <v>453.6</v>
      </c>
      <c r="AD144">
        <v>0</v>
      </c>
      <c r="AE144">
        <v>0</v>
      </c>
      <c r="AF144">
        <v>31.26</v>
      </c>
      <c r="AG144">
        <v>13.5</v>
      </c>
      <c r="AH144">
        <v>0</v>
      </c>
      <c r="AI144">
        <v>1</v>
      </c>
      <c r="AJ144">
        <v>14.93</v>
      </c>
      <c r="AK144">
        <v>33.6</v>
      </c>
      <c r="AL144">
        <v>1</v>
      </c>
      <c r="AN144">
        <v>0</v>
      </c>
      <c r="AO144">
        <v>1</v>
      </c>
      <c r="AP144">
        <v>0</v>
      </c>
      <c r="AQ144">
        <v>0</v>
      </c>
      <c r="AR144">
        <v>0</v>
      </c>
      <c r="AS144" t="s">
        <v>3</v>
      </c>
      <c r="AT144">
        <v>0.28999999999999998</v>
      </c>
      <c r="AU144" t="s">
        <v>3</v>
      </c>
      <c r="AV144">
        <v>0</v>
      </c>
      <c r="AW144">
        <v>2</v>
      </c>
      <c r="AX144">
        <v>35797752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Y144*Source!I135</f>
        <v>1.7399999999999999E-2</v>
      </c>
      <c r="CY144">
        <f>AB144</f>
        <v>466.71</v>
      </c>
      <c r="CZ144">
        <f>AF144</f>
        <v>31.26</v>
      </c>
      <c r="DA144">
        <f>AJ144</f>
        <v>14.93</v>
      </c>
      <c r="DB144">
        <f t="shared" si="16"/>
        <v>9.07</v>
      </c>
      <c r="DC144">
        <f t="shared" si="17"/>
        <v>3.92</v>
      </c>
    </row>
    <row r="145" spans="1:107">
      <c r="A145">
        <f>ROW(Source!A135)</f>
        <v>135</v>
      </c>
      <c r="B145">
        <v>34132744</v>
      </c>
      <c r="C145">
        <v>35797749</v>
      </c>
      <c r="D145">
        <v>29174913</v>
      </c>
      <c r="E145">
        <v>1</v>
      </c>
      <c r="F145">
        <v>1</v>
      </c>
      <c r="G145">
        <v>1</v>
      </c>
      <c r="H145">
        <v>2</v>
      </c>
      <c r="I145" t="s">
        <v>318</v>
      </c>
      <c r="J145" t="s">
        <v>319</v>
      </c>
      <c r="K145" t="s">
        <v>320</v>
      </c>
      <c r="L145">
        <v>1368</v>
      </c>
      <c r="N145">
        <v>1011</v>
      </c>
      <c r="O145" t="s">
        <v>307</v>
      </c>
      <c r="P145" t="s">
        <v>307</v>
      </c>
      <c r="Q145">
        <v>1</v>
      </c>
      <c r="W145">
        <v>0</v>
      </c>
      <c r="X145">
        <v>458544584</v>
      </c>
      <c r="Y145">
        <v>0.15</v>
      </c>
      <c r="AA145">
        <v>0</v>
      </c>
      <c r="AB145">
        <v>932.72</v>
      </c>
      <c r="AC145">
        <v>389.76</v>
      </c>
      <c r="AD145">
        <v>0</v>
      </c>
      <c r="AE145">
        <v>0</v>
      </c>
      <c r="AF145">
        <v>87.17</v>
      </c>
      <c r="AG145">
        <v>11.6</v>
      </c>
      <c r="AH145">
        <v>0</v>
      </c>
      <c r="AI145">
        <v>1</v>
      </c>
      <c r="AJ145">
        <v>10.7</v>
      </c>
      <c r="AK145">
        <v>33.6</v>
      </c>
      <c r="AL145">
        <v>1</v>
      </c>
      <c r="AN145">
        <v>0</v>
      </c>
      <c r="AO145">
        <v>1</v>
      </c>
      <c r="AP145">
        <v>0</v>
      </c>
      <c r="AQ145">
        <v>0</v>
      </c>
      <c r="AR145">
        <v>0</v>
      </c>
      <c r="AS145" t="s">
        <v>3</v>
      </c>
      <c r="AT145">
        <v>0.15</v>
      </c>
      <c r="AU145" t="s">
        <v>3</v>
      </c>
      <c r="AV145">
        <v>0</v>
      </c>
      <c r="AW145">
        <v>2</v>
      </c>
      <c r="AX145">
        <v>35797753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Y145*Source!I135</f>
        <v>8.9999999999999993E-3</v>
      </c>
      <c r="CY145">
        <f>AB145</f>
        <v>932.72</v>
      </c>
      <c r="CZ145">
        <f>AF145</f>
        <v>87.17</v>
      </c>
      <c r="DA145">
        <f>AJ145</f>
        <v>10.7</v>
      </c>
      <c r="DB145">
        <f t="shared" si="16"/>
        <v>13.08</v>
      </c>
      <c r="DC145">
        <f t="shared" si="17"/>
        <v>1.74</v>
      </c>
    </row>
    <row r="146" spans="1:107">
      <c r="A146">
        <f>ROW(Source!A135)</f>
        <v>135</v>
      </c>
      <c r="B146">
        <v>34132744</v>
      </c>
      <c r="C146">
        <v>35797749</v>
      </c>
      <c r="D146">
        <v>29109197</v>
      </c>
      <c r="E146">
        <v>1</v>
      </c>
      <c r="F146">
        <v>1</v>
      </c>
      <c r="G146">
        <v>1</v>
      </c>
      <c r="H146">
        <v>3</v>
      </c>
      <c r="I146" t="s">
        <v>484</v>
      </c>
      <c r="J146" t="s">
        <v>485</v>
      </c>
      <c r="K146" t="s">
        <v>486</v>
      </c>
      <c r="L146">
        <v>1348</v>
      </c>
      <c r="N146">
        <v>1009</v>
      </c>
      <c r="O146" t="s">
        <v>26</v>
      </c>
      <c r="P146" t="s">
        <v>26</v>
      </c>
      <c r="Q146">
        <v>1000</v>
      </c>
      <c r="W146">
        <v>0</v>
      </c>
      <c r="X146">
        <v>-725440123</v>
      </c>
      <c r="Y146">
        <v>0.1</v>
      </c>
      <c r="AA146">
        <v>4115.9799999999996</v>
      </c>
      <c r="AB146">
        <v>0</v>
      </c>
      <c r="AC146">
        <v>0</v>
      </c>
      <c r="AD146">
        <v>0</v>
      </c>
      <c r="AE146">
        <v>412.01</v>
      </c>
      <c r="AF146">
        <v>0</v>
      </c>
      <c r="AG146">
        <v>0</v>
      </c>
      <c r="AH146">
        <v>0</v>
      </c>
      <c r="AI146">
        <v>9.99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0</v>
      </c>
      <c r="AQ146">
        <v>0</v>
      </c>
      <c r="AR146">
        <v>0</v>
      </c>
      <c r="AS146" t="s">
        <v>3</v>
      </c>
      <c r="AT146">
        <v>0.1</v>
      </c>
      <c r="AU146" t="s">
        <v>3</v>
      </c>
      <c r="AV146">
        <v>0</v>
      </c>
      <c r="AW146">
        <v>2</v>
      </c>
      <c r="AX146">
        <v>35797754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Y146*Source!I135</f>
        <v>6.0000000000000001E-3</v>
      </c>
      <c r="CY146">
        <f>AA146</f>
        <v>4115.9799999999996</v>
      </c>
      <c r="CZ146">
        <f>AE146</f>
        <v>412.01</v>
      </c>
      <c r="DA146">
        <f>AI146</f>
        <v>9.99</v>
      </c>
      <c r="DB146">
        <f t="shared" si="16"/>
        <v>41.2</v>
      </c>
      <c r="DC146">
        <f t="shared" si="17"/>
        <v>0</v>
      </c>
    </row>
    <row r="147" spans="1:107">
      <c r="A147">
        <f>ROW(Source!A135)</f>
        <v>135</v>
      </c>
      <c r="B147">
        <v>34132744</v>
      </c>
      <c r="C147">
        <v>35797749</v>
      </c>
      <c r="D147">
        <v>29114332</v>
      </c>
      <c r="E147">
        <v>1</v>
      </c>
      <c r="F147">
        <v>1</v>
      </c>
      <c r="G147">
        <v>1</v>
      </c>
      <c r="H147">
        <v>3</v>
      </c>
      <c r="I147" t="s">
        <v>321</v>
      </c>
      <c r="J147" t="s">
        <v>322</v>
      </c>
      <c r="K147" t="s">
        <v>323</v>
      </c>
      <c r="L147">
        <v>1348</v>
      </c>
      <c r="N147">
        <v>1009</v>
      </c>
      <c r="O147" t="s">
        <v>26</v>
      </c>
      <c r="P147" t="s">
        <v>26</v>
      </c>
      <c r="Q147">
        <v>1000</v>
      </c>
      <c r="W147">
        <v>0</v>
      </c>
      <c r="X147">
        <v>233971917</v>
      </c>
      <c r="Y147">
        <v>1E-3</v>
      </c>
      <c r="AA147">
        <v>54619.68</v>
      </c>
      <c r="AB147">
        <v>0</v>
      </c>
      <c r="AC147">
        <v>0</v>
      </c>
      <c r="AD147">
        <v>0</v>
      </c>
      <c r="AE147">
        <v>11978</v>
      </c>
      <c r="AF147">
        <v>0</v>
      </c>
      <c r="AG147">
        <v>0</v>
      </c>
      <c r="AH147">
        <v>0</v>
      </c>
      <c r="AI147">
        <v>4.5599999999999996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0</v>
      </c>
      <c r="AQ147">
        <v>0</v>
      </c>
      <c r="AR147">
        <v>0</v>
      </c>
      <c r="AS147" t="s">
        <v>3</v>
      </c>
      <c r="AT147">
        <v>1E-3</v>
      </c>
      <c r="AU147" t="s">
        <v>3</v>
      </c>
      <c r="AV147">
        <v>0</v>
      </c>
      <c r="AW147">
        <v>2</v>
      </c>
      <c r="AX147">
        <v>35797755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Y147*Source!I135</f>
        <v>6.0000000000000002E-5</v>
      </c>
      <c r="CY147">
        <f>AA147</f>
        <v>54619.68</v>
      </c>
      <c r="CZ147">
        <f>AE147</f>
        <v>11978</v>
      </c>
      <c r="DA147">
        <f>AI147</f>
        <v>4.5599999999999996</v>
      </c>
      <c r="DB147">
        <f t="shared" si="16"/>
        <v>11.98</v>
      </c>
      <c r="DC147">
        <f t="shared" si="17"/>
        <v>0</v>
      </c>
    </row>
    <row r="148" spans="1:107">
      <c r="A148">
        <f>ROW(Source!A135)</f>
        <v>135</v>
      </c>
      <c r="B148">
        <v>34132744</v>
      </c>
      <c r="C148">
        <v>35797749</v>
      </c>
      <c r="D148">
        <v>29115584</v>
      </c>
      <c r="E148">
        <v>1</v>
      </c>
      <c r="F148">
        <v>1</v>
      </c>
      <c r="G148">
        <v>1</v>
      </c>
      <c r="H148">
        <v>3</v>
      </c>
      <c r="I148" t="s">
        <v>487</v>
      </c>
      <c r="J148" t="s">
        <v>488</v>
      </c>
      <c r="K148" t="s">
        <v>489</v>
      </c>
      <c r="L148">
        <v>1339</v>
      </c>
      <c r="N148">
        <v>1007</v>
      </c>
      <c r="O148" t="s">
        <v>181</v>
      </c>
      <c r="P148" t="s">
        <v>181</v>
      </c>
      <c r="Q148">
        <v>1</v>
      </c>
      <c r="W148">
        <v>0</v>
      </c>
      <c r="X148">
        <v>-1842146247</v>
      </c>
      <c r="Y148">
        <v>0.52900000000000003</v>
      </c>
      <c r="AA148">
        <v>4659.3999999999996</v>
      </c>
      <c r="AB148">
        <v>0</v>
      </c>
      <c r="AC148">
        <v>0</v>
      </c>
      <c r="AD148">
        <v>0</v>
      </c>
      <c r="AE148">
        <v>601.99</v>
      </c>
      <c r="AF148">
        <v>0</v>
      </c>
      <c r="AG148">
        <v>0</v>
      </c>
      <c r="AH148">
        <v>0</v>
      </c>
      <c r="AI148">
        <v>7.74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0</v>
      </c>
      <c r="AQ148">
        <v>0</v>
      </c>
      <c r="AR148">
        <v>0</v>
      </c>
      <c r="AS148" t="s">
        <v>3</v>
      </c>
      <c r="AT148">
        <v>0.52900000000000003</v>
      </c>
      <c r="AU148" t="s">
        <v>3</v>
      </c>
      <c r="AV148">
        <v>0</v>
      </c>
      <c r="AW148">
        <v>2</v>
      </c>
      <c r="AX148">
        <v>35797756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Y148*Source!I135</f>
        <v>3.1739999999999997E-2</v>
      </c>
      <c r="CY148">
        <f>AA148</f>
        <v>4659.3999999999996</v>
      </c>
      <c r="CZ148">
        <f>AE148</f>
        <v>601.99</v>
      </c>
      <c r="DA148">
        <f>AI148</f>
        <v>7.74</v>
      </c>
      <c r="DB148">
        <f t="shared" si="16"/>
        <v>318.45</v>
      </c>
      <c r="DC148">
        <f t="shared" si="17"/>
        <v>0</v>
      </c>
    </row>
    <row r="149" spans="1:107">
      <c r="A149">
        <f>ROW(Source!A135)</f>
        <v>135</v>
      </c>
      <c r="B149">
        <v>34132744</v>
      </c>
      <c r="C149">
        <v>35797749</v>
      </c>
      <c r="D149">
        <v>29131507</v>
      </c>
      <c r="E149">
        <v>1</v>
      </c>
      <c r="F149">
        <v>1</v>
      </c>
      <c r="G149">
        <v>1</v>
      </c>
      <c r="H149">
        <v>3</v>
      </c>
      <c r="I149" t="s">
        <v>490</v>
      </c>
      <c r="J149" t="s">
        <v>491</v>
      </c>
      <c r="K149" t="s">
        <v>492</v>
      </c>
      <c r="L149">
        <v>1348</v>
      </c>
      <c r="N149">
        <v>1009</v>
      </c>
      <c r="O149" t="s">
        <v>26</v>
      </c>
      <c r="P149" t="s">
        <v>26</v>
      </c>
      <c r="Q149">
        <v>1000</v>
      </c>
      <c r="W149">
        <v>0</v>
      </c>
      <c r="X149">
        <v>-1607932892</v>
      </c>
      <c r="Y149">
        <v>2E-3</v>
      </c>
      <c r="AA149">
        <v>59904.17</v>
      </c>
      <c r="AB149">
        <v>0</v>
      </c>
      <c r="AC149">
        <v>0</v>
      </c>
      <c r="AD149">
        <v>0</v>
      </c>
      <c r="AE149">
        <v>7200.02</v>
      </c>
      <c r="AF149">
        <v>0</v>
      </c>
      <c r="AG149">
        <v>0</v>
      </c>
      <c r="AH149">
        <v>0</v>
      </c>
      <c r="AI149">
        <v>8.32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0</v>
      </c>
      <c r="AQ149">
        <v>0</v>
      </c>
      <c r="AR149">
        <v>0</v>
      </c>
      <c r="AS149" t="s">
        <v>3</v>
      </c>
      <c r="AT149">
        <v>2E-3</v>
      </c>
      <c r="AU149" t="s">
        <v>3</v>
      </c>
      <c r="AV149">
        <v>0</v>
      </c>
      <c r="AW149">
        <v>2</v>
      </c>
      <c r="AX149">
        <v>35797757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Y149*Source!I135</f>
        <v>1.2E-4</v>
      </c>
      <c r="CY149">
        <f>AA149</f>
        <v>59904.17</v>
      </c>
      <c r="CZ149">
        <f>AE149</f>
        <v>7200.02</v>
      </c>
      <c r="DA149">
        <f>AI149</f>
        <v>8.32</v>
      </c>
      <c r="DB149">
        <f t="shared" si="16"/>
        <v>14.4</v>
      </c>
      <c r="DC149">
        <f t="shared" si="17"/>
        <v>0</v>
      </c>
    </row>
    <row r="150" spans="1:107">
      <c r="A150">
        <f>ROW(Source!A135)</f>
        <v>135</v>
      </c>
      <c r="B150">
        <v>34132744</v>
      </c>
      <c r="C150">
        <v>35797749</v>
      </c>
      <c r="D150">
        <v>29145008</v>
      </c>
      <c r="E150">
        <v>1</v>
      </c>
      <c r="F150">
        <v>1</v>
      </c>
      <c r="G150">
        <v>1</v>
      </c>
      <c r="H150">
        <v>3</v>
      </c>
      <c r="I150" t="s">
        <v>493</v>
      </c>
      <c r="J150" t="s">
        <v>494</v>
      </c>
      <c r="K150" t="s">
        <v>495</v>
      </c>
      <c r="L150">
        <v>1339</v>
      </c>
      <c r="N150">
        <v>1007</v>
      </c>
      <c r="O150" t="s">
        <v>181</v>
      </c>
      <c r="P150" t="s">
        <v>181</v>
      </c>
      <c r="Q150">
        <v>1</v>
      </c>
      <c r="W150">
        <v>0</v>
      </c>
      <c r="X150">
        <v>32332317</v>
      </c>
      <c r="Y150">
        <v>0.28000000000000003</v>
      </c>
      <c r="AA150">
        <v>3909.27</v>
      </c>
      <c r="AB150">
        <v>0</v>
      </c>
      <c r="AC150">
        <v>0</v>
      </c>
      <c r="AD150">
        <v>0</v>
      </c>
      <c r="AE150">
        <v>580.01</v>
      </c>
      <c r="AF150">
        <v>0</v>
      </c>
      <c r="AG150">
        <v>0</v>
      </c>
      <c r="AH150">
        <v>0</v>
      </c>
      <c r="AI150">
        <v>6.74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0</v>
      </c>
      <c r="AQ150">
        <v>0</v>
      </c>
      <c r="AR150">
        <v>0</v>
      </c>
      <c r="AS150" t="s">
        <v>3</v>
      </c>
      <c r="AT150">
        <v>0.28000000000000003</v>
      </c>
      <c r="AU150" t="s">
        <v>3</v>
      </c>
      <c r="AV150">
        <v>0</v>
      </c>
      <c r="AW150">
        <v>2</v>
      </c>
      <c r="AX150">
        <v>35797758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Y150*Source!I135</f>
        <v>1.6800000000000002E-2</v>
      </c>
      <c r="CY150">
        <f>AA150</f>
        <v>3909.27</v>
      </c>
      <c r="CZ150">
        <f>AE150</f>
        <v>580.01</v>
      </c>
      <c r="DA150">
        <f>AI150</f>
        <v>6.74</v>
      </c>
      <c r="DB150">
        <f t="shared" si="16"/>
        <v>162.4</v>
      </c>
      <c r="DC150">
        <f t="shared" si="17"/>
        <v>0</v>
      </c>
    </row>
    <row r="151" spans="1:107">
      <c r="A151">
        <f>ROW(Source!A136)</f>
        <v>136</v>
      </c>
      <c r="B151">
        <v>34132744</v>
      </c>
      <c r="C151">
        <v>35797782</v>
      </c>
      <c r="D151">
        <v>18413230</v>
      </c>
      <c r="E151">
        <v>1</v>
      </c>
      <c r="F151">
        <v>1</v>
      </c>
      <c r="G151">
        <v>1</v>
      </c>
      <c r="H151">
        <v>1</v>
      </c>
      <c r="I151" t="s">
        <v>496</v>
      </c>
      <c r="J151" t="s">
        <v>3</v>
      </c>
      <c r="K151" t="s">
        <v>497</v>
      </c>
      <c r="L151">
        <v>1369</v>
      </c>
      <c r="N151">
        <v>1013</v>
      </c>
      <c r="O151" t="s">
        <v>299</v>
      </c>
      <c r="P151" t="s">
        <v>299</v>
      </c>
      <c r="Q151">
        <v>1</v>
      </c>
      <c r="W151">
        <v>0</v>
      </c>
      <c r="X151">
        <v>355262106</v>
      </c>
      <c r="Y151">
        <v>434.89549999999997</v>
      </c>
      <c r="AA151">
        <v>0</v>
      </c>
      <c r="AB151">
        <v>0</v>
      </c>
      <c r="AC151">
        <v>0</v>
      </c>
      <c r="AD151">
        <v>304.64</v>
      </c>
      <c r="AE151">
        <v>0</v>
      </c>
      <c r="AF151">
        <v>0</v>
      </c>
      <c r="AG151">
        <v>0</v>
      </c>
      <c r="AH151">
        <v>304.64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</v>
      </c>
      <c r="AT151">
        <v>378.17</v>
      </c>
      <c r="AU151" t="s">
        <v>101</v>
      </c>
      <c r="AV151">
        <v>1</v>
      </c>
      <c r="AW151">
        <v>2</v>
      </c>
      <c r="AX151">
        <v>36151141</v>
      </c>
      <c r="AY151">
        <v>2</v>
      </c>
      <c r="AZ151">
        <v>131072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Y151*Source!I136</f>
        <v>13.916656</v>
      </c>
      <c r="CY151">
        <f>AD151</f>
        <v>304.64</v>
      </c>
      <c r="CZ151">
        <f>AH151</f>
        <v>304.64</v>
      </c>
      <c r="DA151">
        <f>AL151</f>
        <v>1</v>
      </c>
      <c r="DB151">
        <f>ROUND((ROUND(AT151*CZ151,2)*1.15),6)</f>
        <v>132486.56649999999</v>
      </c>
      <c r="DC151">
        <f>ROUND((ROUND(AT151*AG151,2)*1.15),6)</f>
        <v>0</v>
      </c>
    </row>
    <row r="152" spans="1:107">
      <c r="A152">
        <f>ROW(Source!A136)</f>
        <v>136</v>
      </c>
      <c r="B152">
        <v>34132744</v>
      </c>
      <c r="C152">
        <v>35797782</v>
      </c>
      <c r="D152">
        <v>121548</v>
      </c>
      <c r="E152">
        <v>1</v>
      </c>
      <c r="F152">
        <v>1</v>
      </c>
      <c r="G152">
        <v>1</v>
      </c>
      <c r="H152">
        <v>1</v>
      </c>
      <c r="I152" t="s">
        <v>28</v>
      </c>
      <c r="J152" t="s">
        <v>3</v>
      </c>
      <c r="K152" t="s">
        <v>302</v>
      </c>
      <c r="L152">
        <v>608254</v>
      </c>
      <c r="N152">
        <v>1013</v>
      </c>
      <c r="O152" t="s">
        <v>303</v>
      </c>
      <c r="P152" t="s">
        <v>303</v>
      </c>
      <c r="Q152">
        <v>1</v>
      </c>
      <c r="W152">
        <v>0</v>
      </c>
      <c r="X152">
        <v>-185737400</v>
      </c>
      <c r="Y152">
        <v>2.7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</v>
      </c>
      <c r="AT152">
        <v>2.16</v>
      </c>
      <c r="AU152" t="s">
        <v>100</v>
      </c>
      <c r="AV152">
        <v>2</v>
      </c>
      <c r="AW152">
        <v>2</v>
      </c>
      <c r="AX152">
        <v>36151142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Y152*Source!I136</f>
        <v>8.6400000000000005E-2</v>
      </c>
      <c r="CY152">
        <f>AD152</f>
        <v>0</v>
      </c>
      <c r="CZ152">
        <f>AH152</f>
        <v>0</v>
      </c>
      <c r="DA152">
        <f>AL152</f>
        <v>1</v>
      </c>
      <c r="DB152">
        <f t="shared" ref="DB152:DB157" si="18">ROUND((ROUND(AT152*CZ152,2)*1.25),6)</f>
        <v>0</v>
      </c>
      <c r="DC152">
        <f t="shared" ref="DC152:DC157" si="19">ROUND((ROUND(AT152*AG152,2)*1.25),6)</f>
        <v>0</v>
      </c>
    </row>
    <row r="153" spans="1:107">
      <c r="A153">
        <f>ROW(Source!A136)</f>
        <v>136</v>
      </c>
      <c r="B153">
        <v>34132744</v>
      </c>
      <c r="C153">
        <v>35797782</v>
      </c>
      <c r="D153">
        <v>29172267</v>
      </c>
      <c r="E153">
        <v>1</v>
      </c>
      <c r="F153">
        <v>1</v>
      </c>
      <c r="G153">
        <v>1</v>
      </c>
      <c r="H153">
        <v>2</v>
      </c>
      <c r="I153" t="s">
        <v>498</v>
      </c>
      <c r="J153" t="s">
        <v>499</v>
      </c>
      <c r="K153" t="s">
        <v>500</v>
      </c>
      <c r="L153">
        <v>1368</v>
      </c>
      <c r="N153">
        <v>1011</v>
      </c>
      <c r="O153" t="s">
        <v>307</v>
      </c>
      <c r="P153" t="s">
        <v>307</v>
      </c>
      <c r="Q153">
        <v>1</v>
      </c>
      <c r="W153">
        <v>0</v>
      </c>
      <c r="X153">
        <v>892994112</v>
      </c>
      <c r="Y153">
        <v>0.42500000000000004</v>
      </c>
      <c r="AA153">
        <v>0</v>
      </c>
      <c r="AB153">
        <v>848.48</v>
      </c>
      <c r="AC153">
        <v>453.6</v>
      </c>
      <c r="AD153">
        <v>0</v>
      </c>
      <c r="AE153">
        <v>0</v>
      </c>
      <c r="AF153">
        <v>83.43</v>
      </c>
      <c r="AG153">
        <v>13.5</v>
      </c>
      <c r="AH153">
        <v>0</v>
      </c>
      <c r="AI153">
        <v>1</v>
      </c>
      <c r="AJ153">
        <v>10.17</v>
      </c>
      <c r="AK153">
        <v>33.6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</v>
      </c>
      <c r="AT153">
        <v>0.34</v>
      </c>
      <c r="AU153" t="s">
        <v>100</v>
      </c>
      <c r="AV153">
        <v>0</v>
      </c>
      <c r="AW153">
        <v>2</v>
      </c>
      <c r="AX153">
        <v>36151143</v>
      </c>
      <c r="AY153">
        <v>1</v>
      </c>
      <c r="AZ153">
        <v>0</v>
      </c>
      <c r="BA153">
        <v>153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Y153*Source!I136</f>
        <v>1.3600000000000001E-2</v>
      </c>
      <c r="CY153">
        <f>AB153</f>
        <v>848.48</v>
      </c>
      <c r="CZ153">
        <f>AF153</f>
        <v>83.43</v>
      </c>
      <c r="DA153">
        <f>AJ153</f>
        <v>10.17</v>
      </c>
      <c r="DB153">
        <f t="shared" si="18"/>
        <v>35.462499999999999</v>
      </c>
      <c r="DC153">
        <f t="shared" si="19"/>
        <v>5.7374999999999998</v>
      </c>
    </row>
    <row r="154" spans="1:107">
      <c r="A154">
        <f>ROW(Source!A136)</f>
        <v>136</v>
      </c>
      <c r="B154">
        <v>34132744</v>
      </c>
      <c r="C154">
        <v>35797782</v>
      </c>
      <c r="D154">
        <v>29172378</v>
      </c>
      <c r="E154">
        <v>1</v>
      </c>
      <c r="F154">
        <v>1</v>
      </c>
      <c r="G154">
        <v>1</v>
      </c>
      <c r="H154">
        <v>2</v>
      </c>
      <c r="I154" t="s">
        <v>501</v>
      </c>
      <c r="J154" t="s">
        <v>502</v>
      </c>
      <c r="K154" t="s">
        <v>503</v>
      </c>
      <c r="L154">
        <v>1368</v>
      </c>
      <c r="N154">
        <v>1011</v>
      </c>
      <c r="O154" t="s">
        <v>307</v>
      </c>
      <c r="P154" t="s">
        <v>307</v>
      </c>
      <c r="Q154">
        <v>1</v>
      </c>
      <c r="W154">
        <v>0</v>
      </c>
      <c r="X154">
        <v>912204425</v>
      </c>
      <c r="Y154">
        <v>0.16250000000000001</v>
      </c>
      <c r="AA154">
        <v>0</v>
      </c>
      <c r="AB154">
        <v>955.79</v>
      </c>
      <c r="AC154">
        <v>389.76</v>
      </c>
      <c r="AD154">
        <v>0</v>
      </c>
      <c r="AE154">
        <v>0</v>
      </c>
      <c r="AF154">
        <v>88.01</v>
      </c>
      <c r="AG154">
        <v>11.6</v>
      </c>
      <c r="AH154">
        <v>0</v>
      </c>
      <c r="AI154">
        <v>1</v>
      </c>
      <c r="AJ154">
        <v>10.86</v>
      </c>
      <c r="AK154">
        <v>33.6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</v>
      </c>
      <c r="AT154">
        <v>0.13</v>
      </c>
      <c r="AU154" t="s">
        <v>100</v>
      </c>
      <c r="AV154">
        <v>0</v>
      </c>
      <c r="AW154">
        <v>2</v>
      </c>
      <c r="AX154">
        <v>36151144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Y154*Source!I136</f>
        <v>5.2000000000000006E-3</v>
      </c>
      <c r="CY154">
        <f>AB154</f>
        <v>955.79</v>
      </c>
      <c r="CZ154">
        <f>AF154</f>
        <v>88.01</v>
      </c>
      <c r="DA154">
        <f>AJ154</f>
        <v>10.86</v>
      </c>
      <c r="DB154">
        <f t="shared" si="18"/>
        <v>14.3</v>
      </c>
      <c r="DC154">
        <f t="shared" si="19"/>
        <v>1.8875</v>
      </c>
    </row>
    <row r="155" spans="1:107">
      <c r="A155">
        <f>ROW(Source!A136)</f>
        <v>136</v>
      </c>
      <c r="B155">
        <v>34132744</v>
      </c>
      <c r="C155">
        <v>35797782</v>
      </c>
      <c r="D155">
        <v>29173141</v>
      </c>
      <c r="E155">
        <v>1</v>
      </c>
      <c r="F155">
        <v>1</v>
      </c>
      <c r="G155">
        <v>1</v>
      </c>
      <c r="H155">
        <v>2</v>
      </c>
      <c r="I155" t="s">
        <v>504</v>
      </c>
      <c r="J155" t="s">
        <v>505</v>
      </c>
      <c r="K155" t="s">
        <v>506</v>
      </c>
      <c r="L155">
        <v>1368</v>
      </c>
      <c r="N155">
        <v>1011</v>
      </c>
      <c r="O155" t="s">
        <v>307</v>
      </c>
      <c r="P155" t="s">
        <v>307</v>
      </c>
      <c r="Q155">
        <v>1</v>
      </c>
      <c r="W155">
        <v>0</v>
      </c>
      <c r="X155">
        <v>1314032473</v>
      </c>
      <c r="Y155">
        <v>2.1124999999999998</v>
      </c>
      <c r="AA155">
        <v>0</v>
      </c>
      <c r="AB155">
        <v>364.68</v>
      </c>
      <c r="AC155">
        <v>338.02</v>
      </c>
      <c r="AD155">
        <v>0</v>
      </c>
      <c r="AE155">
        <v>0</v>
      </c>
      <c r="AF155">
        <v>12.4</v>
      </c>
      <c r="AG155">
        <v>10.06</v>
      </c>
      <c r="AH155">
        <v>0</v>
      </c>
      <c r="AI155">
        <v>1</v>
      </c>
      <c r="AJ155">
        <v>29.41</v>
      </c>
      <c r="AK155">
        <v>33.6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</v>
      </c>
      <c r="AT155">
        <v>1.69</v>
      </c>
      <c r="AU155" t="s">
        <v>100</v>
      </c>
      <c r="AV155">
        <v>0</v>
      </c>
      <c r="AW155">
        <v>2</v>
      </c>
      <c r="AX155">
        <v>36151145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Y155*Source!I136</f>
        <v>6.7599999999999993E-2</v>
      </c>
      <c r="CY155">
        <f>AB155</f>
        <v>364.68</v>
      </c>
      <c r="CZ155">
        <f>AF155</f>
        <v>12.4</v>
      </c>
      <c r="DA155">
        <f>AJ155</f>
        <v>29.41</v>
      </c>
      <c r="DB155">
        <f t="shared" si="18"/>
        <v>26.2</v>
      </c>
      <c r="DC155">
        <f t="shared" si="19"/>
        <v>21.25</v>
      </c>
    </row>
    <row r="156" spans="1:107">
      <c r="A156">
        <f>ROW(Source!A136)</f>
        <v>136</v>
      </c>
      <c r="B156">
        <v>34132744</v>
      </c>
      <c r="C156">
        <v>35797782</v>
      </c>
      <c r="D156">
        <v>29174638</v>
      </c>
      <c r="E156">
        <v>1</v>
      </c>
      <c r="F156">
        <v>1</v>
      </c>
      <c r="G156">
        <v>1</v>
      </c>
      <c r="H156">
        <v>2</v>
      </c>
      <c r="I156" t="s">
        <v>507</v>
      </c>
      <c r="J156" t="s">
        <v>508</v>
      </c>
      <c r="K156" t="s">
        <v>509</v>
      </c>
      <c r="L156">
        <v>1368</v>
      </c>
      <c r="N156">
        <v>1011</v>
      </c>
      <c r="O156" t="s">
        <v>307</v>
      </c>
      <c r="P156" t="s">
        <v>307</v>
      </c>
      <c r="Q156">
        <v>1</v>
      </c>
      <c r="W156">
        <v>0</v>
      </c>
      <c r="X156">
        <v>-2119287708</v>
      </c>
      <c r="Y156">
        <v>0.11249999999999999</v>
      </c>
      <c r="AA156">
        <v>0</v>
      </c>
      <c r="AB156">
        <v>17.45</v>
      </c>
      <c r="AC156">
        <v>0</v>
      </c>
      <c r="AD156">
        <v>0</v>
      </c>
      <c r="AE156">
        <v>0</v>
      </c>
      <c r="AF156">
        <v>9.9700000000000006</v>
      </c>
      <c r="AG156">
        <v>0</v>
      </c>
      <c r="AH156">
        <v>0</v>
      </c>
      <c r="AI156">
        <v>1</v>
      </c>
      <c r="AJ156">
        <v>1.75</v>
      </c>
      <c r="AK156">
        <v>33.6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</v>
      </c>
      <c r="AT156">
        <v>0.09</v>
      </c>
      <c r="AU156" t="s">
        <v>100</v>
      </c>
      <c r="AV156">
        <v>0</v>
      </c>
      <c r="AW156">
        <v>2</v>
      </c>
      <c r="AX156">
        <v>36151146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Y156*Source!I136</f>
        <v>3.5999999999999999E-3</v>
      </c>
      <c r="CY156">
        <f>AB156</f>
        <v>17.45</v>
      </c>
      <c r="CZ156">
        <f>AF156</f>
        <v>9.9700000000000006</v>
      </c>
      <c r="DA156">
        <f>AJ156</f>
        <v>1.75</v>
      </c>
      <c r="DB156">
        <f t="shared" si="18"/>
        <v>1.125</v>
      </c>
      <c r="DC156">
        <f t="shared" si="19"/>
        <v>0</v>
      </c>
    </row>
    <row r="157" spans="1:107">
      <c r="A157">
        <f>ROW(Source!A136)</f>
        <v>136</v>
      </c>
      <c r="B157">
        <v>34132744</v>
      </c>
      <c r="C157">
        <v>35797782</v>
      </c>
      <c r="D157">
        <v>29174913</v>
      </c>
      <c r="E157">
        <v>1</v>
      </c>
      <c r="F157">
        <v>1</v>
      </c>
      <c r="G157">
        <v>1</v>
      </c>
      <c r="H157">
        <v>2</v>
      </c>
      <c r="I157" t="s">
        <v>318</v>
      </c>
      <c r="J157" t="s">
        <v>319</v>
      </c>
      <c r="K157" t="s">
        <v>320</v>
      </c>
      <c r="L157">
        <v>1368</v>
      </c>
      <c r="N157">
        <v>1011</v>
      </c>
      <c r="O157" t="s">
        <v>307</v>
      </c>
      <c r="P157" t="s">
        <v>307</v>
      </c>
      <c r="Q157">
        <v>1</v>
      </c>
      <c r="W157">
        <v>0</v>
      </c>
      <c r="X157">
        <v>458544584</v>
      </c>
      <c r="Y157">
        <v>0.16250000000000001</v>
      </c>
      <c r="AA157">
        <v>0</v>
      </c>
      <c r="AB157">
        <v>932.72</v>
      </c>
      <c r="AC157">
        <v>389.76</v>
      </c>
      <c r="AD157">
        <v>0</v>
      </c>
      <c r="AE157">
        <v>0</v>
      </c>
      <c r="AF157">
        <v>87.17</v>
      </c>
      <c r="AG157">
        <v>11.6</v>
      </c>
      <c r="AH157">
        <v>0</v>
      </c>
      <c r="AI157">
        <v>1</v>
      </c>
      <c r="AJ157">
        <v>10.7</v>
      </c>
      <c r="AK157">
        <v>33.6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</v>
      </c>
      <c r="AT157">
        <v>0.13</v>
      </c>
      <c r="AU157" t="s">
        <v>100</v>
      </c>
      <c r="AV157">
        <v>0</v>
      </c>
      <c r="AW157">
        <v>2</v>
      </c>
      <c r="AX157">
        <v>36151147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Y157*Source!I136</f>
        <v>5.2000000000000006E-3</v>
      </c>
      <c r="CY157">
        <f>AB157</f>
        <v>932.72</v>
      </c>
      <c r="CZ157">
        <f>AF157</f>
        <v>87.17</v>
      </c>
      <c r="DA157">
        <f>AJ157</f>
        <v>10.7</v>
      </c>
      <c r="DB157">
        <f t="shared" si="18"/>
        <v>14.1625</v>
      </c>
      <c r="DC157">
        <f t="shared" si="19"/>
        <v>1.8875</v>
      </c>
    </row>
    <row r="158" spans="1:107">
      <c r="A158">
        <f>ROW(Source!A136)</f>
        <v>136</v>
      </c>
      <c r="B158">
        <v>34132744</v>
      </c>
      <c r="C158">
        <v>35797782</v>
      </c>
      <c r="D158">
        <v>29107863</v>
      </c>
      <c r="E158">
        <v>1</v>
      </c>
      <c r="F158">
        <v>1</v>
      </c>
      <c r="G158">
        <v>1</v>
      </c>
      <c r="H158">
        <v>3</v>
      </c>
      <c r="I158" t="s">
        <v>510</v>
      </c>
      <c r="J158" t="s">
        <v>511</v>
      </c>
      <c r="K158" t="s">
        <v>512</v>
      </c>
      <c r="L158">
        <v>1348</v>
      </c>
      <c r="N158">
        <v>1009</v>
      </c>
      <c r="O158" t="s">
        <v>26</v>
      </c>
      <c r="P158" t="s">
        <v>26</v>
      </c>
      <c r="Q158">
        <v>1000</v>
      </c>
      <c r="W158">
        <v>0</v>
      </c>
      <c r="X158">
        <v>362594991</v>
      </c>
      <c r="Y158">
        <v>2.1000000000000001E-2</v>
      </c>
      <c r="AA158">
        <v>36124.89</v>
      </c>
      <c r="AB158">
        <v>0</v>
      </c>
      <c r="AC158">
        <v>0</v>
      </c>
      <c r="AD158">
        <v>0</v>
      </c>
      <c r="AE158">
        <v>6532.53</v>
      </c>
      <c r="AF158">
        <v>0</v>
      </c>
      <c r="AG158">
        <v>0</v>
      </c>
      <c r="AH158">
        <v>0</v>
      </c>
      <c r="AI158">
        <v>5.53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0</v>
      </c>
      <c r="AQ158">
        <v>0</v>
      </c>
      <c r="AR158">
        <v>0</v>
      </c>
      <c r="AS158" t="s">
        <v>3</v>
      </c>
      <c r="AT158">
        <v>2.1000000000000001E-2</v>
      </c>
      <c r="AU158" t="s">
        <v>3</v>
      </c>
      <c r="AV158">
        <v>0</v>
      </c>
      <c r="AW158">
        <v>2</v>
      </c>
      <c r="AX158">
        <v>36151148</v>
      </c>
      <c r="AY158">
        <v>1</v>
      </c>
      <c r="AZ158">
        <v>0</v>
      </c>
      <c r="BA158">
        <v>158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Y158*Source!I136</f>
        <v>6.7200000000000007E-4</v>
      </c>
      <c r="CY158">
        <f>AA158</f>
        <v>36124.89</v>
      </c>
      <c r="CZ158">
        <f>AE158</f>
        <v>6532.53</v>
      </c>
      <c r="DA158">
        <f>AI158</f>
        <v>5.53</v>
      </c>
      <c r="DB158">
        <f>ROUND(ROUND(AT158*CZ158,2),6)</f>
        <v>137.18</v>
      </c>
      <c r="DC158">
        <f>ROUND(ROUND(AT158*AG158,2),6)</f>
        <v>0</v>
      </c>
    </row>
    <row r="159" spans="1:107">
      <c r="A159">
        <f>ROW(Source!A136)</f>
        <v>136</v>
      </c>
      <c r="B159">
        <v>34132744</v>
      </c>
      <c r="C159">
        <v>35797782</v>
      </c>
      <c r="D159">
        <v>29109437</v>
      </c>
      <c r="E159">
        <v>1</v>
      </c>
      <c r="F159">
        <v>1</v>
      </c>
      <c r="G159">
        <v>1</v>
      </c>
      <c r="H159">
        <v>3</v>
      </c>
      <c r="I159" t="s">
        <v>513</v>
      </c>
      <c r="J159" t="s">
        <v>514</v>
      </c>
      <c r="K159" t="s">
        <v>515</v>
      </c>
      <c r="L159">
        <v>1346</v>
      </c>
      <c r="N159">
        <v>1009</v>
      </c>
      <c r="O159" t="s">
        <v>414</v>
      </c>
      <c r="P159" t="s">
        <v>414</v>
      </c>
      <c r="Q159">
        <v>1</v>
      </c>
      <c r="W159">
        <v>0</v>
      </c>
      <c r="X159">
        <v>-1940067584</v>
      </c>
      <c r="Y159">
        <v>1200</v>
      </c>
      <c r="AA159">
        <v>15.98</v>
      </c>
      <c r="AB159">
        <v>0</v>
      </c>
      <c r="AC159">
        <v>0</v>
      </c>
      <c r="AD159">
        <v>0</v>
      </c>
      <c r="AE159">
        <v>3.86</v>
      </c>
      <c r="AF159">
        <v>0</v>
      </c>
      <c r="AG159">
        <v>0</v>
      </c>
      <c r="AH159">
        <v>0</v>
      </c>
      <c r="AI159">
        <v>4.1399999999999997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0</v>
      </c>
      <c r="AQ159">
        <v>0</v>
      </c>
      <c r="AR159">
        <v>0</v>
      </c>
      <c r="AS159" t="s">
        <v>3</v>
      </c>
      <c r="AT159">
        <v>1200</v>
      </c>
      <c r="AU159" t="s">
        <v>3</v>
      </c>
      <c r="AV159">
        <v>0</v>
      </c>
      <c r="AW159">
        <v>2</v>
      </c>
      <c r="AX159">
        <v>36151149</v>
      </c>
      <c r="AY159">
        <v>1</v>
      </c>
      <c r="AZ159">
        <v>0</v>
      </c>
      <c r="BA159">
        <v>159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Y159*Source!I136</f>
        <v>38.4</v>
      </c>
      <c r="CY159">
        <f>AA159</f>
        <v>15.98</v>
      </c>
      <c r="CZ159">
        <f>AE159</f>
        <v>3.86</v>
      </c>
      <c r="DA159">
        <f>AI159</f>
        <v>4.1399999999999997</v>
      </c>
      <c r="DB159">
        <f>ROUND(ROUND(AT159*CZ159,2),6)</f>
        <v>4632</v>
      </c>
      <c r="DC159">
        <f>ROUND(ROUND(AT159*AG159,2),6)</f>
        <v>0</v>
      </c>
    </row>
    <row r="160" spans="1:107">
      <c r="A160">
        <f>ROW(Source!A136)</f>
        <v>136</v>
      </c>
      <c r="B160">
        <v>34132744</v>
      </c>
      <c r="C160">
        <v>35797782</v>
      </c>
      <c r="D160">
        <v>29109878</v>
      </c>
      <c r="E160">
        <v>1</v>
      </c>
      <c r="F160">
        <v>1</v>
      </c>
      <c r="G160">
        <v>1</v>
      </c>
      <c r="H160">
        <v>3</v>
      </c>
      <c r="I160" t="s">
        <v>516</v>
      </c>
      <c r="J160" t="s">
        <v>517</v>
      </c>
      <c r="K160" t="s">
        <v>518</v>
      </c>
      <c r="L160">
        <v>1327</v>
      </c>
      <c r="N160">
        <v>1005</v>
      </c>
      <c r="O160" t="s">
        <v>143</v>
      </c>
      <c r="P160" t="s">
        <v>143</v>
      </c>
      <c r="Q160">
        <v>1</v>
      </c>
      <c r="W160">
        <v>0</v>
      </c>
      <c r="X160">
        <v>631478248</v>
      </c>
      <c r="Y160">
        <v>102</v>
      </c>
      <c r="AA160">
        <v>437.86</v>
      </c>
      <c r="AB160">
        <v>0</v>
      </c>
      <c r="AC160">
        <v>0</v>
      </c>
      <c r="AD160">
        <v>0</v>
      </c>
      <c r="AE160">
        <v>126.55</v>
      </c>
      <c r="AF160">
        <v>0</v>
      </c>
      <c r="AG160">
        <v>0</v>
      </c>
      <c r="AH160">
        <v>0</v>
      </c>
      <c r="AI160">
        <v>3.46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0</v>
      </c>
      <c r="AQ160">
        <v>0</v>
      </c>
      <c r="AR160">
        <v>0</v>
      </c>
      <c r="AS160" t="s">
        <v>3</v>
      </c>
      <c r="AT160">
        <v>102</v>
      </c>
      <c r="AU160" t="s">
        <v>3</v>
      </c>
      <c r="AV160">
        <v>0</v>
      </c>
      <c r="AW160">
        <v>2</v>
      </c>
      <c r="AX160">
        <v>36151150</v>
      </c>
      <c r="AY160">
        <v>1</v>
      </c>
      <c r="AZ160">
        <v>0</v>
      </c>
      <c r="BA160">
        <v>160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Y160*Source!I136</f>
        <v>3.2640000000000002</v>
      </c>
      <c r="CY160">
        <f>AA160</f>
        <v>437.86</v>
      </c>
      <c r="CZ160">
        <f>AE160</f>
        <v>126.55</v>
      </c>
      <c r="DA160">
        <f>AI160</f>
        <v>3.46</v>
      </c>
      <c r="DB160">
        <f>ROUND(ROUND(AT160*CZ160,2),6)</f>
        <v>12908.1</v>
      </c>
      <c r="DC160">
        <f>ROUND(ROUND(AT160*AG160,2),6)</f>
        <v>0</v>
      </c>
    </row>
    <row r="161" spans="1:107">
      <c r="A161">
        <f>ROW(Source!A136)</f>
        <v>136</v>
      </c>
      <c r="B161">
        <v>34132744</v>
      </c>
      <c r="C161">
        <v>35797782</v>
      </c>
      <c r="D161">
        <v>29150040</v>
      </c>
      <c r="E161">
        <v>1</v>
      </c>
      <c r="F161">
        <v>1</v>
      </c>
      <c r="G161">
        <v>1</v>
      </c>
      <c r="H161">
        <v>3</v>
      </c>
      <c r="I161" t="s">
        <v>432</v>
      </c>
      <c r="J161" t="s">
        <v>519</v>
      </c>
      <c r="K161" t="s">
        <v>434</v>
      </c>
      <c r="L161">
        <v>1339</v>
      </c>
      <c r="N161">
        <v>1007</v>
      </c>
      <c r="O161" t="s">
        <v>181</v>
      </c>
      <c r="P161" t="s">
        <v>181</v>
      </c>
      <c r="Q161">
        <v>1</v>
      </c>
      <c r="W161">
        <v>0</v>
      </c>
      <c r="X161">
        <v>693153122</v>
      </c>
      <c r="Y161">
        <v>0.45</v>
      </c>
      <c r="AA161">
        <v>22.2</v>
      </c>
      <c r="AB161">
        <v>0</v>
      </c>
      <c r="AC161">
        <v>0</v>
      </c>
      <c r="AD161">
        <v>0</v>
      </c>
      <c r="AE161">
        <v>2.44</v>
      </c>
      <c r="AF161">
        <v>0</v>
      </c>
      <c r="AG161">
        <v>0</v>
      </c>
      <c r="AH161">
        <v>0</v>
      </c>
      <c r="AI161">
        <v>9.1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0</v>
      </c>
      <c r="AQ161">
        <v>0</v>
      </c>
      <c r="AR161">
        <v>0</v>
      </c>
      <c r="AS161" t="s">
        <v>3</v>
      </c>
      <c r="AT161">
        <v>0.45</v>
      </c>
      <c r="AU161" t="s">
        <v>3</v>
      </c>
      <c r="AV161">
        <v>0</v>
      </c>
      <c r="AW161">
        <v>2</v>
      </c>
      <c r="AX161">
        <v>36151152</v>
      </c>
      <c r="AY161">
        <v>1</v>
      </c>
      <c r="AZ161">
        <v>0</v>
      </c>
      <c r="BA161">
        <v>162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Y161*Source!I136</f>
        <v>1.4400000000000001E-2</v>
      </c>
      <c r="CY161">
        <f>AA161</f>
        <v>22.2</v>
      </c>
      <c r="CZ161">
        <f>AE161</f>
        <v>2.44</v>
      </c>
      <c r="DA161">
        <f>AI161</f>
        <v>9.1</v>
      </c>
      <c r="DB161">
        <f>ROUND(ROUND(AT161*CZ161,2),6)</f>
        <v>1.1000000000000001</v>
      </c>
      <c r="DC161">
        <f>ROUND(ROUND(AT161*AG161,2),6)</f>
        <v>0</v>
      </c>
    </row>
    <row r="162" spans="1:107">
      <c r="A162">
        <f>ROW(Source!A137)</f>
        <v>137</v>
      </c>
      <c r="B162">
        <v>34132744</v>
      </c>
      <c r="C162">
        <v>37477059</v>
      </c>
      <c r="D162">
        <v>31427453</v>
      </c>
      <c r="E162">
        <v>1</v>
      </c>
      <c r="F162">
        <v>1</v>
      </c>
      <c r="G162">
        <v>1</v>
      </c>
      <c r="H162">
        <v>1</v>
      </c>
      <c r="I162" t="s">
        <v>330</v>
      </c>
      <c r="J162" t="s">
        <v>3</v>
      </c>
      <c r="K162" t="s">
        <v>331</v>
      </c>
      <c r="L162">
        <v>1369</v>
      </c>
      <c r="N162">
        <v>1013</v>
      </c>
      <c r="O162" t="s">
        <v>299</v>
      </c>
      <c r="P162" t="s">
        <v>299</v>
      </c>
      <c r="Q162">
        <v>1</v>
      </c>
      <c r="W162">
        <v>0</v>
      </c>
      <c r="X162">
        <v>1499813984</v>
      </c>
      <c r="Y162">
        <v>37.26</v>
      </c>
      <c r="AA162">
        <v>0</v>
      </c>
      <c r="AB162">
        <v>0</v>
      </c>
      <c r="AC162">
        <v>0</v>
      </c>
      <c r="AD162">
        <v>290.04000000000002</v>
      </c>
      <c r="AE162">
        <v>0</v>
      </c>
      <c r="AF162">
        <v>0</v>
      </c>
      <c r="AG162">
        <v>0</v>
      </c>
      <c r="AH162">
        <v>290.04000000000002</v>
      </c>
      <c r="AI162">
        <v>1</v>
      </c>
      <c r="AJ162">
        <v>1</v>
      </c>
      <c r="AK162">
        <v>1</v>
      </c>
      <c r="AL162">
        <v>1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</v>
      </c>
      <c r="AT162">
        <v>32.4</v>
      </c>
      <c r="AU162" t="s">
        <v>101</v>
      </c>
      <c r="AV162">
        <v>1</v>
      </c>
      <c r="AW162">
        <v>2</v>
      </c>
      <c r="AX162">
        <v>37477060</v>
      </c>
      <c r="AY162">
        <v>1</v>
      </c>
      <c r="AZ162">
        <v>0</v>
      </c>
      <c r="BA162">
        <v>163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Y162*Source!I137</f>
        <v>0.55889999999999995</v>
      </c>
      <c r="CY162">
        <f>AD162</f>
        <v>290.04000000000002</v>
      </c>
      <c r="CZ162">
        <f>AH162</f>
        <v>290.04000000000002</v>
      </c>
      <c r="DA162">
        <f>AL162</f>
        <v>1</v>
      </c>
      <c r="DB162">
        <f>ROUND((ROUND(AT162*CZ162,2)*1.15),6)</f>
        <v>10806.895</v>
      </c>
      <c r="DC162">
        <f>ROUND((ROUND(AT162*AG162,2)*1.15),6)</f>
        <v>0</v>
      </c>
    </row>
    <row r="163" spans="1:107">
      <c r="A163">
        <f>ROW(Source!A137)</f>
        <v>137</v>
      </c>
      <c r="B163">
        <v>34132744</v>
      </c>
      <c r="C163">
        <v>37477059</v>
      </c>
      <c r="D163">
        <v>121548</v>
      </c>
      <c r="E163">
        <v>1</v>
      </c>
      <c r="F163">
        <v>1</v>
      </c>
      <c r="G163">
        <v>1</v>
      </c>
      <c r="H163">
        <v>1</v>
      </c>
      <c r="I163" t="s">
        <v>28</v>
      </c>
      <c r="J163" t="s">
        <v>3</v>
      </c>
      <c r="K163" t="s">
        <v>302</v>
      </c>
      <c r="L163">
        <v>608254</v>
      </c>
      <c r="N163">
        <v>1013</v>
      </c>
      <c r="O163" t="s">
        <v>303</v>
      </c>
      <c r="P163" t="s">
        <v>303</v>
      </c>
      <c r="Q163">
        <v>1</v>
      </c>
      <c r="W163">
        <v>0</v>
      </c>
      <c r="X163">
        <v>-185737400</v>
      </c>
      <c r="Y163">
        <v>0.21250000000000002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1</v>
      </c>
      <c r="AL163">
        <v>1</v>
      </c>
      <c r="AN163">
        <v>0</v>
      </c>
      <c r="AO163">
        <v>1</v>
      </c>
      <c r="AP163">
        <v>1</v>
      </c>
      <c r="AQ163">
        <v>0</v>
      </c>
      <c r="AR163">
        <v>0</v>
      </c>
      <c r="AS163" t="s">
        <v>3</v>
      </c>
      <c r="AT163">
        <v>0.17</v>
      </c>
      <c r="AU163" t="s">
        <v>100</v>
      </c>
      <c r="AV163">
        <v>2</v>
      </c>
      <c r="AW163">
        <v>2</v>
      </c>
      <c r="AX163">
        <v>37477061</v>
      </c>
      <c r="AY163">
        <v>1</v>
      </c>
      <c r="AZ163">
        <v>0</v>
      </c>
      <c r="BA163">
        <v>164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Y163*Source!I137</f>
        <v>3.1875000000000002E-3</v>
      </c>
      <c r="CY163">
        <f>AD163</f>
        <v>0</v>
      </c>
      <c r="CZ163">
        <f>AH163</f>
        <v>0</v>
      </c>
      <c r="DA163">
        <f>AL163</f>
        <v>1</v>
      </c>
      <c r="DB163">
        <f>ROUND((ROUND(AT163*CZ163,2)*1.25),6)</f>
        <v>0</v>
      </c>
      <c r="DC163">
        <f>ROUND((ROUND(AT163*AG163,2)*1.25),6)</f>
        <v>0</v>
      </c>
    </row>
    <row r="164" spans="1:107">
      <c r="A164">
        <f>ROW(Source!A137)</f>
        <v>137</v>
      </c>
      <c r="B164">
        <v>34132744</v>
      </c>
      <c r="C164">
        <v>37477059</v>
      </c>
      <c r="D164">
        <v>35554688</v>
      </c>
      <c r="E164">
        <v>1</v>
      </c>
      <c r="F164">
        <v>1</v>
      </c>
      <c r="G164">
        <v>1</v>
      </c>
      <c r="H164">
        <v>2</v>
      </c>
      <c r="I164" t="s">
        <v>332</v>
      </c>
      <c r="J164" t="s">
        <v>333</v>
      </c>
      <c r="K164" t="s">
        <v>334</v>
      </c>
      <c r="L164">
        <v>1368</v>
      </c>
      <c r="N164">
        <v>1011</v>
      </c>
      <c r="O164" t="s">
        <v>307</v>
      </c>
      <c r="P164" t="s">
        <v>307</v>
      </c>
      <c r="Q164">
        <v>1</v>
      </c>
      <c r="W164">
        <v>0</v>
      </c>
      <c r="X164">
        <v>-735948250</v>
      </c>
      <c r="Y164">
        <v>6.25E-2</v>
      </c>
      <c r="AA164">
        <v>0</v>
      </c>
      <c r="AB164">
        <v>889.06</v>
      </c>
      <c r="AC164">
        <v>453.6</v>
      </c>
      <c r="AD164">
        <v>0</v>
      </c>
      <c r="AE164">
        <v>0</v>
      </c>
      <c r="AF164">
        <v>86.4</v>
      </c>
      <c r="AG164">
        <v>13.5</v>
      </c>
      <c r="AH164">
        <v>0</v>
      </c>
      <c r="AI164">
        <v>1</v>
      </c>
      <c r="AJ164">
        <v>10.29</v>
      </c>
      <c r="AK164">
        <v>33.6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</v>
      </c>
      <c r="AT164">
        <v>0.05</v>
      </c>
      <c r="AU164" t="s">
        <v>100</v>
      </c>
      <c r="AV164">
        <v>0</v>
      </c>
      <c r="AW164">
        <v>2</v>
      </c>
      <c r="AX164">
        <v>37477062</v>
      </c>
      <c r="AY164">
        <v>1</v>
      </c>
      <c r="AZ164">
        <v>0</v>
      </c>
      <c r="BA164">
        <v>165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Y164*Source!I137</f>
        <v>9.3749999999999997E-4</v>
      </c>
      <c r="CY164">
        <f>AB164</f>
        <v>889.06</v>
      </c>
      <c r="CZ164">
        <f>AF164</f>
        <v>86.4</v>
      </c>
      <c r="DA164">
        <f>AJ164</f>
        <v>10.29</v>
      </c>
      <c r="DB164">
        <f>ROUND((ROUND(AT164*CZ164,2)*1.25),6)</f>
        <v>5.4</v>
      </c>
      <c r="DC164">
        <f>ROUND((ROUND(AT164*AG164,2)*1.25),6)</f>
        <v>0.85</v>
      </c>
    </row>
    <row r="165" spans="1:107">
      <c r="A165">
        <f>ROW(Source!A137)</f>
        <v>137</v>
      </c>
      <c r="B165">
        <v>34132744</v>
      </c>
      <c r="C165">
        <v>37477059</v>
      </c>
      <c r="D165">
        <v>35554696</v>
      </c>
      <c r="E165">
        <v>1</v>
      </c>
      <c r="F165">
        <v>1</v>
      </c>
      <c r="G165">
        <v>1</v>
      </c>
      <c r="H165">
        <v>2</v>
      </c>
      <c r="I165" t="s">
        <v>335</v>
      </c>
      <c r="J165" t="s">
        <v>336</v>
      </c>
      <c r="K165" t="s">
        <v>337</v>
      </c>
      <c r="L165">
        <v>1368</v>
      </c>
      <c r="N165">
        <v>1011</v>
      </c>
      <c r="O165" t="s">
        <v>307</v>
      </c>
      <c r="P165" t="s">
        <v>307</v>
      </c>
      <c r="Q165">
        <v>1</v>
      </c>
      <c r="W165">
        <v>0</v>
      </c>
      <c r="X165">
        <v>564027943</v>
      </c>
      <c r="Y165">
        <v>0.15</v>
      </c>
      <c r="AA165">
        <v>0</v>
      </c>
      <c r="AB165">
        <v>1448.52</v>
      </c>
      <c r="AC165">
        <v>453.6</v>
      </c>
      <c r="AD165">
        <v>0</v>
      </c>
      <c r="AE165">
        <v>0</v>
      </c>
      <c r="AF165">
        <v>163.49</v>
      </c>
      <c r="AG165">
        <v>13.5</v>
      </c>
      <c r="AH165">
        <v>0</v>
      </c>
      <c r="AI165">
        <v>1</v>
      </c>
      <c r="AJ165">
        <v>8.86</v>
      </c>
      <c r="AK165">
        <v>33.6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</v>
      </c>
      <c r="AT165">
        <v>0.12</v>
      </c>
      <c r="AU165" t="s">
        <v>100</v>
      </c>
      <c r="AV165">
        <v>0</v>
      </c>
      <c r="AW165">
        <v>2</v>
      </c>
      <c r="AX165">
        <v>37477063</v>
      </c>
      <c r="AY165">
        <v>1</v>
      </c>
      <c r="AZ165">
        <v>0</v>
      </c>
      <c r="BA165">
        <v>166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Y165*Source!I137</f>
        <v>2.2499999999999998E-3</v>
      </c>
      <c r="CY165">
        <f>AB165</f>
        <v>1448.52</v>
      </c>
      <c r="CZ165">
        <f>AF165</f>
        <v>163.49</v>
      </c>
      <c r="DA165">
        <f>AJ165</f>
        <v>8.86</v>
      </c>
      <c r="DB165">
        <f>ROUND((ROUND(AT165*CZ165,2)*1.25),6)</f>
        <v>24.524999999999999</v>
      </c>
      <c r="DC165">
        <f>ROUND((ROUND(AT165*AG165,2)*1.25),6)</f>
        <v>2.0249999999999999</v>
      </c>
    </row>
    <row r="166" spans="1:107">
      <c r="A166">
        <f>ROW(Source!A137)</f>
        <v>137</v>
      </c>
      <c r="B166">
        <v>34132744</v>
      </c>
      <c r="C166">
        <v>37477059</v>
      </c>
      <c r="D166">
        <v>35555088</v>
      </c>
      <c r="E166">
        <v>1</v>
      </c>
      <c r="F166">
        <v>1</v>
      </c>
      <c r="G166">
        <v>1</v>
      </c>
      <c r="H166">
        <v>2</v>
      </c>
      <c r="I166" t="s">
        <v>318</v>
      </c>
      <c r="J166" t="s">
        <v>338</v>
      </c>
      <c r="K166" t="s">
        <v>320</v>
      </c>
      <c r="L166">
        <v>1368</v>
      </c>
      <c r="N166">
        <v>1011</v>
      </c>
      <c r="O166" t="s">
        <v>307</v>
      </c>
      <c r="P166" t="s">
        <v>307</v>
      </c>
      <c r="Q166">
        <v>1</v>
      </c>
      <c r="W166">
        <v>0</v>
      </c>
      <c r="X166">
        <v>586434904</v>
      </c>
      <c r="Y166">
        <v>0.1875</v>
      </c>
      <c r="AA166">
        <v>0</v>
      </c>
      <c r="AB166">
        <v>932.72</v>
      </c>
      <c r="AC166">
        <v>389.76</v>
      </c>
      <c r="AD166">
        <v>0</v>
      </c>
      <c r="AE166">
        <v>0</v>
      </c>
      <c r="AF166">
        <v>87.17</v>
      </c>
      <c r="AG166">
        <v>11.6</v>
      </c>
      <c r="AH166">
        <v>0</v>
      </c>
      <c r="AI166">
        <v>1</v>
      </c>
      <c r="AJ166">
        <v>10.7</v>
      </c>
      <c r="AK166">
        <v>33.6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</v>
      </c>
      <c r="AT166">
        <v>0.15</v>
      </c>
      <c r="AU166" t="s">
        <v>100</v>
      </c>
      <c r="AV166">
        <v>0</v>
      </c>
      <c r="AW166">
        <v>2</v>
      </c>
      <c r="AX166">
        <v>37477064</v>
      </c>
      <c r="AY166">
        <v>1</v>
      </c>
      <c r="AZ166">
        <v>0</v>
      </c>
      <c r="BA166">
        <v>167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Y166*Source!I137</f>
        <v>2.8124999999999999E-3</v>
      </c>
      <c r="CY166">
        <f>AB166</f>
        <v>932.72</v>
      </c>
      <c r="CZ166">
        <f>AF166</f>
        <v>87.17</v>
      </c>
      <c r="DA166">
        <f>AJ166</f>
        <v>10.7</v>
      </c>
      <c r="DB166">
        <f>ROUND((ROUND(AT166*CZ166,2)*1.25),6)</f>
        <v>16.350000000000001</v>
      </c>
      <c r="DC166">
        <f>ROUND((ROUND(AT166*AG166,2)*1.25),6)</f>
        <v>2.1749999999999998</v>
      </c>
    </row>
    <row r="167" spans="1:107">
      <c r="A167">
        <f>ROW(Source!A137)</f>
        <v>137</v>
      </c>
      <c r="B167">
        <v>34132744</v>
      </c>
      <c r="C167">
        <v>37477059</v>
      </c>
      <c r="D167">
        <v>35552775</v>
      </c>
      <c r="E167">
        <v>1</v>
      </c>
      <c r="F167">
        <v>1</v>
      </c>
      <c r="G167">
        <v>1</v>
      </c>
      <c r="H167">
        <v>3</v>
      </c>
      <c r="I167" t="s">
        <v>339</v>
      </c>
      <c r="J167" t="s">
        <v>340</v>
      </c>
      <c r="K167" t="s">
        <v>341</v>
      </c>
      <c r="L167">
        <v>1348</v>
      </c>
      <c r="N167">
        <v>1009</v>
      </c>
      <c r="O167" t="s">
        <v>26</v>
      </c>
      <c r="P167" t="s">
        <v>26</v>
      </c>
      <c r="Q167">
        <v>1000</v>
      </c>
      <c r="W167">
        <v>0</v>
      </c>
      <c r="X167">
        <v>-15589257</v>
      </c>
      <c r="Y167">
        <v>1.5E-3</v>
      </c>
      <c r="AA167">
        <v>107833.88</v>
      </c>
      <c r="AB167">
        <v>0</v>
      </c>
      <c r="AC167">
        <v>0</v>
      </c>
      <c r="AD167">
        <v>0</v>
      </c>
      <c r="AE167">
        <v>35011</v>
      </c>
      <c r="AF167">
        <v>0</v>
      </c>
      <c r="AG167">
        <v>0</v>
      </c>
      <c r="AH167">
        <v>0</v>
      </c>
      <c r="AI167">
        <v>3.08</v>
      </c>
      <c r="AJ167">
        <v>1</v>
      </c>
      <c r="AK167">
        <v>1</v>
      </c>
      <c r="AL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 t="s">
        <v>3</v>
      </c>
      <c r="AT167">
        <v>1.5E-3</v>
      </c>
      <c r="AU167" t="s">
        <v>3</v>
      </c>
      <c r="AV167">
        <v>0</v>
      </c>
      <c r="AW167">
        <v>2</v>
      </c>
      <c r="AX167">
        <v>37477067</v>
      </c>
      <c r="AY167">
        <v>1</v>
      </c>
      <c r="AZ167">
        <v>0</v>
      </c>
      <c r="BA167">
        <v>170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Y167*Source!I137</f>
        <v>2.2499999999999998E-5</v>
      </c>
      <c r="CY167">
        <f>AA167</f>
        <v>107833.88</v>
      </c>
      <c r="CZ167">
        <f>AE167</f>
        <v>35011</v>
      </c>
      <c r="DA167">
        <f>AI167</f>
        <v>3.08</v>
      </c>
      <c r="DB167">
        <f>ROUND(ROUND(AT167*CZ167,2),6)</f>
        <v>52.52</v>
      </c>
      <c r="DC167">
        <f>ROUND(ROUND(AT167*AG167,2),6)</f>
        <v>0</v>
      </c>
    </row>
    <row r="168" spans="1:107">
      <c r="A168">
        <f>ROW(Source!A137)</f>
        <v>137</v>
      </c>
      <c r="B168">
        <v>34132744</v>
      </c>
      <c r="C168">
        <v>37477059</v>
      </c>
      <c r="D168">
        <v>35552778</v>
      </c>
      <c r="E168">
        <v>1</v>
      </c>
      <c r="F168">
        <v>1</v>
      </c>
      <c r="G168">
        <v>1</v>
      </c>
      <c r="H168">
        <v>3</v>
      </c>
      <c r="I168" t="s">
        <v>342</v>
      </c>
      <c r="J168" t="s">
        <v>343</v>
      </c>
      <c r="K168" t="s">
        <v>344</v>
      </c>
      <c r="L168">
        <v>1348</v>
      </c>
      <c r="N168">
        <v>1009</v>
      </c>
      <c r="O168" t="s">
        <v>26</v>
      </c>
      <c r="P168" t="s">
        <v>26</v>
      </c>
      <c r="Q168">
        <v>1000</v>
      </c>
      <c r="W168">
        <v>0</v>
      </c>
      <c r="X168">
        <v>1184193399</v>
      </c>
      <c r="Y168">
        <v>5.0000000000000001E-4</v>
      </c>
      <c r="AA168">
        <v>39151.86</v>
      </c>
      <c r="AB168">
        <v>0</v>
      </c>
      <c r="AC168">
        <v>0</v>
      </c>
      <c r="AD168">
        <v>0</v>
      </c>
      <c r="AE168">
        <v>9526</v>
      </c>
      <c r="AF168">
        <v>0</v>
      </c>
      <c r="AG168">
        <v>0</v>
      </c>
      <c r="AH168">
        <v>0</v>
      </c>
      <c r="AI168">
        <v>4.1100000000000003</v>
      </c>
      <c r="AJ168">
        <v>1</v>
      </c>
      <c r="AK168">
        <v>1</v>
      </c>
      <c r="AL168">
        <v>1</v>
      </c>
      <c r="AN168">
        <v>0</v>
      </c>
      <c r="AO168">
        <v>1</v>
      </c>
      <c r="AP168">
        <v>0</v>
      </c>
      <c r="AQ168">
        <v>0</v>
      </c>
      <c r="AR168">
        <v>0</v>
      </c>
      <c r="AS168" t="s">
        <v>3</v>
      </c>
      <c r="AT168">
        <v>5.0000000000000001E-4</v>
      </c>
      <c r="AU168" t="s">
        <v>3</v>
      </c>
      <c r="AV168">
        <v>0</v>
      </c>
      <c r="AW168">
        <v>2</v>
      </c>
      <c r="AX168">
        <v>37477068</v>
      </c>
      <c r="AY168">
        <v>1</v>
      </c>
      <c r="AZ168">
        <v>0</v>
      </c>
      <c r="BA168">
        <v>171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Y168*Source!I137</f>
        <v>7.5000000000000002E-6</v>
      </c>
      <c r="CY168">
        <f>AA168</f>
        <v>39151.86</v>
      </c>
      <c r="CZ168">
        <f>AE168</f>
        <v>9526</v>
      </c>
      <c r="DA168">
        <f>AI168</f>
        <v>4.1100000000000003</v>
      </c>
      <c r="DB168">
        <f>ROUND(ROUND(AT168*CZ168,2),6)</f>
        <v>4.76</v>
      </c>
      <c r="DC168">
        <f>ROUND(ROUND(AT168*AG168,2),6)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172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34133049</v>
      </c>
      <c r="C1">
        <v>34133046</v>
      </c>
      <c r="D1">
        <v>18411771</v>
      </c>
      <c r="E1">
        <v>1</v>
      </c>
      <c r="F1">
        <v>1</v>
      </c>
      <c r="G1">
        <v>1</v>
      </c>
      <c r="H1">
        <v>1</v>
      </c>
      <c r="I1" t="s">
        <v>297</v>
      </c>
      <c r="J1" t="s">
        <v>3</v>
      </c>
      <c r="K1" t="s">
        <v>298</v>
      </c>
      <c r="L1">
        <v>1369</v>
      </c>
      <c r="N1">
        <v>1013</v>
      </c>
      <c r="O1" t="s">
        <v>299</v>
      </c>
      <c r="P1" t="s">
        <v>299</v>
      </c>
      <c r="Q1">
        <v>1</v>
      </c>
      <c r="X1">
        <v>36.28</v>
      </c>
      <c r="Y1">
        <v>0</v>
      </c>
      <c r="Z1">
        <v>0</v>
      </c>
      <c r="AA1">
        <v>0</v>
      </c>
      <c r="AB1">
        <v>237.8</v>
      </c>
      <c r="AC1">
        <v>0</v>
      </c>
      <c r="AD1">
        <v>1</v>
      </c>
      <c r="AE1">
        <v>1</v>
      </c>
      <c r="AF1" t="s">
        <v>3</v>
      </c>
      <c r="AG1">
        <v>36.28</v>
      </c>
      <c r="AH1">
        <v>2</v>
      </c>
      <c r="AI1">
        <v>34133047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34133050</v>
      </c>
      <c r="C2">
        <v>34133046</v>
      </c>
      <c r="D2">
        <v>29164349</v>
      </c>
      <c r="E2">
        <v>1</v>
      </c>
      <c r="F2">
        <v>1</v>
      </c>
      <c r="G2">
        <v>1</v>
      </c>
      <c r="H2">
        <v>3</v>
      </c>
      <c r="I2" t="s">
        <v>24</v>
      </c>
      <c r="J2" t="s">
        <v>27</v>
      </c>
      <c r="K2" t="s">
        <v>25</v>
      </c>
      <c r="L2">
        <v>1348</v>
      </c>
      <c r="N2">
        <v>1009</v>
      </c>
      <c r="O2" t="s">
        <v>26</v>
      </c>
      <c r="P2" t="s">
        <v>26</v>
      </c>
      <c r="Q2">
        <v>1000</v>
      </c>
      <c r="X2">
        <v>1.18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t="s">
        <v>3</v>
      </c>
      <c r="AG2">
        <v>1.18</v>
      </c>
      <c r="AH2">
        <v>2</v>
      </c>
      <c r="AI2">
        <v>34133048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ROW(Source!A30)</f>
        <v>30</v>
      </c>
      <c r="B3">
        <v>34133013</v>
      </c>
      <c r="C3">
        <v>34133007</v>
      </c>
      <c r="D3">
        <v>18408066</v>
      </c>
      <c r="E3">
        <v>1</v>
      </c>
      <c r="F3">
        <v>1</v>
      </c>
      <c r="G3">
        <v>1</v>
      </c>
      <c r="H3">
        <v>1</v>
      </c>
      <c r="I3" t="s">
        <v>300</v>
      </c>
      <c r="J3" t="s">
        <v>3</v>
      </c>
      <c r="K3" t="s">
        <v>301</v>
      </c>
      <c r="L3">
        <v>1369</v>
      </c>
      <c r="N3">
        <v>1013</v>
      </c>
      <c r="O3" t="s">
        <v>299</v>
      </c>
      <c r="P3" t="s">
        <v>299</v>
      </c>
      <c r="Q3">
        <v>1</v>
      </c>
      <c r="X3">
        <v>179.3</v>
      </c>
      <c r="Y3">
        <v>0</v>
      </c>
      <c r="Z3">
        <v>0</v>
      </c>
      <c r="AA3">
        <v>0</v>
      </c>
      <c r="AB3">
        <v>240.2</v>
      </c>
      <c r="AC3">
        <v>0</v>
      </c>
      <c r="AD3">
        <v>1</v>
      </c>
      <c r="AE3">
        <v>1</v>
      </c>
      <c r="AF3" t="s">
        <v>3</v>
      </c>
      <c r="AG3">
        <v>179.3</v>
      </c>
      <c r="AH3">
        <v>2</v>
      </c>
      <c r="AI3">
        <v>34133008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ROW(Source!A30)</f>
        <v>30</v>
      </c>
      <c r="B4">
        <v>34133014</v>
      </c>
      <c r="C4">
        <v>34133007</v>
      </c>
      <c r="D4">
        <v>121548</v>
      </c>
      <c r="E4">
        <v>1</v>
      </c>
      <c r="F4">
        <v>1</v>
      </c>
      <c r="G4">
        <v>1</v>
      </c>
      <c r="H4">
        <v>1</v>
      </c>
      <c r="I4" t="s">
        <v>28</v>
      </c>
      <c r="J4" t="s">
        <v>3</v>
      </c>
      <c r="K4" t="s">
        <v>302</v>
      </c>
      <c r="L4">
        <v>608254</v>
      </c>
      <c r="N4">
        <v>1013</v>
      </c>
      <c r="O4" t="s">
        <v>303</v>
      </c>
      <c r="P4" t="s">
        <v>303</v>
      </c>
      <c r="Q4">
        <v>1</v>
      </c>
      <c r="X4">
        <v>3.97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2</v>
      </c>
      <c r="AF4" t="s">
        <v>3</v>
      </c>
      <c r="AG4">
        <v>3.97</v>
      </c>
      <c r="AH4">
        <v>2</v>
      </c>
      <c r="AI4">
        <v>34133009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ROW(Source!A30)</f>
        <v>30</v>
      </c>
      <c r="B5">
        <v>34133015</v>
      </c>
      <c r="C5">
        <v>34133007</v>
      </c>
      <c r="D5">
        <v>29172710</v>
      </c>
      <c r="E5">
        <v>1</v>
      </c>
      <c r="F5">
        <v>1</v>
      </c>
      <c r="G5">
        <v>1</v>
      </c>
      <c r="H5">
        <v>2</v>
      </c>
      <c r="I5" t="s">
        <v>304</v>
      </c>
      <c r="J5" t="s">
        <v>305</v>
      </c>
      <c r="K5" t="s">
        <v>306</v>
      </c>
      <c r="L5">
        <v>1368</v>
      </c>
      <c r="N5">
        <v>1011</v>
      </c>
      <c r="O5" t="s">
        <v>307</v>
      </c>
      <c r="P5" t="s">
        <v>307</v>
      </c>
      <c r="Q5">
        <v>1</v>
      </c>
      <c r="X5">
        <v>3.97</v>
      </c>
      <c r="Y5">
        <v>0</v>
      </c>
      <c r="Z5">
        <v>46.56</v>
      </c>
      <c r="AA5">
        <v>10.06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3.97</v>
      </c>
      <c r="AH5">
        <v>2</v>
      </c>
      <c r="AI5">
        <v>34133010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ROW(Source!A30)</f>
        <v>30</v>
      </c>
      <c r="B6">
        <v>34133016</v>
      </c>
      <c r="C6">
        <v>34133007</v>
      </c>
      <c r="D6">
        <v>29174533</v>
      </c>
      <c r="E6">
        <v>1</v>
      </c>
      <c r="F6">
        <v>1</v>
      </c>
      <c r="G6">
        <v>1</v>
      </c>
      <c r="H6">
        <v>2</v>
      </c>
      <c r="I6" t="s">
        <v>308</v>
      </c>
      <c r="J6" t="s">
        <v>309</v>
      </c>
      <c r="K6" t="s">
        <v>310</v>
      </c>
      <c r="L6">
        <v>1368</v>
      </c>
      <c r="N6">
        <v>1011</v>
      </c>
      <c r="O6" t="s">
        <v>307</v>
      </c>
      <c r="P6" t="s">
        <v>307</v>
      </c>
      <c r="Q6">
        <v>1</v>
      </c>
      <c r="X6">
        <v>7.93</v>
      </c>
      <c r="Y6">
        <v>0</v>
      </c>
      <c r="Z6">
        <v>1.53</v>
      </c>
      <c r="AA6">
        <v>0</v>
      </c>
      <c r="AB6">
        <v>0</v>
      </c>
      <c r="AC6">
        <v>0</v>
      </c>
      <c r="AD6">
        <v>1</v>
      </c>
      <c r="AE6">
        <v>0</v>
      </c>
      <c r="AF6" t="s">
        <v>3</v>
      </c>
      <c r="AG6">
        <v>7.93</v>
      </c>
      <c r="AH6">
        <v>2</v>
      </c>
      <c r="AI6">
        <v>34133011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ROW(Source!A30)</f>
        <v>30</v>
      </c>
      <c r="B7">
        <v>34133017</v>
      </c>
      <c r="C7">
        <v>34133007</v>
      </c>
      <c r="D7">
        <v>29164349</v>
      </c>
      <c r="E7">
        <v>1</v>
      </c>
      <c r="F7">
        <v>1</v>
      </c>
      <c r="G7">
        <v>1</v>
      </c>
      <c r="H7">
        <v>3</v>
      </c>
      <c r="I7" t="s">
        <v>24</v>
      </c>
      <c r="J7" t="s">
        <v>27</v>
      </c>
      <c r="K7" t="s">
        <v>25</v>
      </c>
      <c r="L7">
        <v>1348</v>
      </c>
      <c r="N7">
        <v>1009</v>
      </c>
      <c r="O7" t="s">
        <v>26</v>
      </c>
      <c r="P7" t="s">
        <v>26</v>
      </c>
      <c r="Q7">
        <v>1000</v>
      </c>
      <c r="X7">
        <v>10.5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 t="s">
        <v>3</v>
      </c>
      <c r="AG7">
        <v>10.5</v>
      </c>
      <c r="AH7">
        <v>2</v>
      </c>
      <c r="AI7">
        <v>34133012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ROW(Source!A32)</f>
        <v>32</v>
      </c>
      <c r="B8">
        <v>35833269</v>
      </c>
      <c r="C8">
        <v>35833268</v>
      </c>
      <c r="D8">
        <v>18407150</v>
      </c>
      <c r="E8">
        <v>1</v>
      </c>
      <c r="F8">
        <v>1</v>
      </c>
      <c r="G8">
        <v>1</v>
      </c>
      <c r="H8">
        <v>1</v>
      </c>
      <c r="I8" t="s">
        <v>311</v>
      </c>
      <c r="J8" t="s">
        <v>3</v>
      </c>
      <c r="K8" t="s">
        <v>312</v>
      </c>
      <c r="L8">
        <v>1369</v>
      </c>
      <c r="N8">
        <v>1013</v>
      </c>
      <c r="O8" t="s">
        <v>299</v>
      </c>
      <c r="P8" t="s">
        <v>299</v>
      </c>
      <c r="Q8">
        <v>1</v>
      </c>
      <c r="X8">
        <v>69.87</v>
      </c>
      <c r="Y8">
        <v>0</v>
      </c>
      <c r="Z8">
        <v>0</v>
      </c>
      <c r="AA8">
        <v>0</v>
      </c>
      <c r="AB8">
        <v>278.5</v>
      </c>
      <c r="AC8">
        <v>0</v>
      </c>
      <c r="AD8">
        <v>1</v>
      </c>
      <c r="AE8">
        <v>1</v>
      </c>
      <c r="AF8" t="s">
        <v>3</v>
      </c>
      <c r="AG8">
        <v>69.87</v>
      </c>
      <c r="AH8">
        <v>2</v>
      </c>
      <c r="AI8">
        <v>35833269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ROW(Source!A32)</f>
        <v>32</v>
      </c>
      <c r="B9">
        <v>35833270</v>
      </c>
      <c r="C9">
        <v>35833268</v>
      </c>
      <c r="D9">
        <v>121548</v>
      </c>
      <c r="E9">
        <v>1</v>
      </c>
      <c r="F9">
        <v>1</v>
      </c>
      <c r="G9">
        <v>1</v>
      </c>
      <c r="H9">
        <v>1</v>
      </c>
      <c r="I9" t="s">
        <v>28</v>
      </c>
      <c r="J9" t="s">
        <v>3</v>
      </c>
      <c r="K9" t="s">
        <v>302</v>
      </c>
      <c r="L9">
        <v>608254</v>
      </c>
      <c r="N9">
        <v>1013</v>
      </c>
      <c r="O9" t="s">
        <v>303</v>
      </c>
      <c r="P9" t="s">
        <v>303</v>
      </c>
      <c r="Q9">
        <v>1</v>
      </c>
      <c r="X9">
        <v>1.44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2</v>
      </c>
      <c r="AF9" t="s">
        <v>3</v>
      </c>
      <c r="AG9">
        <v>1.44</v>
      </c>
      <c r="AH9">
        <v>2</v>
      </c>
      <c r="AI9">
        <v>35833270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ROW(Source!A32)</f>
        <v>32</v>
      </c>
      <c r="B10">
        <v>35833271</v>
      </c>
      <c r="C10">
        <v>35833268</v>
      </c>
      <c r="D10">
        <v>29172556</v>
      </c>
      <c r="E10">
        <v>1</v>
      </c>
      <c r="F10">
        <v>1</v>
      </c>
      <c r="G10">
        <v>1</v>
      </c>
      <c r="H10">
        <v>2</v>
      </c>
      <c r="I10" t="s">
        <v>313</v>
      </c>
      <c r="J10" t="s">
        <v>314</v>
      </c>
      <c r="K10" t="s">
        <v>315</v>
      </c>
      <c r="L10">
        <v>1368</v>
      </c>
      <c r="N10">
        <v>1011</v>
      </c>
      <c r="O10" t="s">
        <v>307</v>
      </c>
      <c r="P10" t="s">
        <v>307</v>
      </c>
      <c r="Q10">
        <v>1</v>
      </c>
      <c r="X10">
        <v>1.44</v>
      </c>
      <c r="Y10">
        <v>0</v>
      </c>
      <c r="Z10">
        <v>31.26</v>
      </c>
      <c r="AA10">
        <v>13.5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1.44</v>
      </c>
      <c r="AH10">
        <v>2</v>
      </c>
      <c r="AI10">
        <v>35833271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ROW(Source!A32)</f>
        <v>32</v>
      </c>
      <c r="B11">
        <v>35833272</v>
      </c>
      <c r="C11">
        <v>35833268</v>
      </c>
      <c r="D11">
        <v>29164349</v>
      </c>
      <c r="E11">
        <v>1</v>
      </c>
      <c r="F11">
        <v>1</v>
      </c>
      <c r="G11">
        <v>1</v>
      </c>
      <c r="H11">
        <v>3</v>
      </c>
      <c r="I11" t="s">
        <v>24</v>
      </c>
      <c r="J11" t="s">
        <v>27</v>
      </c>
      <c r="K11" t="s">
        <v>25</v>
      </c>
      <c r="L11">
        <v>1348</v>
      </c>
      <c r="N11">
        <v>1009</v>
      </c>
      <c r="O11" t="s">
        <v>26</v>
      </c>
      <c r="P11" t="s">
        <v>26</v>
      </c>
      <c r="Q11">
        <v>1000</v>
      </c>
      <c r="X11">
        <v>5.2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 t="s">
        <v>3</v>
      </c>
      <c r="AG11">
        <v>5.2</v>
      </c>
      <c r="AH11">
        <v>2</v>
      </c>
      <c r="AI11">
        <v>35833272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ROW(Source!A69)</f>
        <v>69</v>
      </c>
      <c r="B12">
        <v>34133130</v>
      </c>
      <c r="C12">
        <v>34133129</v>
      </c>
      <c r="D12">
        <v>18409850</v>
      </c>
      <c r="E12">
        <v>1</v>
      </c>
      <c r="F12">
        <v>1</v>
      </c>
      <c r="G12">
        <v>1</v>
      </c>
      <c r="H12">
        <v>1</v>
      </c>
      <c r="I12" t="s">
        <v>316</v>
      </c>
      <c r="J12" t="s">
        <v>3</v>
      </c>
      <c r="K12" t="s">
        <v>317</v>
      </c>
      <c r="L12">
        <v>1369</v>
      </c>
      <c r="N12">
        <v>1013</v>
      </c>
      <c r="O12" t="s">
        <v>299</v>
      </c>
      <c r="P12" t="s">
        <v>299</v>
      </c>
      <c r="Q12">
        <v>1</v>
      </c>
      <c r="X12">
        <v>4.9000000000000004</v>
      </c>
      <c r="Y12">
        <v>0</v>
      </c>
      <c r="Z12">
        <v>0</v>
      </c>
      <c r="AA12">
        <v>0</v>
      </c>
      <c r="AB12">
        <v>271.64999999999998</v>
      </c>
      <c r="AC12">
        <v>0</v>
      </c>
      <c r="AD12">
        <v>1</v>
      </c>
      <c r="AE12">
        <v>1</v>
      </c>
      <c r="AF12" t="s">
        <v>101</v>
      </c>
      <c r="AG12">
        <v>5.6349999999999998</v>
      </c>
      <c r="AH12">
        <v>2</v>
      </c>
      <c r="AI12">
        <v>34133130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ROW(Source!A69)</f>
        <v>69</v>
      </c>
      <c r="B13">
        <v>34133131</v>
      </c>
      <c r="C13">
        <v>34133129</v>
      </c>
      <c r="D13">
        <v>29174913</v>
      </c>
      <c r="E13">
        <v>1</v>
      </c>
      <c r="F13">
        <v>1</v>
      </c>
      <c r="G13">
        <v>1</v>
      </c>
      <c r="H13">
        <v>2</v>
      </c>
      <c r="I13" t="s">
        <v>318</v>
      </c>
      <c r="J13" t="s">
        <v>319</v>
      </c>
      <c r="K13" t="s">
        <v>320</v>
      </c>
      <c r="L13">
        <v>1368</v>
      </c>
      <c r="N13">
        <v>1011</v>
      </c>
      <c r="O13" t="s">
        <v>307</v>
      </c>
      <c r="P13" t="s">
        <v>307</v>
      </c>
      <c r="Q13">
        <v>1</v>
      </c>
      <c r="X13">
        <v>0.02</v>
      </c>
      <c r="Y13">
        <v>0</v>
      </c>
      <c r="Z13">
        <v>87.17</v>
      </c>
      <c r="AA13">
        <v>11.6</v>
      </c>
      <c r="AB13">
        <v>0</v>
      </c>
      <c r="AC13">
        <v>0</v>
      </c>
      <c r="AD13">
        <v>1</v>
      </c>
      <c r="AE13">
        <v>0</v>
      </c>
      <c r="AF13" t="s">
        <v>100</v>
      </c>
      <c r="AG13">
        <v>2.5000000000000001E-2</v>
      </c>
      <c r="AH13">
        <v>2</v>
      </c>
      <c r="AI13">
        <v>34133131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ROW(Source!A69)</f>
        <v>69</v>
      </c>
      <c r="B14">
        <v>34133132</v>
      </c>
      <c r="C14">
        <v>34133129</v>
      </c>
      <c r="D14">
        <v>29114332</v>
      </c>
      <c r="E14">
        <v>1</v>
      </c>
      <c r="F14">
        <v>1</v>
      </c>
      <c r="G14">
        <v>1</v>
      </c>
      <c r="H14">
        <v>3</v>
      </c>
      <c r="I14" t="s">
        <v>321</v>
      </c>
      <c r="J14" t="s">
        <v>322</v>
      </c>
      <c r="K14" t="s">
        <v>323</v>
      </c>
      <c r="L14">
        <v>1348</v>
      </c>
      <c r="N14">
        <v>1009</v>
      </c>
      <c r="O14" t="s">
        <v>26</v>
      </c>
      <c r="P14" t="s">
        <v>26</v>
      </c>
      <c r="Q14">
        <v>1000</v>
      </c>
      <c r="X14">
        <v>1.2E-4</v>
      </c>
      <c r="Y14">
        <v>11978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1.2E-4</v>
      </c>
      <c r="AH14">
        <v>2</v>
      </c>
      <c r="AI14">
        <v>34133132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ROW(Source!A69)</f>
        <v>69</v>
      </c>
      <c r="B15">
        <v>34133133</v>
      </c>
      <c r="C15">
        <v>34133129</v>
      </c>
      <c r="D15">
        <v>29115469</v>
      </c>
      <c r="E15">
        <v>1</v>
      </c>
      <c r="F15">
        <v>1</v>
      </c>
      <c r="G15">
        <v>1</v>
      </c>
      <c r="H15">
        <v>3</v>
      </c>
      <c r="I15" t="s">
        <v>324</v>
      </c>
      <c r="J15" t="s">
        <v>325</v>
      </c>
      <c r="K15" t="s">
        <v>326</v>
      </c>
      <c r="L15">
        <v>1339</v>
      </c>
      <c r="N15">
        <v>1007</v>
      </c>
      <c r="O15" t="s">
        <v>181</v>
      </c>
      <c r="P15" t="s">
        <v>181</v>
      </c>
      <c r="Q15">
        <v>1</v>
      </c>
      <c r="X15">
        <v>0.02</v>
      </c>
      <c r="Y15">
        <v>1287.01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0.02</v>
      </c>
      <c r="AH15">
        <v>2</v>
      </c>
      <c r="AI15">
        <v>34133133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ROW(Source!A69)</f>
        <v>69</v>
      </c>
      <c r="B16">
        <v>34133134</v>
      </c>
      <c r="C16">
        <v>34133129</v>
      </c>
      <c r="D16">
        <v>29115638</v>
      </c>
      <c r="E16">
        <v>1</v>
      </c>
      <c r="F16">
        <v>1</v>
      </c>
      <c r="G16">
        <v>1</v>
      </c>
      <c r="H16">
        <v>3</v>
      </c>
      <c r="I16" t="s">
        <v>327</v>
      </c>
      <c r="J16" t="s">
        <v>328</v>
      </c>
      <c r="K16" t="s">
        <v>329</v>
      </c>
      <c r="L16">
        <v>1339</v>
      </c>
      <c r="N16">
        <v>1007</v>
      </c>
      <c r="O16" t="s">
        <v>181</v>
      </c>
      <c r="P16" t="s">
        <v>181</v>
      </c>
      <c r="Q16">
        <v>1</v>
      </c>
      <c r="X16">
        <v>0.03</v>
      </c>
      <c r="Y16">
        <v>1242.21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0.03</v>
      </c>
      <c r="AH16">
        <v>2</v>
      </c>
      <c r="AI16">
        <v>34133134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ROW(Source!A70)</f>
        <v>70</v>
      </c>
      <c r="B17">
        <v>37476772</v>
      </c>
      <c r="C17">
        <v>37476771</v>
      </c>
      <c r="D17">
        <v>31427453</v>
      </c>
      <c r="E17">
        <v>1</v>
      </c>
      <c r="F17">
        <v>1</v>
      </c>
      <c r="G17">
        <v>1</v>
      </c>
      <c r="H17">
        <v>1</v>
      </c>
      <c r="I17" t="s">
        <v>330</v>
      </c>
      <c r="J17" t="s">
        <v>3</v>
      </c>
      <c r="K17" t="s">
        <v>331</v>
      </c>
      <c r="L17">
        <v>1369</v>
      </c>
      <c r="N17">
        <v>1013</v>
      </c>
      <c r="O17" t="s">
        <v>299</v>
      </c>
      <c r="P17" t="s">
        <v>299</v>
      </c>
      <c r="Q17">
        <v>1</v>
      </c>
      <c r="X17">
        <v>32.4</v>
      </c>
      <c r="Y17">
        <v>0</v>
      </c>
      <c r="Z17">
        <v>0</v>
      </c>
      <c r="AA17">
        <v>0</v>
      </c>
      <c r="AB17">
        <v>290.04000000000002</v>
      </c>
      <c r="AC17">
        <v>0</v>
      </c>
      <c r="AD17">
        <v>1</v>
      </c>
      <c r="AE17">
        <v>1</v>
      </c>
      <c r="AF17" t="s">
        <v>101</v>
      </c>
      <c r="AG17">
        <v>37.26</v>
      </c>
      <c r="AH17">
        <v>2</v>
      </c>
      <c r="AI17">
        <v>37476772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ROW(Source!A70)</f>
        <v>70</v>
      </c>
      <c r="B18">
        <v>37476773</v>
      </c>
      <c r="C18">
        <v>37476771</v>
      </c>
      <c r="D18">
        <v>121548</v>
      </c>
      <c r="E18">
        <v>1</v>
      </c>
      <c r="F18">
        <v>1</v>
      </c>
      <c r="G18">
        <v>1</v>
      </c>
      <c r="H18">
        <v>1</v>
      </c>
      <c r="I18" t="s">
        <v>28</v>
      </c>
      <c r="J18" t="s">
        <v>3</v>
      </c>
      <c r="K18" t="s">
        <v>302</v>
      </c>
      <c r="L18">
        <v>608254</v>
      </c>
      <c r="N18">
        <v>1013</v>
      </c>
      <c r="O18" t="s">
        <v>303</v>
      </c>
      <c r="P18" t="s">
        <v>303</v>
      </c>
      <c r="Q18">
        <v>1</v>
      </c>
      <c r="X18">
        <v>0.17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100</v>
      </c>
      <c r="AG18">
        <v>0.21250000000000002</v>
      </c>
      <c r="AH18">
        <v>2</v>
      </c>
      <c r="AI18">
        <v>37476773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ROW(Source!A70)</f>
        <v>70</v>
      </c>
      <c r="B19">
        <v>37476774</v>
      </c>
      <c r="C19">
        <v>37476771</v>
      </c>
      <c r="D19">
        <v>35554688</v>
      </c>
      <c r="E19">
        <v>1</v>
      </c>
      <c r="F19">
        <v>1</v>
      </c>
      <c r="G19">
        <v>1</v>
      </c>
      <c r="H19">
        <v>2</v>
      </c>
      <c r="I19" t="s">
        <v>332</v>
      </c>
      <c r="J19" t="s">
        <v>333</v>
      </c>
      <c r="K19" t="s">
        <v>334</v>
      </c>
      <c r="L19">
        <v>1368</v>
      </c>
      <c r="N19">
        <v>1011</v>
      </c>
      <c r="O19" t="s">
        <v>307</v>
      </c>
      <c r="P19" t="s">
        <v>307</v>
      </c>
      <c r="Q19">
        <v>1</v>
      </c>
      <c r="X19">
        <v>0.05</v>
      </c>
      <c r="Y19">
        <v>0</v>
      </c>
      <c r="Z19">
        <v>86.4</v>
      </c>
      <c r="AA19">
        <v>13.5</v>
      </c>
      <c r="AB19">
        <v>0</v>
      </c>
      <c r="AC19">
        <v>0</v>
      </c>
      <c r="AD19">
        <v>1</v>
      </c>
      <c r="AE19">
        <v>0</v>
      </c>
      <c r="AF19" t="s">
        <v>100</v>
      </c>
      <c r="AG19">
        <v>6.25E-2</v>
      </c>
      <c r="AH19">
        <v>2</v>
      </c>
      <c r="AI19">
        <v>37476774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ROW(Source!A70)</f>
        <v>70</v>
      </c>
      <c r="B20">
        <v>37476775</v>
      </c>
      <c r="C20">
        <v>37476771</v>
      </c>
      <c r="D20">
        <v>35554696</v>
      </c>
      <c r="E20">
        <v>1</v>
      </c>
      <c r="F20">
        <v>1</v>
      </c>
      <c r="G20">
        <v>1</v>
      </c>
      <c r="H20">
        <v>2</v>
      </c>
      <c r="I20" t="s">
        <v>335</v>
      </c>
      <c r="J20" t="s">
        <v>336</v>
      </c>
      <c r="K20" t="s">
        <v>337</v>
      </c>
      <c r="L20">
        <v>1368</v>
      </c>
      <c r="N20">
        <v>1011</v>
      </c>
      <c r="O20" t="s">
        <v>307</v>
      </c>
      <c r="P20" t="s">
        <v>307</v>
      </c>
      <c r="Q20">
        <v>1</v>
      </c>
      <c r="X20">
        <v>0.12</v>
      </c>
      <c r="Y20">
        <v>0</v>
      </c>
      <c r="Z20">
        <v>163.49</v>
      </c>
      <c r="AA20">
        <v>13.5</v>
      </c>
      <c r="AB20">
        <v>0</v>
      </c>
      <c r="AC20">
        <v>0</v>
      </c>
      <c r="AD20">
        <v>1</v>
      </c>
      <c r="AE20">
        <v>0</v>
      </c>
      <c r="AF20" t="s">
        <v>100</v>
      </c>
      <c r="AG20">
        <v>0.15</v>
      </c>
      <c r="AH20">
        <v>2</v>
      </c>
      <c r="AI20">
        <v>37476775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ROW(Source!A70)</f>
        <v>70</v>
      </c>
      <c r="B21">
        <v>37476776</v>
      </c>
      <c r="C21">
        <v>37476771</v>
      </c>
      <c r="D21">
        <v>35555088</v>
      </c>
      <c r="E21">
        <v>1</v>
      </c>
      <c r="F21">
        <v>1</v>
      </c>
      <c r="G21">
        <v>1</v>
      </c>
      <c r="H21">
        <v>2</v>
      </c>
      <c r="I21" t="s">
        <v>318</v>
      </c>
      <c r="J21" t="s">
        <v>338</v>
      </c>
      <c r="K21" t="s">
        <v>320</v>
      </c>
      <c r="L21">
        <v>1368</v>
      </c>
      <c r="N21">
        <v>1011</v>
      </c>
      <c r="O21" t="s">
        <v>307</v>
      </c>
      <c r="P21" t="s">
        <v>307</v>
      </c>
      <c r="Q21">
        <v>1</v>
      </c>
      <c r="X21">
        <v>0.15</v>
      </c>
      <c r="Y21">
        <v>0</v>
      </c>
      <c r="Z21">
        <v>87.17</v>
      </c>
      <c r="AA21">
        <v>11.6</v>
      </c>
      <c r="AB21">
        <v>0</v>
      </c>
      <c r="AC21">
        <v>0</v>
      </c>
      <c r="AD21">
        <v>1</v>
      </c>
      <c r="AE21">
        <v>0</v>
      </c>
      <c r="AF21" t="s">
        <v>100</v>
      </c>
      <c r="AG21">
        <v>0.1875</v>
      </c>
      <c r="AH21">
        <v>2</v>
      </c>
      <c r="AI21">
        <v>37476776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ROW(Source!A70)</f>
        <v>70</v>
      </c>
      <c r="B22">
        <v>37476777</v>
      </c>
      <c r="C22">
        <v>37476771</v>
      </c>
      <c r="D22">
        <v>35560099</v>
      </c>
      <c r="E22">
        <v>1</v>
      </c>
      <c r="F22">
        <v>1</v>
      </c>
      <c r="G22">
        <v>1</v>
      </c>
      <c r="H22">
        <v>3</v>
      </c>
      <c r="I22" t="s">
        <v>520</v>
      </c>
      <c r="J22" t="s">
        <v>521</v>
      </c>
      <c r="K22" t="s">
        <v>522</v>
      </c>
      <c r="L22">
        <v>1374</v>
      </c>
      <c r="N22">
        <v>1013</v>
      </c>
      <c r="O22" t="s">
        <v>523</v>
      </c>
      <c r="P22" t="s">
        <v>523</v>
      </c>
      <c r="Q22">
        <v>1</v>
      </c>
      <c r="X22">
        <v>2.83</v>
      </c>
      <c r="Y22">
        <v>1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 t="s">
        <v>3</v>
      </c>
      <c r="AG22">
        <v>2.83</v>
      </c>
      <c r="AH22">
        <v>3</v>
      </c>
      <c r="AI22">
        <v>-1</v>
      </c>
      <c r="AJ22" t="s">
        <v>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ROW(Source!A70)</f>
        <v>70</v>
      </c>
      <c r="B23">
        <v>37476778</v>
      </c>
      <c r="C23">
        <v>37476771</v>
      </c>
      <c r="D23">
        <v>35560920</v>
      </c>
      <c r="E23">
        <v>1</v>
      </c>
      <c r="F23">
        <v>1</v>
      </c>
      <c r="G23">
        <v>1</v>
      </c>
      <c r="H23">
        <v>3</v>
      </c>
      <c r="I23" t="s">
        <v>524</v>
      </c>
      <c r="J23" t="s">
        <v>525</v>
      </c>
      <c r="K23" t="s">
        <v>526</v>
      </c>
      <c r="L23">
        <v>1371</v>
      </c>
      <c r="N23">
        <v>1013</v>
      </c>
      <c r="O23" t="s">
        <v>527</v>
      </c>
      <c r="P23" t="s">
        <v>527</v>
      </c>
      <c r="Q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1</v>
      </c>
      <c r="AD23">
        <v>0</v>
      </c>
      <c r="AE23">
        <v>0</v>
      </c>
      <c r="AF23" t="s">
        <v>3</v>
      </c>
      <c r="AG23">
        <v>0</v>
      </c>
      <c r="AH23">
        <v>3</v>
      </c>
      <c r="AI23">
        <v>-1</v>
      </c>
      <c r="AJ23" t="s">
        <v>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ROW(Source!A70)</f>
        <v>70</v>
      </c>
      <c r="B24">
        <v>37476779</v>
      </c>
      <c r="C24">
        <v>37476771</v>
      </c>
      <c r="D24">
        <v>35552775</v>
      </c>
      <c r="E24">
        <v>1</v>
      </c>
      <c r="F24">
        <v>1</v>
      </c>
      <c r="G24">
        <v>1</v>
      </c>
      <c r="H24">
        <v>3</v>
      </c>
      <c r="I24" t="s">
        <v>339</v>
      </c>
      <c r="J24" t="s">
        <v>340</v>
      </c>
      <c r="K24" t="s">
        <v>341</v>
      </c>
      <c r="L24">
        <v>1348</v>
      </c>
      <c r="N24">
        <v>1009</v>
      </c>
      <c r="O24" t="s">
        <v>26</v>
      </c>
      <c r="P24" t="s">
        <v>26</v>
      </c>
      <c r="Q24">
        <v>1000</v>
      </c>
      <c r="X24">
        <v>1.5E-3</v>
      </c>
      <c r="Y24">
        <v>35011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1.5E-3</v>
      </c>
      <c r="AH24">
        <v>2</v>
      </c>
      <c r="AI24">
        <v>37476779</v>
      </c>
      <c r="AJ24">
        <v>22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>
      <c r="A25">
        <f>ROW(Source!A70)</f>
        <v>70</v>
      </c>
      <c r="B25">
        <v>37476780</v>
      </c>
      <c r="C25">
        <v>37476771</v>
      </c>
      <c r="D25">
        <v>35552778</v>
      </c>
      <c r="E25">
        <v>1</v>
      </c>
      <c r="F25">
        <v>1</v>
      </c>
      <c r="G25">
        <v>1</v>
      </c>
      <c r="H25">
        <v>3</v>
      </c>
      <c r="I25" t="s">
        <v>342</v>
      </c>
      <c r="J25" t="s">
        <v>343</v>
      </c>
      <c r="K25" t="s">
        <v>344</v>
      </c>
      <c r="L25">
        <v>1348</v>
      </c>
      <c r="N25">
        <v>1009</v>
      </c>
      <c r="O25" t="s">
        <v>26</v>
      </c>
      <c r="P25" t="s">
        <v>26</v>
      </c>
      <c r="Q25">
        <v>1000</v>
      </c>
      <c r="X25">
        <v>5.0000000000000001E-4</v>
      </c>
      <c r="Y25">
        <v>9526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5.0000000000000001E-4</v>
      </c>
      <c r="AH25">
        <v>2</v>
      </c>
      <c r="AI25">
        <v>37476780</v>
      </c>
      <c r="AJ25">
        <v>23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>
      <c r="A26">
        <f>ROW(Source!A70)</f>
        <v>70</v>
      </c>
      <c r="B26">
        <v>37476781</v>
      </c>
      <c r="C26">
        <v>37476771</v>
      </c>
      <c r="D26">
        <v>35554069</v>
      </c>
      <c r="E26">
        <v>1</v>
      </c>
      <c r="F26">
        <v>1</v>
      </c>
      <c r="G26">
        <v>1</v>
      </c>
      <c r="H26">
        <v>3</v>
      </c>
      <c r="I26" t="s">
        <v>528</v>
      </c>
      <c r="J26" t="s">
        <v>529</v>
      </c>
      <c r="K26" t="s">
        <v>530</v>
      </c>
      <c r="L26">
        <v>1348</v>
      </c>
      <c r="N26">
        <v>1009</v>
      </c>
      <c r="O26" t="s">
        <v>26</v>
      </c>
      <c r="P26" t="s">
        <v>26</v>
      </c>
      <c r="Q26">
        <v>1000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0</v>
      </c>
      <c r="AF26" t="s">
        <v>3</v>
      </c>
      <c r="AG26">
        <v>0</v>
      </c>
      <c r="AH26">
        <v>3</v>
      </c>
      <c r="AI26">
        <v>-1</v>
      </c>
      <c r="AJ26" t="s">
        <v>3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>
      <c r="A27">
        <f>ROW(Source!A72)</f>
        <v>72</v>
      </c>
      <c r="B27">
        <v>35841282</v>
      </c>
      <c r="C27">
        <v>34133052</v>
      </c>
      <c r="D27">
        <v>18413627</v>
      </c>
      <c r="E27">
        <v>1</v>
      </c>
      <c r="F27">
        <v>1</v>
      </c>
      <c r="G27">
        <v>1</v>
      </c>
      <c r="H27">
        <v>1</v>
      </c>
      <c r="I27" t="s">
        <v>345</v>
      </c>
      <c r="J27" t="s">
        <v>3</v>
      </c>
      <c r="K27" t="s">
        <v>346</v>
      </c>
      <c r="L27">
        <v>1369</v>
      </c>
      <c r="N27">
        <v>1013</v>
      </c>
      <c r="O27" t="s">
        <v>299</v>
      </c>
      <c r="P27" t="s">
        <v>299</v>
      </c>
      <c r="Q27">
        <v>1</v>
      </c>
      <c r="X27">
        <v>2.4</v>
      </c>
      <c r="Y27">
        <v>0</v>
      </c>
      <c r="Z27">
        <v>0</v>
      </c>
      <c r="AA27">
        <v>0</v>
      </c>
      <c r="AB27">
        <v>323.88</v>
      </c>
      <c r="AC27">
        <v>0</v>
      </c>
      <c r="AD27">
        <v>1</v>
      </c>
      <c r="AE27">
        <v>1</v>
      </c>
      <c r="AF27" t="s">
        <v>101</v>
      </c>
      <c r="AG27">
        <v>2.76</v>
      </c>
      <c r="AH27">
        <v>2</v>
      </c>
      <c r="AI27">
        <v>35841282</v>
      </c>
      <c r="AJ27">
        <v>25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>
      <c r="A28">
        <f>ROW(Source!A72)</f>
        <v>72</v>
      </c>
      <c r="B28">
        <v>35841283</v>
      </c>
      <c r="C28">
        <v>34133052</v>
      </c>
      <c r="D28">
        <v>29172657</v>
      </c>
      <c r="E28">
        <v>1</v>
      </c>
      <c r="F28">
        <v>1</v>
      </c>
      <c r="G28">
        <v>1</v>
      </c>
      <c r="H28">
        <v>2</v>
      </c>
      <c r="I28" t="s">
        <v>347</v>
      </c>
      <c r="J28" t="s">
        <v>348</v>
      </c>
      <c r="K28" t="s">
        <v>349</v>
      </c>
      <c r="L28">
        <v>1368</v>
      </c>
      <c r="N28">
        <v>1011</v>
      </c>
      <c r="O28" t="s">
        <v>307</v>
      </c>
      <c r="P28" t="s">
        <v>307</v>
      </c>
      <c r="Q28">
        <v>1</v>
      </c>
      <c r="X28">
        <v>0.4</v>
      </c>
      <c r="Y28">
        <v>0</v>
      </c>
      <c r="Z28">
        <v>8.1</v>
      </c>
      <c r="AA28">
        <v>0</v>
      </c>
      <c r="AB28">
        <v>0</v>
      </c>
      <c r="AC28">
        <v>0</v>
      </c>
      <c r="AD28">
        <v>1</v>
      </c>
      <c r="AE28">
        <v>0</v>
      </c>
      <c r="AF28" t="s">
        <v>100</v>
      </c>
      <c r="AG28">
        <v>0.5</v>
      </c>
      <c r="AH28">
        <v>2</v>
      </c>
      <c r="AI28">
        <v>35841283</v>
      </c>
      <c r="AJ28">
        <v>26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>
      <c r="A29">
        <f>ROW(Source!A72)</f>
        <v>72</v>
      </c>
      <c r="B29">
        <v>35841284</v>
      </c>
      <c r="C29">
        <v>34133052</v>
      </c>
      <c r="D29">
        <v>29174507</v>
      </c>
      <c r="E29">
        <v>1</v>
      </c>
      <c r="F29">
        <v>1</v>
      </c>
      <c r="G29">
        <v>1</v>
      </c>
      <c r="H29">
        <v>2</v>
      </c>
      <c r="I29" t="s">
        <v>350</v>
      </c>
      <c r="J29" t="s">
        <v>351</v>
      </c>
      <c r="K29" t="s">
        <v>352</v>
      </c>
      <c r="L29">
        <v>1368</v>
      </c>
      <c r="N29">
        <v>1011</v>
      </c>
      <c r="O29" t="s">
        <v>307</v>
      </c>
      <c r="P29" t="s">
        <v>307</v>
      </c>
      <c r="Q29">
        <v>1</v>
      </c>
      <c r="X29">
        <v>0.12</v>
      </c>
      <c r="Y29">
        <v>0</v>
      </c>
      <c r="Z29">
        <v>5.13</v>
      </c>
      <c r="AA29">
        <v>0</v>
      </c>
      <c r="AB29">
        <v>0</v>
      </c>
      <c r="AC29">
        <v>0</v>
      </c>
      <c r="AD29">
        <v>1</v>
      </c>
      <c r="AE29">
        <v>0</v>
      </c>
      <c r="AF29" t="s">
        <v>100</v>
      </c>
      <c r="AG29">
        <v>0.15</v>
      </c>
      <c r="AH29">
        <v>2</v>
      </c>
      <c r="AI29">
        <v>35841284</v>
      </c>
      <c r="AJ29">
        <v>27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>
      <c r="A30">
        <f>ROW(Source!A72)</f>
        <v>72</v>
      </c>
      <c r="B30">
        <v>35841285</v>
      </c>
      <c r="C30">
        <v>34133052</v>
      </c>
      <c r="D30">
        <v>29174580</v>
      </c>
      <c r="E30">
        <v>1</v>
      </c>
      <c r="F30">
        <v>1</v>
      </c>
      <c r="G30">
        <v>1</v>
      </c>
      <c r="H30">
        <v>2</v>
      </c>
      <c r="I30" t="s">
        <v>353</v>
      </c>
      <c r="J30" t="s">
        <v>354</v>
      </c>
      <c r="K30" t="s">
        <v>355</v>
      </c>
      <c r="L30">
        <v>1368</v>
      </c>
      <c r="N30">
        <v>1011</v>
      </c>
      <c r="O30" t="s">
        <v>307</v>
      </c>
      <c r="P30" t="s">
        <v>307</v>
      </c>
      <c r="Q30">
        <v>1</v>
      </c>
      <c r="X30">
        <v>0.19</v>
      </c>
      <c r="Y30">
        <v>0</v>
      </c>
      <c r="Z30">
        <v>2.08</v>
      </c>
      <c r="AA30">
        <v>0</v>
      </c>
      <c r="AB30">
        <v>0</v>
      </c>
      <c r="AC30">
        <v>0</v>
      </c>
      <c r="AD30">
        <v>1</v>
      </c>
      <c r="AE30">
        <v>0</v>
      </c>
      <c r="AF30" t="s">
        <v>100</v>
      </c>
      <c r="AG30">
        <v>0.23749999999999999</v>
      </c>
      <c r="AH30">
        <v>2</v>
      </c>
      <c r="AI30">
        <v>35841285</v>
      </c>
      <c r="AJ30">
        <v>28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>
      <c r="A31">
        <f>ROW(Source!A72)</f>
        <v>72</v>
      </c>
      <c r="B31">
        <v>35841286</v>
      </c>
      <c r="C31">
        <v>34133052</v>
      </c>
      <c r="D31">
        <v>29174913</v>
      </c>
      <c r="E31">
        <v>1</v>
      </c>
      <c r="F31">
        <v>1</v>
      </c>
      <c r="G31">
        <v>1</v>
      </c>
      <c r="H31">
        <v>2</v>
      </c>
      <c r="I31" t="s">
        <v>318</v>
      </c>
      <c r="J31" t="s">
        <v>319</v>
      </c>
      <c r="K31" t="s">
        <v>320</v>
      </c>
      <c r="L31">
        <v>1368</v>
      </c>
      <c r="N31">
        <v>1011</v>
      </c>
      <c r="O31" t="s">
        <v>307</v>
      </c>
      <c r="P31" t="s">
        <v>307</v>
      </c>
      <c r="Q31">
        <v>1</v>
      </c>
      <c r="X31">
        <v>0.17</v>
      </c>
      <c r="Y31">
        <v>0</v>
      </c>
      <c r="Z31">
        <v>87.17</v>
      </c>
      <c r="AA31">
        <v>11.6</v>
      </c>
      <c r="AB31">
        <v>0</v>
      </c>
      <c r="AC31">
        <v>0</v>
      </c>
      <c r="AD31">
        <v>1</v>
      </c>
      <c r="AE31">
        <v>0</v>
      </c>
      <c r="AF31" t="s">
        <v>100</v>
      </c>
      <c r="AG31">
        <v>0.21250000000000002</v>
      </c>
      <c r="AH31">
        <v>2</v>
      </c>
      <c r="AI31">
        <v>35841286</v>
      </c>
      <c r="AJ31">
        <v>29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>
      <c r="A32">
        <f>ROW(Source!A72)</f>
        <v>72</v>
      </c>
      <c r="B32">
        <v>35841287</v>
      </c>
      <c r="C32">
        <v>34133052</v>
      </c>
      <c r="D32">
        <v>29113979</v>
      </c>
      <c r="E32">
        <v>1</v>
      </c>
      <c r="F32">
        <v>1</v>
      </c>
      <c r="G32">
        <v>1</v>
      </c>
      <c r="H32">
        <v>3</v>
      </c>
      <c r="I32" t="s">
        <v>356</v>
      </c>
      <c r="J32" t="s">
        <v>357</v>
      </c>
      <c r="K32" t="s">
        <v>358</v>
      </c>
      <c r="L32">
        <v>1348</v>
      </c>
      <c r="N32">
        <v>1009</v>
      </c>
      <c r="O32" t="s">
        <v>26</v>
      </c>
      <c r="P32" t="s">
        <v>26</v>
      </c>
      <c r="Q32">
        <v>1000</v>
      </c>
      <c r="X32">
        <v>1E-4</v>
      </c>
      <c r="Y32">
        <v>9749.99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1E-4</v>
      </c>
      <c r="AH32">
        <v>2</v>
      </c>
      <c r="AI32">
        <v>35841287</v>
      </c>
      <c r="AJ32">
        <v>30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>
      <c r="A33">
        <f>ROW(Source!A72)</f>
        <v>72</v>
      </c>
      <c r="B33">
        <v>35841288</v>
      </c>
      <c r="C33">
        <v>34133052</v>
      </c>
      <c r="D33">
        <v>29107991</v>
      </c>
      <c r="E33">
        <v>1</v>
      </c>
      <c r="F33">
        <v>1</v>
      </c>
      <c r="G33">
        <v>1</v>
      </c>
      <c r="H33">
        <v>3</v>
      </c>
      <c r="I33" t="s">
        <v>359</v>
      </c>
      <c r="J33" t="s">
        <v>360</v>
      </c>
      <c r="K33" t="s">
        <v>361</v>
      </c>
      <c r="L33">
        <v>1354</v>
      </c>
      <c r="N33">
        <v>1010</v>
      </c>
      <c r="O33" t="s">
        <v>114</v>
      </c>
      <c r="P33" t="s">
        <v>114</v>
      </c>
      <c r="Q33">
        <v>1</v>
      </c>
      <c r="X33">
        <v>0.1</v>
      </c>
      <c r="Y33">
        <v>72.8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0.1</v>
      </c>
      <c r="AH33">
        <v>2</v>
      </c>
      <c r="AI33">
        <v>35841288</v>
      </c>
      <c r="AJ33">
        <v>31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>
      <c r="A34">
        <f>ROW(Source!A72)</f>
        <v>72</v>
      </c>
      <c r="B34">
        <v>35841289</v>
      </c>
      <c r="C34">
        <v>34133052</v>
      </c>
      <c r="D34">
        <v>29114830</v>
      </c>
      <c r="E34">
        <v>1</v>
      </c>
      <c r="F34">
        <v>1</v>
      </c>
      <c r="G34">
        <v>1</v>
      </c>
      <c r="H34">
        <v>3</v>
      </c>
      <c r="I34" t="s">
        <v>531</v>
      </c>
      <c r="J34" t="s">
        <v>532</v>
      </c>
      <c r="K34" t="s">
        <v>533</v>
      </c>
      <c r="L34">
        <v>1035</v>
      </c>
      <c r="N34">
        <v>1013</v>
      </c>
      <c r="O34" t="s">
        <v>534</v>
      </c>
      <c r="P34" t="s">
        <v>534</v>
      </c>
      <c r="Q34">
        <v>1</v>
      </c>
      <c r="X34">
        <v>0</v>
      </c>
      <c r="Y34">
        <v>0</v>
      </c>
      <c r="Z34">
        <v>0</v>
      </c>
      <c r="AA34">
        <v>0</v>
      </c>
      <c r="AB34">
        <v>0</v>
      </c>
      <c r="AC34">
        <v>1</v>
      </c>
      <c r="AD34">
        <v>0</v>
      </c>
      <c r="AE34">
        <v>0</v>
      </c>
      <c r="AF34" t="s">
        <v>3</v>
      </c>
      <c r="AG34">
        <v>0</v>
      </c>
      <c r="AH34">
        <v>3</v>
      </c>
      <c r="AI34">
        <v>-1</v>
      </c>
      <c r="AJ34" t="s">
        <v>3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>
      <c r="A35">
        <f>ROW(Source!A72)</f>
        <v>72</v>
      </c>
      <c r="B35">
        <v>35841290</v>
      </c>
      <c r="C35">
        <v>34133052</v>
      </c>
      <c r="D35">
        <v>29130403</v>
      </c>
      <c r="E35">
        <v>1</v>
      </c>
      <c r="F35">
        <v>1</v>
      </c>
      <c r="G35">
        <v>1</v>
      </c>
      <c r="H35">
        <v>3</v>
      </c>
      <c r="I35" t="s">
        <v>535</v>
      </c>
      <c r="J35" t="s">
        <v>536</v>
      </c>
      <c r="K35" t="s">
        <v>537</v>
      </c>
      <c r="L35">
        <v>1327</v>
      </c>
      <c r="N35">
        <v>1005</v>
      </c>
      <c r="O35" t="s">
        <v>143</v>
      </c>
      <c r="P35" t="s">
        <v>143</v>
      </c>
      <c r="Q35">
        <v>1</v>
      </c>
      <c r="X35">
        <v>1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 t="s">
        <v>3</v>
      </c>
      <c r="AG35">
        <v>1</v>
      </c>
      <c r="AH35">
        <v>3</v>
      </c>
      <c r="AI35">
        <v>-1</v>
      </c>
      <c r="AJ35" t="s">
        <v>3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>
      <c r="A36">
        <f>ROW(Source!A72)</f>
        <v>72</v>
      </c>
      <c r="B36">
        <v>35841291</v>
      </c>
      <c r="C36">
        <v>34133052</v>
      </c>
      <c r="D36">
        <v>29131398</v>
      </c>
      <c r="E36">
        <v>1</v>
      </c>
      <c r="F36">
        <v>1</v>
      </c>
      <c r="G36">
        <v>1</v>
      </c>
      <c r="H36">
        <v>3</v>
      </c>
      <c r="I36" t="s">
        <v>362</v>
      </c>
      <c r="J36" t="s">
        <v>363</v>
      </c>
      <c r="K36" t="s">
        <v>364</v>
      </c>
      <c r="L36">
        <v>1348</v>
      </c>
      <c r="N36">
        <v>1009</v>
      </c>
      <c r="O36" t="s">
        <v>26</v>
      </c>
      <c r="P36" t="s">
        <v>26</v>
      </c>
      <c r="Q36">
        <v>1000</v>
      </c>
      <c r="X36">
        <v>3.0000000000000001E-3</v>
      </c>
      <c r="Y36">
        <v>5804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3.0000000000000001E-3</v>
      </c>
      <c r="AH36">
        <v>2</v>
      </c>
      <c r="AI36">
        <v>35841291</v>
      </c>
      <c r="AJ36">
        <v>33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>
      <c r="A37">
        <f>ROW(Source!A75)</f>
        <v>75</v>
      </c>
      <c r="B37">
        <v>37513096</v>
      </c>
      <c r="C37">
        <v>37513095</v>
      </c>
      <c r="D37">
        <v>18406785</v>
      </c>
      <c r="E37">
        <v>1</v>
      </c>
      <c r="F37">
        <v>1</v>
      </c>
      <c r="G37">
        <v>1</v>
      </c>
      <c r="H37">
        <v>1</v>
      </c>
      <c r="I37" t="s">
        <v>365</v>
      </c>
      <c r="J37" t="s">
        <v>3</v>
      </c>
      <c r="K37" t="s">
        <v>366</v>
      </c>
      <c r="L37">
        <v>1369</v>
      </c>
      <c r="N37">
        <v>1013</v>
      </c>
      <c r="O37" t="s">
        <v>299</v>
      </c>
      <c r="P37" t="s">
        <v>299</v>
      </c>
      <c r="Q37">
        <v>1</v>
      </c>
      <c r="X37">
        <v>201</v>
      </c>
      <c r="Y37">
        <v>0</v>
      </c>
      <c r="Z37">
        <v>0</v>
      </c>
      <c r="AA37">
        <v>0</v>
      </c>
      <c r="AB37">
        <v>294.02</v>
      </c>
      <c r="AC37">
        <v>0</v>
      </c>
      <c r="AD37">
        <v>1</v>
      </c>
      <c r="AE37">
        <v>1</v>
      </c>
      <c r="AF37" t="s">
        <v>101</v>
      </c>
      <c r="AG37">
        <v>231.14999999999998</v>
      </c>
      <c r="AH37">
        <v>2</v>
      </c>
      <c r="AI37">
        <v>37513096</v>
      </c>
      <c r="AJ37">
        <v>35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>
      <c r="A38">
        <f>ROW(Source!A75)</f>
        <v>75</v>
      </c>
      <c r="B38">
        <v>37513097</v>
      </c>
      <c r="C38">
        <v>37513095</v>
      </c>
      <c r="D38">
        <v>121548</v>
      </c>
      <c r="E38">
        <v>1</v>
      </c>
      <c r="F38">
        <v>1</v>
      </c>
      <c r="G38">
        <v>1</v>
      </c>
      <c r="H38">
        <v>1</v>
      </c>
      <c r="I38" t="s">
        <v>28</v>
      </c>
      <c r="J38" t="s">
        <v>3</v>
      </c>
      <c r="K38" t="s">
        <v>302</v>
      </c>
      <c r="L38">
        <v>608254</v>
      </c>
      <c r="N38">
        <v>1013</v>
      </c>
      <c r="O38" t="s">
        <v>303</v>
      </c>
      <c r="P38" t="s">
        <v>303</v>
      </c>
      <c r="Q38">
        <v>1</v>
      </c>
      <c r="X38">
        <v>1.05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100</v>
      </c>
      <c r="AG38">
        <v>1.3125</v>
      </c>
      <c r="AH38">
        <v>2</v>
      </c>
      <c r="AI38">
        <v>37513097</v>
      </c>
      <c r="AJ38">
        <v>36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>
      <c r="A39">
        <f>ROW(Source!A75)</f>
        <v>75</v>
      </c>
      <c r="B39">
        <v>37513098</v>
      </c>
      <c r="C39">
        <v>37513095</v>
      </c>
      <c r="D39">
        <v>29172556</v>
      </c>
      <c r="E39">
        <v>1</v>
      </c>
      <c r="F39">
        <v>1</v>
      </c>
      <c r="G39">
        <v>1</v>
      </c>
      <c r="H39">
        <v>2</v>
      </c>
      <c r="I39" t="s">
        <v>313</v>
      </c>
      <c r="J39" t="s">
        <v>367</v>
      </c>
      <c r="K39" t="s">
        <v>315</v>
      </c>
      <c r="L39">
        <v>1368</v>
      </c>
      <c r="N39">
        <v>1011</v>
      </c>
      <c r="O39" t="s">
        <v>307</v>
      </c>
      <c r="P39" t="s">
        <v>307</v>
      </c>
      <c r="Q39">
        <v>1</v>
      </c>
      <c r="X39">
        <v>1.05</v>
      </c>
      <c r="Y39">
        <v>0</v>
      </c>
      <c r="Z39">
        <v>31.26</v>
      </c>
      <c r="AA39">
        <v>13.5</v>
      </c>
      <c r="AB39">
        <v>0</v>
      </c>
      <c r="AC39">
        <v>0</v>
      </c>
      <c r="AD39">
        <v>1</v>
      </c>
      <c r="AE39">
        <v>0</v>
      </c>
      <c r="AF39" t="s">
        <v>100</v>
      </c>
      <c r="AG39">
        <v>1.3125</v>
      </c>
      <c r="AH39">
        <v>2</v>
      </c>
      <c r="AI39">
        <v>37513098</v>
      </c>
      <c r="AJ39">
        <v>37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>
      <c r="A40">
        <f>ROW(Source!A75)</f>
        <v>75</v>
      </c>
      <c r="B40">
        <v>37513099</v>
      </c>
      <c r="C40">
        <v>37513095</v>
      </c>
      <c r="D40">
        <v>29173472</v>
      </c>
      <c r="E40">
        <v>1</v>
      </c>
      <c r="F40">
        <v>1</v>
      </c>
      <c r="G40">
        <v>1</v>
      </c>
      <c r="H40">
        <v>2</v>
      </c>
      <c r="I40" t="s">
        <v>368</v>
      </c>
      <c r="J40" t="s">
        <v>369</v>
      </c>
      <c r="K40" t="s">
        <v>370</v>
      </c>
      <c r="L40">
        <v>1368</v>
      </c>
      <c r="N40">
        <v>1011</v>
      </c>
      <c r="O40" t="s">
        <v>307</v>
      </c>
      <c r="P40" t="s">
        <v>307</v>
      </c>
      <c r="Q40">
        <v>1</v>
      </c>
      <c r="X40">
        <v>20.91</v>
      </c>
      <c r="Y40">
        <v>0</v>
      </c>
      <c r="Z40">
        <v>3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100</v>
      </c>
      <c r="AG40">
        <v>26.137499999999999</v>
      </c>
      <c r="AH40">
        <v>2</v>
      </c>
      <c r="AI40">
        <v>37513099</v>
      </c>
      <c r="AJ40">
        <v>38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>
      <c r="A41">
        <f>ROW(Source!A75)</f>
        <v>75</v>
      </c>
      <c r="B41">
        <v>37513100</v>
      </c>
      <c r="C41">
        <v>37513095</v>
      </c>
      <c r="D41">
        <v>29174580</v>
      </c>
      <c r="E41">
        <v>1</v>
      </c>
      <c r="F41">
        <v>1</v>
      </c>
      <c r="G41">
        <v>1</v>
      </c>
      <c r="H41">
        <v>2</v>
      </c>
      <c r="I41" t="s">
        <v>353</v>
      </c>
      <c r="J41" t="s">
        <v>371</v>
      </c>
      <c r="K41" t="s">
        <v>355</v>
      </c>
      <c r="L41">
        <v>1368</v>
      </c>
      <c r="N41">
        <v>1011</v>
      </c>
      <c r="O41" t="s">
        <v>307</v>
      </c>
      <c r="P41" t="s">
        <v>307</v>
      </c>
      <c r="Q41">
        <v>1</v>
      </c>
      <c r="X41">
        <v>32.21</v>
      </c>
      <c r="Y41">
        <v>0</v>
      </c>
      <c r="Z41">
        <v>2.08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100</v>
      </c>
      <c r="AG41">
        <v>40.262500000000003</v>
      </c>
      <c r="AH41">
        <v>2</v>
      </c>
      <c r="AI41">
        <v>37513100</v>
      </c>
      <c r="AJ41">
        <v>39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>
      <c r="A42">
        <f>ROW(Source!A75)</f>
        <v>75</v>
      </c>
      <c r="B42">
        <v>37513101</v>
      </c>
      <c r="C42">
        <v>37513095</v>
      </c>
      <c r="D42">
        <v>29174913</v>
      </c>
      <c r="E42">
        <v>1</v>
      </c>
      <c r="F42">
        <v>1</v>
      </c>
      <c r="G42">
        <v>1</v>
      </c>
      <c r="H42">
        <v>2</v>
      </c>
      <c r="I42" t="s">
        <v>318</v>
      </c>
      <c r="J42" t="s">
        <v>372</v>
      </c>
      <c r="K42" t="s">
        <v>320</v>
      </c>
      <c r="L42">
        <v>1368</v>
      </c>
      <c r="N42">
        <v>1011</v>
      </c>
      <c r="O42" t="s">
        <v>307</v>
      </c>
      <c r="P42" t="s">
        <v>307</v>
      </c>
      <c r="Q42">
        <v>1</v>
      </c>
      <c r="X42">
        <v>3.57</v>
      </c>
      <c r="Y42">
        <v>0</v>
      </c>
      <c r="Z42">
        <v>87.17</v>
      </c>
      <c r="AA42">
        <v>11.6</v>
      </c>
      <c r="AB42">
        <v>0</v>
      </c>
      <c r="AC42">
        <v>0</v>
      </c>
      <c r="AD42">
        <v>1</v>
      </c>
      <c r="AE42">
        <v>0</v>
      </c>
      <c r="AF42" t="s">
        <v>100</v>
      </c>
      <c r="AG42">
        <v>4.4624999999999995</v>
      </c>
      <c r="AH42">
        <v>2</v>
      </c>
      <c r="AI42">
        <v>37513101</v>
      </c>
      <c r="AJ42">
        <v>40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>
      <c r="A43">
        <f>ROW(Source!A75)</f>
        <v>75</v>
      </c>
      <c r="B43">
        <v>37513102</v>
      </c>
      <c r="C43">
        <v>37513095</v>
      </c>
      <c r="D43">
        <v>29110827</v>
      </c>
      <c r="E43">
        <v>1</v>
      </c>
      <c r="F43">
        <v>1</v>
      </c>
      <c r="G43">
        <v>1</v>
      </c>
      <c r="H43">
        <v>3</v>
      </c>
      <c r="I43" t="s">
        <v>373</v>
      </c>
      <c r="J43" t="s">
        <v>374</v>
      </c>
      <c r="K43" t="s">
        <v>375</v>
      </c>
      <c r="L43">
        <v>1301</v>
      </c>
      <c r="N43">
        <v>1003</v>
      </c>
      <c r="O43" t="s">
        <v>376</v>
      </c>
      <c r="P43" t="s">
        <v>376</v>
      </c>
      <c r="Q43">
        <v>1</v>
      </c>
      <c r="X43">
        <v>402</v>
      </c>
      <c r="Y43">
        <v>6.4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0</v>
      </c>
      <c r="AF43" t="s">
        <v>3</v>
      </c>
      <c r="AG43">
        <v>402</v>
      </c>
      <c r="AH43">
        <v>2</v>
      </c>
      <c r="AI43">
        <v>37513102</v>
      </c>
      <c r="AJ43">
        <v>41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>
      <c r="A44">
        <f>ROW(Source!A75)</f>
        <v>75</v>
      </c>
      <c r="B44">
        <v>37513103</v>
      </c>
      <c r="C44">
        <v>37513095</v>
      </c>
      <c r="D44">
        <v>29110828</v>
      </c>
      <c r="E44">
        <v>1</v>
      </c>
      <c r="F44">
        <v>1</v>
      </c>
      <c r="G44">
        <v>1</v>
      </c>
      <c r="H44">
        <v>3</v>
      </c>
      <c r="I44" t="s">
        <v>377</v>
      </c>
      <c r="J44" t="s">
        <v>378</v>
      </c>
      <c r="K44" t="s">
        <v>379</v>
      </c>
      <c r="L44">
        <v>1301</v>
      </c>
      <c r="N44">
        <v>1003</v>
      </c>
      <c r="O44" t="s">
        <v>376</v>
      </c>
      <c r="P44" t="s">
        <v>376</v>
      </c>
      <c r="Q44">
        <v>1</v>
      </c>
      <c r="X44">
        <v>43</v>
      </c>
      <c r="Y44">
        <v>7.99</v>
      </c>
      <c r="Z44">
        <v>0</v>
      </c>
      <c r="AA44">
        <v>0</v>
      </c>
      <c r="AB44">
        <v>0</v>
      </c>
      <c r="AC44">
        <v>0</v>
      </c>
      <c r="AD44">
        <v>1</v>
      </c>
      <c r="AE44">
        <v>0</v>
      </c>
      <c r="AF44" t="s">
        <v>3</v>
      </c>
      <c r="AG44">
        <v>43</v>
      </c>
      <c r="AH44">
        <v>2</v>
      </c>
      <c r="AI44">
        <v>37513103</v>
      </c>
      <c r="AJ44">
        <v>42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>
      <c r="A45">
        <f>ROW(Source!A75)</f>
        <v>75</v>
      </c>
      <c r="B45">
        <v>37513104</v>
      </c>
      <c r="C45">
        <v>37513095</v>
      </c>
      <c r="D45">
        <v>29108696</v>
      </c>
      <c r="E45">
        <v>1</v>
      </c>
      <c r="F45">
        <v>1</v>
      </c>
      <c r="G45">
        <v>1</v>
      </c>
      <c r="H45">
        <v>3</v>
      </c>
      <c r="I45" t="s">
        <v>380</v>
      </c>
      <c r="J45" t="s">
        <v>381</v>
      </c>
      <c r="K45" t="s">
        <v>382</v>
      </c>
      <c r="L45">
        <v>1354</v>
      </c>
      <c r="N45">
        <v>1010</v>
      </c>
      <c r="O45" t="s">
        <v>114</v>
      </c>
      <c r="P45" t="s">
        <v>114</v>
      </c>
      <c r="Q45">
        <v>1</v>
      </c>
      <c r="X45">
        <v>123.5</v>
      </c>
      <c r="Y45">
        <v>67.209999999999994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0</v>
      </c>
      <c r="AF45" t="s">
        <v>3</v>
      </c>
      <c r="AG45">
        <v>123.5</v>
      </c>
      <c r="AH45">
        <v>2</v>
      </c>
      <c r="AI45">
        <v>37513104</v>
      </c>
      <c r="AJ45">
        <v>43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>
      <c r="A46">
        <f>ROW(Source!A75)</f>
        <v>75</v>
      </c>
      <c r="B46">
        <v>37513105</v>
      </c>
      <c r="C46">
        <v>37513095</v>
      </c>
      <c r="D46">
        <v>29110830</v>
      </c>
      <c r="E46">
        <v>1</v>
      </c>
      <c r="F46">
        <v>1</v>
      </c>
      <c r="G46">
        <v>1</v>
      </c>
      <c r="H46">
        <v>3</v>
      </c>
      <c r="I46" t="s">
        <v>383</v>
      </c>
      <c r="J46" t="s">
        <v>384</v>
      </c>
      <c r="K46" t="s">
        <v>385</v>
      </c>
      <c r="L46">
        <v>1302</v>
      </c>
      <c r="N46">
        <v>1003</v>
      </c>
      <c r="O46" t="s">
        <v>386</v>
      </c>
      <c r="P46" t="s">
        <v>386</v>
      </c>
      <c r="Q46">
        <v>10</v>
      </c>
      <c r="X46">
        <v>29.3</v>
      </c>
      <c r="Y46">
        <v>64.2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29.3</v>
      </c>
      <c r="AH46">
        <v>2</v>
      </c>
      <c r="AI46">
        <v>37513105</v>
      </c>
      <c r="AJ46">
        <v>44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>
      <c r="A47">
        <f>ROW(Source!A75)</f>
        <v>75</v>
      </c>
      <c r="B47">
        <v>37513106</v>
      </c>
      <c r="C47">
        <v>37513095</v>
      </c>
      <c r="D47">
        <v>29114423</v>
      </c>
      <c r="E47">
        <v>1</v>
      </c>
      <c r="F47">
        <v>1</v>
      </c>
      <c r="G47">
        <v>1</v>
      </c>
      <c r="H47">
        <v>3</v>
      </c>
      <c r="I47" t="s">
        <v>387</v>
      </c>
      <c r="J47" t="s">
        <v>388</v>
      </c>
      <c r="K47" t="s">
        <v>389</v>
      </c>
      <c r="L47">
        <v>1358</v>
      </c>
      <c r="N47">
        <v>1010</v>
      </c>
      <c r="O47" t="s">
        <v>390</v>
      </c>
      <c r="P47" t="s">
        <v>390</v>
      </c>
      <c r="Q47">
        <v>10</v>
      </c>
      <c r="X47">
        <v>65.2</v>
      </c>
      <c r="Y47">
        <v>7.22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65.2</v>
      </c>
      <c r="AH47">
        <v>2</v>
      </c>
      <c r="AI47">
        <v>37513106</v>
      </c>
      <c r="AJ47">
        <v>45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>
      <c r="A48">
        <f>ROW(Source!A75)</f>
        <v>75</v>
      </c>
      <c r="B48">
        <v>37513107</v>
      </c>
      <c r="C48">
        <v>37513095</v>
      </c>
      <c r="D48">
        <v>29115197</v>
      </c>
      <c r="E48">
        <v>1</v>
      </c>
      <c r="F48">
        <v>1</v>
      </c>
      <c r="G48">
        <v>1</v>
      </c>
      <c r="H48">
        <v>3</v>
      </c>
      <c r="I48" t="s">
        <v>391</v>
      </c>
      <c r="J48" t="s">
        <v>392</v>
      </c>
      <c r="K48" t="s">
        <v>393</v>
      </c>
      <c r="L48">
        <v>1355</v>
      </c>
      <c r="N48">
        <v>1010</v>
      </c>
      <c r="O48" t="s">
        <v>394</v>
      </c>
      <c r="P48" t="s">
        <v>394</v>
      </c>
      <c r="Q48">
        <v>100</v>
      </c>
      <c r="X48">
        <v>8</v>
      </c>
      <c r="Y48">
        <v>50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8</v>
      </c>
      <c r="AH48">
        <v>2</v>
      </c>
      <c r="AI48">
        <v>37513107</v>
      </c>
      <c r="AJ48">
        <v>46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>
      <c r="A49">
        <f>ROW(Source!A75)</f>
        <v>75</v>
      </c>
      <c r="B49">
        <v>37513108</v>
      </c>
      <c r="C49">
        <v>37513095</v>
      </c>
      <c r="D49">
        <v>29130491</v>
      </c>
      <c r="E49">
        <v>1</v>
      </c>
      <c r="F49">
        <v>1</v>
      </c>
      <c r="G49">
        <v>1</v>
      </c>
      <c r="H49">
        <v>3</v>
      </c>
      <c r="I49" t="s">
        <v>141</v>
      </c>
      <c r="J49" t="s">
        <v>144</v>
      </c>
      <c r="K49" t="s">
        <v>142</v>
      </c>
      <c r="L49">
        <v>1327</v>
      </c>
      <c r="N49">
        <v>1005</v>
      </c>
      <c r="O49" t="s">
        <v>143</v>
      </c>
      <c r="P49" t="s">
        <v>143</v>
      </c>
      <c r="Q49">
        <v>1</v>
      </c>
      <c r="X49">
        <v>100</v>
      </c>
      <c r="Y49">
        <v>1533.73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100</v>
      </c>
      <c r="AH49">
        <v>2</v>
      </c>
      <c r="AI49">
        <v>37513108</v>
      </c>
      <c r="AJ49">
        <v>47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>
      <c r="A50">
        <f>ROW(Source!A79)</f>
        <v>79</v>
      </c>
      <c r="B50">
        <v>37476788</v>
      </c>
      <c r="C50">
        <v>34133135</v>
      </c>
      <c r="D50">
        <v>18410244</v>
      </c>
      <c r="E50">
        <v>1</v>
      </c>
      <c r="F50">
        <v>1</v>
      </c>
      <c r="G50">
        <v>1</v>
      </c>
      <c r="H50">
        <v>1</v>
      </c>
      <c r="I50" t="s">
        <v>395</v>
      </c>
      <c r="J50" t="s">
        <v>3</v>
      </c>
      <c r="K50" t="s">
        <v>396</v>
      </c>
      <c r="L50">
        <v>1369</v>
      </c>
      <c r="N50">
        <v>1013</v>
      </c>
      <c r="O50" t="s">
        <v>299</v>
      </c>
      <c r="P50" t="s">
        <v>299</v>
      </c>
      <c r="Q50">
        <v>1</v>
      </c>
      <c r="X50">
        <v>204.06</v>
      </c>
      <c r="Y50">
        <v>0</v>
      </c>
      <c r="Z50">
        <v>0</v>
      </c>
      <c r="AA50">
        <v>0</v>
      </c>
      <c r="AB50">
        <v>308.29000000000002</v>
      </c>
      <c r="AC50">
        <v>0</v>
      </c>
      <c r="AD50">
        <v>1</v>
      </c>
      <c r="AE50">
        <v>1</v>
      </c>
      <c r="AF50" t="s">
        <v>101</v>
      </c>
      <c r="AG50">
        <v>234.66899999999998</v>
      </c>
      <c r="AH50">
        <v>2</v>
      </c>
      <c r="AI50">
        <v>37476788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>
      <c r="A51">
        <f>ROW(Source!A79)</f>
        <v>79</v>
      </c>
      <c r="B51">
        <v>37476789</v>
      </c>
      <c r="C51">
        <v>34133135</v>
      </c>
      <c r="D51">
        <v>121548</v>
      </c>
      <c r="E51">
        <v>1</v>
      </c>
      <c r="F51">
        <v>1</v>
      </c>
      <c r="G51">
        <v>1</v>
      </c>
      <c r="H51">
        <v>1</v>
      </c>
      <c r="I51" t="s">
        <v>28</v>
      </c>
      <c r="J51" t="s">
        <v>3</v>
      </c>
      <c r="K51" t="s">
        <v>302</v>
      </c>
      <c r="L51">
        <v>608254</v>
      </c>
      <c r="N51">
        <v>1013</v>
      </c>
      <c r="O51" t="s">
        <v>303</v>
      </c>
      <c r="P51" t="s">
        <v>303</v>
      </c>
      <c r="Q51">
        <v>1</v>
      </c>
      <c r="X51">
        <v>2.06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>
        <v>2</v>
      </c>
      <c r="AF51" t="s">
        <v>100</v>
      </c>
      <c r="AG51">
        <v>2.5750000000000002</v>
      </c>
      <c r="AH51">
        <v>2</v>
      </c>
      <c r="AI51">
        <v>37476789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>
      <c r="A52">
        <f>ROW(Source!A79)</f>
        <v>79</v>
      </c>
      <c r="B52">
        <v>37476790</v>
      </c>
      <c r="C52">
        <v>34133135</v>
      </c>
      <c r="D52">
        <v>29172556</v>
      </c>
      <c r="E52">
        <v>1</v>
      </c>
      <c r="F52">
        <v>1</v>
      </c>
      <c r="G52">
        <v>1</v>
      </c>
      <c r="H52">
        <v>2</v>
      </c>
      <c r="I52" t="s">
        <v>313</v>
      </c>
      <c r="J52" t="s">
        <v>367</v>
      </c>
      <c r="K52" t="s">
        <v>315</v>
      </c>
      <c r="L52">
        <v>1368</v>
      </c>
      <c r="N52">
        <v>1011</v>
      </c>
      <c r="O52" t="s">
        <v>307</v>
      </c>
      <c r="P52" t="s">
        <v>307</v>
      </c>
      <c r="Q52">
        <v>1</v>
      </c>
      <c r="X52">
        <v>2.06</v>
      </c>
      <c r="Y52">
        <v>0</v>
      </c>
      <c r="Z52">
        <v>31.26</v>
      </c>
      <c r="AA52">
        <v>13.5</v>
      </c>
      <c r="AB52">
        <v>0</v>
      </c>
      <c r="AC52">
        <v>0</v>
      </c>
      <c r="AD52">
        <v>1</v>
      </c>
      <c r="AE52">
        <v>0</v>
      </c>
      <c r="AF52" t="s">
        <v>100</v>
      </c>
      <c r="AG52">
        <v>2.5750000000000002</v>
      </c>
      <c r="AH52">
        <v>2</v>
      </c>
      <c r="AI52">
        <v>37476790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>
      <c r="A53">
        <f>ROW(Source!A79)</f>
        <v>79</v>
      </c>
      <c r="B53">
        <v>37476791</v>
      </c>
      <c r="C53">
        <v>34133135</v>
      </c>
      <c r="D53">
        <v>29145213</v>
      </c>
      <c r="E53">
        <v>1</v>
      </c>
      <c r="F53">
        <v>1</v>
      </c>
      <c r="G53">
        <v>1</v>
      </c>
      <c r="H53">
        <v>3</v>
      </c>
      <c r="I53" t="s">
        <v>397</v>
      </c>
      <c r="J53" t="s">
        <v>398</v>
      </c>
      <c r="K53" t="s">
        <v>399</v>
      </c>
      <c r="L53">
        <v>1339</v>
      </c>
      <c r="N53">
        <v>1007</v>
      </c>
      <c r="O53" t="s">
        <v>181</v>
      </c>
      <c r="P53" t="s">
        <v>181</v>
      </c>
      <c r="Q53">
        <v>1</v>
      </c>
      <c r="X53">
        <v>0.1</v>
      </c>
      <c r="Y53">
        <v>517.89</v>
      </c>
      <c r="Z53">
        <v>0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</v>
      </c>
      <c r="AG53">
        <v>0.1</v>
      </c>
      <c r="AH53">
        <v>2</v>
      </c>
      <c r="AI53">
        <v>37476791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>
      <c r="A54">
        <f>ROW(Source!A79)</f>
        <v>79</v>
      </c>
      <c r="B54">
        <v>37476792</v>
      </c>
      <c r="C54">
        <v>34133135</v>
      </c>
      <c r="D54">
        <v>29145216</v>
      </c>
      <c r="E54">
        <v>1</v>
      </c>
      <c r="F54">
        <v>1</v>
      </c>
      <c r="G54">
        <v>1</v>
      </c>
      <c r="H54">
        <v>3</v>
      </c>
      <c r="I54" t="s">
        <v>400</v>
      </c>
      <c r="J54" t="s">
        <v>401</v>
      </c>
      <c r="K54" t="s">
        <v>402</v>
      </c>
      <c r="L54">
        <v>1339</v>
      </c>
      <c r="N54">
        <v>1007</v>
      </c>
      <c r="O54" t="s">
        <v>181</v>
      </c>
      <c r="P54" t="s">
        <v>181</v>
      </c>
      <c r="Q54">
        <v>1</v>
      </c>
      <c r="X54">
        <v>4.3</v>
      </c>
      <c r="Y54">
        <v>477.5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</v>
      </c>
      <c r="AG54">
        <v>4.3</v>
      </c>
      <c r="AH54">
        <v>2</v>
      </c>
      <c r="AI54">
        <v>37476792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>
      <c r="A55">
        <f>ROW(Source!A80)</f>
        <v>80</v>
      </c>
      <c r="B55">
        <v>37476793</v>
      </c>
      <c r="C55">
        <v>36151158</v>
      </c>
      <c r="D55">
        <v>18410171</v>
      </c>
      <c r="E55">
        <v>1</v>
      </c>
      <c r="F55">
        <v>1</v>
      </c>
      <c r="G55">
        <v>1</v>
      </c>
      <c r="H55">
        <v>1</v>
      </c>
      <c r="I55" t="s">
        <v>403</v>
      </c>
      <c r="J55" t="s">
        <v>3</v>
      </c>
      <c r="K55" t="s">
        <v>404</v>
      </c>
      <c r="L55">
        <v>1369</v>
      </c>
      <c r="N55">
        <v>1013</v>
      </c>
      <c r="O55" t="s">
        <v>299</v>
      </c>
      <c r="P55" t="s">
        <v>299</v>
      </c>
      <c r="Q55">
        <v>1</v>
      </c>
      <c r="X55">
        <v>42.9</v>
      </c>
      <c r="Y55">
        <v>0</v>
      </c>
      <c r="Z55">
        <v>0</v>
      </c>
      <c r="AA55">
        <v>0</v>
      </c>
      <c r="AB55">
        <v>297.67</v>
      </c>
      <c r="AC55">
        <v>0</v>
      </c>
      <c r="AD55">
        <v>1</v>
      </c>
      <c r="AE55">
        <v>1</v>
      </c>
      <c r="AF55" t="s">
        <v>101</v>
      </c>
      <c r="AG55">
        <v>49.334999999999994</v>
      </c>
      <c r="AH55">
        <v>2</v>
      </c>
      <c r="AI55">
        <v>37476793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>
      <c r="A56">
        <f>ROW(Source!A80)</f>
        <v>80</v>
      </c>
      <c r="B56">
        <v>37476794</v>
      </c>
      <c r="C56">
        <v>36151158</v>
      </c>
      <c r="D56">
        <v>121548</v>
      </c>
      <c r="E56">
        <v>1</v>
      </c>
      <c r="F56">
        <v>1</v>
      </c>
      <c r="G56">
        <v>1</v>
      </c>
      <c r="H56">
        <v>1</v>
      </c>
      <c r="I56" t="s">
        <v>28</v>
      </c>
      <c r="J56" t="s">
        <v>3</v>
      </c>
      <c r="K56" t="s">
        <v>302</v>
      </c>
      <c r="L56">
        <v>608254</v>
      </c>
      <c r="N56">
        <v>1013</v>
      </c>
      <c r="O56" t="s">
        <v>303</v>
      </c>
      <c r="P56" t="s">
        <v>303</v>
      </c>
      <c r="Q56">
        <v>1</v>
      </c>
      <c r="X56">
        <v>0.02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>
        <v>2</v>
      </c>
      <c r="AF56" t="s">
        <v>100</v>
      </c>
      <c r="AG56">
        <v>2.5000000000000001E-2</v>
      </c>
      <c r="AH56">
        <v>2</v>
      </c>
      <c r="AI56">
        <v>37476794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>
      <c r="A57">
        <f>ROW(Source!A80)</f>
        <v>80</v>
      </c>
      <c r="B57">
        <v>37476795</v>
      </c>
      <c r="C57">
        <v>36151158</v>
      </c>
      <c r="D57">
        <v>29172556</v>
      </c>
      <c r="E57">
        <v>1</v>
      </c>
      <c r="F57">
        <v>1</v>
      </c>
      <c r="G57">
        <v>1</v>
      </c>
      <c r="H57">
        <v>2</v>
      </c>
      <c r="I57" t="s">
        <v>313</v>
      </c>
      <c r="J57" t="s">
        <v>367</v>
      </c>
      <c r="K57" t="s">
        <v>315</v>
      </c>
      <c r="L57">
        <v>1368</v>
      </c>
      <c r="N57">
        <v>1011</v>
      </c>
      <c r="O57" t="s">
        <v>307</v>
      </c>
      <c r="P57" t="s">
        <v>307</v>
      </c>
      <c r="Q57">
        <v>1</v>
      </c>
      <c r="X57">
        <v>0.02</v>
      </c>
      <c r="Y57">
        <v>0</v>
      </c>
      <c r="Z57">
        <v>31.26</v>
      </c>
      <c r="AA57">
        <v>13.5</v>
      </c>
      <c r="AB57">
        <v>0</v>
      </c>
      <c r="AC57">
        <v>0</v>
      </c>
      <c r="AD57">
        <v>1</v>
      </c>
      <c r="AE57">
        <v>0</v>
      </c>
      <c r="AF57" t="s">
        <v>100</v>
      </c>
      <c r="AG57">
        <v>2.5000000000000001E-2</v>
      </c>
      <c r="AH57">
        <v>2</v>
      </c>
      <c r="AI57">
        <v>37476795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>
      <c r="A58">
        <f>ROW(Source!A80)</f>
        <v>80</v>
      </c>
      <c r="B58">
        <v>37476796</v>
      </c>
      <c r="C58">
        <v>36151158</v>
      </c>
      <c r="D58">
        <v>29174913</v>
      </c>
      <c r="E58">
        <v>1</v>
      </c>
      <c r="F58">
        <v>1</v>
      </c>
      <c r="G58">
        <v>1</v>
      </c>
      <c r="H58">
        <v>2</v>
      </c>
      <c r="I58" t="s">
        <v>318</v>
      </c>
      <c r="J58" t="s">
        <v>372</v>
      </c>
      <c r="K58" t="s">
        <v>320</v>
      </c>
      <c r="L58">
        <v>1368</v>
      </c>
      <c r="N58">
        <v>1011</v>
      </c>
      <c r="O58" t="s">
        <v>307</v>
      </c>
      <c r="P58" t="s">
        <v>307</v>
      </c>
      <c r="Q58">
        <v>1</v>
      </c>
      <c r="X58">
        <v>0.15</v>
      </c>
      <c r="Y58">
        <v>0</v>
      </c>
      <c r="Z58">
        <v>87.17</v>
      </c>
      <c r="AA58">
        <v>11.6</v>
      </c>
      <c r="AB58">
        <v>0</v>
      </c>
      <c r="AC58">
        <v>0</v>
      </c>
      <c r="AD58">
        <v>1</v>
      </c>
      <c r="AE58">
        <v>0</v>
      </c>
      <c r="AF58" t="s">
        <v>100</v>
      </c>
      <c r="AG58">
        <v>0.1875</v>
      </c>
      <c r="AH58">
        <v>2</v>
      </c>
      <c r="AI58">
        <v>37476796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>
      <c r="A59">
        <f>ROW(Source!A80)</f>
        <v>80</v>
      </c>
      <c r="B59">
        <v>37476797</v>
      </c>
      <c r="C59">
        <v>36151158</v>
      </c>
      <c r="D59">
        <v>29107779</v>
      </c>
      <c r="E59">
        <v>1</v>
      </c>
      <c r="F59">
        <v>1</v>
      </c>
      <c r="G59">
        <v>1</v>
      </c>
      <c r="H59">
        <v>3</v>
      </c>
      <c r="I59" t="s">
        <v>405</v>
      </c>
      <c r="J59" t="s">
        <v>406</v>
      </c>
      <c r="K59" t="s">
        <v>407</v>
      </c>
      <c r="L59">
        <v>1327</v>
      </c>
      <c r="N59">
        <v>1005</v>
      </c>
      <c r="O59" t="s">
        <v>143</v>
      </c>
      <c r="P59" t="s">
        <v>143</v>
      </c>
      <c r="Q59">
        <v>1</v>
      </c>
      <c r="X59">
        <v>0.84</v>
      </c>
      <c r="Y59">
        <v>72.31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0.84</v>
      </c>
      <c r="AH59">
        <v>2</v>
      </c>
      <c r="AI59">
        <v>37476797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>
      <c r="A60">
        <f>ROW(Source!A80)</f>
        <v>80</v>
      </c>
      <c r="B60">
        <v>37476798</v>
      </c>
      <c r="C60">
        <v>36151158</v>
      </c>
      <c r="D60">
        <v>29109797</v>
      </c>
      <c r="E60">
        <v>1</v>
      </c>
      <c r="F60">
        <v>1</v>
      </c>
      <c r="G60">
        <v>1</v>
      </c>
      <c r="H60">
        <v>3</v>
      </c>
      <c r="I60" t="s">
        <v>408</v>
      </c>
      <c r="J60" t="s">
        <v>409</v>
      </c>
      <c r="K60" t="s">
        <v>410</v>
      </c>
      <c r="L60">
        <v>1348</v>
      </c>
      <c r="N60">
        <v>1009</v>
      </c>
      <c r="O60" t="s">
        <v>26</v>
      </c>
      <c r="P60" t="s">
        <v>26</v>
      </c>
      <c r="Q60">
        <v>1000</v>
      </c>
      <c r="X60">
        <v>5.0999999999999997E-2</v>
      </c>
      <c r="Y60">
        <v>4294.0200000000004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5.0999999999999997E-2</v>
      </c>
      <c r="AH60">
        <v>2</v>
      </c>
      <c r="AI60">
        <v>37476798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>
      <c r="A61">
        <f>ROW(Source!A80)</f>
        <v>80</v>
      </c>
      <c r="B61">
        <v>37476799</v>
      </c>
      <c r="C61">
        <v>36151158</v>
      </c>
      <c r="D61">
        <v>29107800</v>
      </c>
      <c r="E61">
        <v>1</v>
      </c>
      <c r="F61">
        <v>1</v>
      </c>
      <c r="G61">
        <v>1</v>
      </c>
      <c r="H61">
        <v>3</v>
      </c>
      <c r="I61" t="s">
        <v>411</v>
      </c>
      <c r="J61" t="s">
        <v>412</v>
      </c>
      <c r="K61" t="s">
        <v>413</v>
      </c>
      <c r="L61">
        <v>1346</v>
      </c>
      <c r="N61">
        <v>1009</v>
      </c>
      <c r="O61" t="s">
        <v>414</v>
      </c>
      <c r="P61" t="s">
        <v>414</v>
      </c>
      <c r="Q61">
        <v>1</v>
      </c>
      <c r="X61">
        <v>0.31</v>
      </c>
      <c r="Y61">
        <v>1.81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0.31</v>
      </c>
      <c r="AH61">
        <v>2</v>
      </c>
      <c r="AI61">
        <v>37476799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>
      <c r="A62">
        <f>ROW(Source!A80)</f>
        <v>80</v>
      </c>
      <c r="B62">
        <v>37476800</v>
      </c>
      <c r="C62">
        <v>36151158</v>
      </c>
      <c r="D62">
        <v>29110439</v>
      </c>
      <c r="E62">
        <v>1</v>
      </c>
      <c r="F62">
        <v>1</v>
      </c>
      <c r="G62">
        <v>1</v>
      </c>
      <c r="H62">
        <v>3</v>
      </c>
      <c r="I62" t="s">
        <v>415</v>
      </c>
      <c r="J62" t="s">
        <v>416</v>
      </c>
      <c r="K62" t="s">
        <v>417</v>
      </c>
      <c r="L62">
        <v>1348</v>
      </c>
      <c r="N62">
        <v>1009</v>
      </c>
      <c r="O62" t="s">
        <v>26</v>
      </c>
      <c r="P62" t="s">
        <v>26</v>
      </c>
      <c r="Q62">
        <v>1000</v>
      </c>
      <c r="X62">
        <v>6.3E-2</v>
      </c>
      <c r="Y62">
        <v>15481.01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6.3E-2</v>
      </c>
      <c r="AH62">
        <v>2</v>
      </c>
      <c r="AI62">
        <v>37476800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>
      <c r="A63">
        <f>ROW(Source!A81)</f>
        <v>81</v>
      </c>
      <c r="B63">
        <v>37477005</v>
      </c>
      <c r="C63">
        <v>37476975</v>
      </c>
      <c r="D63">
        <v>18410572</v>
      </c>
      <c r="E63">
        <v>1</v>
      </c>
      <c r="F63">
        <v>1</v>
      </c>
      <c r="G63">
        <v>1</v>
      </c>
      <c r="H63">
        <v>1</v>
      </c>
      <c r="I63" t="s">
        <v>418</v>
      </c>
      <c r="J63" t="s">
        <v>3</v>
      </c>
      <c r="K63" t="s">
        <v>419</v>
      </c>
      <c r="L63">
        <v>1369</v>
      </c>
      <c r="N63">
        <v>1013</v>
      </c>
      <c r="O63" t="s">
        <v>299</v>
      </c>
      <c r="P63" t="s">
        <v>299</v>
      </c>
      <c r="Q63">
        <v>1</v>
      </c>
      <c r="X63">
        <v>119.78</v>
      </c>
      <c r="Y63">
        <v>0</v>
      </c>
      <c r="Z63">
        <v>0</v>
      </c>
      <c r="AA63">
        <v>0</v>
      </c>
      <c r="AB63">
        <v>290.04000000000002</v>
      </c>
      <c r="AC63">
        <v>0</v>
      </c>
      <c r="AD63">
        <v>1</v>
      </c>
      <c r="AE63">
        <v>1</v>
      </c>
      <c r="AF63" t="s">
        <v>101</v>
      </c>
      <c r="AG63">
        <v>137.74699999999999</v>
      </c>
      <c r="AH63">
        <v>2</v>
      </c>
      <c r="AI63">
        <v>37477005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>
      <c r="A64">
        <f>ROW(Source!A81)</f>
        <v>81</v>
      </c>
      <c r="B64">
        <v>37477006</v>
      </c>
      <c r="C64">
        <v>37476975</v>
      </c>
      <c r="D64">
        <v>121548</v>
      </c>
      <c r="E64">
        <v>1</v>
      </c>
      <c r="F64">
        <v>1</v>
      </c>
      <c r="G64">
        <v>1</v>
      </c>
      <c r="H64">
        <v>1</v>
      </c>
      <c r="I64" t="s">
        <v>28</v>
      </c>
      <c r="J64" t="s">
        <v>3</v>
      </c>
      <c r="K64" t="s">
        <v>302</v>
      </c>
      <c r="L64">
        <v>608254</v>
      </c>
      <c r="N64">
        <v>1013</v>
      </c>
      <c r="O64" t="s">
        <v>303</v>
      </c>
      <c r="P64" t="s">
        <v>303</v>
      </c>
      <c r="Q64">
        <v>1</v>
      </c>
      <c r="X64">
        <v>2.66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2</v>
      </c>
      <c r="AF64" t="s">
        <v>100</v>
      </c>
      <c r="AG64">
        <v>3.3250000000000002</v>
      </c>
      <c r="AH64">
        <v>2</v>
      </c>
      <c r="AI64">
        <v>37477006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>
      <c r="A65">
        <f>ROW(Source!A81)</f>
        <v>81</v>
      </c>
      <c r="B65">
        <v>37477007</v>
      </c>
      <c r="C65">
        <v>37476975</v>
      </c>
      <c r="D65">
        <v>29172479</v>
      </c>
      <c r="E65">
        <v>1</v>
      </c>
      <c r="F65">
        <v>1</v>
      </c>
      <c r="G65">
        <v>1</v>
      </c>
      <c r="H65">
        <v>2</v>
      </c>
      <c r="I65" t="s">
        <v>420</v>
      </c>
      <c r="J65" t="s">
        <v>421</v>
      </c>
      <c r="K65" t="s">
        <v>422</v>
      </c>
      <c r="L65">
        <v>1368</v>
      </c>
      <c r="N65">
        <v>1011</v>
      </c>
      <c r="O65" t="s">
        <v>307</v>
      </c>
      <c r="P65" t="s">
        <v>307</v>
      </c>
      <c r="Q65">
        <v>1</v>
      </c>
      <c r="X65">
        <v>0.36</v>
      </c>
      <c r="Y65">
        <v>0</v>
      </c>
      <c r="Z65">
        <v>99.89</v>
      </c>
      <c r="AA65">
        <v>10.06</v>
      </c>
      <c r="AB65">
        <v>0</v>
      </c>
      <c r="AC65">
        <v>0</v>
      </c>
      <c r="AD65">
        <v>1</v>
      </c>
      <c r="AE65">
        <v>0</v>
      </c>
      <c r="AF65" t="s">
        <v>100</v>
      </c>
      <c r="AG65">
        <v>0.44999999999999996</v>
      </c>
      <c r="AH65">
        <v>2</v>
      </c>
      <c r="AI65">
        <v>37477007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>
      <c r="A66">
        <f>ROW(Source!A81)</f>
        <v>81</v>
      </c>
      <c r="B66">
        <v>37477008</v>
      </c>
      <c r="C66">
        <v>37476975</v>
      </c>
      <c r="D66">
        <v>29172556</v>
      </c>
      <c r="E66">
        <v>1</v>
      </c>
      <c r="F66">
        <v>1</v>
      </c>
      <c r="G66">
        <v>1</v>
      </c>
      <c r="H66">
        <v>2</v>
      </c>
      <c r="I66" t="s">
        <v>313</v>
      </c>
      <c r="J66" t="s">
        <v>367</v>
      </c>
      <c r="K66" t="s">
        <v>315</v>
      </c>
      <c r="L66">
        <v>1368</v>
      </c>
      <c r="N66">
        <v>1011</v>
      </c>
      <c r="O66" t="s">
        <v>307</v>
      </c>
      <c r="P66" t="s">
        <v>307</v>
      </c>
      <c r="Q66">
        <v>1</v>
      </c>
      <c r="X66">
        <v>2.2999999999999998</v>
      </c>
      <c r="Y66">
        <v>0</v>
      </c>
      <c r="Z66">
        <v>31.26</v>
      </c>
      <c r="AA66">
        <v>13.5</v>
      </c>
      <c r="AB66">
        <v>0</v>
      </c>
      <c r="AC66">
        <v>0</v>
      </c>
      <c r="AD66">
        <v>1</v>
      </c>
      <c r="AE66">
        <v>0</v>
      </c>
      <c r="AF66" t="s">
        <v>100</v>
      </c>
      <c r="AG66">
        <v>2.875</v>
      </c>
      <c r="AH66">
        <v>2</v>
      </c>
      <c r="AI66">
        <v>37477008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>
      <c r="A67">
        <f>ROW(Source!A81)</f>
        <v>81</v>
      </c>
      <c r="B67">
        <v>37477009</v>
      </c>
      <c r="C67">
        <v>37476975</v>
      </c>
      <c r="D67">
        <v>29174913</v>
      </c>
      <c r="E67">
        <v>1</v>
      </c>
      <c r="F67">
        <v>1</v>
      </c>
      <c r="G67">
        <v>1</v>
      </c>
      <c r="H67">
        <v>2</v>
      </c>
      <c r="I67" t="s">
        <v>318</v>
      </c>
      <c r="J67" t="s">
        <v>372</v>
      </c>
      <c r="K67" t="s">
        <v>320</v>
      </c>
      <c r="L67">
        <v>1368</v>
      </c>
      <c r="N67">
        <v>1011</v>
      </c>
      <c r="O67" t="s">
        <v>307</v>
      </c>
      <c r="P67" t="s">
        <v>307</v>
      </c>
      <c r="Q67">
        <v>1</v>
      </c>
      <c r="X67">
        <v>0.28000000000000003</v>
      </c>
      <c r="Y67">
        <v>0</v>
      </c>
      <c r="Z67">
        <v>87.17</v>
      </c>
      <c r="AA67">
        <v>11.6</v>
      </c>
      <c r="AB67">
        <v>0</v>
      </c>
      <c r="AC67">
        <v>0</v>
      </c>
      <c r="AD67">
        <v>1</v>
      </c>
      <c r="AE67">
        <v>0</v>
      </c>
      <c r="AF67" t="s">
        <v>100</v>
      </c>
      <c r="AG67">
        <v>0.35000000000000003</v>
      </c>
      <c r="AH67">
        <v>2</v>
      </c>
      <c r="AI67">
        <v>37477009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>
      <c r="A68">
        <f>ROW(Source!A81)</f>
        <v>81</v>
      </c>
      <c r="B68">
        <v>37477010</v>
      </c>
      <c r="C68">
        <v>37476975</v>
      </c>
      <c r="D68">
        <v>29107962</v>
      </c>
      <c r="E68">
        <v>1</v>
      </c>
      <c r="F68">
        <v>1</v>
      </c>
      <c r="G68">
        <v>1</v>
      </c>
      <c r="H68">
        <v>3</v>
      </c>
      <c r="I68" t="s">
        <v>423</v>
      </c>
      <c r="J68" t="s">
        <v>424</v>
      </c>
      <c r="K68" t="s">
        <v>425</v>
      </c>
      <c r="L68">
        <v>1339</v>
      </c>
      <c r="N68">
        <v>1007</v>
      </c>
      <c r="O68" t="s">
        <v>181</v>
      </c>
      <c r="P68" t="s">
        <v>181</v>
      </c>
      <c r="Q68">
        <v>1</v>
      </c>
      <c r="X68">
        <v>3.06</v>
      </c>
      <c r="Y68">
        <v>34.92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3.06</v>
      </c>
      <c r="AH68">
        <v>2</v>
      </c>
      <c r="AI68">
        <v>37477010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>
      <c r="A69">
        <f>ROW(Source!A81)</f>
        <v>81</v>
      </c>
      <c r="B69">
        <v>37477011</v>
      </c>
      <c r="C69">
        <v>37476975</v>
      </c>
      <c r="D69">
        <v>29110036</v>
      </c>
      <c r="E69">
        <v>1</v>
      </c>
      <c r="F69">
        <v>1</v>
      </c>
      <c r="G69">
        <v>1</v>
      </c>
      <c r="H69">
        <v>3</v>
      </c>
      <c r="I69" t="s">
        <v>426</v>
      </c>
      <c r="J69" t="s">
        <v>427</v>
      </c>
      <c r="K69" t="s">
        <v>428</v>
      </c>
      <c r="L69">
        <v>1327</v>
      </c>
      <c r="N69">
        <v>1005</v>
      </c>
      <c r="O69" t="s">
        <v>143</v>
      </c>
      <c r="P69" t="s">
        <v>143</v>
      </c>
      <c r="Q69">
        <v>1</v>
      </c>
      <c r="X69">
        <v>102</v>
      </c>
      <c r="Y69">
        <v>67.8</v>
      </c>
      <c r="Z69">
        <v>0</v>
      </c>
      <c r="AA69">
        <v>0</v>
      </c>
      <c r="AB69">
        <v>0</v>
      </c>
      <c r="AC69">
        <v>0</v>
      </c>
      <c r="AD69">
        <v>1</v>
      </c>
      <c r="AE69">
        <v>0</v>
      </c>
      <c r="AF69" t="s">
        <v>3</v>
      </c>
      <c r="AG69">
        <v>102</v>
      </c>
      <c r="AH69">
        <v>2</v>
      </c>
      <c r="AI69">
        <v>37477011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>
      <c r="A70">
        <f>ROW(Source!A81)</f>
        <v>81</v>
      </c>
      <c r="B70">
        <v>37477012</v>
      </c>
      <c r="C70">
        <v>37476975</v>
      </c>
      <c r="D70">
        <v>29145159</v>
      </c>
      <c r="E70">
        <v>1</v>
      </c>
      <c r="F70">
        <v>1</v>
      </c>
      <c r="G70">
        <v>1</v>
      </c>
      <c r="H70">
        <v>3</v>
      </c>
      <c r="I70" t="s">
        <v>429</v>
      </c>
      <c r="J70" t="s">
        <v>430</v>
      </c>
      <c r="K70" t="s">
        <v>431</v>
      </c>
      <c r="L70">
        <v>1339</v>
      </c>
      <c r="N70">
        <v>1007</v>
      </c>
      <c r="O70" t="s">
        <v>181</v>
      </c>
      <c r="P70" t="s">
        <v>181</v>
      </c>
      <c r="Q70">
        <v>1</v>
      </c>
      <c r="X70">
        <v>1.3</v>
      </c>
      <c r="Y70">
        <v>600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1.3</v>
      </c>
      <c r="AH70">
        <v>2</v>
      </c>
      <c r="AI70">
        <v>37477012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>
      <c r="A71">
        <f>ROW(Source!A81)</f>
        <v>81</v>
      </c>
      <c r="B71">
        <v>37477013</v>
      </c>
      <c r="C71">
        <v>37476975</v>
      </c>
      <c r="D71">
        <v>29150040</v>
      </c>
      <c r="E71">
        <v>1</v>
      </c>
      <c r="F71">
        <v>1</v>
      </c>
      <c r="G71">
        <v>1</v>
      </c>
      <c r="H71">
        <v>3</v>
      </c>
      <c r="I71" t="s">
        <v>432</v>
      </c>
      <c r="J71" t="s">
        <v>433</v>
      </c>
      <c r="K71" t="s">
        <v>434</v>
      </c>
      <c r="L71">
        <v>1339</v>
      </c>
      <c r="N71">
        <v>1007</v>
      </c>
      <c r="O71" t="s">
        <v>181</v>
      </c>
      <c r="P71" t="s">
        <v>181</v>
      </c>
      <c r="Q71">
        <v>1</v>
      </c>
      <c r="X71">
        <v>3.85</v>
      </c>
      <c r="Y71">
        <v>2.44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 t="s">
        <v>3</v>
      </c>
      <c r="AG71">
        <v>3.85</v>
      </c>
      <c r="AH71">
        <v>2</v>
      </c>
      <c r="AI71">
        <v>37477013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>
      <c r="A72">
        <f>ROW(Source!A82)</f>
        <v>82</v>
      </c>
      <c r="B72">
        <v>37477004</v>
      </c>
      <c r="C72">
        <v>36151257</v>
      </c>
      <c r="D72">
        <v>18406804</v>
      </c>
      <c r="E72">
        <v>1</v>
      </c>
      <c r="F72">
        <v>1</v>
      </c>
      <c r="G72">
        <v>1</v>
      </c>
      <c r="H72">
        <v>1</v>
      </c>
      <c r="I72" t="s">
        <v>435</v>
      </c>
      <c r="J72" t="s">
        <v>3</v>
      </c>
      <c r="K72" t="s">
        <v>436</v>
      </c>
      <c r="L72">
        <v>1369</v>
      </c>
      <c r="N72">
        <v>1013</v>
      </c>
      <c r="O72" t="s">
        <v>299</v>
      </c>
      <c r="P72" t="s">
        <v>299</v>
      </c>
      <c r="Q72">
        <v>1</v>
      </c>
      <c r="X72">
        <v>154</v>
      </c>
      <c r="Y72">
        <v>0</v>
      </c>
      <c r="Z72">
        <v>0</v>
      </c>
      <c r="AA72">
        <v>0</v>
      </c>
      <c r="AB72">
        <v>258.83999999999997</v>
      </c>
      <c r="AC72">
        <v>0</v>
      </c>
      <c r="AD72">
        <v>1</v>
      </c>
      <c r="AE72">
        <v>1</v>
      </c>
      <c r="AF72" t="s">
        <v>101</v>
      </c>
      <c r="AG72">
        <v>177.1</v>
      </c>
      <c r="AH72">
        <v>2</v>
      </c>
      <c r="AI72">
        <v>37477004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>
      <c r="A73">
        <f>ROW(Source!A83)</f>
        <v>83</v>
      </c>
      <c r="B73">
        <v>37476995</v>
      </c>
      <c r="C73">
        <v>36151340</v>
      </c>
      <c r="D73">
        <v>18408066</v>
      </c>
      <c r="E73">
        <v>1</v>
      </c>
      <c r="F73">
        <v>1</v>
      </c>
      <c r="G73">
        <v>1</v>
      </c>
      <c r="H73">
        <v>1</v>
      </c>
      <c r="I73" t="s">
        <v>300</v>
      </c>
      <c r="J73" t="s">
        <v>3</v>
      </c>
      <c r="K73" t="s">
        <v>301</v>
      </c>
      <c r="L73">
        <v>1369</v>
      </c>
      <c r="N73">
        <v>1013</v>
      </c>
      <c r="O73" t="s">
        <v>299</v>
      </c>
      <c r="P73" t="s">
        <v>299</v>
      </c>
      <c r="Q73">
        <v>1</v>
      </c>
      <c r="X73">
        <v>15.72</v>
      </c>
      <c r="Y73">
        <v>0</v>
      </c>
      <c r="Z73">
        <v>0</v>
      </c>
      <c r="AA73">
        <v>0</v>
      </c>
      <c r="AB73">
        <v>266.14</v>
      </c>
      <c r="AC73">
        <v>0</v>
      </c>
      <c r="AD73">
        <v>1</v>
      </c>
      <c r="AE73">
        <v>1</v>
      </c>
      <c r="AF73" t="s">
        <v>101</v>
      </c>
      <c r="AG73">
        <v>18.077999999999999</v>
      </c>
      <c r="AH73">
        <v>2</v>
      </c>
      <c r="AI73">
        <v>37476995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>
      <c r="A74">
        <f>ROW(Source!A83)</f>
        <v>83</v>
      </c>
      <c r="B74">
        <v>37476996</v>
      </c>
      <c r="C74">
        <v>36151340</v>
      </c>
      <c r="D74">
        <v>121548</v>
      </c>
      <c r="E74">
        <v>1</v>
      </c>
      <c r="F74">
        <v>1</v>
      </c>
      <c r="G74">
        <v>1</v>
      </c>
      <c r="H74">
        <v>1</v>
      </c>
      <c r="I74" t="s">
        <v>28</v>
      </c>
      <c r="J74" t="s">
        <v>3</v>
      </c>
      <c r="K74" t="s">
        <v>302</v>
      </c>
      <c r="L74">
        <v>608254</v>
      </c>
      <c r="N74">
        <v>1013</v>
      </c>
      <c r="O74" t="s">
        <v>303</v>
      </c>
      <c r="P74" t="s">
        <v>303</v>
      </c>
      <c r="Q74">
        <v>1</v>
      </c>
      <c r="X74">
        <v>13.88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2</v>
      </c>
      <c r="AF74" t="s">
        <v>100</v>
      </c>
      <c r="AG74">
        <v>17.350000000000001</v>
      </c>
      <c r="AH74">
        <v>2</v>
      </c>
      <c r="AI74">
        <v>37476996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>
      <c r="A75">
        <f>ROW(Source!A83)</f>
        <v>83</v>
      </c>
      <c r="B75">
        <v>37476997</v>
      </c>
      <c r="C75">
        <v>36151340</v>
      </c>
      <c r="D75">
        <v>29172479</v>
      </c>
      <c r="E75">
        <v>1</v>
      </c>
      <c r="F75">
        <v>1</v>
      </c>
      <c r="G75">
        <v>1</v>
      </c>
      <c r="H75">
        <v>2</v>
      </c>
      <c r="I75" t="s">
        <v>420</v>
      </c>
      <c r="J75" t="s">
        <v>421</v>
      </c>
      <c r="K75" t="s">
        <v>422</v>
      </c>
      <c r="L75">
        <v>1368</v>
      </c>
      <c r="N75">
        <v>1011</v>
      </c>
      <c r="O75" t="s">
        <v>307</v>
      </c>
      <c r="P75" t="s">
        <v>307</v>
      </c>
      <c r="Q75">
        <v>1</v>
      </c>
      <c r="X75">
        <v>4.29</v>
      </c>
      <c r="Y75">
        <v>0</v>
      </c>
      <c r="Z75">
        <v>99.89</v>
      </c>
      <c r="AA75">
        <v>10.06</v>
      </c>
      <c r="AB75">
        <v>0</v>
      </c>
      <c r="AC75">
        <v>0</v>
      </c>
      <c r="AD75">
        <v>1</v>
      </c>
      <c r="AE75">
        <v>0</v>
      </c>
      <c r="AF75" t="s">
        <v>100</v>
      </c>
      <c r="AG75">
        <v>5.3624999999999998</v>
      </c>
      <c r="AH75">
        <v>2</v>
      </c>
      <c r="AI75">
        <v>37476997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>
      <c r="A76">
        <f>ROW(Source!A83)</f>
        <v>83</v>
      </c>
      <c r="B76">
        <v>37476998</v>
      </c>
      <c r="C76">
        <v>36151340</v>
      </c>
      <c r="D76">
        <v>29173182</v>
      </c>
      <c r="E76">
        <v>1</v>
      </c>
      <c r="F76">
        <v>1</v>
      </c>
      <c r="G76">
        <v>1</v>
      </c>
      <c r="H76">
        <v>2</v>
      </c>
      <c r="I76" t="s">
        <v>437</v>
      </c>
      <c r="J76" t="s">
        <v>438</v>
      </c>
      <c r="K76" t="s">
        <v>439</v>
      </c>
      <c r="L76">
        <v>1368</v>
      </c>
      <c r="N76">
        <v>1011</v>
      </c>
      <c r="O76" t="s">
        <v>307</v>
      </c>
      <c r="P76" t="s">
        <v>307</v>
      </c>
      <c r="Q76">
        <v>1</v>
      </c>
      <c r="X76">
        <v>1.77</v>
      </c>
      <c r="Y76">
        <v>0</v>
      </c>
      <c r="Z76">
        <v>123</v>
      </c>
      <c r="AA76">
        <v>13.5</v>
      </c>
      <c r="AB76">
        <v>0</v>
      </c>
      <c r="AC76">
        <v>0</v>
      </c>
      <c r="AD76">
        <v>1</v>
      </c>
      <c r="AE76">
        <v>0</v>
      </c>
      <c r="AF76" t="s">
        <v>100</v>
      </c>
      <c r="AG76">
        <v>2.2124999999999999</v>
      </c>
      <c r="AH76">
        <v>2</v>
      </c>
      <c r="AI76">
        <v>37476998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>
      <c r="A77">
        <f>ROW(Source!A83)</f>
        <v>83</v>
      </c>
      <c r="B77">
        <v>37476999</v>
      </c>
      <c r="C77">
        <v>36151340</v>
      </c>
      <c r="D77">
        <v>29173232</v>
      </c>
      <c r="E77">
        <v>1</v>
      </c>
      <c r="F77">
        <v>1</v>
      </c>
      <c r="G77">
        <v>1</v>
      </c>
      <c r="H77">
        <v>2</v>
      </c>
      <c r="I77" t="s">
        <v>440</v>
      </c>
      <c r="J77" t="s">
        <v>441</v>
      </c>
      <c r="K77" t="s">
        <v>442</v>
      </c>
      <c r="L77">
        <v>1368</v>
      </c>
      <c r="N77">
        <v>1011</v>
      </c>
      <c r="O77" t="s">
        <v>307</v>
      </c>
      <c r="P77" t="s">
        <v>307</v>
      </c>
      <c r="Q77">
        <v>1</v>
      </c>
      <c r="X77">
        <v>7.08</v>
      </c>
      <c r="Y77">
        <v>0</v>
      </c>
      <c r="Z77">
        <v>206.01</v>
      </c>
      <c r="AA77">
        <v>14.4</v>
      </c>
      <c r="AB77">
        <v>0</v>
      </c>
      <c r="AC77">
        <v>0</v>
      </c>
      <c r="AD77">
        <v>1</v>
      </c>
      <c r="AE77">
        <v>0</v>
      </c>
      <c r="AF77" t="s">
        <v>100</v>
      </c>
      <c r="AG77">
        <v>8.85</v>
      </c>
      <c r="AH77">
        <v>2</v>
      </c>
      <c r="AI77">
        <v>37476999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>
      <c r="A78">
        <f>ROW(Source!A83)</f>
        <v>83</v>
      </c>
      <c r="B78">
        <v>37477000</v>
      </c>
      <c r="C78">
        <v>36151340</v>
      </c>
      <c r="D78">
        <v>29173290</v>
      </c>
      <c r="E78">
        <v>1</v>
      </c>
      <c r="F78">
        <v>1</v>
      </c>
      <c r="G78">
        <v>1</v>
      </c>
      <c r="H78">
        <v>2</v>
      </c>
      <c r="I78" t="s">
        <v>443</v>
      </c>
      <c r="J78" t="s">
        <v>444</v>
      </c>
      <c r="K78" t="s">
        <v>445</v>
      </c>
      <c r="L78">
        <v>1368</v>
      </c>
      <c r="N78">
        <v>1011</v>
      </c>
      <c r="O78" t="s">
        <v>307</v>
      </c>
      <c r="P78" t="s">
        <v>307</v>
      </c>
      <c r="Q78">
        <v>1</v>
      </c>
      <c r="X78">
        <v>0.74</v>
      </c>
      <c r="Y78">
        <v>0</v>
      </c>
      <c r="Z78">
        <v>110</v>
      </c>
      <c r="AA78">
        <v>11.6</v>
      </c>
      <c r="AB78">
        <v>0</v>
      </c>
      <c r="AC78">
        <v>0</v>
      </c>
      <c r="AD78">
        <v>1</v>
      </c>
      <c r="AE78">
        <v>0</v>
      </c>
      <c r="AF78" t="s">
        <v>100</v>
      </c>
      <c r="AG78">
        <v>0.92500000000000004</v>
      </c>
      <c r="AH78">
        <v>2</v>
      </c>
      <c r="AI78">
        <v>37477000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>
      <c r="A79">
        <f>ROW(Source!A83)</f>
        <v>83</v>
      </c>
      <c r="B79">
        <v>37477001</v>
      </c>
      <c r="C79">
        <v>36151340</v>
      </c>
      <c r="D79">
        <v>29149598</v>
      </c>
      <c r="E79">
        <v>1</v>
      </c>
      <c r="F79">
        <v>1</v>
      </c>
      <c r="G79">
        <v>1</v>
      </c>
      <c r="H79">
        <v>3</v>
      </c>
      <c r="I79" t="s">
        <v>538</v>
      </c>
      <c r="J79" t="s">
        <v>539</v>
      </c>
      <c r="K79" t="s">
        <v>540</v>
      </c>
      <c r="L79">
        <v>1339</v>
      </c>
      <c r="N79">
        <v>1007</v>
      </c>
      <c r="O79" t="s">
        <v>181</v>
      </c>
      <c r="P79" t="s">
        <v>181</v>
      </c>
      <c r="Q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 t="s">
        <v>3</v>
      </c>
      <c r="AG79">
        <v>0</v>
      </c>
      <c r="AH79">
        <v>3</v>
      </c>
      <c r="AI79">
        <v>-1</v>
      </c>
      <c r="AJ79" t="s">
        <v>3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>
      <c r="A80">
        <f>ROW(Source!A83)</f>
        <v>83</v>
      </c>
      <c r="B80">
        <v>37477002</v>
      </c>
      <c r="C80">
        <v>36151340</v>
      </c>
      <c r="D80">
        <v>29150040</v>
      </c>
      <c r="E80">
        <v>1</v>
      </c>
      <c r="F80">
        <v>1</v>
      </c>
      <c r="G80">
        <v>1</v>
      </c>
      <c r="H80">
        <v>3</v>
      </c>
      <c r="I80" t="s">
        <v>432</v>
      </c>
      <c r="J80" t="s">
        <v>433</v>
      </c>
      <c r="K80" t="s">
        <v>434</v>
      </c>
      <c r="L80">
        <v>1339</v>
      </c>
      <c r="N80">
        <v>1007</v>
      </c>
      <c r="O80" t="s">
        <v>181</v>
      </c>
      <c r="P80" t="s">
        <v>181</v>
      </c>
      <c r="Q80">
        <v>1</v>
      </c>
      <c r="X80">
        <v>5</v>
      </c>
      <c r="Y80">
        <v>2.44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5</v>
      </c>
      <c r="AH80">
        <v>2</v>
      </c>
      <c r="AI80">
        <v>37477002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>
      <c r="A81">
        <f>ROW(Source!A85)</f>
        <v>85</v>
      </c>
      <c r="B81">
        <v>37476985</v>
      </c>
      <c r="C81">
        <v>36167822</v>
      </c>
      <c r="D81">
        <v>18408291</v>
      </c>
      <c r="E81">
        <v>1</v>
      </c>
      <c r="F81">
        <v>1</v>
      </c>
      <c r="G81">
        <v>1</v>
      </c>
      <c r="H81">
        <v>1</v>
      </c>
      <c r="I81" t="s">
        <v>446</v>
      </c>
      <c r="J81" t="s">
        <v>3</v>
      </c>
      <c r="K81" t="s">
        <v>447</v>
      </c>
      <c r="L81">
        <v>1369</v>
      </c>
      <c r="N81">
        <v>1013</v>
      </c>
      <c r="O81" t="s">
        <v>299</v>
      </c>
      <c r="P81" t="s">
        <v>299</v>
      </c>
      <c r="Q81">
        <v>1</v>
      </c>
      <c r="X81">
        <v>42.4</v>
      </c>
      <c r="Y81">
        <v>0</v>
      </c>
      <c r="Z81">
        <v>0</v>
      </c>
      <c r="AA81">
        <v>0</v>
      </c>
      <c r="AB81">
        <v>271.12</v>
      </c>
      <c r="AC81">
        <v>0</v>
      </c>
      <c r="AD81">
        <v>1</v>
      </c>
      <c r="AE81">
        <v>1</v>
      </c>
      <c r="AF81" t="s">
        <v>101</v>
      </c>
      <c r="AG81">
        <v>48.76</v>
      </c>
      <c r="AH81">
        <v>2</v>
      </c>
      <c r="AI81">
        <v>37476985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>
      <c r="A82">
        <f>ROW(Source!A85)</f>
        <v>85</v>
      </c>
      <c r="B82">
        <v>37476986</v>
      </c>
      <c r="C82">
        <v>36167822</v>
      </c>
      <c r="D82">
        <v>121548</v>
      </c>
      <c r="E82">
        <v>1</v>
      </c>
      <c r="F82">
        <v>1</v>
      </c>
      <c r="G82">
        <v>1</v>
      </c>
      <c r="H82">
        <v>1</v>
      </c>
      <c r="I82" t="s">
        <v>28</v>
      </c>
      <c r="J82" t="s">
        <v>3</v>
      </c>
      <c r="K82" t="s">
        <v>302</v>
      </c>
      <c r="L82">
        <v>608254</v>
      </c>
      <c r="N82">
        <v>1013</v>
      </c>
      <c r="O82" t="s">
        <v>303</v>
      </c>
      <c r="P82" t="s">
        <v>303</v>
      </c>
      <c r="Q82">
        <v>1</v>
      </c>
      <c r="X82">
        <v>0.42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2</v>
      </c>
      <c r="AF82" t="s">
        <v>100</v>
      </c>
      <c r="AG82">
        <v>0.52500000000000002</v>
      </c>
      <c r="AH82">
        <v>2</v>
      </c>
      <c r="AI82">
        <v>37476986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>
      <c r="A83">
        <f>ROW(Source!A85)</f>
        <v>85</v>
      </c>
      <c r="B83">
        <v>37476987</v>
      </c>
      <c r="C83">
        <v>36167822</v>
      </c>
      <c r="D83">
        <v>29172379</v>
      </c>
      <c r="E83">
        <v>1</v>
      </c>
      <c r="F83">
        <v>1</v>
      </c>
      <c r="G83">
        <v>1</v>
      </c>
      <c r="H83">
        <v>2</v>
      </c>
      <c r="I83" t="s">
        <v>448</v>
      </c>
      <c r="J83" t="s">
        <v>449</v>
      </c>
      <c r="K83" t="s">
        <v>450</v>
      </c>
      <c r="L83">
        <v>1368</v>
      </c>
      <c r="N83">
        <v>1011</v>
      </c>
      <c r="O83" t="s">
        <v>307</v>
      </c>
      <c r="P83" t="s">
        <v>307</v>
      </c>
      <c r="Q83">
        <v>1</v>
      </c>
      <c r="X83">
        <v>0.41</v>
      </c>
      <c r="Y83">
        <v>0</v>
      </c>
      <c r="Z83">
        <v>112</v>
      </c>
      <c r="AA83">
        <v>13.5</v>
      </c>
      <c r="AB83">
        <v>0</v>
      </c>
      <c r="AC83">
        <v>0</v>
      </c>
      <c r="AD83">
        <v>1</v>
      </c>
      <c r="AE83">
        <v>0</v>
      </c>
      <c r="AF83" t="s">
        <v>100</v>
      </c>
      <c r="AG83">
        <v>0.51249999999999996</v>
      </c>
      <c r="AH83">
        <v>2</v>
      </c>
      <c r="AI83">
        <v>37476987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>
      <c r="A84">
        <f>ROW(Source!A85)</f>
        <v>85</v>
      </c>
      <c r="B84">
        <v>37476988</v>
      </c>
      <c r="C84">
        <v>36167822</v>
      </c>
      <c r="D84">
        <v>29172479</v>
      </c>
      <c r="E84">
        <v>1</v>
      </c>
      <c r="F84">
        <v>1</v>
      </c>
      <c r="G84">
        <v>1</v>
      </c>
      <c r="H84">
        <v>2</v>
      </c>
      <c r="I84" t="s">
        <v>420</v>
      </c>
      <c r="J84" t="s">
        <v>421</v>
      </c>
      <c r="K84" t="s">
        <v>422</v>
      </c>
      <c r="L84">
        <v>1368</v>
      </c>
      <c r="N84">
        <v>1011</v>
      </c>
      <c r="O84" t="s">
        <v>307</v>
      </c>
      <c r="P84" t="s">
        <v>307</v>
      </c>
      <c r="Q84">
        <v>1</v>
      </c>
      <c r="X84">
        <v>0.01</v>
      </c>
      <c r="Y84">
        <v>0</v>
      </c>
      <c r="Z84">
        <v>99.89</v>
      </c>
      <c r="AA84">
        <v>10.06</v>
      </c>
      <c r="AB84">
        <v>0</v>
      </c>
      <c r="AC84">
        <v>0</v>
      </c>
      <c r="AD84">
        <v>1</v>
      </c>
      <c r="AE84">
        <v>0</v>
      </c>
      <c r="AF84" t="s">
        <v>100</v>
      </c>
      <c r="AG84">
        <v>1.2500000000000001E-2</v>
      </c>
      <c r="AH84">
        <v>2</v>
      </c>
      <c r="AI84">
        <v>37476988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>
      <c r="A85">
        <f>ROW(Source!A85)</f>
        <v>85</v>
      </c>
      <c r="B85">
        <v>37476989</v>
      </c>
      <c r="C85">
        <v>36167822</v>
      </c>
      <c r="D85">
        <v>29173360</v>
      </c>
      <c r="E85">
        <v>1</v>
      </c>
      <c r="F85">
        <v>1</v>
      </c>
      <c r="G85">
        <v>1</v>
      </c>
      <c r="H85">
        <v>2</v>
      </c>
      <c r="I85" t="s">
        <v>451</v>
      </c>
      <c r="J85" t="s">
        <v>452</v>
      </c>
      <c r="K85" t="s">
        <v>453</v>
      </c>
      <c r="L85">
        <v>1368</v>
      </c>
      <c r="N85">
        <v>1011</v>
      </c>
      <c r="O85" t="s">
        <v>307</v>
      </c>
      <c r="P85" t="s">
        <v>307</v>
      </c>
      <c r="Q85">
        <v>1</v>
      </c>
      <c r="X85">
        <v>5.13</v>
      </c>
      <c r="Y85">
        <v>0</v>
      </c>
      <c r="Z85">
        <v>60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100</v>
      </c>
      <c r="AG85">
        <v>6.4124999999999996</v>
      </c>
      <c r="AH85">
        <v>2</v>
      </c>
      <c r="AI85">
        <v>37476989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>
      <c r="A86">
        <f>ROW(Source!A85)</f>
        <v>85</v>
      </c>
      <c r="B86">
        <v>37476990</v>
      </c>
      <c r="C86">
        <v>36167822</v>
      </c>
      <c r="D86">
        <v>29174913</v>
      </c>
      <c r="E86">
        <v>1</v>
      </c>
      <c r="F86">
        <v>1</v>
      </c>
      <c r="G86">
        <v>1</v>
      </c>
      <c r="H86">
        <v>2</v>
      </c>
      <c r="I86" t="s">
        <v>318</v>
      </c>
      <c r="J86" t="s">
        <v>372</v>
      </c>
      <c r="K86" t="s">
        <v>320</v>
      </c>
      <c r="L86">
        <v>1368</v>
      </c>
      <c r="N86">
        <v>1011</v>
      </c>
      <c r="O86" t="s">
        <v>307</v>
      </c>
      <c r="P86" t="s">
        <v>307</v>
      </c>
      <c r="Q86">
        <v>1</v>
      </c>
      <c r="X86">
        <v>0.56000000000000005</v>
      </c>
      <c r="Y86">
        <v>0</v>
      </c>
      <c r="Z86">
        <v>87.17</v>
      </c>
      <c r="AA86">
        <v>11.6</v>
      </c>
      <c r="AB86">
        <v>0</v>
      </c>
      <c r="AC86">
        <v>0</v>
      </c>
      <c r="AD86">
        <v>1</v>
      </c>
      <c r="AE86">
        <v>0</v>
      </c>
      <c r="AF86" t="s">
        <v>100</v>
      </c>
      <c r="AG86">
        <v>0.70000000000000007</v>
      </c>
      <c r="AH86">
        <v>2</v>
      </c>
      <c r="AI86">
        <v>37476990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>
      <c r="A87">
        <f>ROW(Source!A85)</f>
        <v>85</v>
      </c>
      <c r="B87">
        <v>37476991</v>
      </c>
      <c r="C87">
        <v>36167822</v>
      </c>
      <c r="D87">
        <v>29145815</v>
      </c>
      <c r="E87">
        <v>1</v>
      </c>
      <c r="F87">
        <v>1</v>
      </c>
      <c r="G87">
        <v>1</v>
      </c>
      <c r="H87">
        <v>3</v>
      </c>
      <c r="I87" t="s">
        <v>454</v>
      </c>
      <c r="J87" t="s">
        <v>455</v>
      </c>
      <c r="K87" t="s">
        <v>456</v>
      </c>
      <c r="L87">
        <v>1327</v>
      </c>
      <c r="N87">
        <v>1005</v>
      </c>
      <c r="O87" t="s">
        <v>143</v>
      </c>
      <c r="P87" t="s">
        <v>143</v>
      </c>
      <c r="Q87">
        <v>1</v>
      </c>
      <c r="X87">
        <v>100</v>
      </c>
      <c r="Y87">
        <v>70.099999999999994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100</v>
      </c>
      <c r="AH87">
        <v>2</v>
      </c>
      <c r="AI87">
        <v>37476991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>
      <c r="A88">
        <f>ROW(Source!A85)</f>
        <v>85</v>
      </c>
      <c r="B88">
        <v>37476992</v>
      </c>
      <c r="C88">
        <v>36167822</v>
      </c>
      <c r="D88">
        <v>29149420</v>
      </c>
      <c r="E88">
        <v>1</v>
      </c>
      <c r="F88">
        <v>1</v>
      </c>
      <c r="G88">
        <v>1</v>
      </c>
      <c r="H88">
        <v>3</v>
      </c>
      <c r="I88" t="s">
        <v>541</v>
      </c>
      <c r="J88" t="s">
        <v>542</v>
      </c>
      <c r="K88" t="s">
        <v>543</v>
      </c>
      <c r="L88">
        <v>1339</v>
      </c>
      <c r="N88">
        <v>1007</v>
      </c>
      <c r="O88" t="s">
        <v>181</v>
      </c>
      <c r="P88" t="s">
        <v>181</v>
      </c>
      <c r="Q88">
        <v>1</v>
      </c>
      <c r="X88">
        <v>5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 t="s">
        <v>3</v>
      </c>
      <c r="AG88">
        <v>5</v>
      </c>
      <c r="AH88">
        <v>3</v>
      </c>
      <c r="AI88">
        <v>-1</v>
      </c>
      <c r="AJ88" t="s">
        <v>3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>
      <c r="A89">
        <f>ROW(Source!A85)</f>
        <v>85</v>
      </c>
      <c r="B89">
        <v>37476993</v>
      </c>
      <c r="C89">
        <v>36167822</v>
      </c>
      <c r="D89">
        <v>29149608</v>
      </c>
      <c r="E89">
        <v>1</v>
      </c>
      <c r="F89">
        <v>1</v>
      </c>
      <c r="G89">
        <v>1</v>
      </c>
      <c r="H89">
        <v>3</v>
      </c>
      <c r="I89" t="s">
        <v>179</v>
      </c>
      <c r="J89" t="s">
        <v>182</v>
      </c>
      <c r="K89" t="s">
        <v>180</v>
      </c>
      <c r="L89">
        <v>1339</v>
      </c>
      <c r="N89">
        <v>1007</v>
      </c>
      <c r="O89" t="s">
        <v>181</v>
      </c>
      <c r="P89" t="s">
        <v>181</v>
      </c>
      <c r="Q89">
        <v>1</v>
      </c>
      <c r="X89">
        <v>0.05</v>
      </c>
      <c r="Y89">
        <v>55.26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0.05</v>
      </c>
      <c r="AH89">
        <v>2</v>
      </c>
      <c r="AI89">
        <v>37476993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>
      <c r="A90">
        <f>ROW(Source!A122)</f>
        <v>122</v>
      </c>
      <c r="B90">
        <v>35833281</v>
      </c>
      <c r="C90">
        <v>35833280</v>
      </c>
      <c r="D90">
        <v>18407150</v>
      </c>
      <c r="E90">
        <v>1</v>
      </c>
      <c r="F90">
        <v>1</v>
      </c>
      <c r="G90">
        <v>1</v>
      </c>
      <c r="H90">
        <v>1</v>
      </c>
      <c r="I90" t="s">
        <v>311</v>
      </c>
      <c r="J90" t="s">
        <v>3</v>
      </c>
      <c r="K90" t="s">
        <v>312</v>
      </c>
      <c r="L90">
        <v>1369</v>
      </c>
      <c r="N90">
        <v>1013</v>
      </c>
      <c r="O90" t="s">
        <v>299</v>
      </c>
      <c r="P90" t="s">
        <v>299</v>
      </c>
      <c r="Q90">
        <v>1</v>
      </c>
      <c r="X90">
        <v>69.87</v>
      </c>
      <c r="Y90">
        <v>0</v>
      </c>
      <c r="Z90">
        <v>0</v>
      </c>
      <c r="AA90">
        <v>0</v>
      </c>
      <c r="AB90">
        <v>278.5</v>
      </c>
      <c r="AC90">
        <v>0</v>
      </c>
      <c r="AD90">
        <v>1</v>
      </c>
      <c r="AE90">
        <v>1</v>
      </c>
      <c r="AF90" t="s">
        <v>3</v>
      </c>
      <c r="AG90">
        <v>69.87</v>
      </c>
      <c r="AH90">
        <v>2</v>
      </c>
      <c r="AI90">
        <v>35833281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>
      <c r="A91">
        <f>ROW(Source!A122)</f>
        <v>122</v>
      </c>
      <c r="B91">
        <v>35833282</v>
      </c>
      <c r="C91">
        <v>35833280</v>
      </c>
      <c r="D91">
        <v>121548</v>
      </c>
      <c r="E91">
        <v>1</v>
      </c>
      <c r="F91">
        <v>1</v>
      </c>
      <c r="G91">
        <v>1</v>
      </c>
      <c r="H91">
        <v>1</v>
      </c>
      <c r="I91" t="s">
        <v>28</v>
      </c>
      <c r="J91" t="s">
        <v>3</v>
      </c>
      <c r="K91" t="s">
        <v>302</v>
      </c>
      <c r="L91">
        <v>608254</v>
      </c>
      <c r="N91">
        <v>1013</v>
      </c>
      <c r="O91" t="s">
        <v>303</v>
      </c>
      <c r="P91" t="s">
        <v>303</v>
      </c>
      <c r="Q91">
        <v>1</v>
      </c>
      <c r="X91">
        <v>1.44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>
        <v>2</v>
      </c>
      <c r="AF91" t="s">
        <v>3</v>
      </c>
      <c r="AG91">
        <v>1.44</v>
      </c>
      <c r="AH91">
        <v>2</v>
      </c>
      <c r="AI91">
        <v>35833282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>
      <c r="A92">
        <f>ROW(Source!A122)</f>
        <v>122</v>
      </c>
      <c r="B92">
        <v>35833283</v>
      </c>
      <c r="C92">
        <v>35833280</v>
      </c>
      <c r="D92">
        <v>29172556</v>
      </c>
      <c r="E92">
        <v>1</v>
      </c>
      <c r="F92">
        <v>1</v>
      </c>
      <c r="G92">
        <v>1</v>
      </c>
      <c r="H92">
        <v>2</v>
      </c>
      <c r="I92" t="s">
        <v>313</v>
      </c>
      <c r="J92" t="s">
        <v>314</v>
      </c>
      <c r="K92" t="s">
        <v>315</v>
      </c>
      <c r="L92">
        <v>1368</v>
      </c>
      <c r="N92">
        <v>1011</v>
      </c>
      <c r="O92" t="s">
        <v>307</v>
      </c>
      <c r="P92" t="s">
        <v>307</v>
      </c>
      <c r="Q92">
        <v>1</v>
      </c>
      <c r="X92">
        <v>1.44</v>
      </c>
      <c r="Y92">
        <v>0</v>
      </c>
      <c r="Z92">
        <v>31.26</v>
      </c>
      <c r="AA92">
        <v>13.5</v>
      </c>
      <c r="AB92">
        <v>0</v>
      </c>
      <c r="AC92">
        <v>0</v>
      </c>
      <c r="AD92">
        <v>1</v>
      </c>
      <c r="AE92">
        <v>0</v>
      </c>
      <c r="AF92" t="s">
        <v>3</v>
      </c>
      <c r="AG92">
        <v>1.44</v>
      </c>
      <c r="AH92">
        <v>2</v>
      </c>
      <c r="AI92">
        <v>35833283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>
      <c r="A93">
        <f>ROW(Source!A122)</f>
        <v>122</v>
      </c>
      <c r="B93">
        <v>35833284</v>
      </c>
      <c r="C93">
        <v>35833280</v>
      </c>
      <c r="D93">
        <v>29164349</v>
      </c>
      <c r="E93">
        <v>1</v>
      </c>
      <c r="F93">
        <v>1</v>
      </c>
      <c r="G93">
        <v>1</v>
      </c>
      <c r="H93">
        <v>3</v>
      </c>
      <c r="I93" t="s">
        <v>24</v>
      </c>
      <c r="J93" t="s">
        <v>27</v>
      </c>
      <c r="K93" t="s">
        <v>25</v>
      </c>
      <c r="L93">
        <v>1348</v>
      </c>
      <c r="N93">
        <v>1009</v>
      </c>
      <c r="O93" t="s">
        <v>26</v>
      </c>
      <c r="P93" t="s">
        <v>26</v>
      </c>
      <c r="Q93">
        <v>1000</v>
      </c>
      <c r="X93">
        <v>5.2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 t="s">
        <v>3</v>
      </c>
      <c r="AG93">
        <v>5.2</v>
      </c>
      <c r="AH93">
        <v>2</v>
      </c>
      <c r="AI93">
        <v>35833284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>
      <c r="A94">
        <f>ROW(Source!A124)</f>
        <v>124</v>
      </c>
      <c r="B94">
        <v>37477026</v>
      </c>
      <c r="C94">
        <v>37477025</v>
      </c>
      <c r="D94">
        <v>18410572</v>
      </c>
      <c r="E94">
        <v>1</v>
      </c>
      <c r="F94">
        <v>1</v>
      </c>
      <c r="G94">
        <v>1</v>
      </c>
      <c r="H94">
        <v>1</v>
      </c>
      <c r="I94" t="s">
        <v>418</v>
      </c>
      <c r="J94" t="s">
        <v>3</v>
      </c>
      <c r="K94" t="s">
        <v>419</v>
      </c>
      <c r="L94">
        <v>1369</v>
      </c>
      <c r="N94">
        <v>1013</v>
      </c>
      <c r="O94" t="s">
        <v>299</v>
      </c>
      <c r="P94" t="s">
        <v>299</v>
      </c>
      <c r="Q94">
        <v>1</v>
      </c>
      <c r="X94">
        <v>119.78</v>
      </c>
      <c r="Y94">
        <v>0</v>
      </c>
      <c r="Z94">
        <v>0</v>
      </c>
      <c r="AA94">
        <v>0</v>
      </c>
      <c r="AB94">
        <v>290.04000000000002</v>
      </c>
      <c r="AC94">
        <v>0</v>
      </c>
      <c r="AD94">
        <v>1</v>
      </c>
      <c r="AE94">
        <v>1</v>
      </c>
      <c r="AF94" t="s">
        <v>101</v>
      </c>
      <c r="AG94">
        <v>137.74699999999999</v>
      </c>
      <c r="AH94">
        <v>2</v>
      </c>
      <c r="AI94">
        <v>37477026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>
      <c r="A95">
        <f>ROW(Source!A124)</f>
        <v>124</v>
      </c>
      <c r="B95">
        <v>37477027</v>
      </c>
      <c r="C95">
        <v>37477025</v>
      </c>
      <c r="D95">
        <v>121548</v>
      </c>
      <c r="E95">
        <v>1</v>
      </c>
      <c r="F95">
        <v>1</v>
      </c>
      <c r="G95">
        <v>1</v>
      </c>
      <c r="H95">
        <v>1</v>
      </c>
      <c r="I95" t="s">
        <v>28</v>
      </c>
      <c r="J95" t="s">
        <v>3</v>
      </c>
      <c r="K95" t="s">
        <v>302</v>
      </c>
      <c r="L95">
        <v>608254</v>
      </c>
      <c r="N95">
        <v>1013</v>
      </c>
      <c r="O95" t="s">
        <v>303</v>
      </c>
      <c r="P95" t="s">
        <v>303</v>
      </c>
      <c r="Q95">
        <v>1</v>
      </c>
      <c r="X95">
        <v>2.66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2</v>
      </c>
      <c r="AF95" t="s">
        <v>100</v>
      </c>
      <c r="AG95">
        <v>3.3250000000000002</v>
      </c>
      <c r="AH95">
        <v>2</v>
      </c>
      <c r="AI95">
        <v>37477027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>
      <c r="A96">
        <f>ROW(Source!A124)</f>
        <v>124</v>
      </c>
      <c r="B96">
        <v>37477028</v>
      </c>
      <c r="C96">
        <v>37477025</v>
      </c>
      <c r="D96">
        <v>29172479</v>
      </c>
      <c r="E96">
        <v>1</v>
      </c>
      <c r="F96">
        <v>1</v>
      </c>
      <c r="G96">
        <v>1</v>
      </c>
      <c r="H96">
        <v>2</v>
      </c>
      <c r="I96" t="s">
        <v>420</v>
      </c>
      <c r="J96" t="s">
        <v>421</v>
      </c>
      <c r="K96" t="s">
        <v>422</v>
      </c>
      <c r="L96">
        <v>1368</v>
      </c>
      <c r="N96">
        <v>1011</v>
      </c>
      <c r="O96" t="s">
        <v>307</v>
      </c>
      <c r="P96" t="s">
        <v>307</v>
      </c>
      <c r="Q96">
        <v>1</v>
      </c>
      <c r="X96">
        <v>0.36</v>
      </c>
      <c r="Y96">
        <v>0</v>
      </c>
      <c r="Z96">
        <v>99.89</v>
      </c>
      <c r="AA96">
        <v>10.06</v>
      </c>
      <c r="AB96">
        <v>0</v>
      </c>
      <c r="AC96">
        <v>0</v>
      </c>
      <c r="AD96">
        <v>1</v>
      </c>
      <c r="AE96">
        <v>0</v>
      </c>
      <c r="AF96" t="s">
        <v>100</v>
      </c>
      <c r="AG96">
        <v>0.44999999999999996</v>
      </c>
      <c r="AH96">
        <v>2</v>
      </c>
      <c r="AI96">
        <v>37477028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>
      <c r="A97">
        <f>ROW(Source!A124)</f>
        <v>124</v>
      </c>
      <c r="B97">
        <v>37477029</v>
      </c>
      <c r="C97">
        <v>37477025</v>
      </c>
      <c r="D97">
        <v>29172556</v>
      </c>
      <c r="E97">
        <v>1</v>
      </c>
      <c r="F97">
        <v>1</v>
      </c>
      <c r="G97">
        <v>1</v>
      </c>
      <c r="H97">
        <v>2</v>
      </c>
      <c r="I97" t="s">
        <v>313</v>
      </c>
      <c r="J97" t="s">
        <v>367</v>
      </c>
      <c r="K97" t="s">
        <v>315</v>
      </c>
      <c r="L97">
        <v>1368</v>
      </c>
      <c r="N97">
        <v>1011</v>
      </c>
      <c r="O97" t="s">
        <v>307</v>
      </c>
      <c r="P97" t="s">
        <v>307</v>
      </c>
      <c r="Q97">
        <v>1</v>
      </c>
      <c r="X97">
        <v>2.2999999999999998</v>
      </c>
      <c r="Y97">
        <v>0</v>
      </c>
      <c r="Z97">
        <v>31.26</v>
      </c>
      <c r="AA97">
        <v>13.5</v>
      </c>
      <c r="AB97">
        <v>0</v>
      </c>
      <c r="AC97">
        <v>0</v>
      </c>
      <c r="AD97">
        <v>1</v>
      </c>
      <c r="AE97">
        <v>0</v>
      </c>
      <c r="AF97" t="s">
        <v>100</v>
      </c>
      <c r="AG97">
        <v>2.875</v>
      </c>
      <c r="AH97">
        <v>2</v>
      </c>
      <c r="AI97">
        <v>37477029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>
      <c r="A98">
        <f>ROW(Source!A124)</f>
        <v>124</v>
      </c>
      <c r="B98">
        <v>37477030</v>
      </c>
      <c r="C98">
        <v>37477025</v>
      </c>
      <c r="D98">
        <v>29174913</v>
      </c>
      <c r="E98">
        <v>1</v>
      </c>
      <c r="F98">
        <v>1</v>
      </c>
      <c r="G98">
        <v>1</v>
      </c>
      <c r="H98">
        <v>2</v>
      </c>
      <c r="I98" t="s">
        <v>318</v>
      </c>
      <c r="J98" t="s">
        <v>372</v>
      </c>
      <c r="K98" t="s">
        <v>320</v>
      </c>
      <c r="L98">
        <v>1368</v>
      </c>
      <c r="N98">
        <v>1011</v>
      </c>
      <c r="O98" t="s">
        <v>307</v>
      </c>
      <c r="P98" t="s">
        <v>307</v>
      </c>
      <c r="Q98">
        <v>1</v>
      </c>
      <c r="X98">
        <v>0.28000000000000003</v>
      </c>
      <c r="Y98">
        <v>0</v>
      </c>
      <c r="Z98">
        <v>87.17</v>
      </c>
      <c r="AA98">
        <v>11.6</v>
      </c>
      <c r="AB98">
        <v>0</v>
      </c>
      <c r="AC98">
        <v>0</v>
      </c>
      <c r="AD98">
        <v>1</v>
      </c>
      <c r="AE98">
        <v>0</v>
      </c>
      <c r="AF98" t="s">
        <v>100</v>
      </c>
      <c r="AG98">
        <v>0.35000000000000003</v>
      </c>
      <c r="AH98">
        <v>2</v>
      </c>
      <c r="AI98">
        <v>37477030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>
      <c r="A99">
        <f>ROW(Source!A124)</f>
        <v>124</v>
      </c>
      <c r="B99">
        <v>37477031</v>
      </c>
      <c r="C99">
        <v>37477025</v>
      </c>
      <c r="D99">
        <v>29107962</v>
      </c>
      <c r="E99">
        <v>1</v>
      </c>
      <c r="F99">
        <v>1</v>
      </c>
      <c r="G99">
        <v>1</v>
      </c>
      <c r="H99">
        <v>3</v>
      </c>
      <c r="I99" t="s">
        <v>423</v>
      </c>
      <c r="J99" t="s">
        <v>424</v>
      </c>
      <c r="K99" t="s">
        <v>425</v>
      </c>
      <c r="L99">
        <v>1339</v>
      </c>
      <c r="N99">
        <v>1007</v>
      </c>
      <c r="O99" t="s">
        <v>181</v>
      </c>
      <c r="P99" t="s">
        <v>181</v>
      </c>
      <c r="Q99">
        <v>1</v>
      </c>
      <c r="X99">
        <v>3.06</v>
      </c>
      <c r="Y99">
        <v>34.92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</v>
      </c>
      <c r="AG99">
        <v>3.06</v>
      </c>
      <c r="AH99">
        <v>2</v>
      </c>
      <c r="AI99">
        <v>37477031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>
      <c r="A100">
        <f>ROW(Source!A124)</f>
        <v>124</v>
      </c>
      <c r="B100">
        <v>37477032</v>
      </c>
      <c r="C100">
        <v>37477025</v>
      </c>
      <c r="D100">
        <v>29110036</v>
      </c>
      <c r="E100">
        <v>1</v>
      </c>
      <c r="F100">
        <v>1</v>
      </c>
      <c r="G100">
        <v>1</v>
      </c>
      <c r="H100">
        <v>3</v>
      </c>
      <c r="I100" t="s">
        <v>426</v>
      </c>
      <c r="J100" t="s">
        <v>427</v>
      </c>
      <c r="K100" t="s">
        <v>428</v>
      </c>
      <c r="L100">
        <v>1327</v>
      </c>
      <c r="N100">
        <v>1005</v>
      </c>
      <c r="O100" t="s">
        <v>143</v>
      </c>
      <c r="P100" t="s">
        <v>143</v>
      </c>
      <c r="Q100">
        <v>1</v>
      </c>
      <c r="X100">
        <v>102</v>
      </c>
      <c r="Y100">
        <v>67.8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</v>
      </c>
      <c r="AG100">
        <v>102</v>
      </c>
      <c r="AH100">
        <v>2</v>
      </c>
      <c r="AI100">
        <v>37477032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>
      <c r="A101">
        <f>ROW(Source!A124)</f>
        <v>124</v>
      </c>
      <c r="B101">
        <v>37477033</v>
      </c>
      <c r="C101">
        <v>37477025</v>
      </c>
      <c r="D101">
        <v>29145159</v>
      </c>
      <c r="E101">
        <v>1</v>
      </c>
      <c r="F101">
        <v>1</v>
      </c>
      <c r="G101">
        <v>1</v>
      </c>
      <c r="H101">
        <v>3</v>
      </c>
      <c r="I101" t="s">
        <v>429</v>
      </c>
      <c r="J101" t="s">
        <v>430</v>
      </c>
      <c r="K101" t="s">
        <v>431</v>
      </c>
      <c r="L101">
        <v>1339</v>
      </c>
      <c r="N101">
        <v>1007</v>
      </c>
      <c r="O101" t="s">
        <v>181</v>
      </c>
      <c r="P101" t="s">
        <v>181</v>
      </c>
      <c r="Q101">
        <v>1</v>
      </c>
      <c r="X101">
        <v>1.3</v>
      </c>
      <c r="Y101">
        <v>600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</v>
      </c>
      <c r="AG101">
        <v>1.3</v>
      </c>
      <c r="AH101">
        <v>2</v>
      </c>
      <c r="AI101">
        <v>37477033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>
      <c r="A102">
        <f>ROW(Source!A124)</f>
        <v>124</v>
      </c>
      <c r="B102">
        <v>37477034</v>
      </c>
      <c r="C102">
        <v>37477025</v>
      </c>
      <c r="D102">
        <v>29150040</v>
      </c>
      <c r="E102">
        <v>1</v>
      </c>
      <c r="F102">
        <v>1</v>
      </c>
      <c r="G102">
        <v>1</v>
      </c>
      <c r="H102">
        <v>3</v>
      </c>
      <c r="I102" t="s">
        <v>432</v>
      </c>
      <c r="J102" t="s">
        <v>433</v>
      </c>
      <c r="K102" t="s">
        <v>434</v>
      </c>
      <c r="L102">
        <v>1339</v>
      </c>
      <c r="N102">
        <v>1007</v>
      </c>
      <c r="O102" t="s">
        <v>181</v>
      </c>
      <c r="P102" t="s">
        <v>181</v>
      </c>
      <c r="Q102">
        <v>1</v>
      </c>
      <c r="X102">
        <v>3.85</v>
      </c>
      <c r="Y102">
        <v>2.44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0</v>
      </c>
      <c r="AF102" t="s">
        <v>3</v>
      </c>
      <c r="AG102">
        <v>3.85</v>
      </c>
      <c r="AH102">
        <v>2</v>
      </c>
      <c r="AI102">
        <v>37477034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>
      <c r="A103">
        <f>ROW(Source!A125)</f>
        <v>125</v>
      </c>
      <c r="B103">
        <v>36151155</v>
      </c>
      <c r="C103">
        <v>36151154</v>
      </c>
      <c r="D103">
        <v>18411771</v>
      </c>
      <c r="E103">
        <v>1</v>
      </c>
      <c r="F103">
        <v>1</v>
      </c>
      <c r="G103">
        <v>1</v>
      </c>
      <c r="H103">
        <v>1</v>
      </c>
      <c r="I103" t="s">
        <v>297</v>
      </c>
      <c r="J103" t="s">
        <v>3</v>
      </c>
      <c r="K103" t="s">
        <v>298</v>
      </c>
      <c r="L103">
        <v>1369</v>
      </c>
      <c r="N103">
        <v>1013</v>
      </c>
      <c r="O103" t="s">
        <v>299</v>
      </c>
      <c r="P103" t="s">
        <v>299</v>
      </c>
      <c r="Q103">
        <v>1</v>
      </c>
      <c r="X103">
        <v>36.28</v>
      </c>
      <c r="Y103">
        <v>0</v>
      </c>
      <c r="Z103">
        <v>0</v>
      </c>
      <c r="AA103">
        <v>0</v>
      </c>
      <c r="AB103">
        <v>259.24</v>
      </c>
      <c r="AC103">
        <v>0</v>
      </c>
      <c r="AD103">
        <v>1</v>
      </c>
      <c r="AE103">
        <v>1</v>
      </c>
      <c r="AF103" t="s">
        <v>3</v>
      </c>
      <c r="AG103">
        <v>36.28</v>
      </c>
      <c r="AH103">
        <v>2</v>
      </c>
      <c r="AI103">
        <v>36151155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>
      <c r="A104">
        <f>ROW(Source!A125)</f>
        <v>125</v>
      </c>
      <c r="B104">
        <v>36151156</v>
      </c>
      <c r="C104">
        <v>36151154</v>
      </c>
      <c r="D104">
        <v>29164349</v>
      </c>
      <c r="E104">
        <v>1</v>
      </c>
      <c r="F104">
        <v>1</v>
      </c>
      <c r="G104">
        <v>1</v>
      </c>
      <c r="H104">
        <v>3</v>
      </c>
      <c r="I104" t="s">
        <v>24</v>
      </c>
      <c r="J104" t="s">
        <v>27</v>
      </c>
      <c r="K104" t="s">
        <v>25</v>
      </c>
      <c r="L104">
        <v>1348</v>
      </c>
      <c r="N104">
        <v>1009</v>
      </c>
      <c r="O104" t="s">
        <v>26</v>
      </c>
      <c r="P104" t="s">
        <v>26</v>
      </c>
      <c r="Q104">
        <v>1000</v>
      </c>
      <c r="X104">
        <v>1.18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 t="s">
        <v>3</v>
      </c>
      <c r="AG104">
        <v>1.18</v>
      </c>
      <c r="AH104">
        <v>2</v>
      </c>
      <c r="AI104">
        <v>36151156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>
      <c r="A105">
        <f>ROW(Source!A127)</f>
        <v>127</v>
      </c>
      <c r="B105">
        <v>37477104</v>
      </c>
      <c r="C105">
        <v>35833286</v>
      </c>
      <c r="D105">
        <v>18413627</v>
      </c>
      <c r="E105">
        <v>1</v>
      </c>
      <c r="F105">
        <v>1</v>
      </c>
      <c r="G105">
        <v>1</v>
      </c>
      <c r="H105">
        <v>1</v>
      </c>
      <c r="I105" t="s">
        <v>345</v>
      </c>
      <c r="J105" t="s">
        <v>3</v>
      </c>
      <c r="K105" t="s">
        <v>346</v>
      </c>
      <c r="L105">
        <v>1369</v>
      </c>
      <c r="N105">
        <v>1013</v>
      </c>
      <c r="O105" t="s">
        <v>299</v>
      </c>
      <c r="P105" t="s">
        <v>299</v>
      </c>
      <c r="Q105">
        <v>1</v>
      </c>
      <c r="X105">
        <v>2.4</v>
      </c>
      <c r="Y105">
        <v>0</v>
      </c>
      <c r="Z105">
        <v>0</v>
      </c>
      <c r="AA105">
        <v>0</v>
      </c>
      <c r="AB105">
        <v>329.2</v>
      </c>
      <c r="AC105">
        <v>0</v>
      </c>
      <c r="AD105">
        <v>1</v>
      </c>
      <c r="AE105">
        <v>1</v>
      </c>
      <c r="AF105" t="s">
        <v>101</v>
      </c>
      <c r="AG105">
        <v>2.76</v>
      </c>
      <c r="AH105">
        <v>2</v>
      </c>
      <c r="AI105">
        <v>37477104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>
      <c r="A106">
        <f>ROW(Source!A127)</f>
        <v>127</v>
      </c>
      <c r="B106">
        <v>37477105</v>
      </c>
      <c r="C106">
        <v>35833286</v>
      </c>
      <c r="D106">
        <v>29172657</v>
      </c>
      <c r="E106">
        <v>1</v>
      </c>
      <c r="F106">
        <v>1</v>
      </c>
      <c r="G106">
        <v>1</v>
      </c>
      <c r="H106">
        <v>2</v>
      </c>
      <c r="I106" t="s">
        <v>347</v>
      </c>
      <c r="J106" t="s">
        <v>457</v>
      </c>
      <c r="K106" t="s">
        <v>349</v>
      </c>
      <c r="L106">
        <v>1368</v>
      </c>
      <c r="N106">
        <v>1011</v>
      </c>
      <c r="O106" t="s">
        <v>307</v>
      </c>
      <c r="P106" t="s">
        <v>307</v>
      </c>
      <c r="Q106">
        <v>1</v>
      </c>
      <c r="X106">
        <v>0.4</v>
      </c>
      <c r="Y106">
        <v>0</v>
      </c>
      <c r="Z106">
        <v>8.1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100</v>
      </c>
      <c r="AG106">
        <v>0.5</v>
      </c>
      <c r="AH106">
        <v>2</v>
      </c>
      <c r="AI106">
        <v>37477105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>
      <c r="A107">
        <f>ROW(Source!A127)</f>
        <v>127</v>
      </c>
      <c r="B107">
        <v>37477106</v>
      </c>
      <c r="C107">
        <v>35833286</v>
      </c>
      <c r="D107">
        <v>29174507</v>
      </c>
      <c r="E107">
        <v>1</v>
      </c>
      <c r="F107">
        <v>1</v>
      </c>
      <c r="G107">
        <v>1</v>
      </c>
      <c r="H107">
        <v>2</v>
      </c>
      <c r="I107" t="s">
        <v>350</v>
      </c>
      <c r="J107" t="s">
        <v>458</v>
      </c>
      <c r="K107" t="s">
        <v>352</v>
      </c>
      <c r="L107">
        <v>1368</v>
      </c>
      <c r="N107">
        <v>1011</v>
      </c>
      <c r="O107" t="s">
        <v>307</v>
      </c>
      <c r="P107" t="s">
        <v>307</v>
      </c>
      <c r="Q107">
        <v>1</v>
      </c>
      <c r="X107">
        <v>0.12</v>
      </c>
      <c r="Y107">
        <v>0</v>
      </c>
      <c r="Z107">
        <v>5.13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100</v>
      </c>
      <c r="AG107">
        <v>0.15</v>
      </c>
      <c r="AH107">
        <v>2</v>
      </c>
      <c r="AI107">
        <v>37477106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>
      <c r="A108">
        <f>ROW(Source!A127)</f>
        <v>127</v>
      </c>
      <c r="B108">
        <v>37477107</v>
      </c>
      <c r="C108">
        <v>35833286</v>
      </c>
      <c r="D108">
        <v>29174580</v>
      </c>
      <c r="E108">
        <v>1</v>
      </c>
      <c r="F108">
        <v>1</v>
      </c>
      <c r="G108">
        <v>1</v>
      </c>
      <c r="H108">
        <v>2</v>
      </c>
      <c r="I108" t="s">
        <v>353</v>
      </c>
      <c r="J108" t="s">
        <v>371</v>
      </c>
      <c r="K108" t="s">
        <v>355</v>
      </c>
      <c r="L108">
        <v>1368</v>
      </c>
      <c r="N108">
        <v>1011</v>
      </c>
      <c r="O108" t="s">
        <v>307</v>
      </c>
      <c r="P108" t="s">
        <v>307</v>
      </c>
      <c r="Q108">
        <v>1</v>
      </c>
      <c r="X108">
        <v>0.19</v>
      </c>
      <c r="Y108">
        <v>0</v>
      </c>
      <c r="Z108">
        <v>2.08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100</v>
      </c>
      <c r="AG108">
        <v>0.23749999999999999</v>
      </c>
      <c r="AH108">
        <v>2</v>
      </c>
      <c r="AI108">
        <v>37477107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>
      <c r="A109">
        <f>ROW(Source!A127)</f>
        <v>127</v>
      </c>
      <c r="B109">
        <v>37477108</v>
      </c>
      <c r="C109">
        <v>35833286</v>
      </c>
      <c r="D109">
        <v>29174913</v>
      </c>
      <c r="E109">
        <v>1</v>
      </c>
      <c r="F109">
        <v>1</v>
      </c>
      <c r="G109">
        <v>1</v>
      </c>
      <c r="H109">
        <v>2</v>
      </c>
      <c r="I109" t="s">
        <v>318</v>
      </c>
      <c r="J109" t="s">
        <v>372</v>
      </c>
      <c r="K109" t="s">
        <v>320</v>
      </c>
      <c r="L109">
        <v>1368</v>
      </c>
      <c r="N109">
        <v>1011</v>
      </c>
      <c r="O109" t="s">
        <v>307</v>
      </c>
      <c r="P109" t="s">
        <v>307</v>
      </c>
      <c r="Q109">
        <v>1</v>
      </c>
      <c r="X109">
        <v>0.17</v>
      </c>
      <c r="Y109">
        <v>0</v>
      </c>
      <c r="Z109">
        <v>87.17</v>
      </c>
      <c r="AA109">
        <v>11.6</v>
      </c>
      <c r="AB109">
        <v>0</v>
      </c>
      <c r="AC109">
        <v>0</v>
      </c>
      <c r="AD109">
        <v>1</v>
      </c>
      <c r="AE109">
        <v>0</v>
      </c>
      <c r="AF109" t="s">
        <v>100</v>
      </c>
      <c r="AG109">
        <v>0.21250000000000002</v>
      </c>
      <c r="AH109">
        <v>2</v>
      </c>
      <c r="AI109">
        <v>37477108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>
      <c r="A110">
        <f>ROW(Source!A127)</f>
        <v>127</v>
      </c>
      <c r="B110">
        <v>37477109</v>
      </c>
      <c r="C110">
        <v>35833286</v>
      </c>
      <c r="D110">
        <v>29113979</v>
      </c>
      <c r="E110">
        <v>1</v>
      </c>
      <c r="F110">
        <v>1</v>
      </c>
      <c r="G110">
        <v>1</v>
      </c>
      <c r="H110">
        <v>3</v>
      </c>
      <c r="I110" t="s">
        <v>356</v>
      </c>
      <c r="J110" t="s">
        <v>459</v>
      </c>
      <c r="K110" t="s">
        <v>358</v>
      </c>
      <c r="L110">
        <v>1348</v>
      </c>
      <c r="N110">
        <v>1009</v>
      </c>
      <c r="O110" t="s">
        <v>26</v>
      </c>
      <c r="P110" t="s">
        <v>26</v>
      </c>
      <c r="Q110">
        <v>1000</v>
      </c>
      <c r="X110">
        <v>1E-4</v>
      </c>
      <c r="Y110">
        <v>9749.99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</v>
      </c>
      <c r="AG110">
        <v>1E-4</v>
      </c>
      <c r="AH110">
        <v>2</v>
      </c>
      <c r="AI110">
        <v>37477109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>
      <c r="A111">
        <f>ROW(Source!A127)</f>
        <v>127</v>
      </c>
      <c r="B111">
        <v>37477110</v>
      </c>
      <c r="C111">
        <v>35833286</v>
      </c>
      <c r="D111">
        <v>29107991</v>
      </c>
      <c r="E111">
        <v>1</v>
      </c>
      <c r="F111">
        <v>1</v>
      </c>
      <c r="G111">
        <v>1</v>
      </c>
      <c r="H111">
        <v>3</v>
      </c>
      <c r="I111" t="s">
        <v>359</v>
      </c>
      <c r="J111" t="s">
        <v>460</v>
      </c>
      <c r="K111" t="s">
        <v>361</v>
      </c>
      <c r="L111">
        <v>1354</v>
      </c>
      <c r="N111">
        <v>1010</v>
      </c>
      <c r="O111" t="s">
        <v>114</v>
      </c>
      <c r="P111" t="s">
        <v>114</v>
      </c>
      <c r="Q111">
        <v>1</v>
      </c>
      <c r="X111">
        <v>0.1</v>
      </c>
      <c r="Y111">
        <v>72.8</v>
      </c>
      <c r="Z111">
        <v>0</v>
      </c>
      <c r="AA111">
        <v>0</v>
      </c>
      <c r="AB111">
        <v>0</v>
      </c>
      <c r="AC111">
        <v>0</v>
      </c>
      <c r="AD111">
        <v>1</v>
      </c>
      <c r="AE111">
        <v>0</v>
      </c>
      <c r="AF111" t="s">
        <v>3</v>
      </c>
      <c r="AG111">
        <v>0.1</v>
      </c>
      <c r="AH111">
        <v>2</v>
      </c>
      <c r="AI111">
        <v>37477110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>
      <c r="A112">
        <f>ROW(Source!A127)</f>
        <v>127</v>
      </c>
      <c r="B112">
        <v>37477111</v>
      </c>
      <c r="C112">
        <v>35833286</v>
      </c>
      <c r="D112">
        <v>29114830</v>
      </c>
      <c r="E112">
        <v>1</v>
      </c>
      <c r="F112">
        <v>1</v>
      </c>
      <c r="G112">
        <v>1</v>
      </c>
      <c r="H112">
        <v>3</v>
      </c>
      <c r="I112" t="s">
        <v>531</v>
      </c>
      <c r="J112" t="s">
        <v>544</v>
      </c>
      <c r="K112" t="s">
        <v>533</v>
      </c>
      <c r="L112">
        <v>1035</v>
      </c>
      <c r="N112">
        <v>1013</v>
      </c>
      <c r="O112" t="s">
        <v>534</v>
      </c>
      <c r="P112" t="s">
        <v>534</v>
      </c>
      <c r="Q112">
        <v>1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3</v>
      </c>
      <c r="AG112">
        <v>0</v>
      </c>
      <c r="AH112">
        <v>3</v>
      </c>
      <c r="AI112">
        <v>-1</v>
      </c>
      <c r="AJ112" t="s">
        <v>3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>
      <c r="A113">
        <f>ROW(Source!A127)</f>
        <v>127</v>
      </c>
      <c r="B113">
        <v>37477112</v>
      </c>
      <c r="C113">
        <v>35833286</v>
      </c>
      <c r="D113">
        <v>29130403</v>
      </c>
      <c r="E113">
        <v>1</v>
      </c>
      <c r="F113">
        <v>1</v>
      </c>
      <c r="G113">
        <v>1</v>
      </c>
      <c r="H113">
        <v>3</v>
      </c>
      <c r="I113" t="s">
        <v>535</v>
      </c>
      <c r="J113" t="s">
        <v>545</v>
      </c>
      <c r="K113" t="s">
        <v>537</v>
      </c>
      <c r="L113">
        <v>1327</v>
      </c>
      <c r="N113">
        <v>1005</v>
      </c>
      <c r="O113" t="s">
        <v>143</v>
      </c>
      <c r="P113" t="s">
        <v>143</v>
      </c>
      <c r="Q113">
        <v>1</v>
      </c>
      <c r="X113">
        <v>1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 t="s">
        <v>3</v>
      </c>
      <c r="AG113">
        <v>1</v>
      </c>
      <c r="AH113">
        <v>3</v>
      </c>
      <c r="AI113">
        <v>-1</v>
      </c>
      <c r="AJ113" t="s">
        <v>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>
      <c r="A114">
        <f>ROW(Source!A127)</f>
        <v>127</v>
      </c>
      <c r="B114">
        <v>37477113</v>
      </c>
      <c r="C114">
        <v>35833286</v>
      </c>
      <c r="D114">
        <v>29131398</v>
      </c>
      <c r="E114">
        <v>1</v>
      </c>
      <c r="F114">
        <v>1</v>
      </c>
      <c r="G114">
        <v>1</v>
      </c>
      <c r="H114">
        <v>3</v>
      </c>
      <c r="I114" t="s">
        <v>362</v>
      </c>
      <c r="J114" t="s">
        <v>461</v>
      </c>
      <c r="K114" t="s">
        <v>364</v>
      </c>
      <c r="L114">
        <v>1348</v>
      </c>
      <c r="N114">
        <v>1009</v>
      </c>
      <c r="O114" t="s">
        <v>26</v>
      </c>
      <c r="P114" t="s">
        <v>26</v>
      </c>
      <c r="Q114">
        <v>1000</v>
      </c>
      <c r="X114">
        <v>3.0000000000000001E-3</v>
      </c>
      <c r="Y114">
        <v>5804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3.0000000000000001E-3</v>
      </c>
      <c r="AH114">
        <v>2</v>
      </c>
      <c r="AI114">
        <v>37477113</v>
      </c>
      <c r="AJ114">
        <v>112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>
      <c r="A115">
        <f>ROW(Source!A129)</f>
        <v>129</v>
      </c>
      <c r="B115">
        <v>37513118</v>
      </c>
      <c r="C115">
        <v>37513117</v>
      </c>
      <c r="D115">
        <v>18406785</v>
      </c>
      <c r="E115">
        <v>1</v>
      </c>
      <c r="F115">
        <v>1</v>
      </c>
      <c r="G115">
        <v>1</v>
      </c>
      <c r="H115">
        <v>1</v>
      </c>
      <c r="I115" t="s">
        <v>365</v>
      </c>
      <c r="J115" t="s">
        <v>3</v>
      </c>
      <c r="K115" t="s">
        <v>366</v>
      </c>
      <c r="L115">
        <v>1369</v>
      </c>
      <c r="N115">
        <v>1013</v>
      </c>
      <c r="O115" t="s">
        <v>299</v>
      </c>
      <c r="P115" t="s">
        <v>299</v>
      </c>
      <c r="Q115">
        <v>1</v>
      </c>
      <c r="X115">
        <v>201</v>
      </c>
      <c r="Y115">
        <v>0</v>
      </c>
      <c r="Z115">
        <v>0</v>
      </c>
      <c r="AA115">
        <v>0</v>
      </c>
      <c r="AB115">
        <v>294.02</v>
      </c>
      <c r="AC115">
        <v>0</v>
      </c>
      <c r="AD115">
        <v>1</v>
      </c>
      <c r="AE115">
        <v>1</v>
      </c>
      <c r="AF115" t="s">
        <v>101</v>
      </c>
      <c r="AG115">
        <v>231.14999999999998</v>
      </c>
      <c r="AH115">
        <v>2</v>
      </c>
      <c r="AI115">
        <v>37513118</v>
      </c>
      <c r="AJ115">
        <v>114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>
      <c r="A116">
        <f>ROW(Source!A129)</f>
        <v>129</v>
      </c>
      <c r="B116">
        <v>37513119</v>
      </c>
      <c r="C116">
        <v>37513117</v>
      </c>
      <c r="D116">
        <v>121548</v>
      </c>
      <c r="E116">
        <v>1</v>
      </c>
      <c r="F116">
        <v>1</v>
      </c>
      <c r="G116">
        <v>1</v>
      </c>
      <c r="H116">
        <v>1</v>
      </c>
      <c r="I116" t="s">
        <v>28</v>
      </c>
      <c r="J116" t="s">
        <v>3</v>
      </c>
      <c r="K116" t="s">
        <v>302</v>
      </c>
      <c r="L116">
        <v>608254</v>
      </c>
      <c r="N116">
        <v>1013</v>
      </c>
      <c r="O116" t="s">
        <v>303</v>
      </c>
      <c r="P116" t="s">
        <v>303</v>
      </c>
      <c r="Q116">
        <v>1</v>
      </c>
      <c r="X116">
        <v>1.05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2</v>
      </c>
      <c r="AF116" t="s">
        <v>100</v>
      </c>
      <c r="AG116">
        <v>1.3125</v>
      </c>
      <c r="AH116">
        <v>2</v>
      </c>
      <c r="AI116">
        <v>37513119</v>
      </c>
      <c r="AJ116">
        <v>115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>
      <c r="A117">
        <f>ROW(Source!A129)</f>
        <v>129</v>
      </c>
      <c r="B117">
        <v>37513120</v>
      </c>
      <c r="C117">
        <v>37513117</v>
      </c>
      <c r="D117">
        <v>29172556</v>
      </c>
      <c r="E117">
        <v>1</v>
      </c>
      <c r="F117">
        <v>1</v>
      </c>
      <c r="G117">
        <v>1</v>
      </c>
      <c r="H117">
        <v>2</v>
      </c>
      <c r="I117" t="s">
        <v>313</v>
      </c>
      <c r="J117" t="s">
        <v>367</v>
      </c>
      <c r="K117" t="s">
        <v>315</v>
      </c>
      <c r="L117">
        <v>1368</v>
      </c>
      <c r="N117">
        <v>1011</v>
      </c>
      <c r="O117" t="s">
        <v>307</v>
      </c>
      <c r="P117" t="s">
        <v>307</v>
      </c>
      <c r="Q117">
        <v>1</v>
      </c>
      <c r="X117">
        <v>1.05</v>
      </c>
      <c r="Y117">
        <v>0</v>
      </c>
      <c r="Z117">
        <v>31.26</v>
      </c>
      <c r="AA117">
        <v>13.5</v>
      </c>
      <c r="AB117">
        <v>0</v>
      </c>
      <c r="AC117">
        <v>0</v>
      </c>
      <c r="AD117">
        <v>1</v>
      </c>
      <c r="AE117">
        <v>0</v>
      </c>
      <c r="AF117" t="s">
        <v>100</v>
      </c>
      <c r="AG117">
        <v>1.3125</v>
      </c>
      <c r="AH117">
        <v>2</v>
      </c>
      <c r="AI117">
        <v>37513120</v>
      </c>
      <c r="AJ117">
        <v>116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>
      <c r="A118">
        <f>ROW(Source!A129)</f>
        <v>129</v>
      </c>
      <c r="B118">
        <v>37513121</v>
      </c>
      <c r="C118">
        <v>37513117</v>
      </c>
      <c r="D118">
        <v>29173472</v>
      </c>
      <c r="E118">
        <v>1</v>
      </c>
      <c r="F118">
        <v>1</v>
      </c>
      <c r="G118">
        <v>1</v>
      </c>
      <c r="H118">
        <v>2</v>
      </c>
      <c r="I118" t="s">
        <v>368</v>
      </c>
      <c r="J118" t="s">
        <v>369</v>
      </c>
      <c r="K118" t="s">
        <v>370</v>
      </c>
      <c r="L118">
        <v>1368</v>
      </c>
      <c r="N118">
        <v>1011</v>
      </c>
      <c r="O118" t="s">
        <v>307</v>
      </c>
      <c r="P118" t="s">
        <v>307</v>
      </c>
      <c r="Q118">
        <v>1</v>
      </c>
      <c r="X118">
        <v>20.91</v>
      </c>
      <c r="Y118">
        <v>0</v>
      </c>
      <c r="Z118">
        <v>3</v>
      </c>
      <c r="AA118">
        <v>0</v>
      </c>
      <c r="AB118">
        <v>0</v>
      </c>
      <c r="AC118">
        <v>0</v>
      </c>
      <c r="AD118">
        <v>1</v>
      </c>
      <c r="AE118">
        <v>0</v>
      </c>
      <c r="AF118" t="s">
        <v>100</v>
      </c>
      <c r="AG118">
        <v>26.137499999999999</v>
      </c>
      <c r="AH118">
        <v>2</v>
      </c>
      <c r="AI118">
        <v>37513121</v>
      </c>
      <c r="AJ118">
        <v>117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>
      <c r="A119">
        <f>ROW(Source!A129)</f>
        <v>129</v>
      </c>
      <c r="B119">
        <v>37513122</v>
      </c>
      <c r="C119">
        <v>37513117</v>
      </c>
      <c r="D119">
        <v>29174580</v>
      </c>
      <c r="E119">
        <v>1</v>
      </c>
      <c r="F119">
        <v>1</v>
      </c>
      <c r="G119">
        <v>1</v>
      </c>
      <c r="H119">
        <v>2</v>
      </c>
      <c r="I119" t="s">
        <v>353</v>
      </c>
      <c r="J119" t="s">
        <v>371</v>
      </c>
      <c r="K119" t="s">
        <v>355</v>
      </c>
      <c r="L119">
        <v>1368</v>
      </c>
      <c r="N119">
        <v>1011</v>
      </c>
      <c r="O119" t="s">
        <v>307</v>
      </c>
      <c r="P119" t="s">
        <v>307</v>
      </c>
      <c r="Q119">
        <v>1</v>
      </c>
      <c r="X119">
        <v>32.21</v>
      </c>
      <c r="Y119">
        <v>0</v>
      </c>
      <c r="Z119">
        <v>2.08</v>
      </c>
      <c r="AA119">
        <v>0</v>
      </c>
      <c r="AB119">
        <v>0</v>
      </c>
      <c r="AC119">
        <v>0</v>
      </c>
      <c r="AD119">
        <v>1</v>
      </c>
      <c r="AE119">
        <v>0</v>
      </c>
      <c r="AF119" t="s">
        <v>100</v>
      </c>
      <c r="AG119">
        <v>40.262500000000003</v>
      </c>
      <c r="AH119">
        <v>2</v>
      </c>
      <c r="AI119">
        <v>37513122</v>
      </c>
      <c r="AJ119">
        <v>118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>
      <c r="A120">
        <f>ROW(Source!A129)</f>
        <v>129</v>
      </c>
      <c r="B120">
        <v>37513123</v>
      </c>
      <c r="C120">
        <v>37513117</v>
      </c>
      <c r="D120">
        <v>29174913</v>
      </c>
      <c r="E120">
        <v>1</v>
      </c>
      <c r="F120">
        <v>1</v>
      </c>
      <c r="G120">
        <v>1</v>
      </c>
      <c r="H120">
        <v>2</v>
      </c>
      <c r="I120" t="s">
        <v>318</v>
      </c>
      <c r="J120" t="s">
        <v>372</v>
      </c>
      <c r="K120" t="s">
        <v>320</v>
      </c>
      <c r="L120">
        <v>1368</v>
      </c>
      <c r="N120">
        <v>1011</v>
      </c>
      <c r="O120" t="s">
        <v>307</v>
      </c>
      <c r="P120" t="s">
        <v>307</v>
      </c>
      <c r="Q120">
        <v>1</v>
      </c>
      <c r="X120">
        <v>3.57</v>
      </c>
      <c r="Y120">
        <v>0</v>
      </c>
      <c r="Z120">
        <v>87.17</v>
      </c>
      <c r="AA120">
        <v>11.6</v>
      </c>
      <c r="AB120">
        <v>0</v>
      </c>
      <c r="AC120">
        <v>0</v>
      </c>
      <c r="AD120">
        <v>1</v>
      </c>
      <c r="AE120">
        <v>0</v>
      </c>
      <c r="AF120" t="s">
        <v>100</v>
      </c>
      <c r="AG120">
        <v>4.4624999999999995</v>
      </c>
      <c r="AH120">
        <v>2</v>
      </c>
      <c r="AI120">
        <v>37513123</v>
      </c>
      <c r="AJ120">
        <v>119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>
      <c r="A121">
        <f>ROW(Source!A129)</f>
        <v>129</v>
      </c>
      <c r="B121">
        <v>37513124</v>
      </c>
      <c r="C121">
        <v>37513117</v>
      </c>
      <c r="D121">
        <v>29110827</v>
      </c>
      <c r="E121">
        <v>1</v>
      </c>
      <c r="F121">
        <v>1</v>
      </c>
      <c r="G121">
        <v>1</v>
      </c>
      <c r="H121">
        <v>3</v>
      </c>
      <c r="I121" t="s">
        <v>373</v>
      </c>
      <c r="J121" t="s">
        <v>374</v>
      </c>
      <c r="K121" t="s">
        <v>375</v>
      </c>
      <c r="L121">
        <v>1301</v>
      </c>
      <c r="N121">
        <v>1003</v>
      </c>
      <c r="O121" t="s">
        <v>376</v>
      </c>
      <c r="P121" t="s">
        <v>376</v>
      </c>
      <c r="Q121">
        <v>1</v>
      </c>
      <c r="X121">
        <v>402</v>
      </c>
      <c r="Y121">
        <v>6.4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 t="s">
        <v>3</v>
      </c>
      <c r="AG121">
        <v>402</v>
      </c>
      <c r="AH121">
        <v>2</v>
      </c>
      <c r="AI121">
        <v>37513124</v>
      </c>
      <c r="AJ121">
        <v>120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>
      <c r="A122">
        <f>ROW(Source!A129)</f>
        <v>129</v>
      </c>
      <c r="B122">
        <v>37513125</v>
      </c>
      <c r="C122">
        <v>37513117</v>
      </c>
      <c r="D122">
        <v>29110828</v>
      </c>
      <c r="E122">
        <v>1</v>
      </c>
      <c r="F122">
        <v>1</v>
      </c>
      <c r="G122">
        <v>1</v>
      </c>
      <c r="H122">
        <v>3</v>
      </c>
      <c r="I122" t="s">
        <v>377</v>
      </c>
      <c r="J122" t="s">
        <v>378</v>
      </c>
      <c r="K122" t="s">
        <v>379</v>
      </c>
      <c r="L122">
        <v>1301</v>
      </c>
      <c r="N122">
        <v>1003</v>
      </c>
      <c r="O122" t="s">
        <v>376</v>
      </c>
      <c r="P122" t="s">
        <v>376</v>
      </c>
      <c r="Q122">
        <v>1</v>
      </c>
      <c r="X122">
        <v>43</v>
      </c>
      <c r="Y122">
        <v>7.99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43</v>
      </c>
      <c r="AH122">
        <v>2</v>
      </c>
      <c r="AI122">
        <v>37513125</v>
      </c>
      <c r="AJ122">
        <v>121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>
      <c r="A123">
        <f>ROW(Source!A129)</f>
        <v>129</v>
      </c>
      <c r="B123">
        <v>37513126</v>
      </c>
      <c r="C123">
        <v>37513117</v>
      </c>
      <c r="D123">
        <v>29108696</v>
      </c>
      <c r="E123">
        <v>1</v>
      </c>
      <c r="F123">
        <v>1</v>
      </c>
      <c r="G123">
        <v>1</v>
      </c>
      <c r="H123">
        <v>3</v>
      </c>
      <c r="I123" t="s">
        <v>380</v>
      </c>
      <c r="J123" t="s">
        <v>381</v>
      </c>
      <c r="K123" t="s">
        <v>382</v>
      </c>
      <c r="L123">
        <v>1354</v>
      </c>
      <c r="N123">
        <v>1010</v>
      </c>
      <c r="O123" t="s">
        <v>114</v>
      </c>
      <c r="P123" t="s">
        <v>114</v>
      </c>
      <c r="Q123">
        <v>1</v>
      </c>
      <c r="X123">
        <v>123.5</v>
      </c>
      <c r="Y123">
        <v>67.209999999999994</v>
      </c>
      <c r="Z123">
        <v>0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123.5</v>
      </c>
      <c r="AH123">
        <v>2</v>
      </c>
      <c r="AI123">
        <v>37513126</v>
      </c>
      <c r="AJ123">
        <v>122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>
      <c r="A124">
        <f>ROW(Source!A129)</f>
        <v>129</v>
      </c>
      <c r="B124">
        <v>37513127</v>
      </c>
      <c r="C124">
        <v>37513117</v>
      </c>
      <c r="D124">
        <v>29110830</v>
      </c>
      <c r="E124">
        <v>1</v>
      </c>
      <c r="F124">
        <v>1</v>
      </c>
      <c r="G124">
        <v>1</v>
      </c>
      <c r="H124">
        <v>3</v>
      </c>
      <c r="I124" t="s">
        <v>383</v>
      </c>
      <c r="J124" t="s">
        <v>384</v>
      </c>
      <c r="K124" t="s">
        <v>385</v>
      </c>
      <c r="L124">
        <v>1302</v>
      </c>
      <c r="N124">
        <v>1003</v>
      </c>
      <c r="O124" t="s">
        <v>386</v>
      </c>
      <c r="P124" t="s">
        <v>386</v>
      </c>
      <c r="Q124">
        <v>10</v>
      </c>
      <c r="X124">
        <v>29.3</v>
      </c>
      <c r="Y124">
        <v>64.2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29.3</v>
      </c>
      <c r="AH124">
        <v>2</v>
      </c>
      <c r="AI124">
        <v>37513127</v>
      </c>
      <c r="AJ124">
        <v>123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>
      <c r="A125">
        <f>ROW(Source!A129)</f>
        <v>129</v>
      </c>
      <c r="B125">
        <v>37513128</v>
      </c>
      <c r="C125">
        <v>37513117</v>
      </c>
      <c r="D125">
        <v>29114423</v>
      </c>
      <c r="E125">
        <v>1</v>
      </c>
      <c r="F125">
        <v>1</v>
      </c>
      <c r="G125">
        <v>1</v>
      </c>
      <c r="H125">
        <v>3</v>
      </c>
      <c r="I125" t="s">
        <v>387</v>
      </c>
      <c r="J125" t="s">
        <v>388</v>
      </c>
      <c r="K125" t="s">
        <v>389</v>
      </c>
      <c r="L125">
        <v>1358</v>
      </c>
      <c r="N125">
        <v>1010</v>
      </c>
      <c r="O125" t="s">
        <v>390</v>
      </c>
      <c r="P125" t="s">
        <v>390</v>
      </c>
      <c r="Q125">
        <v>10</v>
      </c>
      <c r="X125">
        <v>65.2</v>
      </c>
      <c r="Y125">
        <v>7.22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65.2</v>
      </c>
      <c r="AH125">
        <v>2</v>
      </c>
      <c r="AI125">
        <v>37513128</v>
      </c>
      <c r="AJ125">
        <v>124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>
      <c r="A126">
        <f>ROW(Source!A129)</f>
        <v>129</v>
      </c>
      <c r="B126">
        <v>37513129</v>
      </c>
      <c r="C126">
        <v>37513117</v>
      </c>
      <c r="D126">
        <v>29115197</v>
      </c>
      <c r="E126">
        <v>1</v>
      </c>
      <c r="F126">
        <v>1</v>
      </c>
      <c r="G126">
        <v>1</v>
      </c>
      <c r="H126">
        <v>3</v>
      </c>
      <c r="I126" t="s">
        <v>391</v>
      </c>
      <c r="J126" t="s">
        <v>392</v>
      </c>
      <c r="K126" t="s">
        <v>393</v>
      </c>
      <c r="L126">
        <v>1355</v>
      </c>
      <c r="N126">
        <v>1010</v>
      </c>
      <c r="O126" t="s">
        <v>394</v>
      </c>
      <c r="P126" t="s">
        <v>394</v>
      </c>
      <c r="Q126">
        <v>100</v>
      </c>
      <c r="X126">
        <v>8</v>
      </c>
      <c r="Y126">
        <v>50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</v>
      </c>
      <c r="AG126">
        <v>8</v>
      </c>
      <c r="AH126">
        <v>2</v>
      </c>
      <c r="AI126">
        <v>37513129</v>
      </c>
      <c r="AJ126">
        <v>125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>
      <c r="A127">
        <f>ROW(Source!A129)</f>
        <v>129</v>
      </c>
      <c r="B127">
        <v>37513130</v>
      </c>
      <c r="C127">
        <v>37513117</v>
      </c>
      <c r="D127">
        <v>29130491</v>
      </c>
      <c r="E127">
        <v>1</v>
      </c>
      <c r="F127">
        <v>1</v>
      </c>
      <c r="G127">
        <v>1</v>
      </c>
      <c r="H127">
        <v>3</v>
      </c>
      <c r="I127" t="s">
        <v>141</v>
      </c>
      <c r="J127" t="s">
        <v>144</v>
      </c>
      <c r="K127" t="s">
        <v>142</v>
      </c>
      <c r="L127">
        <v>1327</v>
      </c>
      <c r="N127">
        <v>1005</v>
      </c>
      <c r="O127" t="s">
        <v>143</v>
      </c>
      <c r="P127" t="s">
        <v>143</v>
      </c>
      <c r="Q127">
        <v>1</v>
      </c>
      <c r="X127">
        <v>100</v>
      </c>
      <c r="Y127">
        <v>1533.73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100</v>
      </c>
      <c r="AH127">
        <v>2</v>
      </c>
      <c r="AI127">
        <v>37513130</v>
      </c>
      <c r="AJ127">
        <v>126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>
      <c r="A128">
        <f>ROW(Source!A132)</f>
        <v>132</v>
      </c>
      <c r="B128">
        <v>35833772</v>
      </c>
      <c r="C128">
        <v>35833771</v>
      </c>
      <c r="D128">
        <v>18411771</v>
      </c>
      <c r="E128">
        <v>1</v>
      </c>
      <c r="F128">
        <v>1</v>
      </c>
      <c r="G128">
        <v>1</v>
      </c>
      <c r="H128">
        <v>1</v>
      </c>
      <c r="I128" t="s">
        <v>297</v>
      </c>
      <c r="J128" t="s">
        <v>3</v>
      </c>
      <c r="K128" t="s">
        <v>298</v>
      </c>
      <c r="L128">
        <v>1369</v>
      </c>
      <c r="N128">
        <v>1013</v>
      </c>
      <c r="O128" t="s">
        <v>299</v>
      </c>
      <c r="P128" t="s">
        <v>299</v>
      </c>
      <c r="Q128">
        <v>1</v>
      </c>
      <c r="X128">
        <v>47.3</v>
      </c>
      <c r="Y128">
        <v>0</v>
      </c>
      <c r="Z128">
        <v>0</v>
      </c>
      <c r="AA128">
        <v>0</v>
      </c>
      <c r="AB128">
        <v>259.24</v>
      </c>
      <c r="AC128">
        <v>0</v>
      </c>
      <c r="AD128">
        <v>1</v>
      </c>
      <c r="AE128">
        <v>1</v>
      </c>
      <c r="AF128" t="s">
        <v>3</v>
      </c>
      <c r="AG128">
        <v>47.3</v>
      </c>
      <c r="AH128">
        <v>2</v>
      </c>
      <c r="AI128">
        <v>35833772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>
      <c r="A129">
        <f>ROW(Source!A132)</f>
        <v>132</v>
      </c>
      <c r="B129">
        <v>35833773</v>
      </c>
      <c r="C129">
        <v>35833771</v>
      </c>
      <c r="D129">
        <v>29172659</v>
      </c>
      <c r="E129">
        <v>1</v>
      </c>
      <c r="F129">
        <v>1</v>
      </c>
      <c r="G129">
        <v>1</v>
      </c>
      <c r="H129">
        <v>2</v>
      </c>
      <c r="I129" t="s">
        <v>462</v>
      </c>
      <c r="J129" t="s">
        <v>463</v>
      </c>
      <c r="K129" t="s">
        <v>464</v>
      </c>
      <c r="L129">
        <v>1368</v>
      </c>
      <c r="N129">
        <v>1011</v>
      </c>
      <c r="O129" t="s">
        <v>307</v>
      </c>
      <c r="P129" t="s">
        <v>307</v>
      </c>
      <c r="Q129">
        <v>1</v>
      </c>
      <c r="X129">
        <v>4.7</v>
      </c>
      <c r="Y129">
        <v>0</v>
      </c>
      <c r="Z129">
        <v>1.2</v>
      </c>
      <c r="AA129">
        <v>0</v>
      </c>
      <c r="AB129">
        <v>0</v>
      </c>
      <c r="AC129">
        <v>0</v>
      </c>
      <c r="AD129">
        <v>1</v>
      </c>
      <c r="AE129">
        <v>0</v>
      </c>
      <c r="AF129" t="s">
        <v>3</v>
      </c>
      <c r="AG129">
        <v>4.7</v>
      </c>
      <c r="AH129">
        <v>2</v>
      </c>
      <c r="AI129">
        <v>35833773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>
      <c r="A130">
        <f>ROW(Source!A132)</f>
        <v>132</v>
      </c>
      <c r="B130">
        <v>35833774</v>
      </c>
      <c r="C130">
        <v>35833771</v>
      </c>
      <c r="D130">
        <v>29107441</v>
      </c>
      <c r="E130">
        <v>1</v>
      </c>
      <c r="F130">
        <v>1</v>
      </c>
      <c r="G130">
        <v>1</v>
      </c>
      <c r="H130">
        <v>3</v>
      </c>
      <c r="I130" t="s">
        <v>465</v>
      </c>
      <c r="J130" t="s">
        <v>466</v>
      </c>
      <c r="K130" t="s">
        <v>467</v>
      </c>
      <c r="L130">
        <v>1339</v>
      </c>
      <c r="N130">
        <v>1007</v>
      </c>
      <c r="O130" t="s">
        <v>181</v>
      </c>
      <c r="P130" t="s">
        <v>181</v>
      </c>
      <c r="Q130">
        <v>1</v>
      </c>
      <c r="X130">
        <v>3.9</v>
      </c>
      <c r="Y130">
        <v>6.23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0</v>
      </c>
      <c r="AF130" t="s">
        <v>3</v>
      </c>
      <c r="AG130">
        <v>3.9</v>
      </c>
      <c r="AH130">
        <v>2</v>
      </c>
      <c r="AI130">
        <v>35833774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>
      <c r="A131">
        <f>ROW(Source!A132)</f>
        <v>132</v>
      </c>
      <c r="B131">
        <v>35833775</v>
      </c>
      <c r="C131">
        <v>35833771</v>
      </c>
      <c r="D131">
        <v>29107430</v>
      </c>
      <c r="E131">
        <v>1</v>
      </c>
      <c r="F131">
        <v>1</v>
      </c>
      <c r="G131">
        <v>1</v>
      </c>
      <c r="H131">
        <v>3</v>
      </c>
      <c r="I131" t="s">
        <v>468</v>
      </c>
      <c r="J131" t="s">
        <v>469</v>
      </c>
      <c r="K131" t="s">
        <v>470</v>
      </c>
      <c r="L131">
        <v>1339</v>
      </c>
      <c r="N131">
        <v>1007</v>
      </c>
      <c r="O131" t="s">
        <v>181</v>
      </c>
      <c r="P131" t="s">
        <v>181</v>
      </c>
      <c r="Q131">
        <v>1</v>
      </c>
      <c r="X131">
        <v>0.6</v>
      </c>
      <c r="Y131">
        <v>38.49</v>
      </c>
      <c r="Z131">
        <v>0</v>
      </c>
      <c r="AA131">
        <v>0</v>
      </c>
      <c r="AB131">
        <v>0</v>
      </c>
      <c r="AC131">
        <v>0</v>
      </c>
      <c r="AD131">
        <v>1</v>
      </c>
      <c r="AE131">
        <v>0</v>
      </c>
      <c r="AF131" t="s">
        <v>3</v>
      </c>
      <c r="AG131">
        <v>0.6</v>
      </c>
      <c r="AH131">
        <v>2</v>
      </c>
      <c r="AI131">
        <v>35833775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>
      <c r="A132">
        <f>ROW(Source!A132)</f>
        <v>132</v>
      </c>
      <c r="B132">
        <v>35833776</v>
      </c>
      <c r="C132">
        <v>35833771</v>
      </c>
      <c r="D132">
        <v>29164349</v>
      </c>
      <c r="E132">
        <v>1</v>
      </c>
      <c r="F132">
        <v>1</v>
      </c>
      <c r="G132">
        <v>1</v>
      </c>
      <c r="H132">
        <v>3</v>
      </c>
      <c r="I132" t="s">
        <v>24</v>
      </c>
      <c r="J132" t="s">
        <v>27</v>
      </c>
      <c r="K132" t="s">
        <v>25</v>
      </c>
      <c r="L132">
        <v>1348</v>
      </c>
      <c r="N132">
        <v>1009</v>
      </c>
      <c r="O132" t="s">
        <v>26</v>
      </c>
      <c r="P132" t="s">
        <v>26</v>
      </c>
      <c r="Q132">
        <v>1000</v>
      </c>
      <c r="X132">
        <v>2.5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 t="s">
        <v>3</v>
      </c>
      <c r="AG132">
        <v>2.5</v>
      </c>
      <c r="AH132">
        <v>2</v>
      </c>
      <c r="AI132">
        <v>35833776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>
      <c r="A133">
        <f>ROW(Source!A134)</f>
        <v>134</v>
      </c>
      <c r="B133">
        <v>37477078</v>
      </c>
      <c r="C133">
        <v>37477077</v>
      </c>
      <c r="D133">
        <v>18407546</v>
      </c>
      <c r="E133">
        <v>1</v>
      </c>
      <c r="F133">
        <v>1</v>
      </c>
      <c r="G133">
        <v>1</v>
      </c>
      <c r="H133">
        <v>1</v>
      </c>
      <c r="I133" t="s">
        <v>471</v>
      </c>
      <c r="J133" t="s">
        <v>3</v>
      </c>
      <c r="K133" t="s">
        <v>472</v>
      </c>
      <c r="L133">
        <v>1369</v>
      </c>
      <c r="N133">
        <v>1013</v>
      </c>
      <c r="O133" t="s">
        <v>299</v>
      </c>
      <c r="P133" t="s">
        <v>299</v>
      </c>
      <c r="Q133">
        <v>1</v>
      </c>
      <c r="X133">
        <v>45.65</v>
      </c>
      <c r="Y133">
        <v>0</v>
      </c>
      <c r="Z133">
        <v>0</v>
      </c>
      <c r="AA133">
        <v>0</v>
      </c>
      <c r="AB133">
        <v>311.94</v>
      </c>
      <c r="AC133">
        <v>0</v>
      </c>
      <c r="AD133">
        <v>1</v>
      </c>
      <c r="AE133">
        <v>1</v>
      </c>
      <c r="AF133" t="s">
        <v>101</v>
      </c>
      <c r="AG133">
        <v>52.497499999999995</v>
      </c>
      <c r="AH133">
        <v>2</v>
      </c>
      <c r="AI133">
        <v>37477078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>
      <c r="A134">
        <f>ROW(Source!A134)</f>
        <v>134</v>
      </c>
      <c r="B134">
        <v>37477079</v>
      </c>
      <c r="C134">
        <v>37477077</v>
      </c>
      <c r="D134">
        <v>121548</v>
      </c>
      <c r="E134">
        <v>1</v>
      </c>
      <c r="F134">
        <v>1</v>
      </c>
      <c r="G134">
        <v>1</v>
      </c>
      <c r="H134">
        <v>1</v>
      </c>
      <c r="I134" t="s">
        <v>28</v>
      </c>
      <c r="J134" t="s">
        <v>3</v>
      </c>
      <c r="K134" t="s">
        <v>302</v>
      </c>
      <c r="L134">
        <v>608254</v>
      </c>
      <c r="N134">
        <v>1013</v>
      </c>
      <c r="O134" t="s">
        <v>303</v>
      </c>
      <c r="P134" t="s">
        <v>303</v>
      </c>
      <c r="Q134">
        <v>1</v>
      </c>
      <c r="X134">
        <v>0.38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2</v>
      </c>
      <c r="AF134" t="s">
        <v>100</v>
      </c>
      <c r="AG134">
        <v>0.47499999999999998</v>
      </c>
      <c r="AH134">
        <v>2</v>
      </c>
      <c r="AI134">
        <v>37477079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>
      <c r="A135">
        <f>ROW(Source!A134)</f>
        <v>134</v>
      </c>
      <c r="B135">
        <v>37477080</v>
      </c>
      <c r="C135">
        <v>37477077</v>
      </c>
      <c r="D135">
        <v>29172556</v>
      </c>
      <c r="E135">
        <v>1</v>
      </c>
      <c r="F135">
        <v>1</v>
      </c>
      <c r="G135">
        <v>1</v>
      </c>
      <c r="H135">
        <v>2</v>
      </c>
      <c r="I135" t="s">
        <v>313</v>
      </c>
      <c r="J135" t="s">
        <v>367</v>
      </c>
      <c r="K135" t="s">
        <v>315</v>
      </c>
      <c r="L135">
        <v>1368</v>
      </c>
      <c r="N135">
        <v>1011</v>
      </c>
      <c r="O135" t="s">
        <v>307</v>
      </c>
      <c r="P135" t="s">
        <v>307</v>
      </c>
      <c r="Q135">
        <v>1</v>
      </c>
      <c r="X135">
        <v>0.38</v>
      </c>
      <c r="Y135">
        <v>0</v>
      </c>
      <c r="Z135">
        <v>31.26</v>
      </c>
      <c r="AA135">
        <v>13.5</v>
      </c>
      <c r="AB135">
        <v>0</v>
      </c>
      <c r="AC135">
        <v>0</v>
      </c>
      <c r="AD135">
        <v>1</v>
      </c>
      <c r="AE135">
        <v>0</v>
      </c>
      <c r="AF135" t="s">
        <v>100</v>
      </c>
      <c r="AG135">
        <v>0.47499999999999998</v>
      </c>
      <c r="AH135">
        <v>2</v>
      </c>
      <c r="AI135">
        <v>37477080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>
      <c r="A136">
        <f>ROW(Source!A134)</f>
        <v>134</v>
      </c>
      <c r="B136">
        <v>37477081</v>
      </c>
      <c r="C136">
        <v>37477077</v>
      </c>
      <c r="D136">
        <v>29172657</v>
      </c>
      <c r="E136">
        <v>1</v>
      </c>
      <c r="F136">
        <v>1</v>
      </c>
      <c r="G136">
        <v>1</v>
      </c>
      <c r="H136">
        <v>2</v>
      </c>
      <c r="I136" t="s">
        <v>347</v>
      </c>
      <c r="J136" t="s">
        <v>457</v>
      </c>
      <c r="K136" t="s">
        <v>349</v>
      </c>
      <c r="L136">
        <v>1368</v>
      </c>
      <c r="N136">
        <v>1011</v>
      </c>
      <c r="O136" t="s">
        <v>307</v>
      </c>
      <c r="P136" t="s">
        <v>307</v>
      </c>
      <c r="Q136">
        <v>1</v>
      </c>
      <c r="X136">
        <v>5.8</v>
      </c>
      <c r="Y136">
        <v>0</v>
      </c>
      <c r="Z136">
        <v>8.1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100</v>
      </c>
      <c r="AG136">
        <v>7.25</v>
      </c>
      <c r="AH136">
        <v>2</v>
      </c>
      <c r="AI136">
        <v>37477081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>
      <c r="A137">
        <f>ROW(Source!A134)</f>
        <v>134</v>
      </c>
      <c r="B137">
        <v>37477082</v>
      </c>
      <c r="C137">
        <v>37477077</v>
      </c>
      <c r="D137">
        <v>29174913</v>
      </c>
      <c r="E137">
        <v>1</v>
      </c>
      <c r="F137">
        <v>1</v>
      </c>
      <c r="G137">
        <v>1</v>
      </c>
      <c r="H137">
        <v>2</v>
      </c>
      <c r="I137" t="s">
        <v>318</v>
      </c>
      <c r="J137" t="s">
        <v>372</v>
      </c>
      <c r="K137" t="s">
        <v>320</v>
      </c>
      <c r="L137">
        <v>1368</v>
      </c>
      <c r="N137">
        <v>1011</v>
      </c>
      <c r="O137" t="s">
        <v>307</v>
      </c>
      <c r="P137" t="s">
        <v>307</v>
      </c>
      <c r="Q137">
        <v>1</v>
      </c>
      <c r="X137">
        <v>2.21</v>
      </c>
      <c r="Y137">
        <v>0</v>
      </c>
      <c r="Z137">
        <v>87.17</v>
      </c>
      <c r="AA137">
        <v>11.6</v>
      </c>
      <c r="AB137">
        <v>0</v>
      </c>
      <c r="AC137">
        <v>0</v>
      </c>
      <c r="AD137">
        <v>1</v>
      </c>
      <c r="AE137">
        <v>0</v>
      </c>
      <c r="AF137" t="s">
        <v>100</v>
      </c>
      <c r="AG137">
        <v>2.7625000000000002</v>
      </c>
      <c r="AH137">
        <v>2</v>
      </c>
      <c r="AI137">
        <v>37477082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>
      <c r="A138">
        <f>ROW(Source!A134)</f>
        <v>134</v>
      </c>
      <c r="B138">
        <v>37477083</v>
      </c>
      <c r="C138">
        <v>37477077</v>
      </c>
      <c r="D138">
        <v>29109253</v>
      </c>
      <c r="E138">
        <v>1</v>
      </c>
      <c r="F138">
        <v>1</v>
      </c>
      <c r="G138">
        <v>1</v>
      </c>
      <c r="H138">
        <v>3</v>
      </c>
      <c r="I138" t="s">
        <v>473</v>
      </c>
      <c r="J138" t="s">
        <v>474</v>
      </c>
      <c r="K138" t="s">
        <v>475</v>
      </c>
      <c r="L138">
        <v>1348</v>
      </c>
      <c r="N138">
        <v>1009</v>
      </c>
      <c r="O138" t="s">
        <v>26</v>
      </c>
      <c r="P138" t="s">
        <v>26</v>
      </c>
      <c r="Q138">
        <v>1000</v>
      </c>
      <c r="X138">
        <v>0.15</v>
      </c>
      <c r="Y138">
        <v>300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</v>
      </c>
      <c r="AG138">
        <v>0.15</v>
      </c>
      <c r="AH138">
        <v>2</v>
      </c>
      <c r="AI138">
        <v>37477083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>
      <c r="A139">
        <f>ROW(Source!A134)</f>
        <v>134</v>
      </c>
      <c r="B139">
        <v>37477084</v>
      </c>
      <c r="C139">
        <v>37477077</v>
      </c>
      <c r="D139">
        <v>29113982</v>
      </c>
      <c r="E139">
        <v>1</v>
      </c>
      <c r="F139">
        <v>1</v>
      </c>
      <c r="G139">
        <v>1</v>
      </c>
      <c r="H139">
        <v>3</v>
      </c>
      <c r="I139" t="s">
        <v>476</v>
      </c>
      <c r="J139" t="s">
        <v>477</v>
      </c>
      <c r="K139" t="s">
        <v>478</v>
      </c>
      <c r="L139">
        <v>1348</v>
      </c>
      <c r="N139">
        <v>1009</v>
      </c>
      <c r="O139" t="s">
        <v>26</v>
      </c>
      <c r="P139" t="s">
        <v>26</v>
      </c>
      <c r="Q139">
        <v>1000</v>
      </c>
      <c r="X139">
        <v>0.02</v>
      </c>
      <c r="Y139">
        <v>9423.99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</v>
      </c>
      <c r="AG139">
        <v>0.02</v>
      </c>
      <c r="AH139">
        <v>2</v>
      </c>
      <c r="AI139">
        <v>37477084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>
      <c r="A140">
        <f>ROW(Source!A134)</f>
        <v>134</v>
      </c>
      <c r="B140">
        <v>37477085</v>
      </c>
      <c r="C140">
        <v>37477077</v>
      </c>
      <c r="D140">
        <v>29127918</v>
      </c>
      <c r="E140">
        <v>1</v>
      </c>
      <c r="F140">
        <v>1</v>
      </c>
      <c r="G140">
        <v>1</v>
      </c>
      <c r="H140">
        <v>3</v>
      </c>
      <c r="I140" t="s">
        <v>479</v>
      </c>
      <c r="J140" t="s">
        <v>480</v>
      </c>
      <c r="K140" t="s">
        <v>481</v>
      </c>
      <c r="L140">
        <v>1348</v>
      </c>
      <c r="N140">
        <v>1009</v>
      </c>
      <c r="O140" t="s">
        <v>26</v>
      </c>
      <c r="P140" t="s">
        <v>26</v>
      </c>
      <c r="Q140">
        <v>1000</v>
      </c>
      <c r="X140">
        <v>2.09</v>
      </c>
      <c r="Y140">
        <v>7571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</v>
      </c>
      <c r="AG140">
        <v>2.09</v>
      </c>
      <c r="AH140">
        <v>2</v>
      </c>
      <c r="AI140">
        <v>37477085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>
      <c r="A141">
        <f>ROW(Source!A134)</f>
        <v>134</v>
      </c>
      <c r="B141">
        <v>37477086</v>
      </c>
      <c r="C141">
        <v>37477077</v>
      </c>
      <c r="D141">
        <v>29150040</v>
      </c>
      <c r="E141">
        <v>1</v>
      </c>
      <c r="F141">
        <v>1</v>
      </c>
      <c r="G141">
        <v>1</v>
      </c>
      <c r="H141">
        <v>3</v>
      </c>
      <c r="I141" t="s">
        <v>432</v>
      </c>
      <c r="J141" t="s">
        <v>433</v>
      </c>
      <c r="K141" t="s">
        <v>434</v>
      </c>
      <c r="L141">
        <v>1339</v>
      </c>
      <c r="N141">
        <v>1007</v>
      </c>
      <c r="O141" t="s">
        <v>181</v>
      </c>
      <c r="P141" t="s">
        <v>181</v>
      </c>
      <c r="Q141">
        <v>1</v>
      </c>
      <c r="X141">
        <v>0.1</v>
      </c>
      <c r="Y141">
        <v>2.44</v>
      </c>
      <c r="Z141">
        <v>0</v>
      </c>
      <c r="AA141">
        <v>0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0.1</v>
      </c>
      <c r="AH141">
        <v>2</v>
      </c>
      <c r="AI141">
        <v>37477086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>
      <c r="A142">
        <f>ROW(Source!A135)</f>
        <v>135</v>
      </c>
      <c r="B142">
        <v>35797750</v>
      </c>
      <c r="C142">
        <v>35797749</v>
      </c>
      <c r="D142">
        <v>18409661</v>
      </c>
      <c r="E142">
        <v>1</v>
      </c>
      <c r="F142">
        <v>1</v>
      </c>
      <c r="G142">
        <v>1</v>
      </c>
      <c r="H142">
        <v>1</v>
      </c>
      <c r="I142" t="s">
        <v>482</v>
      </c>
      <c r="J142" t="s">
        <v>3</v>
      </c>
      <c r="K142" t="s">
        <v>483</v>
      </c>
      <c r="L142">
        <v>1369</v>
      </c>
      <c r="N142">
        <v>1013</v>
      </c>
      <c r="O142" t="s">
        <v>299</v>
      </c>
      <c r="P142" t="s">
        <v>299</v>
      </c>
      <c r="Q142">
        <v>1</v>
      </c>
      <c r="X142">
        <v>102.89</v>
      </c>
      <c r="Y142">
        <v>0</v>
      </c>
      <c r="Z142">
        <v>0</v>
      </c>
      <c r="AA142">
        <v>0</v>
      </c>
      <c r="AB142">
        <v>258.77</v>
      </c>
      <c r="AC142">
        <v>0</v>
      </c>
      <c r="AD142">
        <v>1</v>
      </c>
      <c r="AE142">
        <v>1</v>
      </c>
      <c r="AF142" t="s">
        <v>3</v>
      </c>
      <c r="AG142">
        <v>102.89</v>
      </c>
      <c r="AH142">
        <v>2</v>
      </c>
      <c r="AI142">
        <v>35797750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>
      <c r="A143">
        <f>ROW(Source!A135)</f>
        <v>135</v>
      </c>
      <c r="B143">
        <v>35797751</v>
      </c>
      <c r="C143">
        <v>35797749</v>
      </c>
      <c r="D143">
        <v>121548</v>
      </c>
      <c r="E143">
        <v>1</v>
      </c>
      <c r="F143">
        <v>1</v>
      </c>
      <c r="G143">
        <v>1</v>
      </c>
      <c r="H143">
        <v>1</v>
      </c>
      <c r="I143" t="s">
        <v>28</v>
      </c>
      <c r="J143" t="s">
        <v>3</v>
      </c>
      <c r="K143" t="s">
        <v>302</v>
      </c>
      <c r="L143">
        <v>608254</v>
      </c>
      <c r="N143">
        <v>1013</v>
      </c>
      <c r="O143" t="s">
        <v>303</v>
      </c>
      <c r="P143" t="s">
        <v>303</v>
      </c>
      <c r="Q143">
        <v>1</v>
      </c>
      <c r="X143">
        <v>0.28999999999999998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2</v>
      </c>
      <c r="AF143" t="s">
        <v>3</v>
      </c>
      <c r="AG143">
        <v>0.28999999999999998</v>
      </c>
      <c r="AH143">
        <v>2</v>
      </c>
      <c r="AI143">
        <v>35797751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>
      <c r="A144">
        <f>ROW(Source!A135)</f>
        <v>135</v>
      </c>
      <c r="B144">
        <v>35797752</v>
      </c>
      <c r="C144">
        <v>35797749</v>
      </c>
      <c r="D144">
        <v>29172556</v>
      </c>
      <c r="E144">
        <v>1</v>
      </c>
      <c r="F144">
        <v>1</v>
      </c>
      <c r="G144">
        <v>1</v>
      </c>
      <c r="H144">
        <v>2</v>
      </c>
      <c r="I144" t="s">
        <v>313</v>
      </c>
      <c r="J144" t="s">
        <v>314</v>
      </c>
      <c r="K144" t="s">
        <v>315</v>
      </c>
      <c r="L144">
        <v>1368</v>
      </c>
      <c r="N144">
        <v>1011</v>
      </c>
      <c r="O144" t="s">
        <v>307</v>
      </c>
      <c r="P144" t="s">
        <v>307</v>
      </c>
      <c r="Q144">
        <v>1</v>
      </c>
      <c r="X144">
        <v>0.28999999999999998</v>
      </c>
      <c r="Y144">
        <v>0</v>
      </c>
      <c r="Z144">
        <v>31.26</v>
      </c>
      <c r="AA144">
        <v>13.5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0.28999999999999998</v>
      </c>
      <c r="AH144">
        <v>2</v>
      </c>
      <c r="AI144">
        <v>35797752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>
      <c r="A145">
        <f>ROW(Source!A135)</f>
        <v>135</v>
      </c>
      <c r="B145">
        <v>35797753</v>
      </c>
      <c r="C145">
        <v>35797749</v>
      </c>
      <c r="D145">
        <v>29174913</v>
      </c>
      <c r="E145">
        <v>1</v>
      </c>
      <c r="F145">
        <v>1</v>
      </c>
      <c r="G145">
        <v>1</v>
      </c>
      <c r="H145">
        <v>2</v>
      </c>
      <c r="I145" t="s">
        <v>318</v>
      </c>
      <c r="J145" t="s">
        <v>319</v>
      </c>
      <c r="K145" t="s">
        <v>320</v>
      </c>
      <c r="L145">
        <v>1368</v>
      </c>
      <c r="N145">
        <v>1011</v>
      </c>
      <c r="O145" t="s">
        <v>307</v>
      </c>
      <c r="P145" t="s">
        <v>307</v>
      </c>
      <c r="Q145">
        <v>1</v>
      </c>
      <c r="X145">
        <v>0.15</v>
      </c>
      <c r="Y145">
        <v>0</v>
      </c>
      <c r="Z145">
        <v>87.17</v>
      </c>
      <c r="AA145">
        <v>11.6</v>
      </c>
      <c r="AB145">
        <v>0</v>
      </c>
      <c r="AC145">
        <v>0</v>
      </c>
      <c r="AD145">
        <v>1</v>
      </c>
      <c r="AE145">
        <v>0</v>
      </c>
      <c r="AF145" t="s">
        <v>3</v>
      </c>
      <c r="AG145">
        <v>0.15</v>
      </c>
      <c r="AH145">
        <v>2</v>
      </c>
      <c r="AI145">
        <v>35797753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>
      <c r="A146">
        <f>ROW(Source!A135)</f>
        <v>135</v>
      </c>
      <c r="B146">
        <v>35797754</v>
      </c>
      <c r="C146">
        <v>35797749</v>
      </c>
      <c r="D146">
        <v>29109197</v>
      </c>
      <c r="E146">
        <v>1</v>
      </c>
      <c r="F146">
        <v>1</v>
      </c>
      <c r="G146">
        <v>1</v>
      </c>
      <c r="H146">
        <v>3</v>
      </c>
      <c r="I146" t="s">
        <v>484</v>
      </c>
      <c r="J146" t="s">
        <v>485</v>
      </c>
      <c r="K146" t="s">
        <v>486</v>
      </c>
      <c r="L146">
        <v>1348</v>
      </c>
      <c r="N146">
        <v>1009</v>
      </c>
      <c r="O146" t="s">
        <v>26</v>
      </c>
      <c r="P146" t="s">
        <v>26</v>
      </c>
      <c r="Q146">
        <v>1000</v>
      </c>
      <c r="X146">
        <v>0.1</v>
      </c>
      <c r="Y146">
        <v>412.01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0.1</v>
      </c>
      <c r="AH146">
        <v>2</v>
      </c>
      <c r="AI146">
        <v>35797754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>
      <c r="A147">
        <f>ROW(Source!A135)</f>
        <v>135</v>
      </c>
      <c r="B147">
        <v>35797755</v>
      </c>
      <c r="C147">
        <v>35797749</v>
      </c>
      <c r="D147">
        <v>29114332</v>
      </c>
      <c r="E147">
        <v>1</v>
      </c>
      <c r="F147">
        <v>1</v>
      </c>
      <c r="G147">
        <v>1</v>
      </c>
      <c r="H147">
        <v>3</v>
      </c>
      <c r="I147" t="s">
        <v>321</v>
      </c>
      <c r="J147" t="s">
        <v>322</v>
      </c>
      <c r="K147" t="s">
        <v>323</v>
      </c>
      <c r="L147">
        <v>1348</v>
      </c>
      <c r="N147">
        <v>1009</v>
      </c>
      <c r="O147" t="s">
        <v>26</v>
      </c>
      <c r="P147" t="s">
        <v>26</v>
      </c>
      <c r="Q147">
        <v>1000</v>
      </c>
      <c r="X147">
        <v>1E-3</v>
      </c>
      <c r="Y147">
        <v>11978</v>
      </c>
      <c r="Z147">
        <v>0</v>
      </c>
      <c r="AA147">
        <v>0</v>
      </c>
      <c r="AB147">
        <v>0</v>
      </c>
      <c r="AC147">
        <v>0</v>
      </c>
      <c r="AD147">
        <v>1</v>
      </c>
      <c r="AE147">
        <v>0</v>
      </c>
      <c r="AF147" t="s">
        <v>3</v>
      </c>
      <c r="AG147">
        <v>1E-3</v>
      </c>
      <c r="AH147">
        <v>2</v>
      </c>
      <c r="AI147">
        <v>35797755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>
      <c r="A148">
        <f>ROW(Source!A135)</f>
        <v>135</v>
      </c>
      <c r="B148">
        <v>35797756</v>
      </c>
      <c r="C148">
        <v>35797749</v>
      </c>
      <c r="D148">
        <v>29115584</v>
      </c>
      <c r="E148">
        <v>1</v>
      </c>
      <c r="F148">
        <v>1</v>
      </c>
      <c r="G148">
        <v>1</v>
      </c>
      <c r="H148">
        <v>3</v>
      </c>
      <c r="I148" t="s">
        <v>487</v>
      </c>
      <c r="J148" t="s">
        <v>488</v>
      </c>
      <c r="K148" t="s">
        <v>489</v>
      </c>
      <c r="L148">
        <v>1339</v>
      </c>
      <c r="N148">
        <v>1007</v>
      </c>
      <c r="O148" t="s">
        <v>181</v>
      </c>
      <c r="P148" t="s">
        <v>181</v>
      </c>
      <c r="Q148">
        <v>1</v>
      </c>
      <c r="X148">
        <v>0.52900000000000003</v>
      </c>
      <c r="Y148">
        <v>601.99</v>
      </c>
      <c r="Z148">
        <v>0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</v>
      </c>
      <c r="AG148">
        <v>0.52900000000000003</v>
      </c>
      <c r="AH148">
        <v>2</v>
      </c>
      <c r="AI148">
        <v>35797756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>
      <c r="A149">
        <f>ROW(Source!A135)</f>
        <v>135</v>
      </c>
      <c r="B149">
        <v>35797757</v>
      </c>
      <c r="C149">
        <v>35797749</v>
      </c>
      <c r="D149">
        <v>29131507</v>
      </c>
      <c r="E149">
        <v>1</v>
      </c>
      <c r="F149">
        <v>1</v>
      </c>
      <c r="G149">
        <v>1</v>
      </c>
      <c r="H149">
        <v>3</v>
      </c>
      <c r="I149" t="s">
        <v>490</v>
      </c>
      <c r="J149" t="s">
        <v>491</v>
      </c>
      <c r="K149" t="s">
        <v>492</v>
      </c>
      <c r="L149">
        <v>1348</v>
      </c>
      <c r="N149">
        <v>1009</v>
      </c>
      <c r="O149" t="s">
        <v>26</v>
      </c>
      <c r="P149" t="s">
        <v>26</v>
      </c>
      <c r="Q149">
        <v>1000</v>
      </c>
      <c r="X149">
        <v>2E-3</v>
      </c>
      <c r="Y149">
        <v>7200.02</v>
      </c>
      <c r="Z149">
        <v>0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</v>
      </c>
      <c r="AG149">
        <v>2E-3</v>
      </c>
      <c r="AH149">
        <v>2</v>
      </c>
      <c r="AI149">
        <v>35797757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>
      <c r="A150">
        <f>ROW(Source!A135)</f>
        <v>135</v>
      </c>
      <c r="B150">
        <v>35797758</v>
      </c>
      <c r="C150">
        <v>35797749</v>
      </c>
      <c r="D150">
        <v>29145008</v>
      </c>
      <c r="E150">
        <v>1</v>
      </c>
      <c r="F150">
        <v>1</v>
      </c>
      <c r="G150">
        <v>1</v>
      </c>
      <c r="H150">
        <v>3</v>
      </c>
      <c r="I150" t="s">
        <v>493</v>
      </c>
      <c r="J150" t="s">
        <v>494</v>
      </c>
      <c r="K150" t="s">
        <v>495</v>
      </c>
      <c r="L150">
        <v>1339</v>
      </c>
      <c r="N150">
        <v>1007</v>
      </c>
      <c r="O150" t="s">
        <v>181</v>
      </c>
      <c r="P150" t="s">
        <v>181</v>
      </c>
      <c r="Q150">
        <v>1</v>
      </c>
      <c r="X150">
        <v>0.28000000000000003</v>
      </c>
      <c r="Y150">
        <v>580.01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</v>
      </c>
      <c r="AG150">
        <v>0.28000000000000003</v>
      </c>
      <c r="AH150">
        <v>2</v>
      </c>
      <c r="AI150">
        <v>35797758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>
      <c r="A151">
        <f>ROW(Source!A136)</f>
        <v>136</v>
      </c>
      <c r="B151">
        <v>36151141</v>
      </c>
      <c r="C151">
        <v>35797782</v>
      </c>
      <c r="D151">
        <v>18413230</v>
      </c>
      <c r="E151">
        <v>1</v>
      </c>
      <c r="F151">
        <v>1</v>
      </c>
      <c r="G151">
        <v>1</v>
      </c>
      <c r="H151">
        <v>1</v>
      </c>
      <c r="I151" t="s">
        <v>496</v>
      </c>
      <c r="J151" t="s">
        <v>3</v>
      </c>
      <c r="K151" t="s">
        <v>497</v>
      </c>
      <c r="L151">
        <v>1369</v>
      </c>
      <c r="N151">
        <v>1013</v>
      </c>
      <c r="O151" t="s">
        <v>299</v>
      </c>
      <c r="P151" t="s">
        <v>299</v>
      </c>
      <c r="Q151">
        <v>1</v>
      </c>
      <c r="X151">
        <v>378.17</v>
      </c>
      <c r="Y151">
        <v>0</v>
      </c>
      <c r="Z151">
        <v>0</v>
      </c>
      <c r="AA151">
        <v>0</v>
      </c>
      <c r="AB151">
        <v>299.72000000000003</v>
      </c>
      <c r="AC151">
        <v>0</v>
      </c>
      <c r="AD151">
        <v>1</v>
      </c>
      <c r="AE151">
        <v>1</v>
      </c>
      <c r="AF151" t="s">
        <v>101</v>
      </c>
      <c r="AG151">
        <v>434.89549999999997</v>
      </c>
      <c r="AH151">
        <v>2</v>
      </c>
      <c r="AI151">
        <v>36151141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>
      <c r="A152">
        <f>ROW(Source!A136)</f>
        <v>136</v>
      </c>
      <c r="B152">
        <v>36151142</v>
      </c>
      <c r="C152">
        <v>35797782</v>
      </c>
      <c r="D152">
        <v>121548</v>
      </c>
      <c r="E152">
        <v>1</v>
      </c>
      <c r="F152">
        <v>1</v>
      </c>
      <c r="G152">
        <v>1</v>
      </c>
      <c r="H152">
        <v>1</v>
      </c>
      <c r="I152" t="s">
        <v>28</v>
      </c>
      <c r="J152" t="s">
        <v>3</v>
      </c>
      <c r="K152" t="s">
        <v>302</v>
      </c>
      <c r="L152">
        <v>608254</v>
      </c>
      <c r="N152">
        <v>1013</v>
      </c>
      <c r="O152" t="s">
        <v>303</v>
      </c>
      <c r="P152" t="s">
        <v>303</v>
      </c>
      <c r="Q152">
        <v>1</v>
      </c>
      <c r="X152">
        <v>2.16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2</v>
      </c>
      <c r="AF152" t="s">
        <v>100</v>
      </c>
      <c r="AG152">
        <v>2.7</v>
      </c>
      <c r="AH152">
        <v>2</v>
      </c>
      <c r="AI152">
        <v>36151142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>
      <c r="A153">
        <f>ROW(Source!A136)</f>
        <v>136</v>
      </c>
      <c r="B153">
        <v>36151143</v>
      </c>
      <c r="C153">
        <v>35797782</v>
      </c>
      <c r="D153">
        <v>29172267</v>
      </c>
      <c r="E153">
        <v>1</v>
      </c>
      <c r="F153">
        <v>1</v>
      </c>
      <c r="G153">
        <v>1</v>
      </c>
      <c r="H153">
        <v>2</v>
      </c>
      <c r="I153" t="s">
        <v>498</v>
      </c>
      <c r="J153" t="s">
        <v>499</v>
      </c>
      <c r="K153" t="s">
        <v>500</v>
      </c>
      <c r="L153">
        <v>1368</v>
      </c>
      <c r="N153">
        <v>1011</v>
      </c>
      <c r="O153" t="s">
        <v>307</v>
      </c>
      <c r="P153" t="s">
        <v>307</v>
      </c>
      <c r="Q153">
        <v>1</v>
      </c>
      <c r="X153">
        <v>0.34</v>
      </c>
      <c r="Y153">
        <v>0</v>
      </c>
      <c r="Z153">
        <v>83.43</v>
      </c>
      <c r="AA153">
        <v>13.5</v>
      </c>
      <c r="AB153">
        <v>0</v>
      </c>
      <c r="AC153">
        <v>0</v>
      </c>
      <c r="AD153">
        <v>1</v>
      </c>
      <c r="AE153">
        <v>0</v>
      </c>
      <c r="AF153" t="s">
        <v>100</v>
      </c>
      <c r="AG153">
        <v>0.42500000000000004</v>
      </c>
      <c r="AH153">
        <v>2</v>
      </c>
      <c r="AI153">
        <v>36151143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>
      <c r="A154">
        <f>ROW(Source!A136)</f>
        <v>136</v>
      </c>
      <c r="B154">
        <v>36151144</v>
      </c>
      <c r="C154">
        <v>35797782</v>
      </c>
      <c r="D154">
        <v>29172378</v>
      </c>
      <c r="E154">
        <v>1</v>
      </c>
      <c r="F154">
        <v>1</v>
      </c>
      <c r="G154">
        <v>1</v>
      </c>
      <c r="H154">
        <v>2</v>
      </c>
      <c r="I154" t="s">
        <v>501</v>
      </c>
      <c r="J154" t="s">
        <v>502</v>
      </c>
      <c r="K154" t="s">
        <v>503</v>
      </c>
      <c r="L154">
        <v>1368</v>
      </c>
      <c r="N154">
        <v>1011</v>
      </c>
      <c r="O154" t="s">
        <v>307</v>
      </c>
      <c r="P154" t="s">
        <v>307</v>
      </c>
      <c r="Q154">
        <v>1</v>
      </c>
      <c r="X154">
        <v>0.13</v>
      </c>
      <c r="Y154">
        <v>0</v>
      </c>
      <c r="Z154">
        <v>88.01</v>
      </c>
      <c r="AA154">
        <v>11.6</v>
      </c>
      <c r="AB154">
        <v>0</v>
      </c>
      <c r="AC154">
        <v>0</v>
      </c>
      <c r="AD154">
        <v>1</v>
      </c>
      <c r="AE154">
        <v>0</v>
      </c>
      <c r="AF154" t="s">
        <v>100</v>
      </c>
      <c r="AG154">
        <v>0.16250000000000001</v>
      </c>
      <c r="AH154">
        <v>2</v>
      </c>
      <c r="AI154">
        <v>36151144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>
      <c r="A155">
        <f>ROW(Source!A136)</f>
        <v>136</v>
      </c>
      <c r="B155">
        <v>36151145</v>
      </c>
      <c r="C155">
        <v>35797782</v>
      </c>
      <c r="D155">
        <v>29173141</v>
      </c>
      <c r="E155">
        <v>1</v>
      </c>
      <c r="F155">
        <v>1</v>
      </c>
      <c r="G155">
        <v>1</v>
      </c>
      <c r="H155">
        <v>2</v>
      </c>
      <c r="I155" t="s">
        <v>504</v>
      </c>
      <c r="J155" t="s">
        <v>505</v>
      </c>
      <c r="K155" t="s">
        <v>506</v>
      </c>
      <c r="L155">
        <v>1368</v>
      </c>
      <c r="N155">
        <v>1011</v>
      </c>
      <c r="O155" t="s">
        <v>307</v>
      </c>
      <c r="P155" t="s">
        <v>307</v>
      </c>
      <c r="Q155">
        <v>1</v>
      </c>
      <c r="X155">
        <v>1.69</v>
      </c>
      <c r="Y155">
        <v>0</v>
      </c>
      <c r="Z155">
        <v>12.4</v>
      </c>
      <c r="AA155">
        <v>10.06</v>
      </c>
      <c r="AB155">
        <v>0</v>
      </c>
      <c r="AC155">
        <v>0</v>
      </c>
      <c r="AD155">
        <v>1</v>
      </c>
      <c r="AE155">
        <v>0</v>
      </c>
      <c r="AF155" t="s">
        <v>100</v>
      </c>
      <c r="AG155">
        <v>2.1124999999999998</v>
      </c>
      <c r="AH155">
        <v>2</v>
      </c>
      <c r="AI155">
        <v>36151145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>
      <c r="A156">
        <f>ROW(Source!A136)</f>
        <v>136</v>
      </c>
      <c r="B156">
        <v>36151146</v>
      </c>
      <c r="C156">
        <v>35797782</v>
      </c>
      <c r="D156">
        <v>29174638</v>
      </c>
      <c r="E156">
        <v>1</v>
      </c>
      <c r="F156">
        <v>1</v>
      </c>
      <c r="G156">
        <v>1</v>
      </c>
      <c r="H156">
        <v>2</v>
      </c>
      <c r="I156" t="s">
        <v>507</v>
      </c>
      <c r="J156" t="s">
        <v>508</v>
      </c>
      <c r="K156" t="s">
        <v>509</v>
      </c>
      <c r="L156">
        <v>1368</v>
      </c>
      <c r="N156">
        <v>1011</v>
      </c>
      <c r="O156" t="s">
        <v>307</v>
      </c>
      <c r="P156" t="s">
        <v>307</v>
      </c>
      <c r="Q156">
        <v>1</v>
      </c>
      <c r="X156">
        <v>0.09</v>
      </c>
      <c r="Y156">
        <v>0</v>
      </c>
      <c r="Z156">
        <v>9.9700000000000006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100</v>
      </c>
      <c r="AG156">
        <v>0.11249999999999999</v>
      </c>
      <c r="AH156">
        <v>2</v>
      </c>
      <c r="AI156">
        <v>36151146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>
      <c r="A157">
        <f>ROW(Source!A136)</f>
        <v>136</v>
      </c>
      <c r="B157">
        <v>36151147</v>
      </c>
      <c r="C157">
        <v>35797782</v>
      </c>
      <c r="D157">
        <v>29174913</v>
      </c>
      <c r="E157">
        <v>1</v>
      </c>
      <c r="F157">
        <v>1</v>
      </c>
      <c r="G157">
        <v>1</v>
      </c>
      <c r="H157">
        <v>2</v>
      </c>
      <c r="I157" t="s">
        <v>318</v>
      </c>
      <c r="J157" t="s">
        <v>319</v>
      </c>
      <c r="K157" t="s">
        <v>320</v>
      </c>
      <c r="L157">
        <v>1368</v>
      </c>
      <c r="N157">
        <v>1011</v>
      </c>
      <c r="O157" t="s">
        <v>307</v>
      </c>
      <c r="P157" t="s">
        <v>307</v>
      </c>
      <c r="Q157">
        <v>1</v>
      </c>
      <c r="X157">
        <v>0.13</v>
      </c>
      <c r="Y157">
        <v>0</v>
      </c>
      <c r="Z157">
        <v>87.17</v>
      </c>
      <c r="AA157">
        <v>11.6</v>
      </c>
      <c r="AB157">
        <v>0</v>
      </c>
      <c r="AC157">
        <v>0</v>
      </c>
      <c r="AD157">
        <v>1</v>
      </c>
      <c r="AE157">
        <v>0</v>
      </c>
      <c r="AF157" t="s">
        <v>100</v>
      </c>
      <c r="AG157">
        <v>0.16250000000000001</v>
      </c>
      <c r="AH157">
        <v>2</v>
      </c>
      <c r="AI157">
        <v>36151147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>
      <c r="A158">
        <f>ROW(Source!A136)</f>
        <v>136</v>
      </c>
      <c r="B158">
        <v>36151148</v>
      </c>
      <c r="C158">
        <v>35797782</v>
      </c>
      <c r="D158">
        <v>29107863</v>
      </c>
      <c r="E158">
        <v>1</v>
      </c>
      <c r="F158">
        <v>1</v>
      </c>
      <c r="G158">
        <v>1</v>
      </c>
      <c r="H158">
        <v>3</v>
      </c>
      <c r="I158" t="s">
        <v>510</v>
      </c>
      <c r="J158" t="s">
        <v>511</v>
      </c>
      <c r="K158" t="s">
        <v>512</v>
      </c>
      <c r="L158">
        <v>1348</v>
      </c>
      <c r="N158">
        <v>1009</v>
      </c>
      <c r="O158" t="s">
        <v>26</v>
      </c>
      <c r="P158" t="s">
        <v>26</v>
      </c>
      <c r="Q158">
        <v>1000</v>
      </c>
      <c r="X158">
        <v>2.1000000000000001E-2</v>
      </c>
      <c r="Y158">
        <v>6532.53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</v>
      </c>
      <c r="AG158">
        <v>2.1000000000000001E-2</v>
      </c>
      <c r="AH158">
        <v>2</v>
      </c>
      <c r="AI158">
        <v>36151148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>
      <c r="A159">
        <f>ROW(Source!A136)</f>
        <v>136</v>
      </c>
      <c r="B159">
        <v>36151149</v>
      </c>
      <c r="C159">
        <v>35797782</v>
      </c>
      <c r="D159">
        <v>29109437</v>
      </c>
      <c r="E159">
        <v>1</v>
      </c>
      <c r="F159">
        <v>1</v>
      </c>
      <c r="G159">
        <v>1</v>
      </c>
      <c r="H159">
        <v>3</v>
      </c>
      <c r="I159" t="s">
        <v>513</v>
      </c>
      <c r="J159" t="s">
        <v>514</v>
      </c>
      <c r="K159" t="s">
        <v>515</v>
      </c>
      <c r="L159">
        <v>1346</v>
      </c>
      <c r="N159">
        <v>1009</v>
      </c>
      <c r="O159" t="s">
        <v>414</v>
      </c>
      <c r="P159" t="s">
        <v>414</v>
      </c>
      <c r="Q159">
        <v>1</v>
      </c>
      <c r="X159">
        <v>1200</v>
      </c>
      <c r="Y159">
        <v>3.86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</v>
      </c>
      <c r="AG159">
        <v>1200</v>
      </c>
      <c r="AH159">
        <v>2</v>
      </c>
      <c r="AI159">
        <v>36151149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>
      <c r="A160">
        <f>ROW(Source!A136)</f>
        <v>136</v>
      </c>
      <c r="B160">
        <v>36151150</v>
      </c>
      <c r="C160">
        <v>35797782</v>
      </c>
      <c r="D160">
        <v>29109878</v>
      </c>
      <c r="E160">
        <v>1</v>
      </c>
      <c r="F160">
        <v>1</v>
      </c>
      <c r="G160">
        <v>1</v>
      </c>
      <c r="H160">
        <v>3</v>
      </c>
      <c r="I160" t="s">
        <v>516</v>
      </c>
      <c r="J160" t="s">
        <v>517</v>
      </c>
      <c r="K160" t="s">
        <v>518</v>
      </c>
      <c r="L160">
        <v>1327</v>
      </c>
      <c r="N160">
        <v>1005</v>
      </c>
      <c r="O160" t="s">
        <v>143</v>
      </c>
      <c r="P160" t="s">
        <v>143</v>
      </c>
      <c r="Q160">
        <v>1</v>
      </c>
      <c r="X160">
        <v>102</v>
      </c>
      <c r="Y160">
        <v>126.55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102</v>
      </c>
      <c r="AH160">
        <v>2</v>
      </c>
      <c r="AI160">
        <v>36151150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>
      <c r="A161">
        <f>ROW(Source!A136)</f>
        <v>136</v>
      </c>
      <c r="B161">
        <v>36151151</v>
      </c>
      <c r="C161">
        <v>35797782</v>
      </c>
      <c r="D161">
        <v>29131294</v>
      </c>
      <c r="E161">
        <v>1</v>
      </c>
      <c r="F161">
        <v>1</v>
      </c>
      <c r="G161">
        <v>1</v>
      </c>
      <c r="H161">
        <v>3</v>
      </c>
      <c r="I161" t="s">
        <v>546</v>
      </c>
      <c r="J161" t="s">
        <v>547</v>
      </c>
      <c r="K161" t="s">
        <v>548</v>
      </c>
      <c r="L161">
        <v>1339</v>
      </c>
      <c r="N161">
        <v>1007</v>
      </c>
      <c r="O161" t="s">
        <v>181</v>
      </c>
      <c r="P161" t="s">
        <v>181</v>
      </c>
      <c r="Q161">
        <v>1</v>
      </c>
      <c r="X161">
        <v>0.01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 t="s">
        <v>3</v>
      </c>
      <c r="AG161">
        <v>0.01</v>
      </c>
      <c r="AH161">
        <v>3</v>
      </c>
      <c r="AI161">
        <v>-1</v>
      </c>
      <c r="AJ161" t="s">
        <v>3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>
      <c r="A162">
        <f>ROW(Source!A136)</f>
        <v>136</v>
      </c>
      <c r="B162">
        <v>36151152</v>
      </c>
      <c r="C162">
        <v>35797782</v>
      </c>
      <c r="D162">
        <v>29150040</v>
      </c>
      <c r="E162">
        <v>1</v>
      </c>
      <c r="F162">
        <v>1</v>
      </c>
      <c r="G162">
        <v>1</v>
      </c>
      <c r="H162">
        <v>3</v>
      </c>
      <c r="I162" t="s">
        <v>432</v>
      </c>
      <c r="J162" t="s">
        <v>519</v>
      </c>
      <c r="K162" t="s">
        <v>434</v>
      </c>
      <c r="L162">
        <v>1339</v>
      </c>
      <c r="N162">
        <v>1007</v>
      </c>
      <c r="O162" t="s">
        <v>181</v>
      </c>
      <c r="P162" t="s">
        <v>181</v>
      </c>
      <c r="Q162">
        <v>1</v>
      </c>
      <c r="X162">
        <v>0.45</v>
      </c>
      <c r="Y162">
        <v>2.44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0.45</v>
      </c>
      <c r="AH162">
        <v>2</v>
      </c>
      <c r="AI162">
        <v>36151152</v>
      </c>
      <c r="AJ162">
        <v>161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>
      <c r="A163">
        <f>ROW(Source!A137)</f>
        <v>137</v>
      </c>
      <c r="B163">
        <v>37477060</v>
      </c>
      <c r="C163">
        <v>37477059</v>
      </c>
      <c r="D163">
        <v>31427453</v>
      </c>
      <c r="E163">
        <v>1</v>
      </c>
      <c r="F163">
        <v>1</v>
      </c>
      <c r="G163">
        <v>1</v>
      </c>
      <c r="H163">
        <v>1</v>
      </c>
      <c r="I163" t="s">
        <v>330</v>
      </c>
      <c r="J163" t="s">
        <v>3</v>
      </c>
      <c r="K163" t="s">
        <v>331</v>
      </c>
      <c r="L163">
        <v>1369</v>
      </c>
      <c r="N163">
        <v>1013</v>
      </c>
      <c r="O163" t="s">
        <v>299</v>
      </c>
      <c r="P163" t="s">
        <v>299</v>
      </c>
      <c r="Q163">
        <v>1</v>
      </c>
      <c r="X163">
        <v>32.4</v>
      </c>
      <c r="Y163">
        <v>0</v>
      </c>
      <c r="Z163">
        <v>0</v>
      </c>
      <c r="AA163">
        <v>0</v>
      </c>
      <c r="AB163">
        <v>290.04000000000002</v>
      </c>
      <c r="AC163">
        <v>0</v>
      </c>
      <c r="AD163">
        <v>1</v>
      </c>
      <c r="AE163">
        <v>1</v>
      </c>
      <c r="AF163" t="s">
        <v>101</v>
      </c>
      <c r="AG163">
        <v>37.26</v>
      </c>
      <c r="AH163">
        <v>2</v>
      </c>
      <c r="AI163">
        <v>37477060</v>
      </c>
      <c r="AJ163">
        <v>162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>
      <c r="A164">
        <f>ROW(Source!A137)</f>
        <v>137</v>
      </c>
      <c r="B164">
        <v>37477061</v>
      </c>
      <c r="C164">
        <v>37477059</v>
      </c>
      <c r="D164">
        <v>121548</v>
      </c>
      <c r="E164">
        <v>1</v>
      </c>
      <c r="F164">
        <v>1</v>
      </c>
      <c r="G164">
        <v>1</v>
      </c>
      <c r="H164">
        <v>1</v>
      </c>
      <c r="I164" t="s">
        <v>28</v>
      </c>
      <c r="J164" t="s">
        <v>3</v>
      </c>
      <c r="K164" t="s">
        <v>302</v>
      </c>
      <c r="L164">
        <v>608254</v>
      </c>
      <c r="N164">
        <v>1013</v>
      </c>
      <c r="O164" t="s">
        <v>303</v>
      </c>
      <c r="P164" t="s">
        <v>303</v>
      </c>
      <c r="Q164">
        <v>1</v>
      </c>
      <c r="X164">
        <v>0.17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</v>
      </c>
      <c r="AE164">
        <v>2</v>
      </c>
      <c r="AF164" t="s">
        <v>100</v>
      </c>
      <c r="AG164">
        <v>0.21250000000000002</v>
      </c>
      <c r="AH164">
        <v>2</v>
      </c>
      <c r="AI164">
        <v>37477061</v>
      </c>
      <c r="AJ164">
        <v>163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>
      <c r="A165">
        <f>ROW(Source!A137)</f>
        <v>137</v>
      </c>
      <c r="B165">
        <v>37477062</v>
      </c>
      <c r="C165">
        <v>37477059</v>
      </c>
      <c r="D165">
        <v>35554688</v>
      </c>
      <c r="E165">
        <v>1</v>
      </c>
      <c r="F165">
        <v>1</v>
      </c>
      <c r="G165">
        <v>1</v>
      </c>
      <c r="H165">
        <v>2</v>
      </c>
      <c r="I165" t="s">
        <v>332</v>
      </c>
      <c r="J165" t="s">
        <v>333</v>
      </c>
      <c r="K165" t="s">
        <v>334</v>
      </c>
      <c r="L165">
        <v>1368</v>
      </c>
      <c r="N165">
        <v>1011</v>
      </c>
      <c r="O165" t="s">
        <v>307</v>
      </c>
      <c r="P165" t="s">
        <v>307</v>
      </c>
      <c r="Q165">
        <v>1</v>
      </c>
      <c r="X165">
        <v>0.05</v>
      </c>
      <c r="Y165">
        <v>0</v>
      </c>
      <c r="Z165">
        <v>86.4</v>
      </c>
      <c r="AA165">
        <v>13.5</v>
      </c>
      <c r="AB165">
        <v>0</v>
      </c>
      <c r="AC165">
        <v>0</v>
      </c>
      <c r="AD165">
        <v>1</v>
      </c>
      <c r="AE165">
        <v>0</v>
      </c>
      <c r="AF165" t="s">
        <v>100</v>
      </c>
      <c r="AG165">
        <v>6.25E-2</v>
      </c>
      <c r="AH165">
        <v>2</v>
      </c>
      <c r="AI165">
        <v>37477062</v>
      </c>
      <c r="AJ165">
        <v>164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>
      <c r="A166">
        <f>ROW(Source!A137)</f>
        <v>137</v>
      </c>
      <c r="B166">
        <v>37477063</v>
      </c>
      <c r="C166">
        <v>37477059</v>
      </c>
      <c r="D166">
        <v>35554696</v>
      </c>
      <c r="E166">
        <v>1</v>
      </c>
      <c r="F166">
        <v>1</v>
      </c>
      <c r="G166">
        <v>1</v>
      </c>
      <c r="H166">
        <v>2</v>
      </c>
      <c r="I166" t="s">
        <v>335</v>
      </c>
      <c r="J166" t="s">
        <v>336</v>
      </c>
      <c r="K166" t="s">
        <v>337</v>
      </c>
      <c r="L166">
        <v>1368</v>
      </c>
      <c r="N166">
        <v>1011</v>
      </c>
      <c r="O166" t="s">
        <v>307</v>
      </c>
      <c r="P166" t="s">
        <v>307</v>
      </c>
      <c r="Q166">
        <v>1</v>
      </c>
      <c r="X166">
        <v>0.12</v>
      </c>
      <c r="Y166">
        <v>0</v>
      </c>
      <c r="Z166">
        <v>163.49</v>
      </c>
      <c r="AA166">
        <v>13.5</v>
      </c>
      <c r="AB166">
        <v>0</v>
      </c>
      <c r="AC166">
        <v>0</v>
      </c>
      <c r="AD166">
        <v>1</v>
      </c>
      <c r="AE166">
        <v>0</v>
      </c>
      <c r="AF166" t="s">
        <v>100</v>
      </c>
      <c r="AG166">
        <v>0.15</v>
      </c>
      <c r="AH166">
        <v>2</v>
      </c>
      <c r="AI166">
        <v>37477063</v>
      </c>
      <c r="AJ166">
        <v>165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>
      <c r="A167">
        <f>ROW(Source!A137)</f>
        <v>137</v>
      </c>
      <c r="B167">
        <v>37477064</v>
      </c>
      <c r="C167">
        <v>37477059</v>
      </c>
      <c r="D167">
        <v>35555088</v>
      </c>
      <c r="E167">
        <v>1</v>
      </c>
      <c r="F167">
        <v>1</v>
      </c>
      <c r="G167">
        <v>1</v>
      </c>
      <c r="H167">
        <v>2</v>
      </c>
      <c r="I167" t="s">
        <v>318</v>
      </c>
      <c r="J167" t="s">
        <v>338</v>
      </c>
      <c r="K167" t="s">
        <v>320</v>
      </c>
      <c r="L167">
        <v>1368</v>
      </c>
      <c r="N167">
        <v>1011</v>
      </c>
      <c r="O167" t="s">
        <v>307</v>
      </c>
      <c r="P167" t="s">
        <v>307</v>
      </c>
      <c r="Q167">
        <v>1</v>
      </c>
      <c r="X167">
        <v>0.15</v>
      </c>
      <c r="Y167">
        <v>0</v>
      </c>
      <c r="Z167">
        <v>87.17</v>
      </c>
      <c r="AA167">
        <v>11.6</v>
      </c>
      <c r="AB167">
        <v>0</v>
      </c>
      <c r="AC167">
        <v>0</v>
      </c>
      <c r="AD167">
        <v>1</v>
      </c>
      <c r="AE167">
        <v>0</v>
      </c>
      <c r="AF167" t="s">
        <v>100</v>
      </c>
      <c r="AG167">
        <v>0.1875</v>
      </c>
      <c r="AH167">
        <v>2</v>
      </c>
      <c r="AI167">
        <v>37477064</v>
      </c>
      <c r="AJ167">
        <v>166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>
      <c r="A168">
        <f>ROW(Source!A137)</f>
        <v>137</v>
      </c>
      <c r="B168">
        <v>37477065</v>
      </c>
      <c r="C168">
        <v>37477059</v>
      </c>
      <c r="D168">
        <v>35560099</v>
      </c>
      <c r="E168">
        <v>1</v>
      </c>
      <c r="F168">
        <v>1</v>
      </c>
      <c r="G168">
        <v>1</v>
      </c>
      <c r="H168">
        <v>3</v>
      </c>
      <c r="I168" t="s">
        <v>520</v>
      </c>
      <c r="J168" t="s">
        <v>521</v>
      </c>
      <c r="K168" t="s">
        <v>522</v>
      </c>
      <c r="L168">
        <v>1374</v>
      </c>
      <c r="N168">
        <v>1013</v>
      </c>
      <c r="O168" t="s">
        <v>523</v>
      </c>
      <c r="P168" t="s">
        <v>523</v>
      </c>
      <c r="Q168">
        <v>1</v>
      </c>
      <c r="X168">
        <v>2.83</v>
      </c>
      <c r="Y168">
        <v>1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 t="s">
        <v>3</v>
      </c>
      <c r="AG168">
        <v>2.83</v>
      </c>
      <c r="AH168">
        <v>3</v>
      </c>
      <c r="AI168">
        <v>-1</v>
      </c>
      <c r="AJ168" t="s">
        <v>3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>
      <c r="A169">
        <f>ROW(Source!A137)</f>
        <v>137</v>
      </c>
      <c r="B169">
        <v>37477066</v>
      </c>
      <c r="C169">
        <v>37477059</v>
      </c>
      <c r="D169">
        <v>35560920</v>
      </c>
      <c r="E169">
        <v>1</v>
      </c>
      <c r="F169">
        <v>1</v>
      </c>
      <c r="G169">
        <v>1</v>
      </c>
      <c r="H169">
        <v>3</v>
      </c>
      <c r="I169" t="s">
        <v>524</v>
      </c>
      <c r="J169" t="s">
        <v>525</v>
      </c>
      <c r="K169" t="s">
        <v>526</v>
      </c>
      <c r="L169">
        <v>1371</v>
      </c>
      <c r="N169">
        <v>1013</v>
      </c>
      <c r="O169" t="s">
        <v>527</v>
      </c>
      <c r="P169" t="s">
        <v>527</v>
      </c>
      <c r="Q169">
        <v>1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 t="s">
        <v>3</v>
      </c>
      <c r="AG169">
        <v>0</v>
      </c>
      <c r="AH169">
        <v>3</v>
      </c>
      <c r="AI169">
        <v>-1</v>
      </c>
      <c r="AJ169" t="s">
        <v>3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>
      <c r="A170">
        <f>ROW(Source!A137)</f>
        <v>137</v>
      </c>
      <c r="B170">
        <v>37477067</v>
      </c>
      <c r="C170">
        <v>37477059</v>
      </c>
      <c r="D170">
        <v>35552775</v>
      </c>
      <c r="E170">
        <v>1</v>
      </c>
      <c r="F170">
        <v>1</v>
      </c>
      <c r="G170">
        <v>1</v>
      </c>
      <c r="H170">
        <v>3</v>
      </c>
      <c r="I170" t="s">
        <v>339</v>
      </c>
      <c r="J170" t="s">
        <v>340</v>
      </c>
      <c r="K170" t="s">
        <v>341</v>
      </c>
      <c r="L170">
        <v>1348</v>
      </c>
      <c r="N170">
        <v>1009</v>
      </c>
      <c r="O170" t="s">
        <v>26</v>
      </c>
      <c r="P170" t="s">
        <v>26</v>
      </c>
      <c r="Q170">
        <v>1000</v>
      </c>
      <c r="X170">
        <v>1.5E-3</v>
      </c>
      <c r="Y170">
        <v>35011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1.5E-3</v>
      </c>
      <c r="AH170">
        <v>2</v>
      </c>
      <c r="AI170">
        <v>37477067</v>
      </c>
      <c r="AJ170">
        <v>167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>
      <c r="A171">
        <f>ROW(Source!A137)</f>
        <v>137</v>
      </c>
      <c r="B171">
        <v>37477068</v>
      </c>
      <c r="C171">
        <v>37477059</v>
      </c>
      <c r="D171">
        <v>35552778</v>
      </c>
      <c r="E171">
        <v>1</v>
      </c>
      <c r="F171">
        <v>1</v>
      </c>
      <c r="G171">
        <v>1</v>
      </c>
      <c r="H171">
        <v>3</v>
      </c>
      <c r="I171" t="s">
        <v>342</v>
      </c>
      <c r="J171" t="s">
        <v>343</v>
      </c>
      <c r="K171" t="s">
        <v>344</v>
      </c>
      <c r="L171">
        <v>1348</v>
      </c>
      <c r="N171">
        <v>1009</v>
      </c>
      <c r="O171" t="s">
        <v>26</v>
      </c>
      <c r="P171" t="s">
        <v>26</v>
      </c>
      <c r="Q171">
        <v>1000</v>
      </c>
      <c r="X171">
        <v>5.0000000000000001E-4</v>
      </c>
      <c r="Y171">
        <v>9526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5.0000000000000001E-4</v>
      </c>
      <c r="AH171">
        <v>2</v>
      </c>
      <c r="AI171">
        <v>37477068</v>
      </c>
      <c r="AJ171">
        <v>168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>
      <c r="A172">
        <f>ROW(Source!A137)</f>
        <v>137</v>
      </c>
      <c r="B172">
        <v>37477069</v>
      </c>
      <c r="C172">
        <v>37477059</v>
      </c>
      <c r="D172">
        <v>35554069</v>
      </c>
      <c r="E172">
        <v>1</v>
      </c>
      <c r="F172">
        <v>1</v>
      </c>
      <c r="G172">
        <v>1</v>
      </c>
      <c r="H172">
        <v>3</v>
      </c>
      <c r="I172" t="s">
        <v>528</v>
      </c>
      <c r="J172" t="s">
        <v>529</v>
      </c>
      <c r="K172" t="s">
        <v>530</v>
      </c>
      <c r="L172">
        <v>1348</v>
      </c>
      <c r="N172">
        <v>1009</v>
      </c>
      <c r="O172" t="s">
        <v>26</v>
      </c>
      <c r="P172" t="s">
        <v>26</v>
      </c>
      <c r="Q172">
        <v>1000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1</v>
      </c>
      <c r="AD172">
        <v>0</v>
      </c>
      <c r="AE172">
        <v>0</v>
      </c>
      <c r="AF172" t="s">
        <v>3</v>
      </c>
      <c r="AG172">
        <v>0</v>
      </c>
      <c r="AH172">
        <v>3</v>
      </c>
      <c r="AI172">
        <v>-1</v>
      </c>
      <c r="AJ172" t="s">
        <v>3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Закупки</dc:creator>
  <cp:lastModifiedBy>Закупки</cp:lastModifiedBy>
  <dcterms:created xsi:type="dcterms:W3CDTF">2021-10-11T10:27:35Z</dcterms:created>
  <dcterms:modified xsi:type="dcterms:W3CDTF">2021-10-11T14:23:41Z</dcterms:modified>
</cp:coreProperties>
</file>