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externalReferences>
    <externalReference r:id="rId2"/>
  </externalReferences>
  <definedNames>
    <definedName name="_xlnm._FilterDatabase" localSheetId="0" hidden="1">НМЦК!$A$6:$N$6</definedName>
    <definedName name="_xlnm.Print_Area" localSheetId="0">НМЦК!$A$1:$N$21</definedName>
  </definedNames>
  <calcPr calcId="114210"/>
</workbook>
</file>

<file path=xl/calcChain.xml><?xml version="1.0" encoding="utf-8"?>
<calcChain xmlns="http://schemas.openxmlformats.org/spreadsheetml/2006/main">
  <c r="C6" i="1"/>
  <c r="C7"/>
  <c r="C8"/>
  <c r="C9"/>
  <c r="C10"/>
  <c r="C11"/>
  <c r="C12"/>
  <c r="C13"/>
  <c r="C14"/>
  <c r="C15"/>
  <c r="C16"/>
  <c r="N10"/>
  <c r="N13"/>
  <c r="N9"/>
  <c r="L7"/>
  <c r="L8"/>
  <c r="L9"/>
  <c r="L10"/>
  <c r="L11"/>
  <c r="L12"/>
  <c r="L13"/>
  <c r="L14"/>
  <c r="L15"/>
  <c r="L16"/>
  <c r="N7"/>
  <c r="N8"/>
  <c r="N11"/>
  <c r="N12"/>
  <c r="N14"/>
  <c r="N15"/>
  <c r="N16"/>
  <c r="M7"/>
  <c r="M8"/>
  <c r="M9"/>
  <c r="M10"/>
  <c r="M11"/>
  <c r="M12"/>
  <c r="M13"/>
  <c r="M14"/>
  <c r="M15"/>
  <c r="M16"/>
  <c r="J7"/>
  <c r="J8"/>
  <c r="J9"/>
  <c r="J10"/>
  <c r="J11"/>
  <c r="J12"/>
  <c r="J13"/>
  <c r="J14"/>
  <c r="J15"/>
  <c r="J16"/>
  <c r="H7"/>
  <c r="H8"/>
  <c r="H9"/>
  <c r="H10"/>
  <c r="H11"/>
  <c r="H12"/>
  <c r="H13"/>
  <c r="H14"/>
  <c r="H15"/>
  <c r="H16"/>
  <c r="F7"/>
  <c r="F8"/>
  <c r="F9"/>
  <c r="F10"/>
  <c r="F11"/>
  <c r="F12"/>
  <c r="F13"/>
  <c r="F14"/>
  <c r="F15"/>
  <c r="F16"/>
  <c r="F6"/>
  <c r="F17"/>
  <c r="L6"/>
  <c r="N6"/>
  <c r="J6"/>
  <c r="H6"/>
  <c r="N17"/>
  <c r="M6"/>
  <c r="J17"/>
  <c r="H17"/>
</calcChain>
</file>

<file path=xl/sharedStrings.xml><?xml version="1.0" encoding="utf-8"?>
<sst xmlns="http://schemas.openxmlformats.org/spreadsheetml/2006/main" count="35" uniqueCount="31">
  <si>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</si>
  <si>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</si>
  <si>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</si>
  <si>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</si>
  <si>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</si>
  <si>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</si>
  <si>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</si>
  <si>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</si>
  <si>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</si>
  <si>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</si>
  <si>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</si>
  <si>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</si>
  <si>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</si>
  <si>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</si>
  <si>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</si>
  <si>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205 710,00 рублей </t>
    </r>
    <r>
      <rPr>
        <sz val="12"/>
        <rFont val="Times New Roman"/>
        <family val="1"/>
        <charset val="204"/>
      </rPr>
      <t>(Двести пять тысяч семьсот десять рублей 00 копеек).</t>
    </r>
  </si>
  <si>
    <t>Лезвие одноразовое хирургическое, из нержавеющей стали №12</t>
  </si>
  <si>
    <t>Лезвие одноразовое хирургическое, из нержавеющей стали №23</t>
  </si>
  <si>
    <t>Лезвие одноразовое хирургическое, из нержавеющей стали №24</t>
  </si>
  <si>
    <t>Лезвие одноразовое хирургическое, из нержавеющей стали №15</t>
  </si>
  <si>
    <t>Лезвие одноразовое хирургическое, из нержавеющей стали №18</t>
  </si>
  <si>
    <t>Лезвие одноразовое хирургическое, из нержавеющей стали №11</t>
  </si>
  <si>
    <t>Лезвие одноразовое хирургическое, из нержавеющей стали №10</t>
  </si>
  <si>
    <t>Лезвие одноразовое хирургическое, из углеродистой стали с двойным ребром жесткости №24</t>
  </si>
  <si>
    <t>Лезвие одноразовое хирургическое, из углеродистой стали с двойным ребром жесткости №23</t>
  </si>
  <si>
    <t xml:space="preserve">Лезвие скальпеля, одноразового использования для снятия швов №65 </t>
  </si>
  <si>
    <t>Лезвие скальпеля, одноразового использования для снятия швов №45</t>
  </si>
  <si>
    <t>Поставка изделий медицинского назначения (Инструменты режущие и ударные с острой (режущей) кромкой)</t>
  </si>
  <si>
    <t>Источник 1
 КП № 803 от 07.11.2022</t>
  </si>
  <si>
    <t>Источник 2
 КП № И-702 от 03.11.2022</t>
  </si>
  <si>
    <t>Источник 3
 КП № 236 от 03.11.2022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</si>
</sst>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9" borderId="0" xfId="0" applyNumberFormat="1" applyFont="1" applyFill="1" applyAlignment="1">
      <alignment horizontal="left" wrapText="1"/>
    </xf>
    <xf numFmtId="2" fontId="2" fillId="9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su-new\Public\&#1040;&#1087;&#1090;&#1077;&#1082;&#1072;%20&#1044;&#1043;&#1041;\&#1058;&#1047;\2023\&#1058;&#1047;-&#1048;&#1052;&#1053;%202023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1"/>
      <sheetName val="101(шовник)"/>
      <sheetName val="101(повязки)"/>
      <sheetName val="102"/>
      <sheetName val="Перчатки"/>
      <sheetName val="133"/>
      <sheetName val="134"/>
      <sheetName val="142"/>
      <sheetName val="149"/>
      <sheetName val="Неонатология"/>
      <sheetName val="152"/>
      <sheetName val="153"/>
      <sheetName val="Глюкокард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D20" t="str">
            <v>шт.</v>
          </cell>
        </row>
        <row r="21">
          <cell r="D21" t="str">
            <v>шт.</v>
          </cell>
        </row>
        <row r="22">
          <cell r="D22" t="str">
            <v>шт.</v>
          </cell>
        </row>
        <row r="23">
          <cell r="D23" t="str">
            <v>шт.</v>
          </cell>
        </row>
        <row r="24">
          <cell r="D24" t="str">
            <v>шт.</v>
          </cell>
        </row>
        <row r="25">
          <cell r="D25" t="str">
            <v>шт.</v>
          </cell>
        </row>
        <row r="26">
          <cell r="D26" t="str">
            <v>шт.</v>
          </cell>
        </row>
        <row r="27">
          <cell r="D27" t="str">
            <v>шт.</v>
          </cell>
        </row>
        <row r="28">
          <cell r="D28" t="str">
            <v>шт.</v>
          </cell>
        </row>
        <row r="29">
          <cell r="D29" t="str">
            <v>шт.</v>
          </cell>
        </row>
        <row r="30">
          <cell r="D30" t="str">
            <v>шт.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20"/>
  <sheetViews>
    <sheetView tabSelected="1" zoomScaleNormal="64" workbookViewId="0">
      <selection activeCell="H13" sqref="H13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24" customWidth="1"/>
    <col min="12" max="12" width="13.7109375" style="4" customWidth="1"/>
    <col min="13" max="13" width="14.140625" style="4" customWidth="1"/>
    <col min="14" max="14" width="26.85546875" style="4" customWidth="1"/>
    <col min="15" max="15" width="13.5703125" style="5" customWidth="1"/>
    <col min="16" max="92" width="8.85546875" style="5" customWidth="1"/>
    <col min="93" max="216" width="8.85546875" style="1" customWidth="1"/>
    <col min="217" max="16384" width="9.140625" style="1"/>
  </cols>
  <sheetData>
    <row r="1" spans="1:16" ht="20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34.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38.25">
      <c r="A3" s="38" t="s">
        <v>1</v>
      </c>
      <c r="B3" s="40" t="s">
        <v>11</v>
      </c>
      <c r="C3" s="38" t="s">
        <v>7</v>
      </c>
      <c r="D3" s="35" t="s">
        <v>6</v>
      </c>
      <c r="E3" s="28" t="s">
        <v>2</v>
      </c>
      <c r="F3" s="28"/>
      <c r="G3" s="28"/>
      <c r="H3" s="28"/>
      <c r="I3" s="28"/>
      <c r="J3" s="28"/>
      <c r="K3" s="28" t="s">
        <v>3</v>
      </c>
      <c r="L3" s="28"/>
      <c r="M3" s="28"/>
      <c r="N3" s="7" t="s">
        <v>4</v>
      </c>
    </row>
    <row r="4" spans="1:16" ht="45.75" customHeight="1">
      <c r="A4" s="38"/>
      <c r="B4" s="40"/>
      <c r="C4" s="38"/>
      <c r="D4" s="35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8" t="s">
        <v>8</v>
      </c>
      <c r="L4" s="28" t="s">
        <v>5</v>
      </c>
      <c r="M4" s="28" t="s">
        <v>9</v>
      </c>
      <c r="N4" s="30" t="s">
        <v>12</v>
      </c>
    </row>
    <row r="5" spans="1:16" ht="45.75" customHeight="1">
      <c r="A5" s="39"/>
      <c r="B5" s="41"/>
      <c r="C5" s="39"/>
      <c r="D5" s="36"/>
      <c r="E5" s="32" t="s">
        <v>28</v>
      </c>
      <c r="F5" s="32"/>
      <c r="G5" s="32" t="s">
        <v>29</v>
      </c>
      <c r="H5" s="32"/>
      <c r="I5" s="32" t="s">
        <v>30</v>
      </c>
      <c r="J5" s="32"/>
      <c r="K5" s="29"/>
      <c r="L5" s="29"/>
      <c r="M5" s="29"/>
      <c r="N5" s="31"/>
    </row>
    <row r="6" spans="1:16" ht="25.5">
      <c r="A6" s="8">
        <v>1</v>
      </c>
      <c r="B6" s="26" t="s">
        <v>16</v>
      </c>
      <c r="C6" s="18" t="str">
        <f>'[1]152'!D20</f>
        <v>шт.</v>
      </c>
      <c r="D6" s="21">
        <v>700</v>
      </c>
      <c r="E6" s="25">
        <v>32.9</v>
      </c>
      <c r="F6" s="9">
        <f>D6*E6</f>
        <v>23030</v>
      </c>
      <c r="G6" s="25">
        <v>33.700000000000003</v>
      </c>
      <c r="H6" s="9">
        <f t="shared" ref="H6:H16" si="0">G6*D6</f>
        <v>23590.000000000004</v>
      </c>
      <c r="I6" s="22">
        <v>34.369999999999997</v>
      </c>
      <c r="J6" s="9">
        <f t="shared" ref="J6:J16" si="1">I6*D6</f>
        <v>24059</v>
      </c>
      <c r="K6" s="27">
        <v>33.659999999999997</v>
      </c>
      <c r="L6" s="20">
        <f t="shared" ref="L6:L16" si="2">STDEV(E6,G6,I6)</f>
        <v>0.73595742630500938</v>
      </c>
      <c r="M6" s="10">
        <f t="shared" ref="M6:M16" si="3">L6/K6</f>
        <v>2.1864451167706758E-2</v>
      </c>
      <c r="N6" s="11">
        <f>D6*K6</f>
        <v>23561.999999999996</v>
      </c>
      <c r="O6" s="4"/>
      <c r="P6" s="4"/>
    </row>
    <row r="7" spans="1:16" ht="25.5">
      <c r="A7" s="8">
        <v>2</v>
      </c>
      <c r="B7" s="26" t="s">
        <v>17</v>
      </c>
      <c r="C7" s="18" t="str">
        <f>'[1]152'!D21</f>
        <v>шт.</v>
      </c>
      <c r="D7" s="21">
        <v>1400</v>
      </c>
      <c r="E7" s="25">
        <v>28.9</v>
      </c>
      <c r="F7" s="9">
        <f t="shared" ref="F7:F16" si="4">D7*E7</f>
        <v>40460</v>
      </c>
      <c r="G7" s="25">
        <v>29.75</v>
      </c>
      <c r="H7" s="9">
        <f t="shared" si="0"/>
        <v>41650</v>
      </c>
      <c r="I7" s="22">
        <v>30.52</v>
      </c>
      <c r="J7" s="9">
        <f t="shared" si="1"/>
        <v>42728</v>
      </c>
      <c r="K7" s="27">
        <v>29.72</v>
      </c>
      <c r="L7" s="20">
        <f t="shared" si="2"/>
        <v>0.81032915123008809</v>
      </c>
      <c r="M7" s="10">
        <f t="shared" si="3"/>
        <v>2.7265449233852223E-2</v>
      </c>
      <c r="N7" s="11">
        <f t="shared" ref="N7:N16" si="5">D7*K7</f>
        <v>41608</v>
      </c>
      <c r="O7" s="4"/>
      <c r="P7" s="4"/>
    </row>
    <row r="8" spans="1:16" ht="25.5">
      <c r="A8" s="8">
        <v>3</v>
      </c>
      <c r="B8" s="26" t="s">
        <v>18</v>
      </c>
      <c r="C8" s="18" t="str">
        <f>'[1]152'!D22</f>
        <v>шт.</v>
      </c>
      <c r="D8" s="21">
        <v>600</v>
      </c>
      <c r="E8" s="25">
        <v>32.9</v>
      </c>
      <c r="F8" s="9">
        <f t="shared" si="4"/>
        <v>19740</v>
      </c>
      <c r="G8" s="25">
        <v>33.700000000000003</v>
      </c>
      <c r="H8" s="9">
        <f t="shared" si="0"/>
        <v>20220</v>
      </c>
      <c r="I8" s="22">
        <v>34.369999999999997</v>
      </c>
      <c r="J8" s="9">
        <f t="shared" si="1"/>
        <v>20622</v>
      </c>
      <c r="K8" s="27">
        <v>33.659999999999997</v>
      </c>
      <c r="L8" s="20">
        <f t="shared" si="2"/>
        <v>0.73595742630500938</v>
      </c>
      <c r="M8" s="10">
        <f t="shared" si="3"/>
        <v>2.1864451167706758E-2</v>
      </c>
      <c r="N8" s="11">
        <f t="shared" si="5"/>
        <v>20195.999999999996</v>
      </c>
      <c r="O8" s="4"/>
      <c r="P8" s="4"/>
    </row>
    <row r="9" spans="1:16" ht="25.5">
      <c r="A9" s="8">
        <v>4</v>
      </c>
      <c r="B9" s="26" t="s">
        <v>19</v>
      </c>
      <c r="C9" s="18" t="str">
        <f>'[1]152'!D23</f>
        <v>шт.</v>
      </c>
      <c r="D9" s="21">
        <v>100</v>
      </c>
      <c r="E9" s="25">
        <v>32.9</v>
      </c>
      <c r="F9" s="9">
        <f t="shared" si="4"/>
        <v>3290</v>
      </c>
      <c r="G9" s="25">
        <v>33.700000000000003</v>
      </c>
      <c r="H9" s="9">
        <f t="shared" si="0"/>
        <v>3370.0000000000005</v>
      </c>
      <c r="I9" s="22">
        <v>34.369999999999997</v>
      </c>
      <c r="J9" s="9">
        <f t="shared" si="1"/>
        <v>3436.9999999999995</v>
      </c>
      <c r="K9" s="27">
        <v>33.659999999999997</v>
      </c>
      <c r="L9" s="20">
        <f t="shared" si="2"/>
        <v>0.73595742630500938</v>
      </c>
      <c r="M9" s="10">
        <f t="shared" si="3"/>
        <v>2.1864451167706758E-2</v>
      </c>
      <c r="N9" s="11">
        <f t="shared" si="5"/>
        <v>3365.9999999999995</v>
      </c>
      <c r="O9" s="4"/>
      <c r="P9" s="4"/>
    </row>
    <row r="10" spans="1:16" ht="25.5">
      <c r="A10" s="8">
        <v>5</v>
      </c>
      <c r="B10" s="26" t="s">
        <v>20</v>
      </c>
      <c r="C10" s="18" t="str">
        <f>'[1]152'!D24</f>
        <v>шт.</v>
      </c>
      <c r="D10" s="21">
        <v>700</v>
      </c>
      <c r="E10" s="25">
        <v>32.9</v>
      </c>
      <c r="F10" s="9">
        <f t="shared" si="4"/>
        <v>23030</v>
      </c>
      <c r="G10" s="25">
        <v>33.700000000000003</v>
      </c>
      <c r="H10" s="9">
        <f t="shared" si="0"/>
        <v>23590.000000000004</v>
      </c>
      <c r="I10" s="22">
        <v>34.369999999999997</v>
      </c>
      <c r="J10" s="9">
        <f t="shared" si="1"/>
        <v>24059</v>
      </c>
      <c r="K10" s="27">
        <v>33.659999999999997</v>
      </c>
      <c r="L10" s="20">
        <f t="shared" si="2"/>
        <v>0.73595742630500938</v>
      </c>
      <c r="M10" s="10">
        <f t="shared" si="3"/>
        <v>2.1864451167706758E-2</v>
      </c>
      <c r="N10" s="11">
        <f t="shared" si="5"/>
        <v>23561.999999999996</v>
      </c>
      <c r="O10" s="4"/>
      <c r="P10" s="4"/>
    </row>
    <row r="11" spans="1:16" ht="25.5">
      <c r="A11" s="8">
        <v>6</v>
      </c>
      <c r="B11" s="26" t="s">
        <v>21</v>
      </c>
      <c r="C11" s="18" t="str">
        <f>'[1]152'!D25</f>
        <v>шт.</v>
      </c>
      <c r="D11" s="21">
        <v>100</v>
      </c>
      <c r="E11" s="25">
        <v>32.9</v>
      </c>
      <c r="F11" s="9">
        <f t="shared" si="4"/>
        <v>3290</v>
      </c>
      <c r="G11" s="25">
        <v>33.700000000000003</v>
      </c>
      <c r="H11" s="9">
        <f t="shared" si="0"/>
        <v>3370.0000000000005</v>
      </c>
      <c r="I11" s="22">
        <v>34.369999999999997</v>
      </c>
      <c r="J11" s="9">
        <f t="shared" si="1"/>
        <v>3436.9999999999995</v>
      </c>
      <c r="K11" s="27">
        <v>33.659999999999997</v>
      </c>
      <c r="L11" s="20">
        <f t="shared" si="2"/>
        <v>0.73595742630500938</v>
      </c>
      <c r="M11" s="10">
        <f t="shared" si="3"/>
        <v>2.1864451167706758E-2</v>
      </c>
      <c r="N11" s="11">
        <f t="shared" si="5"/>
        <v>3365.9999999999995</v>
      </c>
      <c r="O11" s="4"/>
      <c r="P11" s="4"/>
    </row>
    <row r="12" spans="1:16" ht="25.5">
      <c r="A12" s="8">
        <v>7</v>
      </c>
      <c r="B12" s="26" t="s">
        <v>22</v>
      </c>
      <c r="C12" s="18" t="str">
        <f>'[1]152'!D26</f>
        <v>шт.</v>
      </c>
      <c r="D12" s="21">
        <v>100</v>
      </c>
      <c r="E12" s="25">
        <v>32.9</v>
      </c>
      <c r="F12" s="9">
        <f t="shared" si="4"/>
        <v>3290</v>
      </c>
      <c r="G12" s="25">
        <v>33.700000000000003</v>
      </c>
      <c r="H12" s="9">
        <f t="shared" si="0"/>
        <v>3370.0000000000005</v>
      </c>
      <c r="I12" s="22">
        <v>34.369999999999997</v>
      </c>
      <c r="J12" s="9">
        <f t="shared" si="1"/>
        <v>3436.9999999999995</v>
      </c>
      <c r="K12" s="27">
        <v>33.659999999999997</v>
      </c>
      <c r="L12" s="20">
        <f t="shared" si="2"/>
        <v>0.73595742630500938</v>
      </c>
      <c r="M12" s="10">
        <f t="shared" si="3"/>
        <v>2.1864451167706758E-2</v>
      </c>
      <c r="N12" s="11">
        <f t="shared" si="5"/>
        <v>3365.9999999999995</v>
      </c>
      <c r="O12" s="4"/>
      <c r="P12" s="4"/>
    </row>
    <row r="13" spans="1:16" ht="38.25">
      <c r="A13" s="8">
        <v>8</v>
      </c>
      <c r="B13" s="26" t="s">
        <v>23</v>
      </c>
      <c r="C13" s="18" t="str">
        <f>'[1]152'!D27</f>
        <v>шт.</v>
      </c>
      <c r="D13" s="21">
        <v>300</v>
      </c>
      <c r="E13" s="25">
        <v>49.8</v>
      </c>
      <c r="F13" s="9">
        <f t="shared" si="4"/>
        <v>14940</v>
      </c>
      <c r="G13" s="25">
        <v>50.3</v>
      </c>
      <c r="H13" s="9">
        <f t="shared" si="0"/>
        <v>15090</v>
      </c>
      <c r="I13" s="22">
        <v>51.85</v>
      </c>
      <c r="J13" s="9">
        <f t="shared" si="1"/>
        <v>15555</v>
      </c>
      <c r="K13" s="27">
        <v>50.65</v>
      </c>
      <c r="L13" s="20">
        <f t="shared" si="2"/>
        <v>1.0688779163217761</v>
      </c>
      <c r="M13" s="10">
        <f t="shared" si="3"/>
        <v>2.110321651178235E-2</v>
      </c>
      <c r="N13" s="11">
        <f t="shared" si="5"/>
        <v>15195</v>
      </c>
      <c r="O13" s="4"/>
      <c r="P13" s="4"/>
    </row>
    <row r="14" spans="1:16" ht="38.25">
      <c r="A14" s="8">
        <v>9</v>
      </c>
      <c r="B14" s="26" t="s">
        <v>24</v>
      </c>
      <c r="C14" s="18" t="str">
        <f>'[1]152'!D28</f>
        <v>шт.</v>
      </c>
      <c r="D14" s="21">
        <v>500</v>
      </c>
      <c r="E14" s="25">
        <v>49.8</v>
      </c>
      <c r="F14" s="9">
        <f t="shared" si="4"/>
        <v>24900</v>
      </c>
      <c r="G14" s="25">
        <v>50.3</v>
      </c>
      <c r="H14" s="9">
        <f t="shared" si="0"/>
        <v>25150</v>
      </c>
      <c r="I14" s="22">
        <v>51.85</v>
      </c>
      <c r="J14" s="9">
        <f t="shared" si="1"/>
        <v>25925</v>
      </c>
      <c r="K14" s="27">
        <v>50.65</v>
      </c>
      <c r="L14" s="20">
        <f t="shared" si="2"/>
        <v>1.0688779163217761</v>
      </c>
      <c r="M14" s="10">
        <f t="shared" si="3"/>
        <v>2.110321651178235E-2</v>
      </c>
      <c r="N14" s="11">
        <f t="shared" si="5"/>
        <v>25325</v>
      </c>
      <c r="O14" s="4"/>
      <c r="P14" s="4"/>
    </row>
    <row r="15" spans="1:16" ht="25.5">
      <c r="A15" s="8">
        <v>10</v>
      </c>
      <c r="B15" s="26" t="s">
        <v>25</v>
      </c>
      <c r="C15" s="18" t="str">
        <f>'[1]152'!D29</f>
        <v>шт.</v>
      </c>
      <c r="D15" s="21">
        <v>500</v>
      </c>
      <c r="E15" s="25">
        <v>49.8</v>
      </c>
      <c r="F15" s="9">
        <f t="shared" si="4"/>
        <v>24900</v>
      </c>
      <c r="G15" s="25">
        <v>50.65</v>
      </c>
      <c r="H15" s="9">
        <f t="shared" si="0"/>
        <v>25325</v>
      </c>
      <c r="I15" s="22">
        <v>51.7</v>
      </c>
      <c r="J15" s="9">
        <f t="shared" si="1"/>
        <v>25850</v>
      </c>
      <c r="K15" s="27">
        <v>50.72</v>
      </c>
      <c r="L15" s="20">
        <f t="shared" si="2"/>
        <v>0.95175276901838213</v>
      </c>
      <c r="M15" s="10">
        <f t="shared" si="3"/>
        <v>1.8764841660457061E-2</v>
      </c>
      <c r="N15" s="11">
        <f t="shared" si="5"/>
        <v>25360</v>
      </c>
      <c r="O15" s="4"/>
      <c r="P15" s="4"/>
    </row>
    <row r="16" spans="1:16" ht="26.25" customHeight="1">
      <c r="A16" s="8">
        <v>11</v>
      </c>
      <c r="B16" s="26" t="s">
        <v>26</v>
      </c>
      <c r="C16" s="18" t="str">
        <f>'[1]152'!D30</f>
        <v>шт.</v>
      </c>
      <c r="D16" s="21">
        <v>700</v>
      </c>
      <c r="E16" s="25">
        <v>28.8</v>
      </c>
      <c r="F16" s="9">
        <f t="shared" si="4"/>
        <v>20160</v>
      </c>
      <c r="G16" s="25">
        <v>29.65</v>
      </c>
      <c r="H16" s="9">
        <f t="shared" si="0"/>
        <v>20755</v>
      </c>
      <c r="I16" s="22">
        <v>30.7</v>
      </c>
      <c r="J16" s="9">
        <f t="shared" si="1"/>
        <v>21490</v>
      </c>
      <c r="K16" s="27">
        <v>29.72</v>
      </c>
      <c r="L16" s="20">
        <f t="shared" si="2"/>
        <v>0.95175276901778494</v>
      </c>
      <c r="M16" s="10">
        <f t="shared" si="3"/>
        <v>3.2023982806789537E-2</v>
      </c>
      <c r="N16" s="11">
        <f t="shared" si="5"/>
        <v>20804</v>
      </c>
      <c r="O16" s="4"/>
      <c r="P16" s="4"/>
    </row>
    <row r="17" spans="1:15">
      <c r="A17" s="12"/>
      <c r="B17" s="16" t="s">
        <v>10</v>
      </c>
      <c r="C17" s="13"/>
      <c r="D17" s="14"/>
      <c r="E17" s="15"/>
      <c r="F17" s="19">
        <f>SUM(F6:F16)</f>
        <v>201030</v>
      </c>
      <c r="G17" s="15"/>
      <c r="H17" s="19">
        <f>SUM(H6:H16)</f>
        <v>205480</v>
      </c>
      <c r="I17" s="15"/>
      <c r="J17" s="19">
        <f>SUM(J6:J16)</f>
        <v>210599</v>
      </c>
      <c r="K17" s="23"/>
      <c r="L17" s="15"/>
      <c r="M17" s="15"/>
      <c r="N17" s="19">
        <f>SUM(N6:N16)</f>
        <v>205710</v>
      </c>
      <c r="O17" s="4"/>
    </row>
    <row r="20" spans="1:15" ht="15.75">
      <c r="A20" s="6"/>
      <c r="B20" s="34" t="s">
        <v>15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</sheetData>
  <mergeCells count="16">
    <mergeCell ref="A1:N1"/>
    <mergeCell ref="B20:N2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2022-11-22T13:45:43Z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