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80" yWindow="-120" windowWidth="20310" windowHeight="8250"/>
  </bookViews>
  <sheets>
    <sheet name="НМЦК" sheetId="1" r:id="rId1"/>
  </sheets>
  <definedNames>
    <definedName name="_xlnm._FilterDatabase" localSheetId="0" hidden="1">НМЦК!$A$6:$N$10</definedName>
    <definedName name="_xlnm.Print_Area" localSheetId="0">НМЦК!$A$1:$N$16</definedName>
  </definedNames>
  <calcPr calcId="114210"/>
</workbook>
</file>

<file path=xl/calcChain.xml><?xml version="1.0" encoding="utf-8"?>
<calcChain xmlns="http://schemas.openxmlformats.org/spreadsheetml/2006/main">
  <c r="K7" i="1"/>
  <c r="K8"/>
  <c r="K9"/>
  <c r="K10"/>
  <c r="L7"/>
  <c r="N7"/>
  <c r="L8"/>
  <c r="N8"/>
  <c r="L9"/>
  <c r="N9"/>
  <c r="L10"/>
  <c r="J8"/>
  <c r="J9"/>
  <c r="J10"/>
  <c r="H8"/>
  <c r="H9"/>
  <c r="H10"/>
  <c r="F8"/>
  <c r="F9"/>
  <c r="F10"/>
  <c r="J7"/>
  <c r="J6"/>
  <c r="H7"/>
  <c r="H6"/>
  <c r="F7"/>
  <c r="F6"/>
  <c r="K6"/>
  <c r="N6"/>
  <c r="L6"/>
  <c r="M9"/>
  <c r="M7"/>
  <c r="M6"/>
  <c r="M10"/>
  <c r="M8"/>
  <c r="N10"/>
  <c r="J11"/>
  <c r="H11"/>
  <c r="F11"/>
  <c r="N11"/>
</calcChain>
</file>

<file path=xl/sharedStrings.xml><?xml version="1.0" encoding="utf-8"?>
<sst xmlns="http://schemas.openxmlformats.org/spreadsheetml/2006/main" count="34" uniqueCount="25">
  <si>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</si>
  <si>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</si>
  <si>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</si>
  <si>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</si>
  <si>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</si>
  <si>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</si>
  <si>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</si>
  <si>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</si>
  <si>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</si>
  <si>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</si>
  <si>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</si>
  <si>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</si>
  <si>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</si>
  <si>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</si>
  <si>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</si>
  <si>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набор</t>
  </si>
  <si>
    <t>Вирус гепатита В поверхностный антиген ИВД, набор, иммуноферментный анализ (ИФА)</t>
  </si>
  <si>
    <t>Вирус гепатита С антитела класса иммуноглобулин G (IgG)/IgМ ИВД, набор, иммуноферментный анализ (ИФА)</t>
  </si>
  <si>
    <t>Набор реагентов для иммуноферментного подтверждения наличия антител к вирусу гепатита С</t>
  </si>
  <si>
    <t>Общий иммуноглобулин Е (IgЕ) ИВД, набор, иммуноферментный анализ (ИФА)</t>
  </si>
  <si>
    <t>Источник 2
 КП № 615/2022 от 14.11.2022</t>
  </si>
  <si>
    <t>Источник 3
 КП № 521-2022 от 14.11.2022</t>
  </si>
  <si>
    <r>
      <t xml:space="preserve">Начальная (максимальная) цена договора составляет: </t>
    </r>
    <r>
      <rPr>
        <b/>
        <sz val="11"/>
        <rFont val="Times New Roman"/>
        <family val="1"/>
        <charset val="204"/>
      </rPr>
      <t>2 929 534,92 рубля</t>
    </r>
    <r>
      <rPr>
        <sz val="11"/>
        <rFont val="Times New Roman"/>
        <family val="1"/>
        <charset val="204"/>
      </rPr>
      <t xml:space="preserve"> (Два миллиона девятьсот двадцать девять тысяч пятьсот тридцать четыре рубля 92 копейки).</t>
    </r>
  </si>
  <si>
    <t>Источник 1
 КП № 22328 от 10.11.2022</t>
  </si>
  <si>
    <t>Поставка реагентов диагностических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</si>
</sst>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4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5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9" borderId="0" xfId="0" applyNumberFormat="1" applyFont="1" applyFill="1" applyAlignment="1">
      <alignment horizontal="left" wrapText="1"/>
    </xf>
    <xf numFmtId="0" fontId="24" fillId="9" borderId="0" xfId="0" applyFont="1" applyFill="1" applyAlignment="1">
      <alignment horizontal="left" vertical="top" wrapText="1"/>
    </xf>
    <xf numFmtId="3" fontId="24" fillId="9" borderId="0" xfId="0" applyNumberFormat="1" applyFont="1" applyFill="1" applyAlignment="1">
      <alignment horizontal="center" vertical="center" wrapText="1"/>
    </xf>
    <xf numFmtId="4" fontId="24" fillId="9" borderId="0" xfId="0" applyNumberFormat="1" applyFont="1" applyFill="1" applyAlignment="1">
      <alignment horizontal="left" wrapText="1"/>
    </xf>
    <xf numFmtId="4" fontId="2" fillId="9" borderId="0" xfId="0" applyNumberFormat="1" applyFont="1" applyFill="1" applyBorder="1" applyAlignment="1">
      <alignment horizontal="left" wrapText="1"/>
    </xf>
    <xf numFmtId="4" fontId="18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335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335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33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3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67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14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O16"/>
  <sheetViews>
    <sheetView tabSelected="1" zoomScaleNormal="80" workbookViewId="0">
      <selection activeCell="G17" sqref="G17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3" width="8.85546875" style="5" customWidth="1"/>
    <col min="94" max="217" width="8.85546875" style="1" customWidth="1"/>
    <col min="218" max="16384" width="9.140625" style="1"/>
  </cols>
  <sheetData>
    <row r="1" spans="1:93" ht="24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93" ht="30.75" customHeight="1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93" ht="51">
      <c r="A3" s="39" t="s">
        <v>1</v>
      </c>
      <c r="B3" s="40" t="s">
        <v>11</v>
      </c>
      <c r="C3" s="39" t="s">
        <v>7</v>
      </c>
      <c r="D3" s="37" t="s">
        <v>6</v>
      </c>
      <c r="E3" s="32" t="s">
        <v>2</v>
      </c>
      <c r="F3" s="32"/>
      <c r="G3" s="32"/>
      <c r="H3" s="32"/>
      <c r="I3" s="32"/>
      <c r="J3" s="32"/>
      <c r="K3" s="32" t="s">
        <v>3</v>
      </c>
      <c r="L3" s="32"/>
      <c r="M3" s="32"/>
      <c r="N3" s="8" t="s">
        <v>4</v>
      </c>
    </row>
    <row r="4" spans="1:93" ht="45.75" customHeight="1">
      <c r="A4" s="39"/>
      <c r="B4" s="40"/>
      <c r="C4" s="39"/>
      <c r="D4" s="37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32" t="s">
        <v>8</v>
      </c>
      <c r="L4" s="32" t="s">
        <v>5</v>
      </c>
      <c r="M4" s="32" t="s">
        <v>9</v>
      </c>
      <c r="N4" s="33" t="s">
        <v>12</v>
      </c>
    </row>
    <row r="5" spans="1:93" ht="75.75" customHeight="1">
      <c r="A5" s="39"/>
      <c r="B5" s="41"/>
      <c r="C5" s="39"/>
      <c r="D5" s="37"/>
      <c r="E5" s="34" t="s">
        <v>23</v>
      </c>
      <c r="F5" s="34"/>
      <c r="G5" s="34" t="s">
        <v>20</v>
      </c>
      <c r="H5" s="34"/>
      <c r="I5" s="34" t="s">
        <v>21</v>
      </c>
      <c r="J5" s="34"/>
      <c r="K5" s="32"/>
      <c r="L5" s="32"/>
      <c r="M5" s="32"/>
      <c r="N5" s="33"/>
    </row>
    <row r="6" spans="1:93" ht="38.25">
      <c r="A6" s="19">
        <v>1</v>
      </c>
      <c r="B6" s="31" t="s">
        <v>16</v>
      </c>
      <c r="C6" s="18" t="s">
        <v>15</v>
      </c>
      <c r="D6" s="20">
        <v>24</v>
      </c>
      <c r="E6" s="16">
        <v>70323</v>
      </c>
      <c r="F6" s="9">
        <f>D6*E6</f>
        <v>1687752</v>
      </c>
      <c r="G6" s="16">
        <v>70330.100000000006</v>
      </c>
      <c r="H6" s="9">
        <f>D6*G6</f>
        <v>1687922.4000000001</v>
      </c>
      <c r="I6" s="16">
        <v>70674.7</v>
      </c>
      <c r="J6" s="9">
        <f>D6*I6</f>
        <v>1696192.7999999998</v>
      </c>
      <c r="K6" s="30">
        <f>(E6+G6+I6)/3</f>
        <v>70442.599999999991</v>
      </c>
      <c r="L6" s="7">
        <f>STDEV(E6,G6,I6)</f>
        <v>201.03584257539418</v>
      </c>
      <c r="M6" s="10">
        <f>L6/K6</f>
        <v>2.8538958325699821E-3</v>
      </c>
      <c r="N6" s="11">
        <f>ROUND(K6,2)*D6</f>
        <v>1690622.4000000001</v>
      </c>
      <c r="O6" s="4"/>
    </row>
    <row r="7" spans="1:93" s="6" customFormat="1" ht="38.25">
      <c r="A7" s="19">
        <v>2</v>
      </c>
      <c r="B7" s="31" t="s">
        <v>16</v>
      </c>
      <c r="C7" s="18" t="s">
        <v>15</v>
      </c>
      <c r="D7" s="20">
        <v>24</v>
      </c>
      <c r="E7" s="16">
        <v>10274</v>
      </c>
      <c r="F7" s="9">
        <f>D7*E7</f>
        <v>246576</v>
      </c>
      <c r="G7" s="16">
        <v>10275.1</v>
      </c>
      <c r="H7" s="9">
        <f>D7*G7</f>
        <v>246602.40000000002</v>
      </c>
      <c r="I7" s="16">
        <v>10787.7</v>
      </c>
      <c r="J7" s="9">
        <f>D7*I7</f>
        <v>258904.80000000002</v>
      </c>
      <c r="K7" s="30">
        <f>(E7+G7+I7)/3</f>
        <v>10445.6</v>
      </c>
      <c r="L7" s="7">
        <f>STDEV(E7,G7,I7)</f>
        <v>296.26780115294372</v>
      </c>
      <c r="M7" s="10">
        <f>L7/K7</f>
        <v>2.8362928041753822E-2</v>
      </c>
      <c r="N7" s="11">
        <f>ROUND(K7,2)*D7</f>
        <v>250694.40000000002</v>
      </c>
      <c r="O7" s="29"/>
    </row>
    <row r="8" spans="1:93" s="6" customFormat="1" ht="51">
      <c r="A8" s="19">
        <v>3</v>
      </c>
      <c r="B8" s="31" t="s">
        <v>17</v>
      </c>
      <c r="C8" s="18" t="s">
        <v>15</v>
      </c>
      <c r="D8" s="20">
        <v>20</v>
      </c>
      <c r="E8" s="16">
        <v>41668</v>
      </c>
      <c r="F8" s="9">
        <f>D8*E8</f>
        <v>833360</v>
      </c>
      <c r="G8" s="16">
        <v>41672.199999999997</v>
      </c>
      <c r="H8" s="9">
        <f>D8*G8</f>
        <v>833444</v>
      </c>
      <c r="I8" s="16">
        <v>41876.400000000001</v>
      </c>
      <c r="J8" s="9">
        <f>D8*I8</f>
        <v>837528</v>
      </c>
      <c r="K8" s="30">
        <f>(E8+G8+I8)/3</f>
        <v>41738.866666666669</v>
      </c>
      <c r="L8" s="7">
        <f>STDEV(E8,G8,I8)</f>
        <v>119.12587180513613</v>
      </c>
      <c r="M8" s="10">
        <f>L8/K8</f>
        <v>2.8540753815021998E-3</v>
      </c>
      <c r="N8" s="11">
        <f>ROUND(K8,2)*D8</f>
        <v>834777.4</v>
      </c>
      <c r="O8" s="29"/>
    </row>
    <row r="9" spans="1:93" s="6" customFormat="1" ht="51">
      <c r="A9" s="19">
        <v>4</v>
      </c>
      <c r="B9" s="31" t="s">
        <v>18</v>
      </c>
      <c r="C9" s="18" t="s">
        <v>15</v>
      </c>
      <c r="D9" s="20">
        <v>10</v>
      </c>
      <c r="E9" s="16">
        <v>7172</v>
      </c>
      <c r="F9" s="9">
        <f>D9*E9</f>
        <v>71720</v>
      </c>
      <c r="G9" s="16">
        <v>7172.8</v>
      </c>
      <c r="H9" s="9">
        <f>D9*G9</f>
        <v>71728</v>
      </c>
      <c r="I9" s="16">
        <v>7530.6</v>
      </c>
      <c r="J9" s="9">
        <f>D9*I9</f>
        <v>75306</v>
      </c>
      <c r="K9" s="30">
        <f>(E9+G9+I9)/3</f>
        <v>7291.8</v>
      </c>
      <c r="L9" s="7">
        <f>STDEV(E9,G9,I9)</f>
        <v>206.80725325771354</v>
      </c>
      <c r="M9" s="10">
        <f>L9/K9</f>
        <v>2.8361618977167987E-2</v>
      </c>
      <c r="N9" s="11">
        <f>ROUND(K9,2)*D9</f>
        <v>72918</v>
      </c>
      <c r="O9" s="29"/>
    </row>
    <row r="10" spans="1:93" s="6" customFormat="1" ht="38.25">
      <c r="A10" s="19">
        <v>5</v>
      </c>
      <c r="B10" s="31" t="s">
        <v>19</v>
      </c>
      <c r="C10" s="18" t="s">
        <v>15</v>
      </c>
      <c r="D10" s="20">
        <v>16</v>
      </c>
      <c r="E10" s="16">
        <v>4950</v>
      </c>
      <c r="F10" s="9">
        <f>D10*E10</f>
        <v>79200</v>
      </c>
      <c r="G10" s="16">
        <v>4950.5</v>
      </c>
      <c r="H10" s="9">
        <f>D10*G10</f>
        <v>79208</v>
      </c>
      <c r="I10" s="16">
        <v>5197.5</v>
      </c>
      <c r="J10" s="9">
        <f>D10*I10</f>
        <v>83160</v>
      </c>
      <c r="K10" s="30">
        <f>(E10+G10+I10)/3</f>
        <v>5032.666666666667</v>
      </c>
      <c r="L10" s="7">
        <f>STDEV(E10,G10,I10)</f>
        <v>142.75007297137657</v>
      </c>
      <c r="M10" s="10">
        <f>L10/K10</f>
        <v>2.8364698563659405E-2</v>
      </c>
      <c r="N10" s="11">
        <f>ROUND(K10,2)*D10</f>
        <v>80522.720000000001</v>
      </c>
      <c r="O10" s="29"/>
    </row>
    <row r="11" spans="1:93">
      <c r="A11" s="12"/>
      <c r="B11" s="21" t="s">
        <v>10</v>
      </c>
      <c r="C11" s="13"/>
      <c r="D11" s="14"/>
      <c r="E11" s="15"/>
      <c r="F11" s="15">
        <f>SUM(F6:F10)</f>
        <v>2918608</v>
      </c>
      <c r="G11" s="15"/>
      <c r="H11" s="15">
        <f>SUM(H6:H10)</f>
        <v>2918904.8000000003</v>
      </c>
      <c r="I11" s="15"/>
      <c r="J11" s="15">
        <f>SUM(J6:J10)</f>
        <v>2951091.5999999996</v>
      </c>
      <c r="K11" s="15"/>
      <c r="L11" s="15"/>
      <c r="M11" s="15"/>
      <c r="N11" s="15">
        <f>SUM(N6:N10)</f>
        <v>2929534.9200000004</v>
      </c>
    </row>
    <row r="15" spans="1:93" s="24" customFormat="1" ht="47.25" customHeight="1">
      <c r="A15" s="22"/>
      <c r="B15" s="36" t="s">
        <v>22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</row>
    <row r="16" spans="1:93" s="24" customFormat="1" ht="15">
      <c r="A16" s="25"/>
      <c r="B16" s="26"/>
      <c r="C16" s="26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</row>
  </sheetData>
  <mergeCells count="16">
    <mergeCell ref="A1:N1"/>
    <mergeCell ref="B15:N15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2022-12-13T09:44:10Z</cp:lastPrinted>
  <dcterms:created xsi:type="dcterms:W3CDTF">2018-12-14T15:08:00Z</dcterms:created>
  <dcterms:modified xsi:type="dcterms:W3CDTF">2022-12-13T09:44:22Z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