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6" i="1"/>
  <c r="N6"/>
  <c r="L6"/>
  <c r="M6"/>
  <c r="F6"/>
  <c r="H6"/>
  <c r="H9"/>
  <c r="J6"/>
  <c r="F7"/>
  <c r="H7"/>
  <c r="J7"/>
  <c r="J9"/>
  <c r="K7"/>
  <c r="N7"/>
  <c r="L7"/>
  <c r="M7"/>
  <c r="F8"/>
  <c r="F9"/>
  <c r="H8"/>
  <c r="J8"/>
  <c r="K8"/>
  <c r="N8"/>
  <c r="L8"/>
  <c r="M8"/>
  <c r="N9"/>
</calcChain>
</file>

<file path=xl/sharedStrings.xml><?xml version="1.0" encoding="utf-8"?>
<sst xmlns="http://schemas.openxmlformats.org/spreadsheetml/2006/main" count="30" uniqueCount="25">
  <si>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</si>
  <si>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</si>
  <si>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</si>
  <si>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</si>
  <si>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</si>
  <si>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</si>
  <si>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</si>
  <si>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</si>
  <si>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</si>
  <si>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</si>
  <si>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</si>
  <si>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</si>
  <si>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</si>
  <si>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</si>
  <si>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</si>
  <si>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</si>
  <si>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расходных материалов для аппаратов «Искусственная почка»</t>
  </si>
  <si>
    <t>канистра</t>
  </si>
  <si>
    <t>Источник 1
 КП № 95 от 31.10.2022</t>
  </si>
  <si>
    <t>Источник 2
 КП № 115 от 31.10.2022</t>
  </si>
  <si>
    <t>Источник 3
 КП № 127 от 31.10.2022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</si>
  <si>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450 814,00 рублей </t>
    </r>
    <r>
      <rPr>
        <sz val="12"/>
        <rFont val="Times New Roman"/>
        <family val="1"/>
        <charset val="204"/>
      </rPr>
      <t>(Четыреста пятьдесят тысяч восемьсот четырнадцать рублей 00 копеек).</t>
    </r>
  </si>
  <si>
    <t>Раствор кислотного бикарбонатного концентрата для гемодиализа БК-20 (или эквивалент) 
в канистрах по 10 л,
 для аппаратов «Искусственная почка» FRESENIUS 5008; BBraun Dialog EVO Light  710200I и Dialog+Online+Adimea+ABPM 710207X, имеющихся у Заказчика</t>
  </si>
  <si>
    <t>Бикарбонатный картридж для гемодиализа с вертикальной установкой, 1100 г сухого бикарбоната натрия</t>
  </si>
  <si>
    <t>Бикарбонатный картридж для гемодиализа с вертикальной установкой, 760 г сухого бикарбоната натрия.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</si>
</sst>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71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B9" sqref="B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2"/>
      <c r="C5" s="31"/>
      <c r="D5" s="29"/>
      <c r="E5" s="26" t="s">
        <v>18</v>
      </c>
      <c r="F5" s="26"/>
      <c r="G5" s="26" t="s">
        <v>19</v>
      </c>
      <c r="H5" s="26"/>
      <c r="I5" s="26" t="s">
        <v>20</v>
      </c>
      <c r="J5" s="26"/>
      <c r="K5" s="24"/>
      <c r="L5" s="24"/>
      <c r="M5" s="24"/>
      <c r="N5" s="25"/>
    </row>
    <row r="6" spans="1:14" ht="114.75">
      <c r="A6" s="10">
        <v>1</v>
      </c>
      <c r="B6" s="21" t="s">
        <v>22</v>
      </c>
      <c r="C6" s="22" t="s">
        <v>17</v>
      </c>
      <c r="D6" s="23">
        <v>200</v>
      </c>
      <c r="E6" s="19">
        <v>1060</v>
      </c>
      <c r="F6" s="11">
        <f>D6*E6</f>
        <v>212000</v>
      </c>
      <c r="G6" s="19">
        <v>1065</v>
      </c>
      <c r="H6" s="11">
        <f>G6*D6</f>
        <v>213000</v>
      </c>
      <c r="I6" s="19">
        <v>1050</v>
      </c>
      <c r="J6" s="11">
        <f>I6*D6</f>
        <v>210000</v>
      </c>
      <c r="K6" s="11">
        <f>(E6+G6+I6)/3</f>
        <v>1058.3333333333333</v>
      </c>
      <c r="L6" s="8">
        <f>STDEV(E6,G6,I6)</f>
        <v>7.6376261582597333</v>
      </c>
      <c r="M6" s="12">
        <f>L6/K6</f>
        <v>7.2166546377257328E-3</v>
      </c>
      <c r="N6" s="13">
        <f>ROUND(K6,2)*D6</f>
        <v>211666</v>
      </c>
    </row>
    <row r="7" spans="1:14" s="6" customFormat="1" ht="51">
      <c r="A7" s="10">
        <v>2</v>
      </c>
      <c r="B7" s="21" t="s">
        <v>23</v>
      </c>
      <c r="C7" s="22" t="s">
        <v>12</v>
      </c>
      <c r="D7" s="23">
        <v>320</v>
      </c>
      <c r="E7" s="19">
        <v>620</v>
      </c>
      <c r="F7" s="11">
        <f>D7*E7</f>
        <v>198400</v>
      </c>
      <c r="G7" s="19">
        <v>623</v>
      </c>
      <c r="H7" s="11">
        <f>G7*D7</f>
        <v>199360</v>
      </c>
      <c r="I7" s="19">
        <v>610</v>
      </c>
      <c r="J7" s="11">
        <f>I7*D7</f>
        <v>195200</v>
      </c>
      <c r="K7" s="11">
        <f>(E7+G7+I7)/3</f>
        <v>617.66666666666663</v>
      </c>
      <c r="L7" s="8">
        <f>STDEV(E7,G7,I7)</f>
        <v>6.8068592855540455</v>
      </c>
      <c r="M7" s="12">
        <f>L7/K7</f>
        <v>1.1020279469326572E-2</v>
      </c>
      <c r="N7" s="13">
        <f>ROUND(K7,2)*D7</f>
        <v>197654.39999999999</v>
      </c>
    </row>
    <row r="8" spans="1:14" s="6" customFormat="1" ht="51">
      <c r="A8" s="10">
        <v>3</v>
      </c>
      <c r="B8" s="21" t="s">
        <v>24</v>
      </c>
      <c r="C8" s="22" t="s">
        <v>12</v>
      </c>
      <c r="D8" s="23">
        <v>80</v>
      </c>
      <c r="E8" s="19">
        <v>520</v>
      </c>
      <c r="F8" s="11">
        <f>D8*E8</f>
        <v>41600</v>
      </c>
      <c r="G8" s="19">
        <v>526</v>
      </c>
      <c r="H8" s="11">
        <f>G8*D8</f>
        <v>42080</v>
      </c>
      <c r="I8" s="19">
        <v>510</v>
      </c>
      <c r="J8" s="11">
        <f>I8*D8</f>
        <v>40800</v>
      </c>
      <c r="K8" s="11">
        <f>(E8+G8+I8)/3</f>
        <v>518.66666666666663</v>
      </c>
      <c r="L8" s="8">
        <f>STDEV(E8,G8,I8)</f>
        <v>8.0829037686547611</v>
      </c>
      <c r="M8" s="12">
        <f>L8/K8</f>
        <v>1.5584004695349797E-2</v>
      </c>
      <c r="N8" s="13">
        <f>ROUND(K8,2)*D8</f>
        <v>41493.599999999999</v>
      </c>
    </row>
    <row r="9" spans="1:14">
      <c r="A9" s="14"/>
      <c r="B9" s="18" t="s">
        <v>10</v>
      </c>
      <c r="C9" s="15"/>
      <c r="D9" s="16"/>
      <c r="E9" s="17"/>
      <c r="F9" s="17">
        <f>SUM(F6:F8)</f>
        <v>452000</v>
      </c>
      <c r="G9" s="17"/>
      <c r="H9" s="17">
        <f>SUM(H6:H8)</f>
        <v>454440</v>
      </c>
      <c r="I9" s="17"/>
      <c r="J9" s="17">
        <f>SUM(J6:J8)</f>
        <v>446000</v>
      </c>
      <c r="K9" s="17"/>
      <c r="L9" s="17"/>
      <c r="M9" s="17"/>
      <c r="N9" s="17">
        <f>SUM(N6:N8)</f>
        <v>450814</v>
      </c>
    </row>
    <row r="13" spans="1:14" ht="15.75">
      <c r="A13" s="7"/>
      <c r="B13" s="28" t="s">
        <v>21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2022-11-25T10:39:23Z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