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МО'!$A$1:$L$234</definedName>
  </definedNames>
  <calcPr calcId="125725"/>
</workbook>
</file>

<file path=xl/calcChain.xml><?xml version="1.0" encoding="utf-8"?>
<calcChain xmlns="http://schemas.openxmlformats.org/spreadsheetml/2006/main">
  <c r="I232" i="5"/>
  <c r="I229"/>
  <c r="I226"/>
  <c r="D232"/>
  <c r="D229"/>
  <c r="D226"/>
  <c r="C223"/>
  <c r="C222"/>
  <c r="A220"/>
  <c r="A216"/>
  <c r="A212"/>
  <c r="A208"/>
  <c r="L206"/>
  <c r="Q206" s="1"/>
  <c r="Z206"/>
  <c r="Y206"/>
  <c r="X206"/>
  <c r="H203"/>
  <c r="K205"/>
  <c r="J205"/>
  <c r="Z205"/>
  <c r="Y205"/>
  <c r="X205"/>
  <c r="H205"/>
  <c r="W205" s="1"/>
  <c r="F205"/>
  <c r="V205"/>
  <c r="K203" s="1"/>
  <c r="T205"/>
  <c r="U205"/>
  <c r="S205"/>
  <c r="E205"/>
  <c r="D205"/>
  <c r="C205"/>
  <c r="B205"/>
  <c r="A205"/>
  <c r="L204"/>
  <c r="G204"/>
  <c r="E204"/>
  <c r="J203"/>
  <c r="F203"/>
  <c r="E203"/>
  <c r="J202"/>
  <c r="F202"/>
  <c r="E202"/>
  <c r="K201"/>
  <c r="J201"/>
  <c r="H201"/>
  <c r="G201"/>
  <c r="F201"/>
  <c r="K200"/>
  <c r="J200"/>
  <c r="H200"/>
  <c r="R200" s="1"/>
  <c r="G200"/>
  <c r="F200"/>
  <c r="C199"/>
  <c r="V198"/>
  <c r="T198"/>
  <c r="K202" s="1"/>
  <c r="U198"/>
  <c r="S198"/>
  <c r="H202" s="1"/>
  <c r="F198"/>
  <c r="E198"/>
  <c r="D198"/>
  <c r="I198"/>
  <c r="C198"/>
  <c r="B198"/>
  <c r="A198"/>
  <c r="L197"/>
  <c r="Q197" s="1"/>
  <c r="Z197"/>
  <c r="Y197"/>
  <c r="X197"/>
  <c r="K196"/>
  <c r="J196"/>
  <c r="Z196"/>
  <c r="Y196"/>
  <c r="X196"/>
  <c r="H196"/>
  <c r="W196" s="1"/>
  <c r="F196"/>
  <c r="V196"/>
  <c r="T196"/>
  <c r="U196"/>
  <c r="S196"/>
  <c r="E196"/>
  <c r="D196"/>
  <c r="C196"/>
  <c r="B196"/>
  <c r="A196"/>
  <c r="L195"/>
  <c r="G195"/>
  <c r="E195"/>
  <c r="J194"/>
  <c r="F194"/>
  <c r="E194"/>
  <c r="J193"/>
  <c r="F193"/>
  <c r="E193"/>
  <c r="K192"/>
  <c r="J192"/>
  <c r="H192"/>
  <c r="R192" s="1"/>
  <c r="G192"/>
  <c r="F192"/>
  <c r="K191"/>
  <c r="J191"/>
  <c r="H191"/>
  <c r="G191"/>
  <c r="F191"/>
  <c r="K190"/>
  <c r="J190"/>
  <c r="H190"/>
  <c r="G190"/>
  <c r="F190"/>
  <c r="C189"/>
  <c r="V188"/>
  <c r="K194" s="1"/>
  <c r="T188"/>
  <c r="K193" s="1"/>
  <c r="J197" s="1"/>
  <c r="P197" s="1"/>
  <c r="U188"/>
  <c r="H194" s="1"/>
  <c r="S188"/>
  <c r="H193" s="1"/>
  <c r="F188"/>
  <c r="E188"/>
  <c r="D188"/>
  <c r="I188"/>
  <c r="C188"/>
  <c r="B188"/>
  <c r="A188"/>
  <c r="L187"/>
  <c r="Q187" s="1"/>
  <c r="Z187"/>
  <c r="Y187"/>
  <c r="X187"/>
  <c r="H185"/>
  <c r="L186"/>
  <c r="G186"/>
  <c r="E186"/>
  <c r="J185"/>
  <c r="F185"/>
  <c r="E185"/>
  <c r="J184"/>
  <c r="F184"/>
  <c r="E184"/>
  <c r="K183"/>
  <c r="J183"/>
  <c r="H183"/>
  <c r="G183"/>
  <c r="F183"/>
  <c r="K182"/>
  <c r="J182"/>
  <c r="H182"/>
  <c r="R182" s="1"/>
  <c r="G182"/>
  <c r="F182"/>
  <c r="K181"/>
  <c r="J181"/>
  <c r="H181"/>
  <c r="G181"/>
  <c r="F181"/>
  <c r="K180"/>
  <c r="J180"/>
  <c r="H180"/>
  <c r="G180"/>
  <c r="F180"/>
  <c r="C179"/>
  <c r="V178"/>
  <c r="K185" s="1"/>
  <c r="T178"/>
  <c r="K184" s="1"/>
  <c r="U178"/>
  <c r="S178"/>
  <c r="H184" s="1"/>
  <c r="F178"/>
  <c r="E178"/>
  <c r="D178"/>
  <c r="I178"/>
  <c r="C178"/>
  <c r="B178"/>
  <c r="A178"/>
  <c r="L177"/>
  <c r="Q177" s="1"/>
  <c r="Z177"/>
  <c r="Y177"/>
  <c r="X177"/>
  <c r="K176"/>
  <c r="J176"/>
  <c r="Z176"/>
  <c r="Y176"/>
  <c r="X176"/>
  <c r="H176"/>
  <c r="W176" s="1"/>
  <c r="F176"/>
  <c r="V176"/>
  <c r="T176"/>
  <c r="U176"/>
  <c r="S176"/>
  <c r="E176"/>
  <c r="D176"/>
  <c r="C176"/>
  <c r="B176"/>
  <c r="A176"/>
  <c r="L175"/>
  <c r="G175"/>
  <c r="E175"/>
  <c r="J174"/>
  <c r="E174"/>
  <c r="J173"/>
  <c r="E173"/>
  <c r="K172"/>
  <c r="J172"/>
  <c r="H172"/>
  <c r="G172"/>
  <c r="F172"/>
  <c r="K171"/>
  <c r="J171"/>
  <c r="H171"/>
  <c r="R171" s="1"/>
  <c r="G171"/>
  <c r="F171"/>
  <c r="K170"/>
  <c r="J170"/>
  <c r="H170"/>
  <c r="G170"/>
  <c r="F170"/>
  <c r="K169"/>
  <c r="J169"/>
  <c r="H169"/>
  <c r="G169"/>
  <c r="F169"/>
  <c r="C168"/>
  <c r="V167"/>
  <c r="T167"/>
  <c r="K173" s="1"/>
  <c r="U167"/>
  <c r="S167"/>
  <c r="F167"/>
  <c r="E167"/>
  <c r="D167"/>
  <c r="I167"/>
  <c r="C167"/>
  <c r="B167"/>
  <c r="A167"/>
  <c r="A166"/>
  <c r="A162"/>
  <c r="L160"/>
  <c r="Q160" s="1"/>
  <c r="Z160"/>
  <c r="Y160"/>
  <c r="W160"/>
  <c r="K159"/>
  <c r="J159"/>
  <c r="Z159"/>
  <c r="Y159"/>
  <c r="W159"/>
  <c r="H159"/>
  <c r="X159" s="1"/>
  <c r="F159"/>
  <c r="V159"/>
  <c r="T159"/>
  <c r="U159"/>
  <c r="S159"/>
  <c r="E159"/>
  <c r="D159"/>
  <c r="C159"/>
  <c r="B159"/>
  <c r="A159"/>
  <c r="L158"/>
  <c r="G158"/>
  <c r="E158"/>
  <c r="J157"/>
  <c r="E157"/>
  <c r="J156"/>
  <c r="E156"/>
  <c r="K155"/>
  <c r="J155"/>
  <c r="H155"/>
  <c r="G155"/>
  <c r="F155"/>
  <c r="K154"/>
  <c r="J154"/>
  <c r="R154"/>
  <c r="H154"/>
  <c r="G154"/>
  <c r="F154"/>
  <c r="K153"/>
  <c r="J153"/>
  <c r="H153"/>
  <c r="G153"/>
  <c r="F153"/>
  <c r="K152"/>
  <c r="J152"/>
  <c r="H152"/>
  <c r="G152"/>
  <c r="F152"/>
  <c r="C151"/>
  <c r="V150"/>
  <c r="K157" s="1"/>
  <c r="T150"/>
  <c r="U150"/>
  <c r="H157" s="1"/>
  <c r="S150"/>
  <c r="F150"/>
  <c r="E150"/>
  <c r="D150"/>
  <c r="I150"/>
  <c r="C150"/>
  <c r="B150"/>
  <c r="A150"/>
  <c r="Q149"/>
  <c r="L149"/>
  <c r="Z149"/>
  <c r="Y149"/>
  <c r="W149"/>
  <c r="L148"/>
  <c r="G148"/>
  <c r="E148"/>
  <c r="J147"/>
  <c r="E147"/>
  <c r="J146"/>
  <c r="E146"/>
  <c r="K145"/>
  <c r="J145"/>
  <c r="H145"/>
  <c r="G145"/>
  <c r="F145"/>
  <c r="K144"/>
  <c r="J144"/>
  <c r="H144"/>
  <c r="R144" s="1"/>
  <c r="G144"/>
  <c r="F144"/>
  <c r="K143"/>
  <c r="J143"/>
  <c r="H143"/>
  <c r="G143"/>
  <c r="F143"/>
  <c r="K142"/>
  <c r="J142"/>
  <c r="H142"/>
  <c r="G142"/>
  <c r="F142"/>
  <c r="C141"/>
  <c r="V140"/>
  <c r="K147" s="1"/>
  <c r="T140"/>
  <c r="K146" s="1"/>
  <c r="U140"/>
  <c r="H147" s="1"/>
  <c r="S140"/>
  <c r="H146" s="1"/>
  <c r="G149" s="1"/>
  <c r="O149" s="1"/>
  <c r="F140"/>
  <c r="E140"/>
  <c r="D140"/>
  <c r="I140"/>
  <c r="C140"/>
  <c r="B140"/>
  <c r="A140"/>
  <c r="Q139"/>
  <c r="L139"/>
  <c r="Z139"/>
  <c r="Y139"/>
  <c r="X139"/>
  <c r="K138"/>
  <c r="J138"/>
  <c r="Z138"/>
  <c r="Y138"/>
  <c r="X138"/>
  <c r="H138"/>
  <c r="W138" s="1"/>
  <c r="F138"/>
  <c r="V138"/>
  <c r="T138"/>
  <c r="U138"/>
  <c r="S138"/>
  <c r="E138"/>
  <c r="D138"/>
  <c r="C138"/>
  <c r="B138"/>
  <c r="A138"/>
  <c r="L137"/>
  <c r="G137"/>
  <c r="E137"/>
  <c r="J136"/>
  <c r="E136"/>
  <c r="J135"/>
  <c r="E135"/>
  <c r="K134"/>
  <c r="J134"/>
  <c r="H134"/>
  <c r="G134"/>
  <c r="F134"/>
  <c r="K133"/>
  <c r="J133"/>
  <c r="H133"/>
  <c r="R133" s="1"/>
  <c r="G133"/>
  <c r="F133"/>
  <c r="K132"/>
  <c r="J132"/>
  <c r="H132"/>
  <c r="G132"/>
  <c r="F132"/>
  <c r="K131"/>
  <c r="J131"/>
  <c r="H131"/>
  <c r="R131" s="1"/>
  <c r="G131"/>
  <c r="F131"/>
  <c r="C130"/>
  <c r="V129"/>
  <c r="T129"/>
  <c r="K135" s="1"/>
  <c r="U129"/>
  <c r="S129"/>
  <c r="H135" s="1"/>
  <c r="F129"/>
  <c r="E129"/>
  <c r="D129"/>
  <c r="I129"/>
  <c r="C129"/>
  <c r="B129"/>
  <c r="A129"/>
  <c r="L128"/>
  <c r="Q128" s="1"/>
  <c r="Z128"/>
  <c r="Y128"/>
  <c r="X128"/>
  <c r="K127"/>
  <c r="J127"/>
  <c r="Z127"/>
  <c r="Y127"/>
  <c r="X127"/>
  <c r="H127"/>
  <c r="W127" s="1"/>
  <c r="F127"/>
  <c r="V127"/>
  <c r="T127"/>
  <c r="U127"/>
  <c r="S127"/>
  <c r="E127"/>
  <c r="D127"/>
  <c r="C127"/>
  <c r="B127"/>
  <c r="A127"/>
  <c r="L126"/>
  <c r="G126"/>
  <c r="E126"/>
  <c r="J125"/>
  <c r="F125"/>
  <c r="E125"/>
  <c r="J124"/>
  <c r="F124"/>
  <c r="E124"/>
  <c r="K123"/>
  <c r="J123"/>
  <c r="H123"/>
  <c r="G123"/>
  <c r="F123"/>
  <c r="K122"/>
  <c r="J122"/>
  <c r="H122"/>
  <c r="R122" s="1"/>
  <c r="G122"/>
  <c r="F122"/>
  <c r="K121"/>
  <c r="J121"/>
  <c r="H121"/>
  <c r="G121"/>
  <c r="F121"/>
  <c r="K120"/>
  <c r="J120"/>
  <c r="H120"/>
  <c r="G120"/>
  <c r="F120"/>
  <c r="C119"/>
  <c r="V118"/>
  <c r="K125" s="1"/>
  <c r="T118"/>
  <c r="K124" s="1"/>
  <c r="U118"/>
  <c r="H125" s="1"/>
  <c r="S118"/>
  <c r="H124" s="1"/>
  <c r="F118"/>
  <c r="E118"/>
  <c r="D118"/>
  <c r="I118"/>
  <c r="C118"/>
  <c r="B118"/>
  <c r="A118"/>
  <c r="L117"/>
  <c r="Q117" s="1"/>
  <c r="Z117"/>
  <c r="Y117"/>
  <c r="X117"/>
  <c r="K116"/>
  <c r="J116"/>
  <c r="Z116"/>
  <c r="Y116"/>
  <c r="X116"/>
  <c r="H116"/>
  <c r="W116" s="1"/>
  <c r="F116"/>
  <c r="V116"/>
  <c r="T116"/>
  <c r="U116"/>
  <c r="S116"/>
  <c r="E116"/>
  <c r="D116"/>
  <c r="C116"/>
  <c r="B116"/>
  <c r="A116"/>
  <c r="K115"/>
  <c r="J115"/>
  <c r="Z115"/>
  <c r="Y115"/>
  <c r="X115"/>
  <c r="W115"/>
  <c r="H115"/>
  <c r="F115"/>
  <c r="V115"/>
  <c r="T115"/>
  <c r="U115"/>
  <c r="S115"/>
  <c r="E115"/>
  <c r="D115"/>
  <c r="C115"/>
  <c r="B115"/>
  <c r="A115"/>
  <c r="L114"/>
  <c r="G114"/>
  <c r="E114"/>
  <c r="J113"/>
  <c r="F113"/>
  <c r="E113"/>
  <c r="J112"/>
  <c r="F112"/>
  <c r="E112"/>
  <c r="K111"/>
  <c r="J111"/>
  <c r="H111"/>
  <c r="G111"/>
  <c r="F111"/>
  <c r="K110"/>
  <c r="J110"/>
  <c r="H110"/>
  <c r="R110" s="1"/>
  <c r="G110"/>
  <c r="F110"/>
  <c r="K109"/>
  <c r="J109"/>
  <c r="H109"/>
  <c r="G109"/>
  <c r="F109"/>
  <c r="K108"/>
  <c r="J108"/>
  <c r="H108"/>
  <c r="R108" s="1"/>
  <c r="G108"/>
  <c r="F108"/>
  <c r="C107"/>
  <c r="V106"/>
  <c r="K113" s="1"/>
  <c r="T106"/>
  <c r="K112" s="1"/>
  <c r="U106"/>
  <c r="H113" s="1"/>
  <c r="S106"/>
  <c r="H112" s="1"/>
  <c r="F106"/>
  <c r="E106"/>
  <c r="D106"/>
  <c r="I106"/>
  <c r="C106"/>
  <c r="B106"/>
  <c r="A106"/>
  <c r="Q105"/>
  <c r="L105"/>
  <c r="Z105"/>
  <c r="Y105"/>
  <c r="X105"/>
  <c r="K104"/>
  <c r="J104"/>
  <c r="Z104"/>
  <c r="Y104"/>
  <c r="X104"/>
  <c r="H104"/>
  <c r="W104" s="1"/>
  <c r="F104"/>
  <c r="V104"/>
  <c r="T104"/>
  <c r="U104"/>
  <c r="S104"/>
  <c r="E104"/>
  <c r="D104"/>
  <c r="C104"/>
  <c r="B104"/>
  <c r="A104"/>
  <c r="K103"/>
  <c r="J103"/>
  <c r="Z103"/>
  <c r="Y103"/>
  <c r="X103"/>
  <c r="H103"/>
  <c r="W103" s="1"/>
  <c r="F103"/>
  <c r="V103"/>
  <c r="T103"/>
  <c r="U103"/>
  <c r="S103"/>
  <c r="E103"/>
  <c r="D103"/>
  <c r="C103"/>
  <c r="B103"/>
  <c r="A103"/>
  <c r="L102"/>
  <c r="G102"/>
  <c r="E102"/>
  <c r="J101"/>
  <c r="F101"/>
  <c r="E101"/>
  <c r="J100"/>
  <c r="F100"/>
  <c r="E100"/>
  <c r="K99"/>
  <c r="J99"/>
  <c r="H99"/>
  <c r="G99"/>
  <c r="F99"/>
  <c r="K98"/>
  <c r="J98"/>
  <c r="H98"/>
  <c r="R98" s="1"/>
  <c r="G98"/>
  <c r="F98"/>
  <c r="K97"/>
  <c r="J97"/>
  <c r="H97"/>
  <c r="G97"/>
  <c r="F97"/>
  <c r="K96"/>
  <c r="J96"/>
  <c r="R96"/>
  <c r="H96"/>
  <c r="G96"/>
  <c r="F96"/>
  <c r="C95"/>
  <c r="V94"/>
  <c r="K101" s="1"/>
  <c r="T94"/>
  <c r="K100" s="1"/>
  <c r="U94"/>
  <c r="H101" s="1"/>
  <c r="S94"/>
  <c r="H100" s="1"/>
  <c r="F94"/>
  <c r="E94"/>
  <c r="D94"/>
  <c r="I94"/>
  <c r="C94"/>
  <c r="B94"/>
  <c r="A94"/>
  <c r="Q93"/>
  <c r="L93"/>
  <c r="Z93"/>
  <c r="Y93"/>
  <c r="X93"/>
  <c r="L92"/>
  <c r="G92"/>
  <c r="E92"/>
  <c r="J91"/>
  <c r="F91"/>
  <c r="E91"/>
  <c r="J90"/>
  <c r="F90"/>
  <c r="E90"/>
  <c r="K89"/>
  <c r="J89"/>
  <c r="H89"/>
  <c r="G89"/>
  <c r="F89"/>
  <c r="K88"/>
  <c r="J88"/>
  <c r="H88"/>
  <c r="R88" s="1"/>
  <c r="G88"/>
  <c r="F88"/>
  <c r="K87"/>
  <c r="J87"/>
  <c r="H87"/>
  <c r="G87"/>
  <c r="F87"/>
  <c r="K86"/>
  <c r="J86"/>
  <c r="H86"/>
  <c r="R86" s="1"/>
  <c r="G86"/>
  <c r="F86"/>
  <c r="C85"/>
  <c r="V84"/>
  <c r="K91" s="1"/>
  <c r="T84"/>
  <c r="K90" s="1"/>
  <c r="U84"/>
  <c r="H91" s="1"/>
  <c r="S84"/>
  <c r="H90" s="1"/>
  <c r="F84"/>
  <c r="E84"/>
  <c r="D84"/>
  <c r="I84"/>
  <c r="C84"/>
  <c r="B84"/>
  <c r="A84"/>
  <c r="A83"/>
  <c r="A79"/>
  <c r="L77"/>
  <c r="Q77" s="1"/>
  <c r="Z77"/>
  <c r="Y77"/>
  <c r="X77"/>
  <c r="K76"/>
  <c r="J76"/>
  <c r="Z76"/>
  <c r="Y76"/>
  <c r="X76"/>
  <c r="H76"/>
  <c r="W76" s="1"/>
  <c r="F76"/>
  <c r="V76"/>
  <c r="T76"/>
  <c r="U76"/>
  <c r="S76"/>
  <c r="E76"/>
  <c r="D76"/>
  <c r="C76"/>
  <c r="B76"/>
  <c r="A76"/>
  <c r="L75"/>
  <c r="G75"/>
  <c r="E75"/>
  <c r="J74"/>
  <c r="F74"/>
  <c r="E74"/>
  <c r="J73"/>
  <c r="F73"/>
  <c r="E73"/>
  <c r="K72"/>
  <c r="J72"/>
  <c r="H72"/>
  <c r="R72" s="1"/>
  <c r="G72"/>
  <c r="F72"/>
  <c r="K71"/>
  <c r="J71"/>
  <c r="H71"/>
  <c r="G71"/>
  <c r="F71"/>
  <c r="K70"/>
  <c r="J70"/>
  <c r="H70"/>
  <c r="G70"/>
  <c r="F70"/>
  <c r="C69"/>
  <c r="V68"/>
  <c r="K74" s="1"/>
  <c r="T68"/>
  <c r="K73" s="1"/>
  <c r="U68"/>
  <c r="H74" s="1"/>
  <c r="S68"/>
  <c r="H73" s="1"/>
  <c r="F68"/>
  <c r="E68"/>
  <c r="D68"/>
  <c r="I68"/>
  <c r="C68"/>
  <c r="B68"/>
  <c r="A68"/>
  <c r="L67"/>
  <c r="Q67" s="1"/>
  <c r="Z67"/>
  <c r="Y67"/>
  <c r="W67"/>
  <c r="L66"/>
  <c r="G66"/>
  <c r="E66"/>
  <c r="J65"/>
  <c r="E65"/>
  <c r="J64"/>
  <c r="E64"/>
  <c r="K63"/>
  <c r="J63"/>
  <c r="H63"/>
  <c r="G63"/>
  <c r="F63"/>
  <c r="K62"/>
  <c r="J62"/>
  <c r="H62"/>
  <c r="R62" s="1"/>
  <c r="G62"/>
  <c r="F62"/>
  <c r="K61"/>
  <c r="J61"/>
  <c r="H61"/>
  <c r="G61"/>
  <c r="F61"/>
  <c r="K60"/>
  <c r="J60"/>
  <c r="H60"/>
  <c r="R60" s="1"/>
  <c r="G60"/>
  <c r="F60"/>
  <c r="C59"/>
  <c r="V58"/>
  <c r="K65" s="1"/>
  <c r="T58"/>
  <c r="K64" s="1"/>
  <c r="U58"/>
  <c r="H65" s="1"/>
  <c r="S58"/>
  <c r="H64" s="1"/>
  <c r="F58"/>
  <c r="E58"/>
  <c r="D58"/>
  <c r="I58"/>
  <c r="C58"/>
  <c r="B58"/>
  <c r="A58"/>
  <c r="Q57"/>
  <c r="L57"/>
  <c r="Z57"/>
  <c r="Y57"/>
  <c r="W57"/>
  <c r="K56"/>
  <c r="J56"/>
  <c r="Z56"/>
  <c r="Y56"/>
  <c r="W56"/>
  <c r="H56"/>
  <c r="X56" s="1"/>
  <c r="F56"/>
  <c r="V56"/>
  <c r="T56"/>
  <c r="U56"/>
  <c r="S56"/>
  <c r="E56"/>
  <c r="D56"/>
  <c r="C56"/>
  <c r="B56"/>
  <c r="A56"/>
  <c r="L55"/>
  <c r="G55"/>
  <c r="E55"/>
  <c r="J54"/>
  <c r="E54"/>
  <c r="J53"/>
  <c r="E53"/>
  <c r="K52"/>
  <c r="J52"/>
  <c r="H52"/>
  <c r="G52"/>
  <c r="F52"/>
  <c r="K51"/>
  <c r="J51"/>
  <c r="H51"/>
  <c r="R51" s="1"/>
  <c r="G51"/>
  <c r="F51"/>
  <c r="K50"/>
  <c r="J50"/>
  <c r="H50"/>
  <c r="G50"/>
  <c r="F50"/>
  <c r="K49"/>
  <c r="J49"/>
  <c r="H49"/>
  <c r="R49" s="1"/>
  <c r="G49"/>
  <c r="F49"/>
  <c r="C48"/>
  <c r="V47"/>
  <c r="K54" s="1"/>
  <c r="T47"/>
  <c r="K53" s="1"/>
  <c r="U47"/>
  <c r="S47"/>
  <c r="H53" s="1"/>
  <c r="F47"/>
  <c r="E47"/>
  <c r="D47"/>
  <c r="I47"/>
  <c r="C47"/>
  <c r="B47"/>
  <c r="A47"/>
  <c r="A46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B4" s="1"/>
  <c r="DA4"/>
  <c r="DC4"/>
  <c r="A5"/>
  <c r="CY5"/>
  <c r="CZ5"/>
  <c r="DA5"/>
  <c r="DB5"/>
  <c r="DC5"/>
  <c r="A6"/>
  <c r="CY6"/>
  <c r="CZ6"/>
  <c r="DA6"/>
  <c r="DB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Y12"/>
  <c r="CZ12"/>
  <c r="DB12" s="1"/>
  <c r="DA12"/>
  <c r="DC12"/>
  <c r="A13"/>
  <c r="CY13"/>
  <c r="CZ13"/>
  <c r="DB13" s="1"/>
  <c r="DA13"/>
  <c r="DC13"/>
  <c r="A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Y29"/>
  <c r="CZ29"/>
  <c r="DB29" s="1"/>
  <c r="DA29"/>
  <c r="DC29"/>
  <c r="A30"/>
  <c r="CY30"/>
  <c r="CZ30"/>
  <c r="DA30"/>
  <c r="DB30"/>
  <c r="DC30"/>
  <c r="A31"/>
  <c r="CY31"/>
  <c r="CZ31"/>
  <c r="DA31"/>
  <c r="DB31"/>
  <c r="DC31"/>
  <c r="A32"/>
  <c r="CY32"/>
  <c r="CZ32"/>
  <c r="DB32" s="1"/>
  <c r="DA32"/>
  <c r="DC32"/>
  <c r="A33"/>
  <c r="CY33"/>
  <c r="CZ33"/>
  <c r="DB33" s="1"/>
  <c r="DA33"/>
  <c r="DC33"/>
  <c r="A34"/>
  <c r="CY34"/>
  <c r="CZ34"/>
  <c r="DA34"/>
  <c r="DB34"/>
  <c r="DC34"/>
  <c r="A35"/>
  <c r="CY35"/>
  <c r="CZ35"/>
  <c r="DA35"/>
  <c r="DB35"/>
  <c r="DC35"/>
  <c r="A36"/>
  <c r="CY36"/>
  <c r="CZ36"/>
  <c r="DB36" s="1"/>
  <c r="DA36"/>
  <c r="DC36"/>
  <c r="A37"/>
  <c r="CY37"/>
  <c r="CZ37"/>
  <c r="DB37" s="1"/>
  <c r="DA37"/>
  <c r="DC37"/>
  <c r="A38"/>
  <c r="CY38"/>
  <c r="CZ38"/>
  <c r="DA38"/>
  <c r="DB38"/>
  <c r="DC38"/>
  <c r="A39"/>
  <c r="CY39"/>
  <c r="CZ39"/>
  <c r="DA39"/>
  <c r="DB39"/>
  <c r="DC39"/>
  <c r="A40"/>
  <c r="CY40"/>
  <c r="CZ40"/>
  <c r="DB40" s="1"/>
  <c r="DA40"/>
  <c r="DC40"/>
  <c r="A41"/>
  <c r="CY41"/>
  <c r="CZ41"/>
  <c r="DB41" s="1"/>
  <c r="DA41"/>
  <c r="DC41"/>
  <c r="A42"/>
  <c r="CY42"/>
  <c r="CZ42"/>
  <c r="DA42"/>
  <c r="DB42"/>
  <c r="DC42"/>
  <c r="A43"/>
  <c r="CY43"/>
  <c r="CZ43"/>
  <c r="DA43"/>
  <c r="DB43"/>
  <c r="DC43"/>
  <c r="A44"/>
  <c r="CY44"/>
  <c r="CZ44"/>
  <c r="DB44" s="1"/>
  <c r="DA44"/>
  <c r="DC44"/>
  <c r="A45"/>
  <c r="CY45"/>
  <c r="CZ45"/>
  <c r="DB45" s="1"/>
  <c r="DA45"/>
  <c r="DC45"/>
  <c r="A46"/>
  <c r="CY46"/>
  <c r="CZ46"/>
  <c r="DA46"/>
  <c r="DB46"/>
  <c r="DC46"/>
  <c r="A47"/>
  <c r="CY47"/>
  <c r="CZ47"/>
  <c r="DA47"/>
  <c r="DB47"/>
  <c r="DC47"/>
  <c r="A48"/>
  <c r="CY48"/>
  <c r="CZ48"/>
  <c r="DB48" s="1"/>
  <c r="DA48"/>
  <c r="DC48"/>
  <c r="A49"/>
  <c r="CY49"/>
  <c r="CZ49"/>
  <c r="DB49" s="1"/>
  <c r="DA49"/>
  <c r="DC49"/>
  <c r="A50"/>
  <c r="CY50"/>
  <c r="CZ50"/>
  <c r="DA50"/>
  <c r="DB50"/>
  <c r="DC50"/>
  <c r="A51"/>
  <c r="CY51"/>
  <c r="CZ51"/>
  <c r="DA51"/>
  <c r="DB51"/>
  <c r="DC51"/>
  <c r="A52"/>
  <c r="CY52"/>
  <c r="CZ52"/>
  <c r="DB52" s="1"/>
  <c r="DA52"/>
  <c r="DC52"/>
  <c r="A53"/>
  <c r="CY53"/>
  <c r="CZ53"/>
  <c r="DB53" s="1"/>
  <c r="DA53"/>
  <c r="DC53"/>
  <c r="A54"/>
  <c r="CY54"/>
  <c r="CZ54"/>
  <c r="DA54"/>
  <c r="DB54"/>
  <c r="DC54"/>
  <c r="A55"/>
  <c r="CY55"/>
  <c r="CZ55"/>
  <c r="DA55"/>
  <c r="DB55"/>
  <c r="DC55"/>
  <c r="A56"/>
  <c r="CY56"/>
  <c r="CZ56"/>
  <c r="DB56" s="1"/>
  <c r="DA56"/>
  <c r="DC56"/>
  <c r="A57"/>
  <c r="CY57"/>
  <c r="CZ57"/>
  <c r="DB57" s="1"/>
  <c r="DA57"/>
  <c r="DC57"/>
  <c r="A58"/>
  <c r="CY58"/>
  <c r="CZ58"/>
  <c r="DA58"/>
  <c r="DB58"/>
  <c r="DC58"/>
  <c r="A59"/>
  <c r="CY59"/>
  <c r="CZ59"/>
  <c r="DA59"/>
  <c r="DB59"/>
  <c r="DC59"/>
  <c r="A60"/>
  <c r="CY60"/>
  <c r="CZ60"/>
  <c r="DB60" s="1"/>
  <c r="DA60"/>
  <c r="DC60"/>
  <c r="A61"/>
  <c r="CY61"/>
  <c r="CZ61"/>
  <c r="DB61" s="1"/>
  <c r="DA61"/>
  <c r="DC61"/>
  <c r="A62"/>
  <c r="CY62"/>
  <c r="CZ62"/>
  <c r="DA62"/>
  <c r="DB62"/>
  <c r="DC62"/>
  <c r="A63"/>
  <c r="CY63"/>
  <c r="CZ63"/>
  <c r="DA63"/>
  <c r="DB63"/>
  <c r="DC63"/>
  <c r="A64"/>
  <c r="CY64"/>
  <c r="CZ64"/>
  <c r="DB64" s="1"/>
  <c r="DA64"/>
  <c r="DC64"/>
  <c r="A65"/>
  <c r="CY65"/>
  <c r="CZ65"/>
  <c r="DB65" s="1"/>
  <c r="DA65"/>
  <c r="DC65"/>
  <c r="A66"/>
  <c r="CY66"/>
  <c r="CZ66"/>
  <c r="DA66"/>
  <c r="DB66"/>
  <c r="DC66"/>
  <c r="A67"/>
  <c r="CY67"/>
  <c r="CZ67"/>
  <c r="DA67"/>
  <c r="DB67"/>
  <c r="DC67"/>
  <c r="A68"/>
  <c r="CY68"/>
  <c r="CZ68"/>
  <c r="DB68" s="1"/>
  <c r="DA68"/>
  <c r="DC68"/>
  <c r="A69"/>
  <c r="CY69"/>
  <c r="CZ69"/>
  <c r="DB69" s="1"/>
  <c r="DA69"/>
  <c r="DC69"/>
  <c r="A70"/>
  <c r="CY70"/>
  <c r="CZ70"/>
  <c r="DA70"/>
  <c r="DB70"/>
  <c r="DC70"/>
  <c r="A71"/>
  <c r="CY71"/>
  <c r="CZ71"/>
  <c r="DA71"/>
  <c r="DB71"/>
  <c r="DC71"/>
  <c r="A72"/>
  <c r="CY72"/>
  <c r="CZ72"/>
  <c r="DB72" s="1"/>
  <c r="DA72"/>
  <c r="DC72"/>
  <c r="A73"/>
  <c r="CY73"/>
  <c r="CZ73"/>
  <c r="DB73" s="1"/>
  <c r="DA73"/>
  <c r="DC73"/>
  <c r="A74"/>
  <c r="CY74"/>
  <c r="CZ74"/>
  <c r="DA74"/>
  <c r="DB74"/>
  <c r="DC74"/>
  <c r="A75"/>
  <c r="CY75"/>
  <c r="CZ75"/>
  <c r="DA75"/>
  <c r="DB75"/>
  <c r="DC75"/>
  <c r="A76"/>
  <c r="CY76"/>
  <c r="CZ76"/>
  <c r="DB76" s="1"/>
  <c r="DA76"/>
  <c r="DC76"/>
  <c r="A77"/>
  <c r="CY77"/>
  <c r="CZ77"/>
  <c r="DB77" s="1"/>
  <c r="DA77"/>
  <c r="DC77"/>
  <c r="A78"/>
  <c r="CY78"/>
  <c r="CZ78"/>
  <c r="DA78"/>
  <c r="DB78"/>
  <c r="DC78"/>
  <c r="A79"/>
  <c r="CY79"/>
  <c r="CZ79"/>
  <c r="DA79"/>
  <c r="DB79"/>
  <c r="DC79"/>
  <c r="A80"/>
  <c r="CY80"/>
  <c r="CZ80"/>
  <c r="DB80" s="1"/>
  <c r="DA80"/>
  <c r="DC80"/>
  <c r="A81"/>
  <c r="CY81"/>
  <c r="CZ81"/>
  <c r="DB81" s="1"/>
  <c r="DA81"/>
  <c r="DC81"/>
  <c r="A82"/>
  <c r="CY82"/>
  <c r="CZ82"/>
  <c r="DA82"/>
  <c r="DB82"/>
  <c r="DC82"/>
  <c r="A83"/>
  <c r="CY83"/>
  <c r="CZ83"/>
  <c r="DA83"/>
  <c r="DB83"/>
  <c r="DC83"/>
  <c r="A84"/>
  <c r="CY84"/>
  <c r="CZ84"/>
  <c r="DB84" s="1"/>
  <c r="DA84"/>
  <c r="DC84"/>
  <c r="A85"/>
  <c r="CY85"/>
  <c r="CZ85"/>
  <c r="DB85" s="1"/>
  <c r="DA85"/>
  <c r="DC85"/>
  <c r="A86"/>
  <c r="CY86"/>
  <c r="CZ86"/>
  <c r="DA86"/>
  <c r="DB86"/>
  <c r="DC86"/>
  <c r="A87"/>
  <c r="CY87"/>
  <c r="CZ87"/>
  <c r="DA87"/>
  <c r="DB87"/>
  <c r="DC87"/>
  <c r="A88"/>
  <c r="CY88"/>
  <c r="CZ88"/>
  <c r="DB88" s="1"/>
  <c r="DA88"/>
  <c r="DC88"/>
  <c r="A89"/>
  <c r="CY89"/>
  <c r="CZ89"/>
  <c r="DB89" s="1"/>
  <c r="DA89"/>
  <c r="DC89"/>
  <c r="A90"/>
  <c r="CY90"/>
  <c r="CZ90"/>
  <c r="DA90"/>
  <c r="DB90"/>
  <c r="DC90"/>
  <c r="A91"/>
  <c r="CY91"/>
  <c r="CZ91"/>
  <c r="DA91"/>
  <c r="DB91"/>
  <c r="DC91"/>
  <c r="A92"/>
  <c r="CY92"/>
  <c r="CZ92"/>
  <c r="DB92" s="1"/>
  <c r="DA92"/>
  <c r="DC92"/>
  <c r="A93"/>
  <c r="CY93"/>
  <c r="CZ93"/>
  <c r="DB93" s="1"/>
  <c r="DA93"/>
  <c r="DC93"/>
  <c r="A94"/>
  <c r="CY94"/>
  <c r="CZ94"/>
  <c r="DA94"/>
  <c r="DB94"/>
  <c r="DC94"/>
  <c r="A95"/>
  <c r="CY95"/>
  <c r="CZ95"/>
  <c r="DA95"/>
  <c r="DB95"/>
  <c r="DC95"/>
  <c r="A96"/>
  <c r="CY96"/>
  <c r="CZ96"/>
  <c r="DB96" s="1"/>
  <c r="DA96"/>
  <c r="DC96"/>
  <c r="A97"/>
  <c r="CY97"/>
  <c r="CZ97"/>
  <c r="DB97" s="1"/>
  <c r="DA97"/>
  <c r="DC97"/>
  <c r="A98"/>
  <c r="CY98"/>
  <c r="CZ98"/>
  <c r="DA98"/>
  <c r="DB98"/>
  <c r="DC98"/>
  <c r="A99"/>
  <c r="CY99"/>
  <c r="CZ99"/>
  <c r="DA99"/>
  <c r="DB99"/>
  <c r="DC99"/>
  <c r="A100"/>
  <c r="CY100"/>
  <c r="CZ100"/>
  <c r="DB100" s="1"/>
  <c r="DA100"/>
  <c r="DC100"/>
  <c r="A101"/>
  <c r="CY101"/>
  <c r="CZ101"/>
  <c r="DB101" s="1"/>
  <c r="DA101"/>
  <c r="DC101"/>
  <c r="A102"/>
  <c r="CY102"/>
  <c r="CZ102"/>
  <c r="DA102"/>
  <c r="DB102"/>
  <c r="DC102"/>
  <c r="A103"/>
  <c r="CY103"/>
  <c r="CZ103"/>
  <c r="DA103"/>
  <c r="DB103"/>
  <c r="DC103"/>
  <c r="A104"/>
  <c r="CY104"/>
  <c r="CZ104"/>
  <c r="DB104" s="1"/>
  <c r="DA104"/>
  <c r="DC104"/>
  <c r="A105"/>
  <c r="CY105"/>
  <c r="CZ105"/>
  <c r="DB105" s="1"/>
  <c r="DA105"/>
  <c r="DC105"/>
  <c r="A106"/>
  <c r="CY106"/>
  <c r="CZ106"/>
  <c r="DA106"/>
  <c r="DB106"/>
  <c r="DC106"/>
  <c r="A107"/>
  <c r="CY107"/>
  <c r="CZ107"/>
  <c r="DA107"/>
  <c r="DB107"/>
  <c r="DC107"/>
  <c r="A108"/>
  <c r="CY108"/>
  <c r="CZ108"/>
  <c r="DB108" s="1"/>
  <c r="DA108"/>
  <c r="DC108"/>
  <c r="A109"/>
  <c r="CY109"/>
  <c r="CZ109"/>
  <c r="DB109" s="1"/>
  <c r="DA109"/>
  <c r="DC109"/>
  <c r="A110"/>
  <c r="CY110"/>
  <c r="CZ110"/>
  <c r="DA110"/>
  <c r="DB110"/>
  <c r="DC110"/>
  <c r="A111"/>
  <c r="CY111"/>
  <c r="CZ111"/>
  <c r="DA111"/>
  <c r="DB111"/>
  <c r="DC111"/>
  <c r="A112"/>
  <c r="CY112"/>
  <c r="CZ112"/>
  <c r="DB112" s="1"/>
  <c r="DA112"/>
  <c r="DC112"/>
  <c r="A113"/>
  <c r="CY113"/>
  <c r="CZ113"/>
  <c r="DB113" s="1"/>
  <c r="DA113"/>
  <c r="DC113"/>
  <c r="A114"/>
  <c r="CY114"/>
  <c r="CZ114"/>
  <c r="DA114"/>
  <c r="DB114"/>
  <c r="DC114"/>
  <c r="A115"/>
  <c r="CY115"/>
  <c r="CZ115"/>
  <c r="DA115"/>
  <c r="DB115"/>
  <c r="DC115"/>
  <c r="A116"/>
  <c r="CY116"/>
  <c r="CZ116"/>
  <c r="DB116" s="1"/>
  <c r="DA116"/>
  <c r="DC116"/>
  <c r="A117"/>
  <c r="CY117"/>
  <c r="CZ117"/>
  <c r="DB117" s="1"/>
  <c r="DA117"/>
  <c r="DC117"/>
  <c r="A118"/>
  <c r="CY118"/>
  <c r="CZ118"/>
  <c r="DA118"/>
  <c r="DB118"/>
  <c r="DC118"/>
  <c r="A119"/>
  <c r="CY119"/>
  <c r="CZ119"/>
  <c r="DA119"/>
  <c r="DB119"/>
  <c r="DC119"/>
  <c r="A120"/>
  <c r="CY120"/>
  <c r="CZ120"/>
  <c r="DB120" s="1"/>
  <c r="DA120"/>
  <c r="DC120"/>
  <c r="A121"/>
  <c r="CY121"/>
  <c r="CZ121"/>
  <c r="DB121" s="1"/>
  <c r="DA121"/>
  <c r="DC121"/>
  <c r="A122"/>
  <c r="CY122"/>
  <c r="CZ122"/>
  <c r="DA122"/>
  <c r="DB122"/>
  <c r="DC122"/>
  <c r="A123"/>
  <c r="CY123"/>
  <c r="CZ123"/>
  <c r="DA123"/>
  <c r="DB123"/>
  <c r="DC123"/>
  <c r="A124"/>
  <c r="CY124"/>
  <c r="CZ124"/>
  <c r="DB124" s="1"/>
  <c r="DA124"/>
  <c r="DC124"/>
  <c r="A125"/>
  <c r="CY125"/>
  <c r="CZ125"/>
  <c r="DB125" s="1"/>
  <c r="DA125"/>
  <c r="DC125"/>
  <c r="A126"/>
  <c r="CY126"/>
  <c r="CZ126"/>
  <c r="DA126"/>
  <c r="DB126"/>
  <c r="DC126"/>
  <c r="A127"/>
  <c r="CY127"/>
  <c r="CZ127"/>
  <c r="DA127"/>
  <c r="DB127"/>
  <c r="DC127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B26"/>
  <c r="E26"/>
  <c r="F26"/>
  <c r="Q26"/>
  <c r="U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R26"/>
  <c r="AS26"/>
  <c r="AV26"/>
  <c r="AW26"/>
  <c r="AZ26"/>
  <c r="BA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B28"/>
  <c r="C28"/>
  <c r="C26" s="1"/>
  <c r="D28"/>
  <c r="D26" s="1"/>
  <c r="F28"/>
  <c r="G28"/>
  <c r="G26" s="1"/>
  <c r="O28"/>
  <c r="O26" s="1"/>
  <c r="P28"/>
  <c r="P26" s="1"/>
  <c r="Q28"/>
  <c r="R28"/>
  <c r="R26" s="1"/>
  <c r="S28"/>
  <c r="S26" s="1"/>
  <c r="T28"/>
  <c r="T26" s="1"/>
  <c r="U28"/>
  <c r="V28"/>
  <c r="V26" s="1"/>
  <c r="W28"/>
  <c r="W26" s="1"/>
  <c r="X28"/>
  <c r="X26" s="1"/>
  <c r="Y28"/>
  <c r="AO28"/>
  <c r="AP28"/>
  <c r="AP26" s="1"/>
  <c r="AQ28"/>
  <c r="AQ26" s="1"/>
  <c r="AR28"/>
  <c r="AS28"/>
  <c r="AT28"/>
  <c r="F46" s="1"/>
  <c r="AU28"/>
  <c r="F47" s="1"/>
  <c r="AV28"/>
  <c r="AW28"/>
  <c r="AX28"/>
  <c r="AX26" s="1"/>
  <c r="AY28"/>
  <c r="AY26" s="1"/>
  <c r="AZ28"/>
  <c r="BA28"/>
  <c r="BB28"/>
  <c r="BB26" s="1"/>
  <c r="BC28"/>
  <c r="BC26" s="1"/>
  <c r="BD28"/>
  <c r="F32"/>
  <c r="F33"/>
  <c r="F34"/>
  <c r="F35"/>
  <c r="F36"/>
  <c r="F39"/>
  <c r="F40"/>
  <c r="F42"/>
  <c r="F43"/>
  <c r="F44"/>
  <c r="F45"/>
  <c r="F48"/>
  <c r="F50"/>
  <c r="F51"/>
  <c r="F52"/>
  <c r="F53"/>
  <c r="F55"/>
  <c r="F56"/>
  <c r="D58"/>
  <c r="E60"/>
  <c r="Z60"/>
  <c r="AA60"/>
  <c r="AB60"/>
  <c r="AC60"/>
  <c r="AD60"/>
  <c r="AE60"/>
  <c r="AF60"/>
  <c r="AG60"/>
  <c r="AH60"/>
  <c r="AI60"/>
  <c r="AJ60"/>
  <c r="AK60"/>
  <c r="AL60"/>
  <c r="AM60"/>
  <c r="AN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CC60"/>
  <c r="CD60"/>
  <c r="CE60"/>
  <c r="CF60"/>
  <c r="CG60"/>
  <c r="CH60"/>
  <c r="CI60"/>
  <c r="CJ60"/>
  <c r="CK60"/>
  <c r="CL60"/>
  <c r="CM60"/>
  <c r="CN60"/>
  <c r="CO60"/>
  <c r="CP60"/>
  <c r="CQ60"/>
  <c r="CR60"/>
  <c r="CS60"/>
  <c r="CT60"/>
  <c r="CU60"/>
  <c r="CV60"/>
  <c r="CW60"/>
  <c r="CX60"/>
  <c r="CY60"/>
  <c r="CZ60"/>
  <c r="DA60"/>
  <c r="DB60"/>
  <c r="DC60"/>
  <c r="DD60"/>
  <c r="DE60"/>
  <c r="DF60"/>
  <c r="DG60"/>
  <c r="DH60"/>
  <c r="DI60"/>
  <c r="DJ60"/>
  <c r="DK60"/>
  <c r="DL60"/>
  <c r="DM60"/>
  <c r="DN60"/>
  <c r="DO60"/>
  <c r="DP60"/>
  <c r="DQ60"/>
  <c r="DR60"/>
  <c r="DS60"/>
  <c r="DT60"/>
  <c r="DU60"/>
  <c r="DV60"/>
  <c r="DW60"/>
  <c r="DX60"/>
  <c r="DY60"/>
  <c r="DZ60"/>
  <c r="EA60"/>
  <c r="EB60"/>
  <c r="EC60"/>
  <c r="ED60"/>
  <c r="EE60"/>
  <c r="EF60"/>
  <c r="EG60"/>
  <c r="EH60"/>
  <c r="EI60"/>
  <c r="EJ60"/>
  <c r="EK60"/>
  <c r="EL60"/>
  <c r="EM60"/>
  <c r="EN60"/>
  <c r="EO60"/>
  <c r="EP60"/>
  <c r="EQ60"/>
  <c r="ER60"/>
  <c r="ES60"/>
  <c r="ET60"/>
  <c r="EU60"/>
  <c r="EV60"/>
  <c r="EW60"/>
  <c r="EX60"/>
  <c r="EY60"/>
  <c r="EZ60"/>
  <c r="FA60"/>
  <c r="FB60"/>
  <c r="FC60"/>
  <c r="FD60"/>
  <c r="FE60"/>
  <c r="FF60"/>
  <c r="FG60"/>
  <c r="FH60"/>
  <c r="FI60"/>
  <c r="FJ60"/>
  <c r="FK60"/>
  <c r="FL60"/>
  <c r="FM60"/>
  <c r="FN60"/>
  <c r="FO60"/>
  <c r="FP60"/>
  <c r="FQ60"/>
  <c r="FR60"/>
  <c r="FS60"/>
  <c r="FT60"/>
  <c r="FU60"/>
  <c r="FV60"/>
  <c r="FW60"/>
  <c r="FX60"/>
  <c r="FY60"/>
  <c r="FZ60"/>
  <c r="GA60"/>
  <c r="GB60"/>
  <c r="GC60"/>
  <c r="GD60"/>
  <c r="GE60"/>
  <c r="GF60"/>
  <c r="GG60"/>
  <c r="GH60"/>
  <c r="GI60"/>
  <c r="GJ60"/>
  <c r="GK60"/>
  <c r="GL60"/>
  <c r="GM60"/>
  <c r="GN60"/>
  <c r="GO60"/>
  <c r="GP60"/>
  <c r="GQ60"/>
  <c r="GR60"/>
  <c r="GS60"/>
  <c r="GT60"/>
  <c r="GU60"/>
  <c r="GV60"/>
  <c r="GW60"/>
  <c r="GX60"/>
  <c r="D62"/>
  <c r="E64"/>
  <c r="Z64"/>
  <c r="AA64"/>
  <c r="AM64"/>
  <c r="AN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CN64"/>
  <c r="CO64"/>
  <c r="CP64"/>
  <c r="CQ64"/>
  <c r="CR64"/>
  <c r="CS64"/>
  <c r="CT64"/>
  <c r="CU64"/>
  <c r="CV64"/>
  <c r="CW64"/>
  <c r="CX64"/>
  <c r="CY64"/>
  <c r="CZ64"/>
  <c r="DA64"/>
  <c r="DB64"/>
  <c r="DC64"/>
  <c r="DD64"/>
  <c r="DE64"/>
  <c r="DF64"/>
  <c r="DG64"/>
  <c r="DH64"/>
  <c r="DI64"/>
  <c r="DJ64"/>
  <c r="DK64"/>
  <c r="DL64"/>
  <c r="DM64"/>
  <c r="DN64"/>
  <c r="DO64"/>
  <c r="DP64"/>
  <c r="DQ64"/>
  <c r="DR64"/>
  <c r="DS64"/>
  <c r="DT64"/>
  <c r="DU64"/>
  <c r="DV64"/>
  <c r="DW64"/>
  <c r="DX64"/>
  <c r="DY64"/>
  <c r="DZ64"/>
  <c r="EA64"/>
  <c r="EB64"/>
  <c r="EC64"/>
  <c r="ED64"/>
  <c r="EE64"/>
  <c r="EF64"/>
  <c r="EG64"/>
  <c r="EH64"/>
  <c r="EI64"/>
  <c r="EJ64"/>
  <c r="EK64"/>
  <c r="EL64"/>
  <c r="EM64"/>
  <c r="EN64"/>
  <c r="EO64"/>
  <c r="EP64"/>
  <c r="EQ64"/>
  <c r="ER64"/>
  <c r="ES64"/>
  <c r="ET64"/>
  <c r="EU64"/>
  <c r="EV64"/>
  <c r="EW64"/>
  <c r="EX64"/>
  <c r="EY64"/>
  <c r="EZ64"/>
  <c r="FA64"/>
  <c r="FB64"/>
  <c r="FC64"/>
  <c r="FD64"/>
  <c r="FE64"/>
  <c r="FF64"/>
  <c r="FG64"/>
  <c r="FH64"/>
  <c r="FI64"/>
  <c r="FJ64"/>
  <c r="FK64"/>
  <c r="FL64"/>
  <c r="FM64"/>
  <c r="FN64"/>
  <c r="FO64"/>
  <c r="FP64"/>
  <c r="FQ64"/>
  <c r="FR64"/>
  <c r="FS64"/>
  <c r="FT64"/>
  <c r="FU64"/>
  <c r="FV64"/>
  <c r="FW64"/>
  <c r="FX64"/>
  <c r="FY64"/>
  <c r="FZ64"/>
  <c r="GA64"/>
  <c r="GB64"/>
  <c r="GC64"/>
  <c r="GD64"/>
  <c r="GE64"/>
  <c r="GF64"/>
  <c r="GG64"/>
  <c r="GH64"/>
  <c r="GI64"/>
  <c r="GJ64"/>
  <c r="GK64"/>
  <c r="GL64"/>
  <c r="GM64"/>
  <c r="GN64"/>
  <c r="GO64"/>
  <c r="GP64"/>
  <c r="GQ64"/>
  <c r="GR64"/>
  <c r="GS64"/>
  <c r="GT64"/>
  <c r="GU64"/>
  <c r="GV64"/>
  <c r="GW64"/>
  <c r="GX64"/>
  <c r="C66"/>
  <c r="D66"/>
  <c r="I66"/>
  <c r="CX3" i="3" s="1"/>
  <c r="AC66" i="1"/>
  <c r="AE66"/>
  <c r="AD66" s="1"/>
  <c r="CR66" s="1"/>
  <c r="Q66" s="1"/>
  <c r="AF66"/>
  <c r="AG66"/>
  <c r="AH66"/>
  <c r="AI66"/>
  <c r="CW66" s="1"/>
  <c r="V66" s="1"/>
  <c r="AJ66"/>
  <c r="CQ66"/>
  <c r="P66" s="1"/>
  <c r="CT66"/>
  <c r="S66" s="1"/>
  <c r="CU66"/>
  <c r="T66" s="1"/>
  <c r="CV66"/>
  <c r="U66" s="1"/>
  <c r="CX66"/>
  <c r="W66" s="1"/>
  <c r="FR66"/>
  <c r="GL66"/>
  <c r="GN66"/>
  <c r="GP66"/>
  <c r="GV66"/>
  <c r="HC66" s="1"/>
  <c r="GX66" s="1"/>
  <c r="I67"/>
  <c r="AC67"/>
  <c r="AB67" s="1"/>
  <c r="AD67"/>
  <c r="CR67" s="1"/>
  <c r="Q67" s="1"/>
  <c r="AE67"/>
  <c r="AF67"/>
  <c r="AG67"/>
  <c r="AH67"/>
  <c r="CV67" s="1"/>
  <c r="U67" s="1"/>
  <c r="AI67"/>
  <c r="AJ67"/>
  <c r="CQ67"/>
  <c r="P67" s="1"/>
  <c r="CP67" s="1"/>
  <c r="O67" s="1"/>
  <c r="CS67"/>
  <c r="R67" s="1"/>
  <c r="CT67"/>
  <c r="S67" s="1"/>
  <c r="CU67"/>
  <c r="T67" s="1"/>
  <c r="CW67"/>
  <c r="V67" s="1"/>
  <c r="CX67"/>
  <c r="W67" s="1"/>
  <c r="FR67"/>
  <c r="GL67"/>
  <c r="GN67"/>
  <c r="GP67"/>
  <c r="GV67"/>
  <c r="HC67" s="1"/>
  <c r="GX67" s="1"/>
  <c r="C68"/>
  <c r="D68"/>
  <c r="I68"/>
  <c r="CX15" i="3" s="1"/>
  <c r="AC68" i="1"/>
  <c r="AE68"/>
  <c r="AD68" s="1"/>
  <c r="CR68" s="1"/>
  <c r="Q68" s="1"/>
  <c r="AF68"/>
  <c r="AG68"/>
  <c r="AH68"/>
  <c r="AI68"/>
  <c r="CW68" s="1"/>
  <c r="V68" s="1"/>
  <c r="AJ68"/>
  <c r="CQ68"/>
  <c r="P68" s="1"/>
  <c r="CT68"/>
  <c r="S68" s="1"/>
  <c r="CU68"/>
  <c r="T68" s="1"/>
  <c r="CV68"/>
  <c r="U68" s="1"/>
  <c r="CX68"/>
  <c r="W68" s="1"/>
  <c r="FR68"/>
  <c r="GL68"/>
  <c r="GN68"/>
  <c r="GP68"/>
  <c r="GV68"/>
  <c r="HC68" s="1"/>
  <c r="GX68" s="1"/>
  <c r="C69"/>
  <c r="D69"/>
  <c r="I69"/>
  <c r="CX31" i="3" s="1"/>
  <c r="AC69" i="1"/>
  <c r="AE69"/>
  <c r="AD69" s="1"/>
  <c r="AF69"/>
  <c r="CT69" s="1"/>
  <c r="S69" s="1"/>
  <c r="AG69"/>
  <c r="AH69"/>
  <c r="AI69"/>
  <c r="AJ69"/>
  <c r="CX69" s="1"/>
  <c r="W69" s="1"/>
  <c r="CQ69"/>
  <c r="P69" s="1"/>
  <c r="CS69"/>
  <c r="R69" s="1"/>
  <c r="CU69"/>
  <c r="T69" s="1"/>
  <c r="CV69"/>
  <c r="U69" s="1"/>
  <c r="CW69"/>
  <c r="V69" s="1"/>
  <c r="FR69"/>
  <c r="GL69"/>
  <c r="GO69"/>
  <c r="GP69"/>
  <c r="GV69"/>
  <c r="HC69"/>
  <c r="GX69" s="1"/>
  <c r="AC70"/>
  <c r="AB70" s="1"/>
  <c r="AE70"/>
  <c r="AD70" s="1"/>
  <c r="CR70" s="1"/>
  <c r="AF70"/>
  <c r="AG70"/>
  <c r="AH70"/>
  <c r="AI70"/>
  <c r="CW70" s="1"/>
  <c r="AJ70"/>
  <c r="CQ70"/>
  <c r="CT70"/>
  <c r="CU70"/>
  <c r="CV70"/>
  <c r="CX70"/>
  <c r="FR70"/>
  <c r="GL70"/>
  <c r="GO70"/>
  <c r="GP70"/>
  <c r="GV70"/>
  <c r="HC70" s="1"/>
  <c r="B72"/>
  <c r="B64" s="1"/>
  <c r="C72"/>
  <c r="C64" s="1"/>
  <c r="D72"/>
  <c r="D64" s="1"/>
  <c r="F72"/>
  <c r="F64" s="1"/>
  <c r="G72"/>
  <c r="G64" s="1"/>
  <c r="BX72"/>
  <c r="AO72" s="1"/>
  <c r="BY72"/>
  <c r="AP72" s="1"/>
  <c r="BZ72"/>
  <c r="AQ72" s="1"/>
  <c r="CD72"/>
  <c r="AU72" s="1"/>
  <c r="CG72"/>
  <c r="AX72" s="1"/>
  <c r="CK72"/>
  <c r="BB72" s="1"/>
  <c r="CL72"/>
  <c r="BC72" s="1"/>
  <c r="CM72"/>
  <c r="CM64" s="1"/>
  <c r="D102"/>
  <c r="E104"/>
  <c r="Z104"/>
  <c r="AA104"/>
  <c r="AM104"/>
  <c r="AN104"/>
  <c r="BE104"/>
  <c r="BF104"/>
  <c r="BG104"/>
  <c r="BH104"/>
  <c r="BI104"/>
  <c r="BJ104"/>
  <c r="BK104"/>
  <c r="BL104"/>
  <c r="BM104"/>
  <c r="BN104"/>
  <c r="BO104"/>
  <c r="BP104"/>
  <c r="BQ104"/>
  <c r="BR104"/>
  <c r="BS104"/>
  <c r="BT104"/>
  <c r="BU104"/>
  <c r="BV104"/>
  <c r="BW104"/>
  <c r="CN104"/>
  <c r="CO104"/>
  <c r="CP104"/>
  <c r="CQ104"/>
  <c r="CR104"/>
  <c r="CS104"/>
  <c r="CT104"/>
  <c r="CU104"/>
  <c r="CV104"/>
  <c r="CW104"/>
  <c r="CX104"/>
  <c r="CY104"/>
  <c r="CZ104"/>
  <c r="DA104"/>
  <c r="DB104"/>
  <c r="DC104"/>
  <c r="DD104"/>
  <c r="DE104"/>
  <c r="DF104"/>
  <c r="DG104"/>
  <c r="DH104"/>
  <c r="DI104"/>
  <c r="DJ104"/>
  <c r="DK104"/>
  <c r="DL104"/>
  <c r="DM104"/>
  <c r="DN104"/>
  <c r="DO104"/>
  <c r="DP104"/>
  <c r="DQ104"/>
  <c r="DR104"/>
  <c r="DS104"/>
  <c r="DT104"/>
  <c r="DU104"/>
  <c r="DV104"/>
  <c r="DW104"/>
  <c r="DX104"/>
  <c r="DY104"/>
  <c r="DZ104"/>
  <c r="EA104"/>
  <c r="EB104"/>
  <c r="EC104"/>
  <c r="ED104"/>
  <c r="EE104"/>
  <c r="EF104"/>
  <c r="EG104"/>
  <c r="EH104"/>
  <c r="EI104"/>
  <c r="EJ104"/>
  <c r="EK104"/>
  <c r="EL104"/>
  <c r="EM104"/>
  <c r="EN104"/>
  <c r="EO104"/>
  <c r="EP104"/>
  <c r="EQ104"/>
  <c r="ER104"/>
  <c r="ES104"/>
  <c r="ET104"/>
  <c r="EU104"/>
  <c r="EV104"/>
  <c r="EW104"/>
  <c r="EX104"/>
  <c r="EY104"/>
  <c r="EZ104"/>
  <c r="FA104"/>
  <c r="FB104"/>
  <c r="FC104"/>
  <c r="FD104"/>
  <c r="FE104"/>
  <c r="FF104"/>
  <c r="FG104"/>
  <c r="FH104"/>
  <c r="FI104"/>
  <c r="FJ104"/>
  <c r="FK104"/>
  <c r="FL104"/>
  <c r="FM104"/>
  <c r="FN104"/>
  <c r="FO104"/>
  <c r="FP104"/>
  <c r="FQ104"/>
  <c r="FR104"/>
  <c r="FS104"/>
  <c r="FT104"/>
  <c r="FU104"/>
  <c r="FV104"/>
  <c r="FW104"/>
  <c r="FX104"/>
  <c r="FY104"/>
  <c r="FZ104"/>
  <c r="GA104"/>
  <c r="GB104"/>
  <c r="GC104"/>
  <c r="GD104"/>
  <c r="GE104"/>
  <c r="GF104"/>
  <c r="GG104"/>
  <c r="GH104"/>
  <c r="GI104"/>
  <c r="GJ104"/>
  <c r="GK104"/>
  <c r="GL104"/>
  <c r="GM104"/>
  <c r="GN104"/>
  <c r="GO104"/>
  <c r="GP104"/>
  <c r="GQ104"/>
  <c r="GR104"/>
  <c r="GS104"/>
  <c r="GT104"/>
  <c r="GU104"/>
  <c r="GV104"/>
  <c r="GW104"/>
  <c r="GX104"/>
  <c r="C106"/>
  <c r="D106"/>
  <c r="I106"/>
  <c r="CX35" i="3" s="1"/>
  <c r="AC106" i="1"/>
  <c r="AB106" s="1"/>
  <c r="AD106"/>
  <c r="CR106" s="1"/>
  <c r="Q106" s="1"/>
  <c r="AE106"/>
  <c r="AF106"/>
  <c r="AG106"/>
  <c r="AH106"/>
  <c r="CV106" s="1"/>
  <c r="U106" s="1"/>
  <c r="AI106"/>
  <c r="AJ106"/>
  <c r="CQ106"/>
  <c r="P106" s="1"/>
  <c r="CS106"/>
  <c r="R106" s="1"/>
  <c r="CT106"/>
  <c r="S106" s="1"/>
  <c r="CU106"/>
  <c r="T106" s="1"/>
  <c r="CW106"/>
  <c r="V106" s="1"/>
  <c r="CX106"/>
  <c r="W106" s="1"/>
  <c r="FR106"/>
  <c r="GL106"/>
  <c r="GO106"/>
  <c r="GP106"/>
  <c r="GV106"/>
  <c r="HC106"/>
  <c r="GX106" s="1"/>
  <c r="C107"/>
  <c r="D107"/>
  <c r="I107"/>
  <c r="CX47" i="3" s="1"/>
  <c r="AC107" i="1"/>
  <c r="AB107" s="1"/>
  <c r="AD107"/>
  <c r="CR107" s="1"/>
  <c r="Q107" s="1"/>
  <c r="AE107"/>
  <c r="CS107" s="1"/>
  <c r="R107" s="1"/>
  <c r="AF107"/>
  <c r="AG107"/>
  <c r="AH107"/>
  <c r="CV107" s="1"/>
  <c r="U107" s="1"/>
  <c r="AI107"/>
  <c r="CW107" s="1"/>
  <c r="V107" s="1"/>
  <c r="AJ107"/>
  <c r="CQ107"/>
  <c r="P107" s="1"/>
  <c r="CP107" s="1"/>
  <c r="O107" s="1"/>
  <c r="CT107"/>
  <c r="S107" s="1"/>
  <c r="CU107"/>
  <c r="T107" s="1"/>
  <c r="CX107"/>
  <c r="W107" s="1"/>
  <c r="FR107"/>
  <c r="GL107"/>
  <c r="GO107"/>
  <c r="GP107"/>
  <c r="GV107"/>
  <c r="HC107" s="1"/>
  <c r="GX107" s="1"/>
  <c r="I108"/>
  <c r="AC108"/>
  <c r="CQ108" s="1"/>
  <c r="P108" s="1"/>
  <c r="AD108"/>
  <c r="CR108" s="1"/>
  <c r="Q108" s="1"/>
  <c r="AE108"/>
  <c r="AF108"/>
  <c r="AG108"/>
  <c r="CU108" s="1"/>
  <c r="T108" s="1"/>
  <c r="AH108"/>
  <c r="CV108" s="1"/>
  <c r="U108" s="1"/>
  <c r="AH122" s="1"/>
  <c r="AI108"/>
  <c r="AJ108"/>
  <c r="CS108"/>
  <c r="R108" s="1"/>
  <c r="CT108"/>
  <c r="S108" s="1"/>
  <c r="CW108"/>
  <c r="V108" s="1"/>
  <c r="AI122" s="1"/>
  <c r="CX108"/>
  <c r="W108" s="1"/>
  <c r="FR108"/>
  <c r="GL108"/>
  <c r="GO108"/>
  <c r="GP108"/>
  <c r="GV108"/>
  <c r="HC108"/>
  <c r="GX108" s="1"/>
  <c r="I109"/>
  <c r="AC109"/>
  <c r="CQ109" s="1"/>
  <c r="P109" s="1"/>
  <c r="AE109"/>
  <c r="AD109" s="1"/>
  <c r="AF109"/>
  <c r="CT109" s="1"/>
  <c r="S109" s="1"/>
  <c r="AG109"/>
  <c r="CU109" s="1"/>
  <c r="T109" s="1"/>
  <c r="AH109"/>
  <c r="AI109"/>
  <c r="AJ109"/>
  <c r="CX109" s="1"/>
  <c r="W109" s="1"/>
  <c r="CS109"/>
  <c r="R109" s="1"/>
  <c r="AE122" s="1"/>
  <c r="CV109"/>
  <c r="U109" s="1"/>
  <c r="CW109"/>
  <c r="V109" s="1"/>
  <c r="FR109"/>
  <c r="GL109"/>
  <c r="GO109"/>
  <c r="GP109"/>
  <c r="GV109"/>
  <c r="HC109"/>
  <c r="GX109" s="1"/>
  <c r="C110"/>
  <c r="D110"/>
  <c r="I110"/>
  <c r="CX59" i="3" s="1"/>
  <c r="AC110" i="1"/>
  <c r="CQ110" s="1"/>
  <c r="P110" s="1"/>
  <c r="CP110" s="1"/>
  <c r="O110" s="1"/>
  <c r="AD110"/>
  <c r="CR110" s="1"/>
  <c r="Q110" s="1"/>
  <c r="AE110"/>
  <c r="AF110"/>
  <c r="AG110"/>
  <c r="CU110" s="1"/>
  <c r="T110" s="1"/>
  <c r="AH110"/>
  <c r="CV110" s="1"/>
  <c r="U110" s="1"/>
  <c r="AI110"/>
  <c r="AJ110"/>
  <c r="CS110"/>
  <c r="R110" s="1"/>
  <c r="CT110"/>
  <c r="S110" s="1"/>
  <c r="CW110"/>
  <c r="V110" s="1"/>
  <c r="CX110"/>
  <c r="W110" s="1"/>
  <c r="FR110"/>
  <c r="GL110"/>
  <c r="GO110"/>
  <c r="GP110"/>
  <c r="GV110"/>
  <c r="HC110"/>
  <c r="GX110" s="1"/>
  <c r="I111"/>
  <c r="AC111"/>
  <c r="CQ111" s="1"/>
  <c r="P111" s="1"/>
  <c r="AE111"/>
  <c r="AD111" s="1"/>
  <c r="AF111"/>
  <c r="CT111" s="1"/>
  <c r="S111" s="1"/>
  <c r="AG111"/>
  <c r="CU111" s="1"/>
  <c r="T111" s="1"/>
  <c r="AH111"/>
  <c r="AI111"/>
  <c r="AJ111"/>
  <c r="CX111" s="1"/>
  <c r="W111" s="1"/>
  <c r="CS111"/>
  <c r="R111" s="1"/>
  <c r="CV111"/>
  <c r="U111" s="1"/>
  <c r="CW111"/>
  <c r="V111" s="1"/>
  <c r="FR111"/>
  <c r="GL111"/>
  <c r="GO111"/>
  <c r="GP111"/>
  <c r="GV111"/>
  <c r="HC111"/>
  <c r="GX111" s="1"/>
  <c r="I112"/>
  <c r="AC112"/>
  <c r="AE112"/>
  <c r="CS112" s="1"/>
  <c r="R112" s="1"/>
  <c r="AF112"/>
  <c r="CT112" s="1"/>
  <c r="S112" s="1"/>
  <c r="AG112"/>
  <c r="AH112"/>
  <c r="AI112"/>
  <c r="CW112" s="1"/>
  <c r="V112" s="1"/>
  <c r="AJ112"/>
  <c r="CX112" s="1"/>
  <c r="W112" s="1"/>
  <c r="CQ112"/>
  <c r="P112" s="1"/>
  <c r="CU112"/>
  <c r="T112" s="1"/>
  <c r="CV112"/>
  <c r="U112" s="1"/>
  <c r="FR112"/>
  <c r="GL112"/>
  <c r="GO112"/>
  <c r="GP112"/>
  <c r="GV112"/>
  <c r="HC112" s="1"/>
  <c r="GX112" s="1"/>
  <c r="C113"/>
  <c r="D113"/>
  <c r="I113"/>
  <c r="CX67" i="3" s="1"/>
  <c r="AC113" i="1"/>
  <c r="CQ113" s="1"/>
  <c r="P113" s="1"/>
  <c r="AE113"/>
  <c r="AD113" s="1"/>
  <c r="AF113"/>
  <c r="CT113" s="1"/>
  <c r="S113" s="1"/>
  <c r="AG113"/>
  <c r="CU113" s="1"/>
  <c r="T113" s="1"/>
  <c r="AH113"/>
  <c r="AI113"/>
  <c r="AJ113"/>
  <c r="CX113" s="1"/>
  <c r="W113" s="1"/>
  <c r="CS113"/>
  <c r="R113" s="1"/>
  <c r="CV113"/>
  <c r="U113" s="1"/>
  <c r="CW113"/>
  <c r="V113" s="1"/>
  <c r="FR113"/>
  <c r="GL113"/>
  <c r="GO113"/>
  <c r="GP113"/>
  <c r="GV113"/>
  <c r="HC113"/>
  <c r="GX113" s="1"/>
  <c r="I114"/>
  <c r="AC114"/>
  <c r="AE114"/>
  <c r="CS114" s="1"/>
  <c r="R114" s="1"/>
  <c r="AF114"/>
  <c r="CT114" s="1"/>
  <c r="S114" s="1"/>
  <c r="AG114"/>
  <c r="AH114"/>
  <c r="AI114"/>
  <c r="CW114" s="1"/>
  <c r="V114" s="1"/>
  <c r="AJ114"/>
  <c r="CX114" s="1"/>
  <c r="W114" s="1"/>
  <c r="CQ114"/>
  <c r="P114" s="1"/>
  <c r="CU114"/>
  <c r="T114" s="1"/>
  <c r="CV114"/>
  <c r="U114" s="1"/>
  <c r="FR114"/>
  <c r="GL114"/>
  <c r="GO114"/>
  <c r="GP114"/>
  <c r="GV114"/>
  <c r="HC114" s="1"/>
  <c r="GX114" s="1"/>
  <c r="I115"/>
  <c r="AC115"/>
  <c r="AB115" s="1"/>
  <c r="AD115"/>
  <c r="CR115" s="1"/>
  <c r="Q115" s="1"/>
  <c r="AE115"/>
  <c r="CS115" s="1"/>
  <c r="R115" s="1"/>
  <c r="AF115"/>
  <c r="AG115"/>
  <c r="AH115"/>
  <c r="CV115" s="1"/>
  <c r="U115" s="1"/>
  <c r="AI115"/>
  <c r="CW115" s="1"/>
  <c r="V115" s="1"/>
  <c r="AJ115"/>
  <c r="CQ115"/>
  <c r="P115" s="1"/>
  <c r="CT115"/>
  <c r="S115" s="1"/>
  <c r="CU115"/>
  <c r="T115" s="1"/>
  <c r="CX115"/>
  <c r="W115" s="1"/>
  <c r="FR115"/>
  <c r="GL115"/>
  <c r="GO115"/>
  <c r="GP115"/>
  <c r="GV115"/>
  <c r="HC115" s="1"/>
  <c r="GX115" s="1"/>
  <c r="C116"/>
  <c r="D116"/>
  <c r="I116"/>
  <c r="CX75" i="3" s="1"/>
  <c r="AC116" i="1"/>
  <c r="AE116"/>
  <c r="CS116" s="1"/>
  <c r="R116" s="1"/>
  <c r="AF116"/>
  <c r="CT116" s="1"/>
  <c r="S116" s="1"/>
  <c r="AG116"/>
  <c r="AH116"/>
  <c r="AI116"/>
  <c r="CW116" s="1"/>
  <c r="V116" s="1"/>
  <c r="AJ116"/>
  <c r="CX116" s="1"/>
  <c r="W116" s="1"/>
  <c r="CQ116"/>
  <c r="P116" s="1"/>
  <c r="CU116"/>
  <c r="T116" s="1"/>
  <c r="CV116"/>
  <c r="U116" s="1"/>
  <c r="FR116"/>
  <c r="GL116"/>
  <c r="GO116"/>
  <c r="GP116"/>
  <c r="GV116"/>
  <c r="HC116" s="1"/>
  <c r="GX116" s="1"/>
  <c r="I117"/>
  <c r="AC117"/>
  <c r="AB117" s="1"/>
  <c r="AD117"/>
  <c r="CR117" s="1"/>
  <c r="Q117" s="1"/>
  <c r="AE117"/>
  <c r="CS117" s="1"/>
  <c r="R117" s="1"/>
  <c r="AF117"/>
  <c r="AG117"/>
  <c r="AH117"/>
  <c r="CV117" s="1"/>
  <c r="U117" s="1"/>
  <c r="AI117"/>
  <c r="CW117" s="1"/>
  <c r="V117" s="1"/>
  <c r="AJ117"/>
  <c r="CQ117"/>
  <c r="P117" s="1"/>
  <c r="CT117"/>
  <c r="S117" s="1"/>
  <c r="CU117"/>
  <c r="T117" s="1"/>
  <c r="CX117"/>
  <c r="W117" s="1"/>
  <c r="FR117"/>
  <c r="GL117"/>
  <c r="GO117"/>
  <c r="GP117"/>
  <c r="GV117"/>
  <c r="HC117" s="1"/>
  <c r="GX117" s="1"/>
  <c r="C118"/>
  <c r="D118"/>
  <c r="I118"/>
  <c r="CX83" i="3" s="1"/>
  <c r="AC118" i="1"/>
  <c r="AD118"/>
  <c r="AB118" s="1"/>
  <c r="AE118"/>
  <c r="CS118" s="1"/>
  <c r="R118" s="1"/>
  <c r="AF118"/>
  <c r="CT118" s="1"/>
  <c r="S118" s="1"/>
  <c r="AG118"/>
  <c r="AH118"/>
  <c r="CV118" s="1"/>
  <c r="U118" s="1"/>
  <c r="AI118"/>
  <c r="CW118" s="1"/>
  <c r="V118" s="1"/>
  <c r="AJ118"/>
  <c r="CX118" s="1"/>
  <c r="W118" s="1"/>
  <c r="CQ118"/>
  <c r="P118" s="1"/>
  <c r="CU118"/>
  <c r="T118" s="1"/>
  <c r="FR118"/>
  <c r="GL118"/>
  <c r="GN118"/>
  <c r="GP118"/>
  <c r="GV118"/>
  <c r="HC118" s="1"/>
  <c r="GX118" s="1"/>
  <c r="C119"/>
  <c r="D119"/>
  <c r="I119"/>
  <c r="CX91" i="3" s="1"/>
  <c r="AC119" i="1"/>
  <c r="CQ119" s="1"/>
  <c r="P119" s="1"/>
  <c r="AE119"/>
  <c r="AD119" s="1"/>
  <c r="AF119"/>
  <c r="CT119" s="1"/>
  <c r="S119" s="1"/>
  <c r="AG119"/>
  <c r="CU119" s="1"/>
  <c r="T119" s="1"/>
  <c r="AH119"/>
  <c r="AI119"/>
  <c r="AJ119"/>
  <c r="CX119" s="1"/>
  <c r="W119" s="1"/>
  <c r="CS119"/>
  <c r="R119" s="1"/>
  <c r="CV119"/>
  <c r="U119" s="1"/>
  <c r="CW119"/>
  <c r="V119" s="1"/>
  <c r="FR119"/>
  <c r="GL119"/>
  <c r="GN119"/>
  <c r="GP119"/>
  <c r="GV119"/>
  <c r="HC119"/>
  <c r="GX119" s="1"/>
  <c r="I120"/>
  <c r="AC120"/>
  <c r="AE120"/>
  <c r="CS120" s="1"/>
  <c r="R120" s="1"/>
  <c r="AF120"/>
  <c r="CT120" s="1"/>
  <c r="S120" s="1"/>
  <c r="AG120"/>
  <c r="AH120"/>
  <c r="AI120"/>
  <c r="CW120" s="1"/>
  <c r="V120" s="1"/>
  <c r="AJ120"/>
  <c r="CX120" s="1"/>
  <c r="W120" s="1"/>
  <c r="CQ120"/>
  <c r="P120" s="1"/>
  <c r="CU120"/>
  <c r="T120" s="1"/>
  <c r="CV120"/>
  <c r="U120" s="1"/>
  <c r="FR120"/>
  <c r="GL120"/>
  <c r="GN120"/>
  <c r="GP120"/>
  <c r="GV120"/>
  <c r="HC120" s="1"/>
  <c r="GX120" s="1"/>
  <c r="B122"/>
  <c r="B104" s="1"/>
  <c r="C122"/>
  <c r="C104" s="1"/>
  <c r="D122"/>
  <c r="D104" s="1"/>
  <c r="F122"/>
  <c r="F104" s="1"/>
  <c r="G122"/>
  <c r="G104" s="1"/>
  <c r="AC122"/>
  <c r="AC104" s="1"/>
  <c r="AF122"/>
  <c r="AF104" s="1"/>
  <c r="AG122"/>
  <c r="AG104" s="1"/>
  <c r="AJ122"/>
  <c r="AJ104" s="1"/>
  <c r="BX122"/>
  <c r="BX104" s="1"/>
  <c r="BY122"/>
  <c r="BY104" s="1"/>
  <c r="BZ122"/>
  <c r="BZ104" s="1"/>
  <c r="CD122"/>
  <c r="CD104" s="1"/>
  <c r="CG122"/>
  <c r="CG104" s="1"/>
  <c r="CH122"/>
  <c r="CH104" s="1"/>
  <c r="CK122"/>
  <c r="CK104" s="1"/>
  <c r="CL122"/>
  <c r="CL104" s="1"/>
  <c r="CM122"/>
  <c r="CM104" s="1"/>
  <c r="D152"/>
  <c r="D154"/>
  <c r="E154"/>
  <c r="Z154"/>
  <c r="AA154"/>
  <c r="AM154"/>
  <c r="AN154"/>
  <c r="BE154"/>
  <c r="BF154"/>
  <c r="BG154"/>
  <c r="BH154"/>
  <c r="BI154"/>
  <c r="BJ154"/>
  <c r="BK154"/>
  <c r="BL154"/>
  <c r="BM154"/>
  <c r="BN154"/>
  <c r="BO154"/>
  <c r="BP154"/>
  <c r="BQ154"/>
  <c r="BR154"/>
  <c r="BS154"/>
  <c r="BT154"/>
  <c r="BU154"/>
  <c r="BV154"/>
  <c r="BW154"/>
  <c r="CM154"/>
  <c r="CN154"/>
  <c r="CO154"/>
  <c r="CP154"/>
  <c r="CQ154"/>
  <c r="CR154"/>
  <c r="CS154"/>
  <c r="CT154"/>
  <c r="CU154"/>
  <c r="CV154"/>
  <c r="CW154"/>
  <c r="CX154"/>
  <c r="CY154"/>
  <c r="CZ154"/>
  <c r="DA154"/>
  <c r="DB154"/>
  <c r="DC154"/>
  <c r="DD154"/>
  <c r="DE154"/>
  <c r="DF154"/>
  <c r="DG154"/>
  <c r="DH154"/>
  <c r="DI154"/>
  <c r="DJ154"/>
  <c r="DK154"/>
  <c r="DL154"/>
  <c r="DM154"/>
  <c r="DN154"/>
  <c r="DO154"/>
  <c r="DP154"/>
  <c r="DQ154"/>
  <c r="DR154"/>
  <c r="DS154"/>
  <c r="DT154"/>
  <c r="DU154"/>
  <c r="DV154"/>
  <c r="DW154"/>
  <c r="DX154"/>
  <c r="DY154"/>
  <c r="DZ154"/>
  <c r="EA154"/>
  <c r="EB154"/>
  <c r="EC154"/>
  <c r="ED154"/>
  <c r="EE154"/>
  <c r="EF154"/>
  <c r="EG154"/>
  <c r="EH154"/>
  <c r="EI154"/>
  <c r="EJ154"/>
  <c r="EK154"/>
  <c r="EL154"/>
  <c r="EM154"/>
  <c r="EN154"/>
  <c r="EO154"/>
  <c r="EP154"/>
  <c r="EQ154"/>
  <c r="ER154"/>
  <c r="ES154"/>
  <c r="ET154"/>
  <c r="EU154"/>
  <c r="EV154"/>
  <c r="EW154"/>
  <c r="EX154"/>
  <c r="EY154"/>
  <c r="EZ154"/>
  <c r="FA154"/>
  <c r="FB154"/>
  <c r="FC154"/>
  <c r="FD154"/>
  <c r="FE154"/>
  <c r="FF154"/>
  <c r="FG154"/>
  <c r="FH154"/>
  <c r="FI154"/>
  <c r="FJ154"/>
  <c r="FK154"/>
  <c r="FL154"/>
  <c r="FM154"/>
  <c r="FN154"/>
  <c r="FO154"/>
  <c r="FP154"/>
  <c r="FQ154"/>
  <c r="FR154"/>
  <c r="FS154"/>
  <c r="FT154"/>
  <c r="FU154"/>
  <c r="FV154"/>
  <c r="FW154"/>
  <c r="FX154"/>
  <c r="FY154"/>
  <c r="FZ154"/>
  <c r="GA154"/>
  <c r="GB154"/>
  <c r="GC154"/>
  <c r="GD154"/>
  <c r="GE154"/>
  <c r="GF154"/>
  <c r="GG154"/>
  <c r="GH154"/>
  <c r="GI154"/>
  <c r="GJ154"/>
  <c r="GK154"/>
  <c r="GL154"/>
  <c r="GM154"/>
  <c r="GN154"/>
  <c r="GO154"/>
  <c r="GP154"/>
  <c r="GQ154"/>
  <c r="GR154"/>
  <c r="GS154"/>
  <c r="GT154"/>
  <c r="GU154"/>
  <c r="GV154"/>
  <c r="GW154"/>
  <c r="GX154"/>
  <c r="C156"/>
  <c r="D156"/>
  <c r="I156"/>
  <c r="T156"/>
  <c r="AC156"/>
  <c r="AB156" s="1"/>
  <c r="AD156"/>
  <c r="CR156" s="1"/>
  <c r="Q156" s="1"/>
  <c r="AE156"/>
  <c r="AF156"/>
  <c r="AG156"/>
  <c r="AH156"/>
  <c r="CV156" s="1"/>
  <c r="U156" s="1"/>
  <c r="AI156"/>
  <c r="AJ156"/>
  <c r="CQ156"/>
  <c r="P156" s="1"/>
  <c r="CS156"/>
  <c r="R156" s="1"/>
  <c r="CT156"/>
  <c r="S156" s="1"/>
  <c r="CU156"/>
  <c r="CW156"/>
  <c r="V156" s="1"/>
  <c r="CX156"/>
  <c r="W156" s="1"/>
  <c r="FR156"/>
  <c r="GL156"/>
  <c r="GO156"/>
  <c r="GP156"/>
  <c r="GV156"/>
  <c r="HC156" s="1"/>
  <c r="GX156" s="1"/>
  <c r="I157"/>
  <c r="AC157"/>
  <c r="CQ157" s="1"/>
  <c r="P157" s="1"/>
  <c r="AE157"/>
  <c r="AD157" s="1"/>
  <c r="AF157"/>
  <c r="CT157" s="1"/>
  <c r="S157" s="1"/>
  <c r="AG157"/>
  <c r="CU157" s="1"/>
  <c r="T157" s="1"/>
  <c r="AH157"/>
  <c r="AI157"/>
  <c r="AJ157"/>
  <c r="CX157" s="1"/>
  <c r="W157" s="1"/>
  <c r="CS157"/>
  <c r="R157" s="1"/>
  <c r="CV157"/>
  <c r="U157" s="1"/>
  <c r="CW157"/>
  <c r="V157" s="1"/>
  <c r="FR157"/>
  <c r="GL157"/>
  <c r="GO157"/>
  <c r="GP157"/>
  <c r="GV157"/>
  <c r="HC157"/>
  <c r="GX157" s="1"/>
  <c r="C158"/>
  <c r="D158"/>
  <c r="I158"/>
  <c r="AC158"/>
  <c r="AB158" s="1"/>
  <c r="AD158"/>
  <c r="CR158" s="1"/>
  <c r="Q158" s="1"/>
  <c r="AE158"/>
  <c r="AF158"/>
  <c r="AG158"/>
  <c r="CU158" s="1"/>
  <c r="T158" s="1"/>
  <c r="AH158"/>
  <c r="CV158" s="1"/>
  <c r="U158" s="1"/>
  <c r="AI158"/>
  <c r="AJ158"/>
  <c r="CS158"/>
  <c r="R158" s="1"/>
  <c r="CT158"/>
  <c r="S158" s="1"/>
  <c r="CW158"/>
  <c r="V158" s="1"/>
  <c r="CX158"/>
  <c r="W158" s="1"/>
  <c r="FR158"/>
  <c r="GL158"/>
  <c r="GO158"/>
  <c r="GP158"/>
  <c r="GV158"/>
  <c r="HC158" s="1"/>
  <c r="GX158" s="1"/>
  <c r="C159"/>
  <c r="D159"/>
  <c r="I159"/>
  <c r="AC159"/>
  <c r="AB159" s="1"/>
  <c r="AD159"/>
  <c r="CR159" s="1"/>
  <c r="Q159" s="1"/>
  <c r="AE159"/>
  <c r="CS159" s="1"/>
  <c r="R159" s="1"/>
  <c r="AF159"/>
  <c r="AG159"/>
  <c r="AH159"/>
  <c r="CV159" s="1"/>
  <c r="U159" s="1"/>
  <c r="AI159"/>
  <c r="CW159" s="1"/>
  <c r="V159" s="1"/>
  <c r="AJ159"/>
  <c r="CQ159"/>
  <c r="P159" s="1"/>
  <c r="CP159" s="1"/>
  <c r="O159" s="1"/>
  <c r="CT159"/>
  <c r="S159" s="1"/>
  <c r="CU159"/>
  <c r="T159" s="1"/>
  <c r="CX159"/>
  <c r="W159" s="1"/>
  <c r="FR159"/>
  <c r="GL159"/>
  <c r="GO159"/>
  <c r="GP159"/>
  <c r="GV159"/>
  <c r="HC159" s="1"/>
  <c r="GX159" s="1"/>
  <c r="I160"/>
  <c r="AC160"/>
  <c r="AB160" s="1"/>
  <c r="AD160"/>
  <c r="CR160" s="1"/>
  <c r="Q160" s="1"/>
  <c r="AE160"/>
  <c r="AF160"/>
  <c r="AG160"/>
  <c r="CU160" s="1"/>
  <c r="T160" s="1"/>
  <c r="AH160"/>
  <c r="CV160" s="1"/>
  <c r="U160" s="1"/>
  <c r="AI160"/>
  <c r="AJ160"/>
  <c r="CS160"/>
  <c r="R160" s="1"/>
  <c r="CT160"/>
  <c r="S160" s="1"/>
  <c r="CW160"/>
  <c r="V160" s="1"/>
  <c r="CX160"/>
  <c r="W160" s="1"/>
  <c r="FR160"/>
  <c r="GL160"/>
  <c r="BZ164" s="1"/>
  <c r="GO160"/>
  <c r="GP160"/>
  <c r="CD164" s="1"/>
  <c r="GV160"/>
  <c r="HC160" s="1"/>
  <c r="GX160" s="1"/>
  <c r="C161"/>
  <c r="D161"/>
  <c r="I161"/>
  <c r="AC161"/>
  <c r="AB161" s="1"/>
  <c r="AD161"/>
  <c r="CR161" s="1"/>
  <c r="Q161" s="1"/>
  <c r="AE161"/>
  <c r="CS161" s="1"/>
  <c r="R161" s="1"/>
  <c r="AF161"/>
  <c r="AG161"/>
  <c r="AH161"/>
  <c r="CV161" s="1"/>
  <c r="U161" s="1"/>
  <c r="AI161"/>
  <c r="CW161" s="1"/>
  <c r="V161" s="1"/>
  <c r="AJ161"/>
  <c r="CQ161"/>
  <c r="P161" s="1"/>
  <c r="CP161" s="1"/>
  <c r="O161" s="1"/>
  <c r="CT161"/>
  <c r="S161" s="1"/>
  <c r="CU161"/>
  <c r="T161" s="1"/>
  <c r="CX161"/>
  <c r="W161" s="1"/>
  <c r="FR161"/>
  <c r="GL161"/>
  <c r="GO161"/>
  <c r="GP161"/>
  <c r="GV161"/>
  <c r="HC161" s="1"/>
  <c r="GX161" s="1"/>
  <c r="I162"/>
  <c r="AC162"/>
  <c r="AB162" s="1"/>
  <c r="AD162"/>
  <c r="CR162" s="1"/>
  <c r="Q162" s="1"/>
  <c r="AE162"/>
  <c r="AF162"/>
  <c r="AG162"/>
  <c r="CU162" s="1"/>
  <c r="T162" s="1"/>
  <c r="AH162"/>
  <c r="CV162" s="1"/>
  <c r="U162" s="1"/>
  <c r="AI162"/>
  <c r="AJ162"/>
  <c r="CS162"/>
  <c r="R162" s="1"/>
  <c r="CT162"/>
  <c r="S162" s="1"/>
  <c r="CW162"/>
  <c r="V162" s="1"/>
  <c r="CX162"/>
  <c r="W162" s="1"/>
  <c r="FR162"/>
  <c r="GL162"/>
  <c r="GO162"/>
  <c r="GP162"/>
  <c r="GV162"/>
  <c r="HC162" s="1"/>
  <c r="GX162" s="1"/>
  <c r="B164"/>
  <c r="B154" s="1"/>
  <c r="C164"/>
  <c r="C154" s="1"/>
  <c r="D164"/>
  <c r="F164"/>
  <c r="F154" s="1"/>
  <c r="G164"/>
  <c r="G154" s="1"/>
  <c r="BX164"/>
  <c r="AO164" s="1"/>
  <c r="BY164"/>
  <c r="BY154" s="1"/>
  <c r="CC164"/>
  <c r="CC154" s="1"/>
  <c r="CK164"/>
  <c r="CK154" s="1"/>
  <c r="CL164"/>
  <c r="CL154" s="1"/>
  <c r="CM164"/>
  <c r="BD164" s="1"/>
  <c r="B194"/>
  <c r="B60" s="1"/>
  <c r="C194"/>
  <c r="C60" s="1"/>
  <c r="D194"/>
  <c r="D60" s="1"/>
  <c r="F194"/>
  <c r="F60" s="1"/>
  <c r="G194"/>
  <c r="G60" s="1"/>
  <c r="B224"/>
  <c r="B22" s="1"/>
  <c r="C224"/>
  <c r="C22" s="1"/>
  <c r="D224"/>
  <c r="D22" s="1"/>
  <c r="F224"/>
  <c r="F22" s="1"/>
  <c r="G224"/>
  <c r="G22" s="1"/>
  <c r="B254"/>
  <c r="B18" s="1"/>
  <c r="C254"/>
  <c r="C18" s="1"/>
  <c r="D254"/>
  <c r="D18" s="1"/>
  <c r="F254"/>
  <c r="F18" s="1"/>
  <c r="G254"/>
  <c r="G18" s="1"/>
  <c r="G128" i="5" l="1"/>
  <c r="O128" s="1"/>
  <c r="G30"/>
  <c r="G29"/>
  <c r="X149"/>
  <c r="G187"/>
  <c r="O187" s="1"/>
  <c r="G206"/>
  <c r="O206" s="1"/>
  <c r="K156"/>
  <c r="L162"/>
  <c r="H174"/>
  <c r="H54"/>
  <c r="R120"/>
  <c r="H136"/>
  <c r="K136"/>
  <c r="H156"/>
  <c r="H173"/>
  <c r="W177" s="1"/>
  <c r="K174"/>
  <c r="J177" s="1"/>
  <c r="P177" s="1"/>
  <c r="J208" s="1"/>
  <c r="J105"/>
  <c r="P105" s="1"/>
  <c r="X57"/>
  <c r="G77"/>
  <c r="O77" s="1"/>
  <c r="J128"/>
  <c r="P128" s="1"/>
  <c r="G139"/>
  <c r="O139" s="1"/>
  <c r="J206"/>
  <c r="P206" s="1"/>
  <c r="J57"/>
  <c r="P57" s="1"/>
  <c r="J67"/>
  <c r="P67" s="1"/>
  <c r="G93"/>
  <c r="O93" s="1"/>
  <c r="J117"/>
  <c r="P117" s="1"/>
  <c r="J139"/>
  <c r="P139" s="1"/>
  <c r="J149"/>
  <c r="P149" s="1"/>
  <c r="G160"/>
  <c r="O160" s="1"/>
  <c r="J187"/>
  <c r="P187" s="1"/>
  <c r="G197"/>
  <c r="O197" s="1"/>
  <c r="L79"/>
  <c r="J77"/>
  <c r="P77" s="1"/>
  <c r="J93"/>
  <c r="P93" s="1"/>
  <c r="G105"/>
  <c r="O105" s="1"/>
  <c r="J160"/>
  <c r="P160" s="1"/>
  <c r="L208"/>
  <c r="G57"/>
  <c r="O57" s="1"/>
  <c r="X67"/>
  <c r="R70"/>
  <c r="W77"/>
  <c r="W117"/>
  <c r="G117"/>
  <c r="O117" s="1"/>
  <c r="R190"/>
  <c r="W197"/>
  <c r="L212"/>
  <c r="L216"/>
  <c r="L220"/>
  <c r="G67"/>
  <c r="O67" s="1"/>
  <c r="R142"/>
  <c r="R169"/>
  <c r="R180"/>
  <c r="W187"/>
  <c r="W206"/>
  <c r="W93"/>
  <c r="W128"/>
  <c r="W139"/>
  <c r="R152"/>
  <c r="X160"/>
  <c r="W105"/>
  <c r="CZ162" i="1"/>
  <c r="Y162" s="1"/>
  <c r="CY162"/>
  <c r="X162" s="1"/>
  <c r="CD154"/>
  <c r="AU164"/>
  <c r="CZ159"/>
  <c r="Y159" s="1"/>
  <c r="CY159"/>
  <c r="X159" s="1"/>
  <c r="CY158"/>
  <c r="X158" s="1"/>
  <c r="CZ158"/>
  <c r="Y158" s="1"/>
  <c r="CP156"/>
  <c r="O156" s="1"/>
  <c r="AI164"/>
  <c r="AO154"/>
  <c r="F168"/>
  <c r="AB157"/>
  <c r="CR157"/>
  <c r="Q157" s="1"/>
  <c r="CP157" s="1"/>
  <c r="O157" s="1"/>
  <c r="AJ164"/>
  <c r="AE164"/>
  <c r="AH164"/>
  <c r="AD164"/>
  <c r="BD154"/>
  <c r="F189"/>
  <c r="CY161"/>
  <c r="X161" s="1"/>
  <c r="GM161" s="1"/>
  <c r="CZ161"/>
  <c r="Y161" s="1"/>
  <c r="CG164"/>
  <c r="BZ154"/>
  <c r="AQ164"/>
  <c r="CY160"/>
  <c r="X160" s="1"/>
  <c r="CZ160"/>
  <c r="Y160" s="1"/>
  <c r="CZ157"/>
  <c r="Y157" s="1"/>
  <c r="CY157"/>
  <c r="X157" s="1"/>
  <c r="CY156"/>
  <c r="X156" s="1"/>
  <c r="AK164" s="1"/>
  <c r="AF164"/>
  <c r="CZ156"/>
  <c r="Y156" s="1"/>
  <c r="AL164" s="1"/>
  <c r="AH104"/>
  <c r="U122"/>
  <c r="CJ164"/>
  <c r="GM159"/>
  <c r="GN159"/>
  <c r="AE104"/>
  <c r="R122"/>
  <c r="AI104"/>
  <c r="V122"/>
  <c r="AG164"/>
  <c r="CJ122"/>
  <c r="CX123" i="3"/>
  <c r="CX127"/>
  <c r="CX124"/>
  <c r="CX125"/>
  <c r="CX126"/>
  <c r="CX115"/>
  <c r="CX119"/>
  <c r="CX116"/>
  <c r="CX120"/>
  <c r="CX117"/>
  <c r="CX121"/>
  <c r="CX118"/>
  <c r="CX122"/>
  <c r="CZ116" i="1"/>
  <c r="Y116" s="1"/>
  <c r="CY116"/>
  <c r="X116" s="1"/>
  <c r="CZ114"/>
  <c r="Y114" s="1"/>
  <c r="CY114"/>
  <c r="X114" s="1"/>
  <c r="CZ111"/>
  <c r="Y111" s="1"/>
  <c r="CY111"/>
  <c r="X111" s="1"/>
  <c r="CY110"/>
  <c r="X110" s="1"/>
  <c r="CZ110"/>
  <c r="Y110" s="1"/>
  <c r="CZ107"/>
  <c r="Y107" s="1"/>
  <c r="CY107"/>
  <c r="X107" s="1"/>
  <c r="AU64"/>
  <c r="F91"/>
  <c r="CP66"/>
  <c r="O66" s="1"/>
  <c r="BB164"/>
  <c r="AT164"/>
  <c r="BC164"/>
  <c r="CQ160"/>
  <c r="P160" s="1"/>
  <c r="CP160" s="1"/>
  <c r="O160" s="1"/>
  <c r="CQ158"/>
  <c r="P158" s="1"/>
  <c r="CP158" s="1"/>
  <c r="O158" s="1"/>
  <c r="CI164"/>
  <c r="BX154"/>
  <c r="CI122"/>
  <c r="CE122"/>
  <c r="BD122"/>
  <c r="T122"/>
  <c r="P122"/>
  <c r="CP106"/>
  <c r="O106" s="1"/>
  <c r="CP68"/>
  <c r="O68" s="1"/>
  <c r="CX111" i="3"/>
  <c r="CX108"/>
  <c r="CX112"/>
  <c r="CX109"/>
  <c r="CX113"/>
  <c r="CX110"/>
  <c r="CX114"/>
  <c r="CX103"/>
  <c r="CX107"/>
  <c r="CX104"/>
  <c r="CX101"/>
  <c r="CX105"/>
  <c r="CX102"/>
  <c r="CX106"/>
  <c r="AB119" i="1"/>
  <c r="CR119"/>
  <c r="Q119" s="1"/>
  <c r="CP119" s="1"/>
  <c r="O119" s="1"/>
  <c r="CZ118"/>
  <c r="Y118" s="1"/>
  <c r="CY118"/>
  <c r="X118" s="1"/>
  <c r="CZ112"/>
  <c r="Y112" s="1"/>
  <c r="CY112"/>
  <c r="X112" s="1"/>
  <c r="AB109"/>
  <c r="CR109"/>
  <c r="Q109" s="1"/>
  <c r="AX64"/>
  <c r="F79"/>
  <c r="F76"/>
  <c r="AO64"/>
  <c r="CZ67"/>
  <c r="Y67" s="1"/>
  <c r="CY67"/>
  <c r="X67" s="1"/>
  <c r="AP164"/>
  <c r="CQ162"/>
  <c r="P162" s="1"/>
  <c r="CP162" s="1"/>
  <c r="O162" s="1"/>
  <c r="CF122"/>
  <c r="AO122"/>
  <c r="CP108"/>
  <c r="O108" s="1"/>
  <c r="AB68"/>
  <c r="AB66"/>
  <c r="CZ119"/>
  <c r="Y119" s="1"/>
  <c r="CY119"/>
  <c r="X119" s="1"/>
  <c r="AB113"/>
  <c r="CR113"/>
  <c r="Q113" s="1"/>
  <c r="CP113" s="1"/>
  <c r="O113" s="1"/>
  <c r="CZ109"/>
  <c r="Y109" s="1"/>
  <c r="CY109"/>
  <c r="X109" s="1"/>
  <c r="CY108"/>
  <c r="X108" s="1"/>
  <c r="CZ108"/>
  <c r="Y108" s="1"/>
  <c r="CY106"/>
  <c r="X106" s="1"/>
  <c r="CZ106"/>
  <c r="Y106" s="1"/>
  <c r="BB64"/>
  <c r="F85"/>
  <c r="AP64"/>
  <c r="F81"/>
  <c r="CR69"/>
  <c r="Q69" s="1"/>
  <c r="CP69" s="1"/>
  <c r="O69" s="1"/>
  <c r="AB69"/>
  <c r="BB122"/>
  <c r="AX122"/>
  <c r="AP122"/>
  <c r="CP117"/>
  <c r="O117" s="1"/>
  <c r="CP115"/>
  <c r="O115" s="1"/>
  <c r="CP111"/>
  <c r="O111" s="1"/>
  <c r="CZ120"/>
  <c r="Y120" s="1"/>
  <c r="CY120"/>
  <c r="X120" s="1"/>
  <c r="CZ117"/>
  <c r="Y117" s="1"/>
  <c r="CY117"/>
  <c r="X117" s="1"/>
  <c r="CZ115"/>
  <c r="Y115" s="1"/>
  <c r="CY115"/>
  <c r="X115" s="1"/>
  <c r="CZ113"/>
  <c r="Y113" s="1"/>
  <c r="CY113"/>
  <c r="X113" s="1"/>
  <c r="AB111"/>
  <c r="CR111"/>
  <c r="Q111" s="1"/>
  <c r="GM110"/>
  <c r="GN110"/>
  <c r="GN107"/>
  <c r="GM107"/>
  <c r="BC64"/>
  <c r="F88"/>
  <c r="AQ64"/>
  <c r="F82"/>
  <c r="CZ69"/>
  <c r="Y69" s="1"/>
  <c r="CY69"/>
  <c r="X69" s="1"/>
  <c r="GO67"/>
  <c r="GM67"/>
  <c r="BC122"/>
  <c r="AY122"/>
  <c r="AU122"/>
  <c r="AQ122"/>
  <c r="W122"/>
  <c r="S122"/>
  <c r="CI72"/>
  <c r="BD72"/>
  <c r="BX64"/>
  <c r="CX98" i="3"/>
  <c r="CX94"/>
  <c r="CX90"/>
  <c r="CX86"/>
  <c r="CX82"/>
  <c r="CX78"/>
  <c r="CX74"/>
  <c r="CX70"/>
  <c r="CX66"/>
  <c r="CX62"/>
  <c r="CX58"/>
  <c r="CX54"/>
  <c r="CX50"/>
  <c r="CX46"/>
  <c r="CX42"/>
  <c r="CX38"/>
  <c r="CX34"/>
  <c r="CX30"/>
  <c r="CX26"/>
  <c r="CX22"/>
  <c r="CX18"/>
  <c r="CX14"/>
  <c r="CX10"/>
  <c r="CX6"/>
  <c r="CX2"/>
  <c r="AD120" i="1"/>
  <c r="AD116"/>
  <c r="AD114"/>
  <c r="AD112"/>
  <c r="AB110"/>
  <c r="AB108"/>
  <c r="CS70"/>
  <c r="I70"/>
  <c r="T70" s="1"/>
  <c r="AG72" s="1"/>
  <c r="CS68"/>
  <c r="R68" s="1"/>
  <c r="CY68" s="1"/>
  <c r="X68" s="1"/>
  <c r="CS66"/>
  <c r="R66" s="1"/>
  <c r="CZ66" s="1"/>
  <c r="Y66" s="1"/>
  <c r="CK64"/>
  <c r="CG64"/>
  <c r="BY64"/>
  <c r="F49"/>
  <c r="F41"/>
  <c r="F37"/>
  <c r="AT26"/>
  <c r="CX97" i="3"/>
  <c r="CX93"/>
  <c r="CX89"/>
  <c r="CX85"/>
  <c r="CX81"/>
  <c r="CX77"/>
  <c r="CX73"/>
  <c r="CX69"/>
  <c r="CX65"/>
  <c r="CX61"/>
  <c r="CX57"/>
  <c r="CX53"/>
  <c r="CX49"/>
  <c r="CX45"/>
  <c r="CX41"/>
  <c r="CX37"/>
  <c r="CX33"/>
  <c r="CX29"/>
  <c r="CX25"/>
  <c r="CX21"/>
  <c r="CX17"/>
  <c r="CX13"/>
  <c r="CX9"/>
  <c r="CX5"/>
  <c r="CX1"/>
  <c r="CR118" i="1"/>
  <c r="Q118" s="1"/>
  <c r="CP118" s="1"/>
  <c r="O118" s="1"/>
  <c r="CL64"/>
  <c r="CD64"/>
  <c r="BZ64"/>
  <c r="F54"/>
  <c r="F38"/>
  <c r="F30"/>
  <c r="AU26"/>
  <c r="CX100" i="3"/>
  <c r="CX96"/>
  <c r="CX92"/>
  <c r="CX88"/>
  <c r="CX84"/>
  <c r="CX80"/>
  <c r="CX76"/>
  <c r="CX72"/>
  <c r="CX68"/>
  <c r="CX64"/>
  <c r="CX60"/>
  <c r="CX56"/>
  <c r="CX52"/>
  <c r="CX48"/>
  <c r="CX44"/>
  <c r="CX40"/>
  <c r="CX36"/>
  <c r="CX32"/>
  <c r="CX28"/>
  <c r="CX24"/>
  <c r="CX20"/>
  <c r="CX16"/>
  <c r="CX12"/>
  <c r="CX8"/>
  <c r="CX4"/>
  <c r="F31" i="1"/>
  <c r="CX99" i="3"/>
  <c r="CX95"/>
  <c r="CX87"/>
  <c r="CX79"/>
  <c r="CX71"/>
  <c r="CX63"/>
  <c r="CX55"/>
  <c r="CX51"/>
  <c r="CX43"/>
  <c r="CX39"/>
  <c r="CX27"/>
  <c r="CX23"/>
  <c r="CX19"/>
  <c r="CX11"/>
  <c r="CX7"/>
  <c r="G208" i="5" l="1"/>
  <c r="G177"/>
  <c r="O177" s="1"/>
  <c r="G26" s="1"/>
  <c r="G27"/>
  <c r="G28"/>
  <c r="G32"/>
  <c r="J162"/>
  <c r="G162"/>
  <c r="G220"/>
  <c r="G216"/>
  <c r="G79"/>
  <c r="J220"/>
  <c r="J216"/>
  <c r="J212"/>
  <c r="J79"/>
  <c r="GN113" i="1"/>
  <c r="GM113"/>
  <c r="GN157"/>
  <c r="GM157"/>
  <c r="GO118"/>
  <c r="GM118"/>
  <c r="GO119"/>
  <c r="GM119"/>
  <c r="GN69"/>
  <c r="GM69"/>
  <c r="AG64"/>
  <c r="T72"/>
  <c r="AB114"/>
  <c r="CR114"/>
  <c r="Q114" s="1"/>
  <c r="CP114" s="1"/>
  <c r="O114" s="1"/>
  <c r="AQ104"/>
  <c r="AQ194"/>
  <c r="F132"/>
  <c r="AP104"/>
  <c r="AP194"/>
  <c r="F131"/>
  <c r="CF104"/>
  <c r="AW122"/>
  <c r="BD104"/>
  <c r="F147"/>
  <c r="CI154"/>
  <c r="AZ164"/>
  <c r="AT154"/>
  <c r="F182"/>
  <c r="AQ154"/>
  <c r="F174"/>
  <c r="AH154"/>
  <c r="U164"/>
  <c r="GM156"/>
  <c r="AB164"/>
  <c r="GN156"/>
  <c r="R70"/>
  <c r="S70"/>
  <c r="CZ68"/>
  <c r="Y68" s="1"/>
  <c r="V70"/>
  <c r="AI72" s="1"/>
  <c r="AB112"/>
  <c r="CR112"/>
  <c r="Q112" s="1"/>
  <c r="CP112" s="1"/>
  <c r="O112" s="1"/>
  <c r="W104"/>
  <c r="F146"/>
  <c r="BC104"/>
  <c r="F138"/>
  <c r="BC194"/>
  <c r="GN111"/>
  <c r="GM111"/>
  <c r="GM108"/>
  <c r="GN108"/>
  <c r="AO104"/>
  <c r="F126"/>
  <c r="AO194"/>
  <c r="T104"/>
  <c r="F143"/>
  <c r="BC154"/>
  <c r="F180"/>
  <c r="V104"/>
  <c r="F145"/>
  <c r="U104"/>
  <c r="F144"/>
  <c r="AK154"/>
  <c r="X164"/>
  <c r="AD154"/>
  <c r="Q164"/>
  <c r="Q70"/>
  <c r="AD72" s="1"/>
  <c r="CP109"/>
  <c r="O109" s="1"/>
  <c r="AC164"/>
  <c r="AB120"/>
  <c r="CR120"/>
  <c r="Q120" s="1"/>
  <c r="CP120" s="1"/>
  <c r="O120" s="1"/>
  <c r="CI64"/>
  <c r="AZ72"/>
  <c r="S104"/>
  <c r="F137"/>
  <c r="AY104"/>
  <c r="F130"/>
  <c r="GN117"/>
  <c r="GM117"/>
  <c r="BB104"/>
  <c r="BB194"/>
  <c r="F135"/>
  <c r="AP154"/>
  <c r="F173"/>
  <c r="GM106"/>
  <c r="GN106"/>
  <c r="P104"/>
  <c r="F125"/>
  <c r="CI104"/>
  <c r="AZ122"/>
  <c r="GN160"/>
  <c r="GM160"/>
  <c r="AG154"/>
  <c r="T164"/>
  <c r="BA164"/>
  <c r="CJ154"/>
  <c r="AF154"/>
  <c r="S164"/>
  <c r="CG154"/>
  <c r="AX164"/>
  <c r="AJ154"/>
  <c r="W164"/>
  <c r="W70"/>
  <c r="AJ72" s="1"/>
  <c r="AK122"/>
  <c r="U70"/>
  <c r="AH72" s="1"/>
  <c r="GN161"/>
  <c r="AB116"/>
  <c r="CR116"/>
  <c r="Q116" s="1"/>
  <c r="CP116" s="1"/>
  <c r="O116" s="1"/>
  <c r="BD64"/>
  <c r="F97"/>
  <c r="BD194"/>
  <c r="AU104"/>
  <c r="AU194"/>
  <c r="F141"/>
  <c r="GN115"/>
  <c r="GM115"/>
  <c r="AX104"/>
  <c r="F129"/>
  <c r="AX194"/>
  <c r="GM162"/>
  <c r="GN162"/>
  <c r="GM68"/>
  <c r="GO68"/>
  <c r="CE104"/>
  <c r="AV122"/>
  <c r="GN158"/>
  <c r="GM158"/>
  <c r="BB154"/>
  <c r="F177"/>
  <c r="CJ104"/>
  <c r="BA122"/>
  <c r="R104"/>
  <c r="F136"/>
  <c r="AL154"/>
  <c r="Y164"/>
  <c r="AE154"/>
  <c r="R164"/>
  <c r="AI154"/>
  <c r="V164"/>
  <c r="AU154"/>
  <c r="F183"/>
  <c r="AE72"/>
  <c r="GX70"/>
  <c r="CJ72" s="1"/>
  <c r="P70"/>
  <c r="AL122"/>
  <c r="CY66"/>
  <c r="X66" s="1"/>
  <c r="GO66" s="1"/>
  <c r="CC72" s="1"/>
  <c r="G212" i="5" l="1"/>
  <c r="AT72" i="1"/>
  <c r="CC64"/>
  <c r="AK104"/>
  <c r="X122"/>
  <c r="F171"/>
  <c r="AX154"/>
  <c r="GN109"/>
  <c r="GM109"/>
  <c r="F190"/>
  <c r="X154"/>
  <c r="AI64"/>
  <c r="V72"/>
  <c r="AP60"/>
  <c r="AP224"/>
  <c r="F203"/>
  <c r="CB164"/>
  <c r="AD122"/>
  <c r="CP70"/>
  <c r="O70" s="1"/>
  <c r="AC72"/>
  <c r="GN116"/>
  <c r="GM116"/>
  <c r="AL104"/>
  <c r="Y122"/>
  <c r="R154"/>
  <c r="F178"/>
  <c r="AV104"/>
  <c r="F127"/>
  <c r="AU60"/>
  <c r="F213"/>
  <c r="AU224"/>
  <c r="AH64"/>
  <c r="U72"/>
  <c r="BB60"/>
  <c r="BB224"/>
  <c r="F207"/>
  <c r="F83"/>
  <c r="AZ64"/>
  <c r="AZ194"/>
  <c r="CH164"/>
  <c r="AC154"/>
  <c r="CF164"/>
  <c r="P164"/>
  <c r="CE164"/>
  <c r="U154"/>
  <c r="F186"/>
  <c r="AQ60"/>
  <c r="AQ224"/>
  <c r="F204"/>
  <c r="T64"/>
  <c r="F93"/>
  <c r="T194"/>
  <c r="AE64"/>
  <c r="R72"/>
  <c r="W154"/>
  <c r="F188"/>
  <c r="S154"/>
  <c r="F179"/>
  <c r="T154"/>
  <c r="F185"/>
  <c r="Q154"/>
  <c r="F176"/>
  <c r="AO60"/>
  <c r="AO224"/>
  <c r="F198"/>
  <c r="GN112"/>
  <c r="CB122" s="1"/>
  <c r="GM112"/>
  <c r="CA122" s="1"/>
  <c r="CY70"/>
  <c r="X70" s="1"/>
  <c r="CZ70"/>
  <c r="Y70" s="1"/>
  <c r="AL72" s="1"/>
  <c r="AF72"/>
  <c r="AK72"/>
  <c r="GM66"/>
  <c r="CA164"/>
  <c r="CC122"/>
  <c r="BA72"/>
  <c r="CJ64"/>
  <c r="F187"/>
  <c r="V154"/>
  <c r="F191"/>
  <c r="Y154"/>
  <c r="BA104"/>
  <c r="F142"/>
  <c r="AX60"/>
  <c r="F201"/>
  <c r="AX224"/>
  <c r="BD60"/>
  <c r="BD224"/>
  <c r="F219"/>
  <c r="W72"/>
  <c r="AJ64"/>
  <c r="BA154"/>
  <c r="F184"/>
  <c r="AZ104"/>
  <c r="F133"/>
  <c r="GO120"/>
  <c r="GM120"/>
  <c r="AD64"/>
  <c r="Q72"/>
  <c r="BC60"/>
  <c r="F210"/>
  <c r="BC224"/>
  <c r="O164"/>
  <c r="AB154"/>
  <c r="F175"/>
  <c r="AZ154"/>
  <c r="AW104"/>
  <c r="F128"/>
  <c r="GN114"/>
  <c r="GM114"/>
  <c r="AB122"/>
  <c r="CB104" l="1"/>
  <c r="AS122"/>
  <c r="CA104"/>
  <c r="AR122"/>
  <c r="AL64"/>
  <c r="Y72"/>
  <c r="CA154"/>
  <c r="AR164"/>
  <c r="O154"/>
  <c r="F166"/>
  <c r="CC104"/>
  <c r="AT122"/>
  <c r="AO22"/>
  <c r="F228"/>
  <c r="AO254"/>
  <c r="U64"/>
  <c r="F94"/>
  <c r="U194"/>
  <c r="AS164"/>
  <c r="CB154"/>
  <c r="V64"/>
  <c r="F95"/>
  <c r="V194"/>
  <c r="X104"/>
  <c r="F148"/>
  <c r="AT64"/>
  <c r="F90"/>
  <c r="AB104"/>
  <c r="O122"/>
  <c r="F84"/>
  <c r="Q64"/>
  <c r="BD22"/>
  <c r="F249"/>
  <c r="BD254"/>
  <c r="F92"/>
  <c r="BA64"/>
  <c r="BA194"/>
  <c r="AW164"/>
  <c r="CF154"/>
  <c r="AD104"/>
  <c r="Q122"/>
  <c r="S72"/>
  <c r="AF64"/>
  <c r="R64"/>
  <c r="F86"/>
  <c r="R194"/>
  <c r="F167"/>
  <c r="P154"/>
  <c r="AZ60"/>
  <c r="F205"/>
  <c r="AZ224"/>
  <c r="BB22"/>
  <c r="F237"/>
  <c r="BB254"/>
  <c r="AU22"/>
  <c r="F243"/>
  <c r="AU254"/>
  <c r="GM70"/>
  <c r="CA72" s="1"/>
  <c r="GN70"/>
  <c r="CB72" s="1"/>
  <c r="AB72"/>
  <c r="AP22"/>
  <c r="F233"/>
  <c r="G16" i="2" s="1"/>
  <c r="G18" s="1"/>
  <c r="AP254" i="1"/>
  <c r="BC22"/>
  <c r="F240"/>
  <c r="BC254"/>
  <c r="W64"/>
  <c r="F96"/>
  <c r="W194"/>
  <c r="AX22"/>
  <c r="AX254"/>
  <c r="F231"/>
  <c r="AK64"/>
  <c r="X72"/>
  <c r="T60"/>
  <c r="T224"/>
  <c r="F215"/>
  <c r="AQ22"/>
  <c r="F234"/>
  <c r="AQ254"/>
  <c r="CE154"/>
  <c r="AV164"/>
  <c r="CH154"/>
  <c r="AY164"/>
  <c r="Y104"/>
  <c r="F149"/>
  <c r="CH72"/>
  <c r="AC64"/>
  <c r="CF72"/>
  <c r="P72"/>
  <c r="CE72"/>
  <c r="CA64" l="1"/>
  <c r="AR72"/>
  <c r="T22"/>
  <c r="F245"/>
  <c r="T254"/>
  <c r="O72"/>
  <c r="AB64"/>
  <c r="O104"/>
  <c r="F124"/>
  <c r="AS154"/>
  <c r="F181"/>
  <c r="AW72"/>
  <c r="CF64"/>
  <c r="AU18"/>
  <c r="F273"/>
  <c r="BA60"/>
  <c r="BA224"/>
  <c r="F214"/>
  <c r="AT104"/>
  <c r="F140"/>
  <c r="AR154"/>
  <c r="F192"/>
  <c r="F75"/>
  <c r="P64"/>
  <c r="P194"/>
  <c r="AV154"/>
  <c r="F169"/>
  <c r="BC18"/>
  <c r="F270"/>
  <c r="BB18"/>
  <c r="F267"/>
  <c r="R60"/>
  <c r="R224"/>
  <c r="F208"/>
  <c r="S64"/>
  <c r="F87"/>
  <c r="S194"/>
  <c r="AW154"/>
  <c r="F170"/>
  <c r="BD18"/>
  <c r="F279"/>
  <c r="AY154"/>
  <c r="F172"/>
  <c r="AQ18"/>
  <c r="F264"/>
  <c r="V60"/>
  <c r="F217"/>
  <c r="V224"/>
  <c r="AO18"/>
  <c r="F258"/>
  <c r="W60"/>
  <c r="F218"/>
  <c r="W224"/>
  <c r="Q104"/>
  <c r="F134"/>
  <c r="AR104"/>
  <c r="F150"/>
  <c r="F98"/>
  <c r="X64"/>
  <c r="X194"/>
  <c r="CE64"/>
  <c r="AV72"/>
  <c r="AY72"/>
  <c r="CH64"/>
  <c r="AX18"/>
  <c r="F261"/>
  <c r="AP18"/>
  <c r="F263"/>
  <c r="I29" i="5" s="1"/>
  <c r="AS72" i="1"/>
  <c r="CB64"/>
  <c r="AZ22"/>
  <c r="AZ254"/>
  <c r="F235"/>
  <c r="U60"/>
  <c r="F216"/>
  <c r="U224"/>
  <c r="F99"/>
  <c r="Y64"/>
  <c r="Y194"/>
  <c r="AS104"/>
  <c r="F139"/>
  <c r="AT194"/>
  <c r="Q194"/>
  <c r="X60" l="1"/>
  <c r="X224"/>
  <c r="F220"/>
  <c r="AS64"/>
  <c r="F89"/>
  <c r="AS194"/>
  <c r="W22"/>
  <c r="F248"/>
  <c r="W254"/>
  <c r="S60"/>
  <c r="F209"/>
  <c r="S224"/>
  <c r="R22"/>
  <c r="F238"/>
  <c r="R254"/>
  <c r="P60"/>
  <c r="F197"/>
  <c r="P224"/>
  <c r="BA22"/>
  <c r="BA254"/>
  <c r="F244"/>
  <c r="H16" i="2" s="1"/>
  <c r="H18" s="1"/>
  <c r="T18" i="1"/>
  <c r="F275"/>
  <c r="Y60"/>
  <c r="F221"/>
  <c r="Y224"/>
  <c r="U22"/>
  <c r="F246"/>
  <c r="U254"/>
  <c r="AV64"/>
  <c r="F77"/>
  <c r="AV194"/>
  <c r="O64"/>
  <c r="F74"/>
  <c r="O194"/>
  <c r="F100"/>
  <c r="AR64"/>
  <c r="AR194"/>
  <c r="AT60"/>
  <c r="F212"/>
  <c r="AT224"/>
  <c r="AY64"/>
  <c r="F80"/>
  <c r="AY194"/>
  <c r="Q60"/>
  <c r="F206"/>
  <c r="Q224"/>
  <c r="AZ18"/>
  <c r="F265"/>
  <c r="V22"/>
  <c r="V254"/>
  <c r="F247"/>
  <c r="AW64"/>
  <c r="F78"/>
  <c r="AW194"/>
  <c r="Q22" l="1"/>
  <c r="F236"/>
  <c r="Q254"/>
  <c r="AT22"/>
  <c r="AT254"/>
  <c r="F242"/>
  <c r="F16" i="2" s="1"/>
  <c r="F18" s="1"/>
  <c r="U18" i="1"/>
  <c r="F276"/>
  <c r="I31" i="5" s="1"/>
  <c r="G31" s="1"/>
  <c r="W18" i="1"/>
  <c r="F278"/>
  <c r="V18"/>
  <c r="F277"/>
  <c r="AY60"/>
  <c r="F202"/>
  <c r="AY224"/>
  <c r="AR60"/>
  <c r="F222"/>
  <c r="AR224"/>
  <c r="Y22"/>
  <c r="Y254"/>
  <c r="F251"/>
  <c r="P22"/>
  <c r="F227"/>
  <c r="P254"/>
  <c r="AS60"/>
  <c r="F211"/>
  <c r="AS224"/>
  <c r="X22"/>
  <c r="F250"/>
  <c r="X254"/>
  <c r="O60"/>
  <c r="F196"/>
  <c r="O224"/>
  <c r="R18"/>
  <c r="F268"/>
  <c r="AW60"/>
  <c r="AW224"/>
  <c r="F200"/>
  <c r="AV60"/>
  <c r="F199"/>
  <c r="AV224"/>
  <c r="BA18"/>
  <c r="F274"/>
  <c r="I30" i="5" s="1"/>
  <c r="S22" i="1"/>
  <c r="S254"/>
  <c r="F239"/>
  <c r="J16" i="2" s="1"/>
  <c r="J18" s="1"/>
  <c r="AS22" i="1" l="1"/>
  <c r="F241"/>
  <c r="E16" i="2" s="1"/>
  <c r="AS254" i="1"/>
  <c r="AY22"/>
  <c r="F232"/>
  <c r="AY254"/>
  <c r="P18"/>
  <c r="F257"/>
  <c r="Y18"/>
  <c r="F281"/>
  <c r="S18"/>
  <c r="F269"/>
  <c r="I32" i="5" s="1"/>
  <c r="AV22" i="1"/>
  <c r="AV254"/>
  <c r="F229"/>
  <c r="AW22"/>
  <c r="AW254"/>
  <c r="F230"/>
  <c r="O22"/>
  <c r="F226"/>
  <c r="O254"/>
  <c r="AT18"/>
  <c r="F272"/>
  <c r="I28" i="5" s="1"/>
  <c r="Q18" i="1"/>
  <c r="F266"/>
  <c r="X18"/>
  <c r="F280"/>
  <c r="AR22"/>
  <c r="F252"/>
  <c r="AR254"/>
  <c r="O18" l="1"/>
  <c r="F256"/>
  <c r="AW18"/>
  <c r="F260"/>
  <c r="AV18"/>
  <c r="F259"/>
  <c r="AY18"/>
  <c r="F262"/>
  <c r="E18" i="2"/>
  <c r="I16"/>
  <c r="I18" s="1"/>
  <c r="AS18" i="1"/>
  <c r="F271"/>
  <c r="I27" i="5" s="1"/>
  <c r="AR18" i="1"/>
  <c r="F282"/>
  <c r="F283" l="1"/>
  <c r="F284" l="1"/>
  <c r="J222" i="5"/>
  <c r="J223" l="1"/>
  <c r="I26"/>
</calcChain>
</file>

<file path=xl/sharedStrings.xml><?xml version="1.0" encoding="utf-8"?>
<sst xmlns="http://schemas.openxmlformats.org/spreadsheetml/2006/main" count="3971" uniqueCount="502">
  <si>
    <t>Smeta.RU  (495) 974-1589</t>
  </si>
  <si>
    <t>_PS_</t>
  </si>
  <si>
    <t>Smeta.RU</t>
  </si>
  <si>
    <t/>
  </si>
  <si>
    <t>Новый объект</t>
  </si>
  <si>
    <t>Ремонт  комнаты Верея 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</si>
  <si>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</si>
  <si>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</si>
  <si>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</si>
  <si>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</si>
  <si>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</si>
  <si>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</si>
  <si>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</si>
  <si>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Новый раздел</t>
  </si>
  <si>
    <t>Демонтаж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</si>
  <si>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</si>
  <si>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</si>
  <si>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</si>
  <si>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</si>
  <si>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</si>
  <si>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</si>
  <si>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</si>
  <si>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</si>
  <si>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</si>
  <si>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</si>
  <si>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</si>
  <si>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</si>
  <si>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</si>
  <si>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</si>
  <si>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</si>
  <si>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</si>
  <si>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</si>
  <si>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</si>
  <si>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</si>
  <si>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</si>
  <si>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</si>
  <si>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</si>
  <si>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</si>
  <si>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</si>
  <si>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</si>
  <si>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</si>
  <si>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</si>
  <si>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</si>
  <si>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</si>
  <si>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</si>
  <si>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</si>
  <si>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</si>
  <si>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</si>
  <si>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</si>
  <si>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</si>
  <si>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</si>
  <si>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</si>
  <si>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</si>
  <si>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</si>
  <si>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</si>
  <si>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</si>
  <si>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</si>
  <si>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</si>
  <si>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</si>
  <si>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</si>
  <si>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</si>
  <si>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</si>
  <si>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</si>
  <si>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</si>
  <si>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</si>
  <si>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</si>
  <si>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</si>
  <si>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</si>
  <si>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</si>
  <si>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Новый подраздел</t>
  </si>
  <si>
    <t>Потолок</t>
  </si>
  <si>
    <t>2</t>
  </si>
  <si>
    <t>м08-02-413-6</t>
  </si>
  <si>
    <t>Провод, количество проводов в резинобитумной трубке до 3, сечение провода до 70 мм2</t>
  </si>
  <si>
    <t>100 М ТРУБОК</t>
  </si>
  <si>
    <t>ФЕРм-2001, м08-02-413-6, приказ Минстроя России №899/пр от 11.12.2015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</si>
  <si>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</si>
  <si>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</si>
  <si>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</si>
  <si>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2,1</t>
  </si>
  <si>
    <t>501-8442</t>
  </si>
  <si>
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</si>
  <si>
    <t>1000 м</t>
  </si>
  <si>
    <t>ТССЦ Московской обл., 501-8442, приказ Минстроя России №675/пр от 21.09.2015 г.</t>
  </si>
  <si>
    <t>1000 М</t>
  </si>
  <si>
    <t>3</t>
  </si>
  <si>
    <t>м08-03-594-12</t>
  </si>
  <si>
    <t>Светильник в подвесных потолках, устанавливаемый на подвесках, количество ламп в светильнике до 6</t>
  </si>
  <si>
    <t>100 шт.</t>
  </si>
  <si>
    <t>ФЕРм-2001, м08-03-594-12, приказ Минстроя России №899/пр от 11.12.2015 г.</t>
  </si>
  <si>
    <t>4</t>
  </si>
  <si>
    <t>15-01-047-15</t>
  </si>
  <si>
    <t>Устройство подвесных потолков типа &lt;Армстронг&gt; по каркасу из оцинкованного профиля</t>
  </si>
  <si>
    <t>100 м2 поверхности облицовки</t>
  </si>
  <si>
    <t>ТЕР Московской обл., 15-01-047-15, приказ Минстроя России №675/пр от 21.09.2015 г.</t>
  </si>
  <si>
    <t>=0</t>
  </si>
  <si>
    <t>Общестроительные работы</t>
  </si>
  <si>
    <t>Отделочные работы</t>
  </si>
  <si>
    <t>ФЕР-15</t>
  </si>
  <si>
    <t>*0,9</t>
  </si>
  <si>
    <t>*0,85</t>
  </si>
  <si>
    <t>4,1</t>
  </si>
  <si>
    <t>101-2414</t>
  </si>
  <si>
    <t>Панели потолочные с комплектующими «Армстронг»</t>
  </si>
  <si>
    <t>м2</t>
  </si>
  <si>
    <t>ТССЦ Московской обл., 101-2414, приказ Минстроя России №675/пр от 21.09.2015 г.</t>
  </si>
  <si>
    <t>Стены</t>
  </si>
  <si>
    <t>1</t>
  </si>
  <si>
    <t>15-07-016-1</t>
  </si>
  <si>
    <t>Облицовка стен гипсокартонными листами на клее</t>
  </si>
  <si>
    <t>100 м2 отделываемой поверхности</t>
  </si>
  <si>
    <t>ТЕР Московской обл., 15-07-016-1, приказ Минстроя России №675/пр от 21.09.2015 г.</t>
  </si>
  <si>
    <t>15-06-001-4</t>
  </si>
  <si>
    <t>Оклейка обоями стен по листовым материалам, гипсобетонным и гипсолитовым поверхностям простыми и средней плотности</t>
  </si>
  <si>
    <t>100 м2 оклеиваемой и обиваемой поверхности</t>
  </si>
  <si>
    <t>ТЕР Московской обл., 15-06-001-4, приказ Минстроя России №675/пр от 21.09.2015 г.</t>
  </si>
  <si>
    <t>101-1830</t>
  </si>
  <si>
    <t>Обои обыкновенного качества</t>
  </si>
  <si>
    <t>100 м2</t>
  </si>
  <si>
    <t>ТССЦ Московской обл., 101-1830, приказ Минстроя России №675/пр от 21.09.2015 г.</t>
  </si>
  <si>
    <t>2,2</t>
  </si>
  <si>
    <t>101-3938</t>
  </si>
  <si>
    <t>Стеклообои TASSOGLAS, рогожка крупная</t>
  </si>
  <si>
    <t>ТССЦ Московской обл., 101-3938, приказ Минстроя России №675/пр от 21.09.2015 г.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</si>
  <si>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</si>
  <si>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</si>
  <si>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</si>
  <si>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ТЕР Московской обл., 15-01-050-4, приказ Минстроя России №675/пр от 21.09.2015 г.</t>
  </si>
  <si>
    <t>101-9155</t>
  </si>
  <si>
    <t>Листы облицовочные декоративные</t>
  </si>
  <si>
    <t>ТССЦ Московской обл., 101-9155, приказ Минстроя России №675/пр от 21.09.2015 г.</t>
  </si>
  <si>
    <t>4,2</t>
  </si>
  <si>
    <t>101-9732</t>
  </si>
  <si>
    <t>Грунтовка</t>
  </si>
  <si>
    <t>т</t>
  </si>
  <si>
    <t>ТССЦ Московской обл., 101-9732, приказ Минстроя России №675/пр от 21.09.2015 г.</t>
  </si>
  <si>
    <t>5</t>
  </si>
  <si>
    <t>10-01-035-1</t>
  </si>
  <si>
    <t>Установка подоконных досок из ПВХ в каменных стенах толщиной до 0,51 м</t>
  </si>
  <si>
    <t>100 п. м</t>
  </si>
  <si>
    <t>ТЕР Московской обл., 10-01-035-1, приказ Минстроя России №675/пр от 21.09.2015 г.</t>
  </si>
  <si>
    <t>Деревянные конструкции</t>
  </si>
  <si>
    <t>ФЕР-10</t>
  </si>
  <si>
    <t>5,2</t>
  </si>
  <si>
    <t>101-2906</t>
  </si>
  <si>
    <t>Доски подоконные ПВХ, шириной 300 мм</t>
  </si>
  <si>
    <t>м</t>
  </si>
  <si>
    <t>ТССЦ Московской обл., 101-2906, приказ Минстроя России №675/пр от 21.09.2015 г.</t>
  </si>
  <si>
    <t>5,3</t>
  </si>
  <si>
    <t>101-9138</t>
  </si>
  <si>
    <t>Доски подоконные ПВХ</t>
  </si>
  <si>
    <t>ТССЦ Московской обл., 101-9138, приказ Минстроя России №675/пр от 21.09.2015 г.</t>
  </si>
  <si>
    <t>6</t>
  </si>
  <si>
    <t>58-20-1</t>
  </si>
  <si>
    <t>Смена обделок из листовой стали (поясков, сандриков, отливов, карнизов) шириной до 0,4 м</t>
  </si>
  <si>
    <t>100 м</t>
  </si>
  <si>
    <t>ТЕРр Московской обл., 58-20-1, приказ Минстроя России №675/пр от 21.09.2015 г.</t>
  </si>
  <si>
    <t>Ремонтно-строительные работы</t>
  </si>
  <si>
    <t>Крыши, кровля</t>
  </si>
  <si>
    <t>рФЕР-58</t>
  </si>
  <si>
    <t>6,1</t>
  </si>
  <si>
    <t>509-9900</t>
  </si>
  <si>
    <t>Строительный мусор</t>
  </si>
  <si>
    <t>ТССЦ Московской обл., 509-9900, приказ Минстроя России №675/пр от 21.09.2015 г.</t>
  </si>
  <si>
    <t>8</t>
  </si>
  <si>
    <t>м08-03-591-4</t>
  </si>
  <si>
    <t>Выключатель двухклавишный неутопленного типа при открытой проводке</t>
  </si>
  <si>
    <t>ФЕРм-2001, м08-03-591-4, приказ Минстроя России №899/пр от 11.12.2015 г.</t>
  </si>
  <si>
    <t>9</t>
  </si>
  <si>
    <t>м08-03-591-8</t>
  </si>
  <si>
    <t>Розетка штепсельная неутопленного типа при открытой проводке</t>
  </si>
  <si>
    <t>ТЕРм Московской обл., м08-03-591-8, приказ Минстроя России №675/пр от 21.09.2015 г.</t>
  </si>
  <si>
    <t>9,1</t>
  </si>
  <si>
    <t>503-0470</t>
  </si>
  <si>
    <t>Розетка открытой проводки двухгнездная с заземлением</t>
  </si>
  <si>
    <t>шт.</t>
  </si>
  <si>
    <t>ТССЦ Московской обл., 503-0470, приказ Минстроя России №675/пр от 21.09.2015 г.</t>
  </si>
  <si>
    <t>Пол</t>
  </si>
  <si>
    <t>57-8-3</t>
  </si>
  <si>
    <t>Смена простильных дощатых полов с полной сменой досок</t>
  </si>
  <si>
    <t>100 м2 пола</t>
  </si>
  <si>
    <t>ТЕРр Московской обл., 57-8-3, приказ Минстроя России №675/пр от 21.09.2015 г.</t>
  </si>
  <si>
    <t>*1,25</t>
  </si>
  <si>
    <t>*1,15</t>
  </si>
  <si>
    <t>Полы</t>
  </si>
  <si>
    <t>рФЕР-57</t>
  </si>
  <si>
    <t>1,1</t>
  </si>
  <si>
    <t>11-01-053-2</t>
  </si>
  <si>
    <t>Устройство оснований полов из фанеры в один слой площадью свыше 20 м2</t>
  </si>
  <si>
    <t>ТЕР Московской обл., 11-01-053-2, приказ Минстроя России №675/пр от 21.09.2015 г.</t>
  </si>
  <si>
    <t>ФЕР-11</t>
  </si>
  <si>
    <t>11-01-036-2</t>
  </si>
  <si>
    <t>Устройство покрытий из линолеума на клее КН-2</t>
  </si>
  <si>
    <t>100 м2 покрытия</t>
  </si>
  <si>
    <t>ТЕР Московской обл., 11-01-036-2, приказ Минстроя России №675/пр от 21.09.2015 г.</t>
  </si>
  <si>
    <t>3,1</t>
  </si>
  <si>
    <t>101-0560</t>
  </si>
  <si>
    <t>Линолеум вспененный с печатным рисунком, защищенный поливинилхлоридным слоем, марки Л-Т 3-3.3</t>
  </si>
  <si>
    <t>ТССЦ Московской обл., 101-0560, приказ Минстроя России №675/пр от 21.09.2015 г.</t>
  </si>
  <si>
    <t>11-01-040-1</t>
  </si>
  <si>
    <t>Устройство плинтусов поливинилхлоридных на клее КН-2</t>
  </si>
  <si>
    <t>100 М ПЛИНТУСА</t>
  </si>
  <si>
    <t>ТЕР Московской обл., 11-01-040-1, приказ Минстроя России №675/пр от 21.09.2015 г.</t>
  </si>
  <si>
    <t>101-4858</t>
  </si>
  <si>
    <t>Плинтуса для полов с кабель-каналом пластиковые, 22х49 мм</t>
  </si>
  <si>
    <t>ТССЦ Московской обл., 101-4858, приказ Минстроя России №675/пр от 21.09.2015 г.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</si>
  <si>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</si>
  <si>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</si>
  <si>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</si>
  <si>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</si>
  <si>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</si>
  <si>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</si>
  <si>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</si>
  <si>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</si>
  <si>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</si>
  <si>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</si>
  <si>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</si>
  <si>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</si>
  <si>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</si>
  <si>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</si>
  <si>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</si>
  <si>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</si>
  <si>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</si>
  <si>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</si>
  <si>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</si>
  <si>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</si>
  <si>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</si>
  <si>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</si>
  <si>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</si>
  <si>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</si>
  <si>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</si>
  <si>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</si>
  <si>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</si>
  <si>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</si>
  <si>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</si>
  <si>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</si>
  <si>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</si>
  <si>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</si>
  <si>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</si>
  <si>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</si>
  <si>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</si>
  <si>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</si>
  <si>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</si>
  <si>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</si>
  <si>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</si>
  <si>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</si>
  <si>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</si>
  <si>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</si>
  <si>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</si>
  <si>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</si>
  <si>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</si>
  <si>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</si>
  <si>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</si>
  <si>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</si>
  <si>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</si>
  <si>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</si>
  <si>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</si>
  <si>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</si>
  <si>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</si>
  <si>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</si>
  <si>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</si>
  <si>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</si>
  <si>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</si>
  <si>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</si>
  <si>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</si>
  <si>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</si>
  <si>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</si>
  <si>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</si>
  <si>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</si>
  <si>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</si>
  <si>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</si>
  <si>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</si>
  <si>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</si>
  <si>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</si>
  <si>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</si>
  <si>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</si>
  <si>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</si>
  <si>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1-2038</t>
  </si>
  <si>
    <t>Рабочий монтажник среднего разряда 3,8</t>
  </si>
  <si>
    <t>чел.-ч</t>
  </si>
  <si>
    <t>Затраты труда машинистов</t>
  </si>
  <si>
    <t>чел.час</t>
  </si>
  <si>
    <t>021102</t>
  </si>
  <si>
    <t>ФСЭМ-2001, 021102, приказ Минстроя России №899/пр от 11.12.2015 г.</t>
  </si>
  <si>
    <t>Краны на автомобильном ходу при работе на монтаже технологического оборудования 10 т</t>
  </si>
  <si>
    <t>маш.-ч</t>
  </si>
  <si>
    <t>400001</t>
  </si>
  <si>
    <t>ФСЭМ-2001, 400001, приказ Минстроя России №899/пр от 11.12.2015 г.</t>
  </si>
  <si>
    <t>Автомобили бортовые, грузоподъемность до 5 т</t>
  </si>
  <si>
    <t>101-0319</t>
  </si>
  <si>
    <t>ФССЦ-2001, 101-0319, приказ Минстроя России №899/пр от 11.12.2015 г.</t>
  </si>
  <si>
    <t>Картон строительный прокладочный марки Б</t>
  </si>
  <si>
    <t>101-0612</t>
  </si>
  <si>
    <t>ФССЦ-2001, 101-0612, приказ Минстроя России №899/пр от 11.12.2015 г.</t>
  </si>
  <si>
    <t>Мастика клеящая морозостойкая битумно-масляная МБ-50</t>
  </si>
  <si>
    <t>101-1764</t>
  </si>
  <si>
    <t>ФССЦ-2001, 101-1764, приказ Минстроя России №899/пр от 11.12.2015 г.</t>
  </si>
  <si>
    <t>Тальк молотый, сорт I</t>
  </si>
  <si>
    <t>101-2143</t>
  </si>
  <si>
    <t>ФССЦ-2001, 101-2143, приказ Минстроя России №899/пр от 11.12.2015 г.</t>
  </si>
  <si>
    <t>Краска</t>
  </si>
  <si>
    <t>кг</t>
  </si>
  <si>
    <t>101-2499</t>
  </si>
  <si>
    <t>ФССЦ-2001, 101-2499, приказ Минстроя России №899/пр от 11.12.2015 г.</t>
  </si>
  <si>
    <t>Лента изоляционная прорезиненная односторонняя ширина 20 мм, толщина 0,25-0,35 мм</t>
  </si>
  <si>
    <t>101-3914</t>
  </si>
  <si>
    <t>ФССЦ-2001, 101-3914, приказ Минстроя России №899/пр от 11.12.2015 г.</t>
  </si>
  <si>
    <t>Дюбели распорные полипропиленовые</t>
  </si>
  <si>
    <t>405-0219</t>
  </si>
  <si>
    <t>ФССЦ-2001, 405-0219, приказ Минстроя России №899/пр от 11.12.2015 г.</t>
  </si>
  <si>
    <t>Гипсовые вяжущие, марка Г3</t>
  </si>
  <si>
    <t>999-9950</t>
  </si>
  <si>
    <t>ФССЦ-2001, 999-9950, приказ Минстроя России №899/пр от 11.12.2015 г.</t>
  </si>
  <si>
    <t>Вспомогательные ненормируемые материалы (2% от ОЗП)</t>
  </si>
  <si>
    <t>РУБ</t>
  </si>
  <si>
    <t>1-2042</t>
  </si>
  <si>
    <t>Рабочий монтажник среднего разряда 4,2</t>
  </si>
  <si>
    <t>040502</t>
  </si>
  <si>
    <t>ФСЭМ-2001, 040502, приказ Минстроя России №899/пр от 11.12.2015 г.</t>
  </si>
  <si>
    <t>Установки для сварки ручной дуговой (постоянного тока)</t>
  </si>
  <si>
    <t>331002</t>
  </si>
  <si>
    <t>ФСЭМ-2001, 331002, приказ Минстроя России №899/пр от 11.12.2015 г.</t>
  </si>
  <si>
    <t>Станок сверлильный</t>
  </si>
  <si>
    <t>101-1616</t>
  </si>
  <si>
    <t>ФССЦ-2001, 101-1616, приказ Минстроя России №899/пр от 11.12.2015 г.</t>
  </si>
  <si>
    <t>Сталь круглая углеродистая обыкновенного качества марки ВСт3пс5-1 диаметром 10 мм</t>
  </si>
  <si>
    <t>101-1924</t>
  </si>
  <si>
    <t>ФССЦ-2001, 101-1924, приказ Минстроя России №899/пр от 11.12.2015 г.</t>
  </si>
  <si>
    <t>Электроды диаметром 4 мм Э42А</t>
  </si>
  <si>
    <t>101-1977</t>
  </si>
  <si>
    <t>ФССЦ-2001, 101-1977, приказ Минстроя России №899/пр от 11.12.2015 г.</t>
  </si>
  <si>
    <t>Болты с гайками и шайбами строительные</t>
  </si>
  <si>
    <t>101-2478</t>
  </si>
  <si>
    <t>ФССЦ-2001, 101-2478, приказ Минстроя России №899/пр от 11.12.2015 г.</t>
  </si>
  <si>
    <t>Лента К226</t>
  </si>
  <si>
    <t>402-0018</t>
  </si>
  <si>
    <t>ФССЦ-2001, 402-0018, приказ Минстроя России №899/пр от 11.12.2015 г.</t>
  </si>
  <si>
    <t>Смеси сухие известково-карбонатные штукатурные</t>
  </si>
  <si>
    <t>1-1038-90</t>
  </si>
  <si>
    <t>Рабочий строитель среднего разряда 3,8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</si>
  <si>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</si>
  <si>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</si>
  <si>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</si>
  <si>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330206</t>
  </si>
  <si>
    <t>ТСЭМ Московской обл., 330206, приказ Минстроя России №675/пр от 21.09.2015 г.</t>
  </si>
  <si>
    <t>Дрели электрические</t>
  </si>
  <si>
    <t>ТСЭМ Московской обл., 400001, приказ Минстроя России №675/пр от 21.09.2015 г.</t>
  </si>
  <si>
    <t>1-1035-90</t>
  </si>
  <si>
    <t>Рабочий строитель среднего разряда 3,5</t>
  </si>
  <si>
    <t>101-1757</t>
  </si>
  <si>
    <t>ТССЦ Московской обл., 101-1757, приказ Минстроя России №675/пр от 21.09.2015 г.</t>
  </si>
  <si>
    <t>Ветошь</t>
  </si>
  <si>
    <t>101-2356</t>
  </si>
  <si>
    <t>ТССЦ Московской обл., 101-2356, приказ Минстроя России №675/пр от 21.09.2015 г.</t>
  </si>
  <si>
    <t>Бумага шлифовальная</t>
  </si>
  <si>
    <t>1000 м2</t>
  </si>
  <si>
    <t>101-2430</t>
  </si>
  <si>
    <t>ТССЦ Московской обл., 101-2430, приказ Минстроя России №675/пр от 21.09.2015 г.</t>
  </si>
  <si>
    <t>Грунтовка «Тифенгрунд», КНАУФ</t>
  </si>
  <si>
    <t>101-2435</t>
  </si>
  <si>
    <t>ТССЦ Московской обл., 101-2435, приказ Минстроя России №675/пр от 21.09.2015 г.</t>
  </si>
  <si>
    <t>Клей «Перлфикс», КНАУФ</t>
  </si>
  <si>
    <t>101-2438</t>
  </si>
  <si>
    <t>ТССЦ Московской обл., 101-2438, приказ Минстроя России №675/пр от 21.09.2015 г.</t>
  </si>
  <si>
    <t>Шпаклевка «Фугенфюллер», КНАУФ</t>
  </si>
  <si>
    <t>101-2509</t>
  </si>
  <si>
    <t>ТССЦ Московской обл., 101-2509, приказ Минстроя России №675/пр от 21.09.2015 г.</t>
  </si>
  <si>
    <t>Листы гипсокартонные ГКЛ 12,5 мм</t>
  </si>
  <si>
    <t>101-3591</t>
  </si>
  <si>
    <t>ТССЦ Московской обл., 101-3591, приказ Минстроя России №675/пр от 21.09.2015 г.</t>
  </si>
  <si>
    <t>Лента для заделки швов ГКЛ, серпянка, шириной 5см</t>
  </si>
  <si>
    <t>1-1033-90</t>
  </si>
  <si>
    <t>Рабочий строитель среднего разряда 3,3</t>
  </si>
  <si>
    <t>101-1817</t>
  </si>
  <si>
    <t>ТССЦ Московской обл., 101-1817, приказ Минстроя России №675/пр от 21.09.2015 г.</t>
  </si>
  <si>
    <t>Клей для обоев КМЦ</t>
  </si>
  <si>
    <t>101-1829</t>
  </si>
  <si>
    <t>ТССЦ Московской обл., 101-1829, приказ Минстроя России №675/пр от 21.09.2015 г.</t>
  </si>
  <si>
    <t>Бумага ролевая</t>
  </si>
  <si>
    <t>409-0639</t>
  </si>
  <si>
    <t>ТССЦ Московской обл., 409-0639, приказ Минстроя России №675/пр от 21.09.2015 г.</t>
  </si>
  <si>
    <t>Пемза шлаковая (щебень пористый из металлургического шлака), марка 600, фракция 5-10 мм</t>
  </si>
  <si>
    <t>м3</t>
  </si>
  <si>
    <t>411-0001</t>
  </si>
  <si>
    <t>ТССЦ Московской обл., 411-0001, приказ Минстроя России №675/пр от 21.09.2015 г.</t>
  </si>
  <si>
    <t>Вода</t>
  </si>
  <si>
    <t>1-1036-90</t>
  </si>
  <si>
    <t>Рабочий строитель среднего разряда 3,6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</si>
  <si>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</si>
  <si>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</si>
  <si>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</si>
  <si>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101-2434</t>
  </si>
  <si>
    <t>ТССЦ Московской обл., 101-2434, приказ Минстроя России №675/пр от 21.09.2015 г.</t>
  </si>
  <si>
    <t>Клей ПВА</t>
  </si>
  <si>
    <t>1-1030-90</t>
  </si>
  <si>
    <t>Рабочий строитель среднего разряда 3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</si>
  <si>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</si>
  <si>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</si>
  <si>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</si>
  <si>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</si>
  <si>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</si>
  <si>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</si>
  <si>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101-0794</t>
  </si>
  <si>
    <t>ТССЦ Московской обл., 101-0794, приказ Минстроя России №675/пр от 21.09.2015 г.</t>
  </si>
  <si>
    <t>Проволока канатная оцинкованная, диаметром 2,6 мм</t>
  </si>
  <si>
    <t>101-1706</t>
  </si>
  <si>
    <t>ТССЦ Московской обл., 101-1706, приказ Минстроя России №675/пр от 21.09.2015 г.</t>
  </si>
  <si>
    <t>Сталь листовая оцинкованная толщиной листа 0,5 мм</t>
  </si>
  <si>
    <t>101-1805</t>
  </si>
  <si>
    <t>ТССЦ Московской обл., 101-1805, приказ Минстроя России №675/пр от 21.09.2015 г.</t>
  </si>
  <si>
    <t>Гвозди строительные</t>
  </si>
  <si>
    <t>ФСЭМ-2001, 330206, приказ Минстроя России №899/пр от 11.12.2015 г.</t>
  </si>
  <si>
    <t>101-1477</t>
  </si>
  <si>
    <t>ФССЦ-2001, 101-1477, приказ Минстроя России №899/пр от 11.12.2015 г.</t>
  </si>
  <si>
    <t>Шурупы с полукруглой головкой 2,5х20 мм</t>
  </si>
  <si>
    <t>101-1481</t>
  </si>
  <si>
    <t>ФССЦ-2001, 101-1481, приказ Минстроя России №899/пр от 11.12.2015 г.</t>
  </si>
  <si>
    <t>Шурупы с полукруглой головкой 4x40 мм</t>
  </si>
  <si>
    <t>1-2042-90</t>
  </si>
  <si>
    <t>ТСЭМ Московской обл., 021102, приказ Минстроя России №675/пр от 21.09.2015 г.</t>
  </si>
  <si>
    <t>ТССЦ Московской обл., 101-1477, приказ Минстроя России №675/пр от 21.09.2015 г.</t>
  </si>
  <si>
    <t>ТССЦ Московской обл., 101-1481, приказ Минстроя России №675/пр от 21.09.2015 г.</t>
  </si>
  <si>
    <t>ТССЦ Московской обл., 101-2499, приказ Минстроя России №675/пр от 21.09.2015 г.</t>
  </si>
  <si>
    <t>ТССЦ Московской обл., 101-3914, приказ Минстроя России №675/пр от 21.09.2015 г.</t>
  </si>
  <si>
    <t>ТССЦ Московской обл., 999-9950, приказ Минстроя России №675/пр от 21.09.2015 г.</t>
  </si>
  <si>
    <t>1-1024-90</t>
  </si>
  <si>
    <t>Рабочий строитель среднего разряда 2,4</t>
  </si>
  <si>
    <t>102-0057</t>
  </si>
  <si>
    <t>ТССЦ Московской обл., 102-0057, приказ Минстроя России №675/пр от 21.09.2015 г.</t>
  </si>
  <si>
    <t>Доски обрезные хвойных пород длиной 4-6,5 м, шириной 75-150 мм, толщиной 32-40 мм, III сорта</t>
  </si>
  <si>
    <t>1-1025-90</t>
  </si>
  <si>
    <t>Рабочий строитель среднего разряда 2,5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</si>
  <si>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</si>
  <si>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</si>
  <si>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</si>
  <si>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134041</t>
  </si>
  <si>
    <t>ТСЭМ Московской обл., 134041, приказ Минстроя России №675/пр от 21.09.2015 г.</t>
  </si>
  <si>
    <t>Шуруповерт</t>
  </si>
  <si>
    <t>101-1480</t>
  </si>
  <si>
    <t>ТССЦ Московской обл., 101-1480, приказ Минстроя России №675/пр от 21.09.2015 г.</t>
  </si>
  <si>
    <t>Шурупы с полукруглой головкой 3,5х35 мм</t>
  </si>
  <si>
    <t>102-0443</t>
  </si>
  <si>
    <t>ТССЦ Московской обл., 102-0443, приказ Минстроя России №675/пр от 21.09.2015 г.</t>
  </si>
  <si>
    <t>Фанера общего назначения из шпона лиственных пород водостойкая марки ФК, сорт 2/4, толщина 12 мм</t>
  </si>
  <si>
    <t>1-1027-90</t>
  </si>
  <si>
    <t>Рабочий строитель среднего разряда 2,7</t>
  </si>
  <si>
    <t>101-0544</t>
  </si>
  <si>
    <t>ТССЦ Московской обл., 101-0544, приказ Минстроя России №675/пр от 21.09.2015 г.</t>
  </si>
  <si>
    <t>Линолеум поливинилхлоридный многослойный и однослойный без подосновы марки М, толщиной 2,1 мм</t>
  </si>
  <si>
    <t>101-0609</t>
  </si>
  <si>
    <t>ТССЦ Московской обл., 101-0609, приказ Минстроя России №675/пр от 21.09.2015 г.</t>
  </si>
  <si>
    <t>Мастика клеящая каучуковая, марки КН-2</t>
  </si>
  <si>
    <t>1-1041-90</t>
  </si>
  <si>
    <t>Рабочий строитель среднего разряда 4,1</t>
  </si>
  <si>
    <t>101-4852</t>
  </si>
  <si>
    <t>ТССЦ Московской обл., 101-4852, приказ Минстроя России №675/пр от 21.09.2015 г.</t>
  </si>
  <si>
    <t>Плинтуса для полов пластиковые, 19х48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</si>
  <si>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</si>
  <si>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</si>
  <si>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</si>
  <si>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</si>
  <si>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</si>
  <si>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</si>
  <si>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</si>
  <si>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</si>
  <si>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</si>
  <si>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</si>
  <si>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</si>
  <si>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</si>
  <si>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</si>
  <si>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</si>
  <si>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</si>
  <si>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</si>
  <si>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</si>
  <si>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</si>
  <si>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</si>
  <si>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</si>
  <si>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</si>
  <si>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</si>
  <si>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</si>
  <si>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</si>
  <si>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</si>
  <si>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</si>
  <si>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</si>
  <si>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</si>
  <si>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</si>
  <si>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</si>
  <si>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</si>
  <si>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январь 2021 года и Московская область Каталог текущих цен на материалы, декабрь 2020 г</t>
  </si>
  <si>
    <t>Зарплата</t>
  </si>
  <si>
    <t>в т.ч. зарплата машинистов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</si>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</sst>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164" fontId="14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33"/>
  <sheetViews>
    <sheetView tabSelected="1" zoomScaleNormal="100" workbookViewId="0">
      <selection activeCell="A121" sqref="A12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457</v>
      </c>
      <c r="C3" s="79"/>
      <c r="D3" s="79"/>
      <c r="E3" s="79"/>
      <c r="F3" s="11"/>
      <c r="G3" s="11"/>
      <c r="H3" s="79" t="s">
        <v>458</v>
      </c>
      <c r="I3" s="79"/>
      <c r="J3" s="79"/>
      <c r="K3" s="79"/>
      <c r="L3" s="79"/>
    </row>
    <row r="4" spans="1:12" ht="14.25">
      <c r="A4" s="11"/>
      <c r="B4" s="59"/>
      <c r="C4" s="59"/>
      <c r="D4" s="59"/>
      <c r="E4" s="59"/>
      <c r="F4" s="11"/>
      <c r="G4" s="11"/>
      <c r="H4" s="59"/>
      <c r="I4" s="59"/>
      <c r="J4" s="59"/>
      <c r="K4" s="59"/>
      <c r="L4" s="59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59" t="str">
        <f>CONCATENATE("______________________ ", IF(Source!AL12&lt;&gt;"", Source!AL12, ""))</f>
        <v xml:space="preserve">______________________ </v>
      </c>
      <c r="C6" s="59"/>
      <c r="D6" s="59"/>
      <c r="E6" s="59"/>
      <c r="F6" s="11"/>
      <c r="G6" s="11"/>
      <c r="H6" s="59" t="str">
        <f>CONCATENATE("______________________ ", IF(Source!AH12&lt;&gt;"", Source!AH12, ""))</f>
        <v xml:space="preserve">______________________ </v>
      </c>
      <c r="I6" s="59"/>
      <c r="J6" s="59"/>
      <c r="K6" s="59"/>
      <c r="L6" s="59"/>
    </row>
    <row r="7" spans="1:12" ht="14.25">
      <c r="A7" s="16"/>
      <c r="B7" s="77" t="s">
        <v>459</v>
      </c>
      <c r="C7" s="77"/>
      <c r="D7" s="77"/>
      <c r="E7" s="77"/>
      <c r="F7" s="11"/>
      <c r="G7" s="11"/>
      <c r="H7" s="77" t="s">
        <v>459</v>
      </c>
      <c r="I7" s="77"/>
      <c r="J7" s="77"/>
      <c r="K7" s="77"/>
      <c r="L7" s="77"/>
    </row>
    <row r="10" spans="1:12" ht="15.75">
      <c r="A10" s="16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6"/>
    </row>
    <row r="11" spans="1:12" ht="14.25">
      <c r="A11" s="17"/>
      <c r="B11" s="78" t="s">
        <v>460</v>
      </c>
      <c r="C11" s="78"/>
      <c r="D11" s="78"/>
      <c r="E11" s="78"/>
      <c r="F11" s="78"/>
      <c r="G11" s="78"/>
      <c r="H11" s="78"/>
      <c r="I11" s="78"/>
      <c r="J11" s="78"/>
      <c r="K11" s="78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0" t="s">
        <v>461</v>
      </c>
      <c r="G13" s="60"/>
      <c r="H13" s="67" t="str">
        <f>IF(Source!F12&lt;&gt;"Новый объект", Source!F12, "")</f>
        <v/>
      </c>
      <c r="I13" s="67"/>
      <c r="J13" s="67"/>
      <c r="K13" s="67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2" t="str">
        <f>CONCATENATE( "ЛОКАЛЬНАЯ СМЕТА № ",IF(Source!F12&lt;&gt;"Новый объект", Source!F12, ""))</f>
        <v xml:space="preserve">ЛОКАЛЬНАЯ СМЕТА № </v>
      </c>
      <c r="C15" s="72"/>
      <c r="D15" s="72"/>
      <c r="E15" s="72"/>
      <c r="F15" s="72"/>
      <c r="G15" s="72"/>
      <c r="H15" s="72"/>
      <c r="I15" s="72"/>
      <c r="J15" s="72"/>
      <c r="K15" s="72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4" t="str">
        <f>IF(Source!G12&lt;&gt;"Новый объект", Source!G12, "")</f>
        <v>Ремонт  комнаты Верея 21</v>
      </c>
      <c r="C19" s="74"/>
      <c r="D19" s="74"/>
      <c r="E19" s="74"/>
      <c r="F19" s="74"/>
      <c r="G19" s="74"/>
      <c r="H19" s="74"/>
      <c r="I19" s="74"/>
      <c r="J19" s="74"/>
      <c r="K19" s="74"/>
      <c r="L19" s="21"/>
    </row>
    <row r="20" spans="1:12" ht="14.25">
      <c r="A20" s="11"/>
      <c r="B20" s="75" t="s">
        <v>462</v>
      </c>
      <c r="C20" s="75"/>
      <c r="D20" s="75"/>
      <c r="E20" s="75"/>
      <c r="F20" s="75"/>
      <c r="G20" s="75"/>
      <c r="H20" s="75"/>
      <c r="I20" s="75"/>
      <c r="J20" s="75"/>
      <c r="K20" s="75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7" t="str">
        <f>CONCATENATE("Основание: ", Source!J12)</f>
        <v xml:space="preserve">Основание: 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6" t="s">
        <v>463</v>
      </c>
      <c r="H25" s="76"/>
      <c r="I25" s="76" t="s">
        <v>464</v>
      </c>
      <c r="J25" s="76"/>
      <c r="K25" s="11"/>
      <c r="L25" s="11"/>
    </row>
    <row r="26" spans="1:12" ht="15">
      <c r="A26" s="11"/>
      <c r="B26" s="11"/>
      <c r="C26" s="69" t="s">
        <v>465</v>
      </c>
      <c r="D26" s="69"/>
      <c r="E26" s="69"/>
      <c r="F26" s="69"/>
      <c r="G26" s="68">
        <f>SUM(O1:O221)/1000</f>
        <v>13.608030000000001</v>
      </c>
      <c r="H26" s="68"/>
      <c r="I26" s="68">
        <f>(Source!F284/1000)</f>
        <v>157.37227999999999</v>
      </c>
      <c r="J26" s="68"/>
      <c r="K26" s="70" t="s">
        <v>466</v>
      </c>
      <c r="L26" s="70"/>
    </row>
    <row r="27" spans="1:12" ht="14.25">
      <c r="A27" s="11"/>
      <c r="B27" s="11"/>
      <c r="C27" s="71" t="s">
        <v>467</v>
      </c>
      <c r="D27" s="71"/>
      <c r="E27" s="71"/>
      <c r="F27" s="71"/>
      <c r="G27" s="68">
        <f>SUM(W1:W221)/1000</f>
        <v>12.705970000000002</v>
      </c>
      <c r="H27" s="68"/>
      <c r="I27" s="68">
        <f>(Source!F271)/1000</f>
        <v>108.50691999999999</v>
      </c>
      <c r="J27" s="68"/>
      <c r="K27" s="70" t="s">
        <v>466</v>
      </c>
      <c r="L27" s="70"/>
    </row>
    <row r="28" spans="1:12" ht="14.25">
      <c r="A28" s="11"/>
      <c r="B28" s="11"/>
      <c r="C28" s="71" t="s">
        <v>468</v>
      </c>
      <c r="D28" s="71"/>
      <c r="E28" s="71"/>
      <c r="F28" s="71"/>
      <c r="G28" s="68">
        <f>SUM(X1:X221)/1000</f>
        <v>0.90206000000000008</v>
      </c>
      <c r="H28" s="68"/>
      <c r="I28" s="68">
        <f>(Source!F272)/1000</f>
        <v>22.636650000000003</v>
      </c>
      <c r="J28" s="68"/>
      <c r="K28" s="70" t="s">
        <v>466</v>
      </c>
      <c r="L28" s="70"/>
    </row>
    <row r="29" spans="1:12" ht="14.25">
      <c r="A29" s="11"/>
      <c r="B29" s="11"/>
      <c r="C29" s="71" t="s">
        <v>469</v>
      </c>
      <c r="D29" s="71"/>
      <c r="E29" s="71"/>
      <c r="F29" s="71"/>
      <c r="G29" s="68">
        <f>SUM(Y1:Y221)/1000</f>
        <v>0</v>
      </c>
      <c r="H29" s="68"/>
      <c r="I29" s="68">
        <f>(Source!F263)/1000</f>
        <v>0</v>
      </c>
      <c r="J29" s="68"/>
      <c r="K29" s="70" t="s">
        <v>466</v>
      </c>
      <c r="L29" s="70"/>
    </row>
    <row r="30" spans="1:12" ht="14.25">
      <c r="A30" s="11"/>
      <c r="B30" s="11"/>
      <c r="C30" s="71" t="s">
        <v>470</v>
      </c>
      <c r="D30" s="71"/>
      <c r="E30" s="71"/>
      <c r="F30" s="71"/>
      <c r="G30" s="68">
        <f>SUM(Z1:Z221)/1000</f>
        <v>0</v>
      </c>
      <c r="H30" s="68"/>
      <c r="I30" s="68">
        <f>(Source!F273+Source!F274)/1000</f>
        <v>0</v>
      </c>
      <c r="J30" s="68"/>
      <c r="K30" s="70" t="s">
        <v>466</v>
      </c>
      <c r="L30" s="70"/>
    </row>
    <row r="31" spans="1:12" ht="15">
      <c r="A31" s="11"/>
      <c r="B31" s="11"/>
      <c r="C31" s="69" t="s">
        <v>471</v>
      </c>
      <c r="D31" s="69"/>
      <c r="E31" s="69"/>
      <c r="F31" s="69"/>
      <c r="G31" s="68">
        <f>I31</f>
        <v>128.07468800000001</v>
      </c>
      <c r="H31" s="68"/>
      <c r="I31" s="68">
        <f>(Source!F276+Source!F277)</f>
        <v>128.07468800000001</v>
      </c>
      <c r="J31" s="68"/>
      <c r="K31" s="70" t="s">
        <v>472</v>
      </c>
      <c r="L31" s="70"/>
    </row>
    <row r="32" spans="1:12" ht="15">
      <c r="A32" s="11"/>
      <c r="B32" s="11"/>
      <c r="C32" s="69" t="s">
        <v>473</v>
      </c>
      <c r="D32" s="69"/>
      <c r="E32" s="69"/>
      <c r="F32" s="69"/>
      <c r="G32" s="68">
        <f>SUM(R1:R221)/1000</f>
        <v>1.163</v>
      </c>
      <c r="H32" s="68"/>
      <c r="I32" s="68">
        <f>(Source!F269+ Source!F268)/1000</f>
        <v>38.274729999999998</v>
      </c>
      <c r="J32" s="68"/>
      <c r="K32" s="70" t="s">
        <v>466</v>
      </c>
      <c r="L32" s="70"/>
    </row>
    <row r="33" spans="1:22" ht="14.25" hidden="1">
      <c r="A33" s="11"/>
      <c r="B33" s="11"/>
      <c r="C33" s="71" t="s">
        <v>54</v>
      </c>
      <c r="D33" s="71"/>
      <c r="E33" s="71"/>
      <c r="F33" s="71"/>
      <c r="G33" s="68"/>
      <c r="H33" s="68"/>
      <c r="I33" s="68"/>
      <c r="J33" s="68"/>
      <c r="K33" s="23" t="s">
        <v>466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474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475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6" t="s">
        <v>488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22" ht="57">
      <c r="A39" s="28" t="s">
        <v>476</v>
      </c>
      <c r="B39" s="28" t="s">
        <v>477</v>
      </c>
      <c r="C39" s="28" t="s">
        <v>478</v>
      </c>
      <c r="D39" s="28" t="s">
        <v>479</v>
      </c>
      <c r="E39" s="28" t="s">
        <v>480</v>
      </c>
      <c r="F39" s="28" t="s">
        <v>481</v>
      </c>
      <c r="G39" s="28" t="s">
        <v>482</v>
      </c>
      <c r="H39" s="28" t="s">
        <v>483</v>
      </c>
      <c r="I39" s="28" t="s">
        <v>484</v>
      </c>
      <c r="J39" s="28" t="s">
        <v>485</v>
      </c>
      <c r="K39" s="28" t="s">
        <v>486</v>
      </c>
      <c r="L39" s="28" t="s">
        <v>487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4" t="str">
        <f>CONCATENATE("Локальная смета: ",IF(Source!G20&lt;&gt;"Новая локальная смета", Source!G20, ""))</f>
        <v xml:space="preserve">Локальная смета: 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4" spans="1:22" ht="16.5">
      <c r="A44" s="64" t="str">
        <f>CONCATENATE("Раздел: ",IF(Source!G58&lt;&gt;"Новый раздел", Source!G58, ""))</f>
        <v>Раздел: Монтаж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6" spans="1:22" ht="16.5">
      <c r="A46" s="64" t="str">
        <f>CONCATENATE("Подраздел: ",IF(Source!G62&lt;&gt;"Новый подраздел", Source!G62, ""))</f>
        <v>Подраздел: Потолок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22" ht="42.75">
      <c r="A47" s="23" t="str">
        <f>Source!E66</f>
        <v>2</v>
      </c>
      <c r="B47" s="55" t="str">
        <f>Source!F66</f>
        <v>м08-02-413-6</v>
      </c>
      <c r="C47" s="55" t="str">
        <f>Source!G66</f>
        <v>Провод, количество проводов в резинобитумной трубке до 3, сечение провода до 70 мм2</v>
      </c>
      <c r="D47" s="37" t="str">
        <f>Source!H66</f>
        <v>100 М ТРУБОК</v>
      </c>
      <c r="E47" s="10">
        <f>Source!I66</f>
        <v>0.06</v>
      </c>
      <c r="F47" s="38">
        <f>Source!AL66+Source!AM66+Source!AO66</f>
        <v>721.38</v>
      </c>
      <c r="G47" s="39"/>
      <c r="H47" s="40"/>
      <c r="I47" s="39" t="str">
        <f>Source!BO66</f>
        <v>м08-02-413-6</v>
      </c>
      <c r="J47" s="39"/>
      <c r="K47" s="40"/>
      <c r="L47" s="41"/>
      <c r="S47">
        <f>ROUND((Source!FX66/100)*((ROUND(Source!AF66*Source!I66, 2)+ROUND(Source!AE66*Source!I66, 2))), 2)</f>
        <v>25.21</v>
      </c>
      <c r="T47">
        <f>Source!X66</f>
        <v>829.67</v>
      </c>
      <c r="U47">
        <f>ROUND((Source!FY66/100)*((ROUND(Source!AF66*Source!I66, 2)+ROUND(Source!AE66*Source!I66, 2))), 2)</f>
        <v>17.25</v>
      </c>
      <c r="V47">
        <f>Source!Y66</f>
        <v>567.66999999999996</v>
      </c>
    </row>
    <row r="48" spans="1:22">
      <c r="C48" s="31" t="str">
        <f>"Объем: "&amp;Source!I66&amp;"=6/"&amp;"100"</f>
        <v>Объем: 0,06=6/100</v>
      </c>
    </row>
    <row r="49" spans="1:26" ht="14.25">
      <c r="A49" s="23"/>
      <c r="B49" s="55"/>
      <c r="C49" s="55" t="s">
        <v>489</v>
      </c>
      <c r="D49" s="37"/>
      <c r="E49" s="10"/>
      <c r="F49" s="38">
        <f>Source!AO66</f>
        <v>430.14</v>
      </c>
      <c r="G49" s="39" t="str">
        <f>Source!DG66</f>
        <v/>
      </c>
      <c r="H49" s="40">
        <f>ROUND(Source!AF66*Source!I66, 2)</f>
        <v>25.81</v>
      </c>
      <c r="I49" s="39"/>
      <c r="J49" s="39">
        <f>IF(Source!BA66&lt;&gt; 0, Source!BA66, 1)</f>
        <v>32.909999999999997</v>
      </c>
      <c r="K49" s="40">
        <f>Source!S66</f>
        <v>849.35</v>
      </c>
      <c r="L49" s="41"/>
      <c r="R49">
        <f>H49</f>
        <v>25.81</v>
      </c>
    </row>
    <row r="50" spans="1:26" ht="14.25">
      <c r="A50" s="23"/>
      <c r="B50" s="55"/>
      <c r="C50" s="55" t="s">
        <v>36</v>
      </c>
      <c r="D50" s="37"/>
      <c r="E50" s="10"/>
      <c r="F50" s="38">
        <f>Source!AM66</f>
        <v>199.64</v>
      </c>
      <c r="G50" s="39" t="str">
        <f>Source!DE66</f>
        <v/>
      </c>
      <c r="H50" s="40">
        <f>ROUND(Source!AD66*Source!I66, 2)</f>
        <v>11.98</v>
      </c>
      <c r="I50" s="39"/>
      <c r="J50" s="39">
        <f>IF(Source!BB66&lt;&gt; 0, Source!BB66, 1)</f>
        <v>9.09</v>
      </c>
      <c r="K50" s="40">
        <f>Source!Q66</f>
        <v>108.88</v>
      </c>
      <c r="L50" s="41"/>
    </row>
    <row r="51" spans="1:26" ht="14.25">
      <c r="A51" s="23"/>
      <c r="B51" s="55"/>
      <c r="C51" s="55" t="s">
        <v>490</v>
      </c>
      <c r="D51" s="37"/>
      <c r="E51" s="10"/>
      <c r="F51" s="38">
        <f>Source!AN66</f>
        <v>12.15</v>
      </c>
      <c r="G51" s="39" t="str">
        <f>Source!DF66</f>
        <v/>
      </c>
      <c r="H51" s="42">
        <f>ROUND(Source!AE66*Source!I66, 2)</f>
        <v>0.73</v>
      </c>
      <c r="I51" s="39"/>
      <c r="J51" s="39">
        <f>IF(Source!BS66&lt;&gt; 0, Source!BS66, 1)</f>
        <v>32.909999999999997</v>
      </c>
      <c r="K51" s="42">
        <f>Source!R66</f>
        <v>23.99</v>
      </c>
      <c r="L51" s="41"/>
      <c r="R51">
        <f>H51</f>
        <v>0.73</v>
      </c>
    </row>
    <row r="52" spans="1:26" ht="14.25">
      <c r="A52" s="23"/>
      <c r="B52" s="55"/>
      <c r="C52" s="55" t="s">
        <v>491</v>
      </c>
      <c r="D52" s="37"/>
      <c r="E52" s="10"/>
      <c r="F52" s="38">
        <f>Source!AL66</f>
        <v>91.6</v>
      </c>
      <c r="G52" s="39" t="str">
        <f>Source!DD66</f>
        <v/>
      </c>
      <c r="H52" s="40">
        <f>ROUND(Source!AC66*Source!I66, 2)</f>
        <v>5.5</v>
      </c>
      <c r="I52" s="39"/>
      <c r="J52" s="39">
        <f>IF(Source!BC66&lt;&gt; 0, Source!BC66, 1)</f>
        <v>7.45</v>
      </c>
      <c r="K52" s="40">
        <f>Source!P66</f>
        <v>40.950000000000003</v>
      </c>
      <c r="L52" s="41"/>
    </row>
    <row r="53" spans="1:26" ht="14.25">
      <c r="A53" s="23"/>
      <c r="B53" s="55"/>
      <c r="C53" s="55" t="s">
        <v>492</v>
      </c>
      <c r="D53" s="37" t="s">
        <v>493</v>
      </c>
      <c r="E53" s="10">
        <f>Source!BZ66</f>
        <v>95</v>
      </c>
      <c r="F53" s="58"/>
      <c r="G53" s="39"/>
      <c r="H53" s="40">
        <f>SUM(S47:S56)</f>
        <v>25.21</v>
      </c>
      <c r="I53" s="43"/>
      <c r="J53" s="36">
        <f>Source!AT66</f>
        <v>95</v>
      </c>
      <c r="K53" s="40">
        <f>SUM(T47:T56)</f>
        <v>829.67</v>
      </c>
      <c r="L53" s="41"/>
    </row>
    <row r="54" spans="1:26" ht="14.25">
      <c r="A54" s="23"/>
      <c r="B54" s="55"/>
      <c r="C54" s="55" t="s">
        <v>494</v>
      </c>
      <c r="D54" s="37" t="s">
        <v>493</v>
      </c>
      <c r="E54" s="10">
        <f>Source!CA66</f>
        <v>65</v>
      </c>
      <c r="F54" s="58"/>
      <c r="G54" s="39"/>
      <c r="H54" s="40">
        <f>SUM(U47:U56)</f>
        <v>17.25</v>
      </c>
      <c r="I54" s="43"/>
      <c r="J54" s="36">
        <f>Source!AU66</f>
        <v>65</v>
      </c>
      <c r="K54" s="40">
        <f>SUM(V47:V56)</f>
        <v>567.66999999999996</v>
      </c>
      <c r="L54" s="41"/>
    </row>
    <row r="55" spans="1:26" ht="14.25">
      <c r="A55" s="23"/>
      <c r="B55" s="55"/>
      <c r="C55" s="55" t="s">
        <v>495</v>
      </c>
      <c r="D55" s="37" t="s">
        <v>496</v>
      </c>
      <c r="E55" s="10">
        <f>Source!AQ66</f>
        <v>45.76</v>
      </c>
      <c r="F55" s="38"/>
      <c r="G55" s="39" t="str">
        <f>Source!DI66</f>
        <v/>
      </c>
      <c r="H55" s="40"/>
      <c r="I55" s="39"/>
      <c r="J55" s="39"/>
      <c r="K55" s="40"/>
      <c r="L55" s="44">
        <f>Source!U66</f>
        <v>2.7455999999999996</v>
      </c>
    </row>
    <row r="56" spans="1:26" ht="85.5">
      <c r="A56" s="56" t="str">
        <f>Source!E67</f>
        <v>2,1</v>
      </c>
      <c r="B56" s="57" t="str">
        <f>Source!F67</f>
        <v>501-8442</v>
      </c>
      <c r="C56" s="57" t="str">
        <f>Source!G67</f>
        <v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v>
      </c>
      <c r="D56" s="45" t="str">
        <f>Source!H67</f>
        <v>1000 м</v>
      </c>
      <c r="E56" s="46">
        <f>Source!I67</f>
        <v>6.0000000000000001E-3</v>
      </c>
      <c r="F56" s="47">
        <f>Source!AL67+Source!AM67+Source!AO67</f>
        <v>3090.95</v>
      </c>
      <c r="G56" s="48" t="s">
        <v>3</v>
      </c>
      <c r="H56" s="49">
        <f>ROUND(Source!AC67*Source!I67, 2)+ROUND(Source!AD67*Source!I67, 2)+ROUND(Source!AF67*Source!I67, 2)</f>
        <v>18.55</v>
      </c>
      <c r="I56" s="50"/>
      <c r="J56" s="50">
        <f>IF(Source!BC67&lt;&gt; 0, Source!BC67, 1)</f>
        <v>10.35</v>
      </c>
      <c r="K56" s="49">
        <f>Source!O67</f>
        <v>191.95</v>
      </c>
      <c r="L56" s="51"/>
      <c r="S56">
        <f>ROUND((Source!FX67/100)*((ROUND(Source!AF67*Source!I67, 2)+ROUND(Source!AE67*Source!I67, 2))), 2)</f>
        <v>0</v>
      </c>
      <c r="T56">
        <f>Source!X67</f>
        <v>0</v>
      </c>
      <c r="U56">
        <f>ROUND((Source!FY67/100)*((ROUND(Source!AF67*Source!I67, 2)+ROUND(Source!AE67*Source!I67, 2))), 2)</f>
        <v>0</v>
      </c>
      <c r="V56">
        <f>Source!Y67</f>
        <v>0</v>
      </c>
      <c r="W56">
        <f>IF(Source!BI67&lt;=1,H56, 0)</f>
        <v>0</v>
      </c>
      <c r="X56">
        <f>IF(Source!BI67=2,H56, 0)</f>
        <v>18.55</v>
      </c>
      <c r="Y56">
        <f>IF(Source!BI67=3,H56, 0)</f>
        <v>0</v>
      </c>
      <c r="Z56">
        <f>IF(Source!BI67=4,H56, 0)</f>
        <v>0</v>
      </c>
    </row>
    <row r="57" spans="1:26" ht="15">
      <c r="G57" s="61">
        <f>H49+H50+H52+H53+H54+SUM(H56:H56)</f>
        <v>104.3</v>
      </c>
      <c r="H57" s="61"/>
      <c r="J57" s="61">
        <f>K49+K50+K52+K53+K54+SUM(K56:K56)</f>
        <v>2588.4699999999998</v>
      </c>
      <c r="K57" s="61"/>
      <c r="L57" s="52">
        <f>Source!U66</f>
        <v>2.7455999999999996</v>
      </c>
      <c r="O57" s="32">
        <f>G57</f>
        <v>104.3</v>
      </c>
      <c r="P57" s="32">
        <f>J57</f>
        <v>2588.4699999999998</v>
      </c>
      <c r="Q57" s="32">
        <f>L57</f>
        <v>2.7455999999999996</v>
      </c>
      <c r="W57">
        <f>IF(Source!BI66&lt;=1,H49+H50+H52+H53+H54, 0)</f>
        <v>0</v>
      </c>
      <c r="X57">
        <f>IF(Source!BI66=2,H49+H50+H52+H53+H54, 0)</f>
        <v>85.75</v>
      </c>
      <c r="Y57">
        <f>IF(Source!BI66=3,H49+H50+H52+H53+H54, 0)</f>
        <v>0</v>
      </c>
      <c r="Z57">
        <f>IF(Source!BI66=4,H49+H50+H52+H53+H54, 0)</f>
        <v>0</v>
      </c>
    </row>
    <row r="58" spans="1:26" ht="42.75">
      <c r="A58" s="23" t="str">
        <f>Source!E68</f>
        <v>3</v>
      </c>
      <c r="B58" s="55" t="str">
        <f>Source!F68</f>
        <v>м08-03-594-12</v>
      </c>
      <c r="C58" s="55" t="str">
        <f>Source!G68</f>
        <v>Светильник в подвесных потолках, устанавливаемый на подвесках, количество ламп в светильнике до 6</v>
      </c>
      <c r="D58" s="37" t="str">
        <f>Source!H68</f>
        <v>100 шт.</v>
      </c>
      <c r="E58" s="10">
        <f>Source!I68</f>
        <v>0.06</v>
      </c>
      <c r="F58" s="38">
        <f>Source!AL68+Source!AM68+Source!AO68</f>
        <v>6645.52</v>
      </c>
      <c r="G58" s="39"/>
      <c r="H58" s="40"/>
      <c r="I58" s="39" t="str">
        <f>Source!BO68</f>
        <v>м08-03-594-12</v>
      </c>
      <c r="J58" s="39"/>
      <c r="K58" s="40"/>
      <c r="L58" s="41"/>
      <c r="S58">
        <f>ROUND((Source!FX68/100)*((ROUND(Source!AF68*Source!I68, 2)+ROUND(Source!AE68*Source!I68, 2))), 2)</f>
        <v>180.05</v>
      </c>
      <c r="T58">
        <f>Source!X68</f>
        <v>5925.62</v>
      </c>
      <c r="U58">
        <f>ROUND((Source!FY68/100)*((ROUND(Source!AF68*Source!I68, 2)+ROUND(Source!AE68*Source!I68, 2))), 2)</f>
        <v>123.19</v>
      </c>
      <c r="V58">
        <f>Source!Y68</f>
        <v>4054.37</v>
      </c>
    </row>
    <row r="59" spans="1:26">
      <c r="C59" s="31" t="str">
        <f>"Объем: "&amp;Source!I68&amp;"=6/"&amp;"100"</f>
        <v>Объем: 0,06=6/100</v>
      </c>
    </row>
    <row r="60" spans="1:26" ht="14.25">
      <c r="A60" s="23"/>
      <c r="B60" s="55"/>
      <c r="C60" s="55" t="s">
        <v>489</v>
      </c>
      <c r="D60" s="37"/>
      <c r="E60" s="10"/>
      <c r="F60" s="38">
        <f>Source!AO68</f>
        <v>3142.66</v>
      </c>
      <c r="G60" s="39" t="str">
        <f>Source!DG68</f>
        <v/>
      </c>
      <c r="H60" s="40">
        <f>ROUND(Source!AF68*Source!I68, 2)</f>
        <v>188.56</v>
      </c>
      <c r="I60" s="39"/>
      <c r="J60" s="39">
        <f>IF(Source!BA68&lt;&gt; 0, Source!BA68, 1)</f>
        <v>32.909999999999997</v>
      </c>
      <c r="K60" s="40">
        <f>Source!S68</f>
        <v>6205.5</v>
      </c>
      <c r="L60" s="41"/>
      <c r="R60">
        <f>H60</f>
        <v>188.56</v>
      </c>
    </row>
    <row r="61" spans="1:26" ht="14.25">
      <c r="A61" s="23"/>
      <c r="B61" s="55"/>
      <c r="C61" s="55" t="s">
        <v>36</v>
      </c>
      <c r="D61" s="37"/>
      <c r="E61" s="10"/>
      <c r="F61" s="38">
        <f>Source!AM68</f>
        <v>277.07</v>
      </c>
      <c r="G61" s="39" t="str">
        <f>Source!DE68</f>
        <v/>
      </c>
      <c r="H61" s="40">
        <f>ROUND(Source!AD68*Source!I68, 2)</f>
        <v>16.62</v>
      </c>
      <c r="I61" s="39"/>
      <c r="J61" s="39">
        <f>IF(Source!BB68&lt;&gt; 0, Source!BB68, 1)</f>
        <v>9.39</v>
      </c>
      <c r="K61" s="40">
        <f>Source!Q68</f>
        <v>156.1</v>
      </c>
      <c r="L61" s="41"/>
    </row>
    <row r="62" spans="1:26" ht="14.25">
      <c r="A62" s="23"/>
      <c r="B62" s="55"/>
      <c r="C62" s="55" t="s">
        <v>490</v>
      </c>
      <c r="D62" s="37"/>
      <c r="E62" s="10"/>
      <c r="F62" s="38">
        <f>Source!AN68</f>
        <v>16.2</v>
      </c>
      <c r="G62" s="39" t="str">
        <f>Source!DF68</f>
        <v/>
      </c>
      <c r="H62" s="42">
        <f>ROUND(Source!AE68*Source!I68, 2)</f>
        <v>0.97</v>
      </c>
      <c r="I62" s="39"/>
      <c r="J62" s="39">
        <f>IF(Source!BS68&lt;&gt; 0, Source!BS68, 1)</f>
        <v>32.909999999999997</v>
      </c>
      <c r="K62" s="42">
        <f>Source!R68</f>
        <v>31.99</v>
      </c>
      <c r="L62" s="41"/>
      <c r="R62">
        <f>H62</f>
        <v>0.97</v>
      </c>
    </row>
    <row r="63" spans="1:26" ht="14.25">
      <c r="A63" s="23"/>
      <c r="B63" s="55"/>
      <c r="C63" s="55" t="s">
        <v>491</v>
      </c>
      <c r="D63" s="37"/>
      <c r="E63" s="10"/>
      <c r="F63" s="38">
        <f>Source!AL68</f>
        <v>3225.79</v>
      </c>
      <c r="G63" s="39" t="str">
        <f>Source!DD68</f>
        <v/>
      </c>
      <c r="H63" s="40">
        <f>ROUND(Source!AC68*Source!I68, 2)</f>
        <v>193.55</v>
      </c>
      <c r="I63" s="39"/>
      <c r="J63" s="39">
        <f>IF(Source!BC68&lt;&gt; 0, Source!BC68, 1)</f>
        <v>10.25</v>
      </c>
      <c r="K63" s="40">
        <f>Source!P68</f>
        <v>1983.86</v>
      </c>
      <c r="L63" s="41"/>
    </row>
    <row r="64" spans="1:26" ht="14.25">
      <c r="A64" s="23"/>
      <c r="B64" s="55"/>
      <c r="C64" s="55" t="s">
        <v>492</v>
      </c>
      <c r="D64" s="37" t="s">
        <v>493</v>
      </c>
      <c r="E64" s="10">
        <f>Source!BZ68</f>
        <v>95</v>
      </c>
      <c r="F64" s="58"/>
      <c r="G64" s="39"/>
      <c r="H64" s="40">
        <f>SUM(S58:S66)</f>
        <v>180.05</v>
      </c>
      <c r="I64" s="43"/>
      <c r="J64" s="36">
        <f>Source!AT68</f>
        <v>95</v>
      </c>
      <c r="K64" s="40">
        <f>SUM(T58:T66)</f>
        <v>5925.62</v>
      </c>
      <c r="L64" s="41"/>
    </row>
    <row r="65" spans="1:26" ht="14.25">
      <c r="A65" s="23"/>
      <c r="B65" s="55"/>
      <c r="C65" s="55" t="s">
        <v>494</v>
      </c>
      <c r="D65" s="37" t="s">
        <v>493</v>
      </c>
      <c r="E65" s="10">
        <f>Source!CA68</f>
        <v>65</v>
      </c>
      <c r="F65" s="58"/>
      <c r="G65" s="39"/>
      <c r="H65" s="40">
        <f>SUM(U58:U66)</f>
        <v>123.19</v>
      </c>
      <c r="I65" s="43"/>
      <c r="J65" s="36">
        <f>Source!AU68</f>
        <v>65</v>
      </c>
      <c r="K65" s="40">
        <f>SUM(V58:V66)</f>
        <v>4054.37</v>
      </c>
      <c r="L65" s="41"/>
    </row>
    <row r="66" spans="1:26" ht="14.25">
      <c r="A66" s="56"/>
      <c r="B66" s="57"/>
      <c r="C66" s="57" t="s">
        <v>495</v>
      </c>
      <c r="D66" s="45" t="s">
        <v>496</v>
      </c>
      <c r="E66" s="46">
        <f>Source!AQ68</f>
        <v>316.8</v>
      </c>
      <c r="F66" s="47"/>
      <c r="G66" s="50" t="str">
        <f>Source!DI68</f>
        <v/>
      </c>
      <c r="H66" s="49"/>
      <c r="I66" s="50"/>
      <c r="J66" s="50"/>
      <c r="K66" s="49"/>
      <c r="L66" s="53">
        <f>Source!U68</f>
        <v>19.007999999999999</v>
      </c>
    </row>
    <row r="67" spans="1:26" ht="15">
      <c r="G67" s="61">
        <f>H60+H61+H63+H64+H65</f>
        <v>701.97</v>
      </c>
      <c r="H67" s="61"/>
      <c r="J67" s="61">
        <f>K60+K61+K63+K64+K65</f>
        <v>18325.45</v>
      </c>
      <c r="K67" s="61"/>
      <c r="L67" s="52">
        <f>Source!U68</f>
        <v>19.007999999999999</v>
      </c>
      <c r="O67" s="32">
        <f>G67</f>
        <v>701.97</v>
      </c>
      <c r="P67" s="32">
        <f>J67</f>
        <v>18325.45</v>
      </c>
      <c r="Q67" s="32">
        <f>L67</f>
        <v>19.007999999999999</v>
      </c>
      <c r="W67">
        <f>IF(Source!BI68&lt;=1,H60+H61+H63+H64+H65, 0)</f>
        <v>0</v>
      </c>
      <c r="X67">
        <f>IF(Source!BI68=2,H60+H61+H63+H64+H65, 0)</f>
        <v>701.97</v>
      </c>
      <c r="Y67">
        <f>IF(Source!BI68=3,H60+H61+H63+H64+H65, 0)</f>
        <v>0</v>
      </c>
      <c r="Z67">
        <f>IF(Source!BI68=4,H60+H61+H63+H64+H65, 0)</f>
        <v>0</v>
      </c>
    </row>
    <row r="68" spans="1:26" ht="71.25">
      <c r="A68" s="23" t="str">
        <f>Source!E69</f>
        <v>4</v>
      </c>
      <c r="B68" s="55" t="str">
        <f>Source!F69</f>
        <v>15-01-047-15</v>
      </c>
      <c r="C68" s="55" t="str">
        <f>Source!G69</f>
        <v>Устройство подвесных потолков типа &lt;Армстронг&gt; по каркасу из оцинкованного профиля</v>
      </c>
      <c r="D68" s="37" t="str">
        <f>Source!H69</f>
        <v>100 м2 поверхности облицовки</v>
      </c>
      <c r="E68" s="10">
        <f>Source!I69</f>
        <v>0.16400000000000001</v>
      </c>
      <c r="F68" s="38">
        <f>Source!AL69+Source!AM69+Source!AO69</f>
        <v>6747.4000000000005</v>
      </c>
      <c r="G68" s="39"/>
      <c r="H68" s="40"/>
      <c r="I68" s="39" t="str">
        <f>Source!BO69</f>
        <v>15-01-047-15</v>
      </c>
      <c r="J68" s="39"/>
      <c r="K68" s="40"/>
      <c r="L68" s="41"/>
      <c r="S68">
        <f>ROUND((Source!FX69/100)*((ROUND(Source!AF69*Source!I69, 2)+ROUND(Source!AE69*Source!I69, 2))), 2)</f>
        <v>150.85</v>
      </c>
      <c r="T68">
        <f>Source!X69</f>
        <v>4990.8900000000003</v>
      </c>
      <c r="U68">
        <f>ROUND((Source!FY69/100)*((ROUND(Source!AF69*Source!I69, 2)+ROUND(Source!AE69*Source!I69, 2))), 2)</f>
        <v>74.63</v>
      </c>
      <c r="V68">
        <f>Source!Y69</f>
        <v>2469.1799999999998</v>
      </c>
    </row>
    <row r="69" spans="1:26">
      <c r="C69" s="31" t="str">
        <f>"Объем: "&amp;Source!I69&amp;"=16,4/"&amp;"100"</f>
        <v>Объем: 0,164=16,4/100</v>
      </c>
    </row>
    <row r="70" spans="1:26" ht="14.25">
      <c r="A70" s="23"/>
      <c r="B70" s="55"/>
      <c r="C70" s="55" t="s">
        <v>489</v>
      </c>
      <c r="D70" s="37"/>
      <c r="E70" s="10"/>
      <c r="F70" s="38">
        <f>Source!AO69</f>
        <v>963.12</v>
      </c>
      <c r="G70" s="39" t="str">
        <f>Source!DG69</f>
        <v/>
      </c>
      <c r="H70" s="40">
        <f>ROUND(Source!AF69*Source!I69, 2)</f>
        <v>157.94999999999999</v>
      </c>
      <c r="I70" s="39"/>
      <c r="J70" s="39">
        <f>IF(Source!BA69&lt;&gt; 0, Source!BA69, 1)</f>
        <v>32.909999999999997</v>
      </c>
      <c r="K70" s="40">
        <f>Source!S69</f>
        <v>5198.1899999999996</v>
      </c>
      <c r="L70" s="41"/>
      <c r="R70">
        <f>H70</f>
        <v>157.94999999999999</v>
      </c>
    </row>
    <row r="71" spans="1:26" ht="14.25">
      <c r="A71" s="23"/>
      <c r="B71" s="55"/>
      <c r="C71" s="55" t="s">
        <v>36</v>
      </c>
      <c r="D71" s="37"/>
      <c r="E71" s="10"/>
      <c r="F71" s="38">
        <f>Source!AM69</f>
        <v>433.43</v>
      </c>
      <c r="G71" s="39" t="str">
        <f>Source!DE69</f>
        <v/>
      </c>
      <c r="H71" s="40">
        <f>ROUND(Source!AD69*Source!I69, 2)</f>
        <v>71.08</v>
      </c>
      <c r="I71" s="39"/>
      <c r="J71" s="39">
        <f>IF(Source!BB69&lt;&gt; 0, Source!BB69, 1)</f>
        <v>10.59</v>
      </c>
      <c r="K71" s="40">
        <f>Source!Q69</f>
        <v>752.76</v>
      </c>
      <c r="L71" s="41"/>
    </row>
    <row r="72" spans="1:26" ht="14.25">
      <c r="A72" s="23"/>
      <c r="B72" s="55"/>
      <c r="C72" s="55" t="s">
        <v>490</v>
      </c>
      <c r="D72" s="37"/>
      <c r="E72" s="10"/>
      <c r="F72" s="38">
        <f>Source!AN69</f>
        <v>10.26</v>
      </c>
      <c r="G72" s="39" t="str">
        <f>Source!DF69</f>
        <v/>
      </c>
      <c r="H72" s="42">
        <f>ROUND(Source!AE69*Source!I69, 2)</f>
        <v>1.68</v>
      </c>
      <c r="I72" s="39"/>
      <c r="J72" s="39">
        <f>IF(Source!BS69&lt;&gt; 0, Source!BS69, 1)</f>
        <v>32.909999999999997</v>
      </c>
      <c r="K72" s="42">
        <f>Source!R69</f>
        <v>55.38</v>
      </c>
      <c r="L72" s="41"/>
      <c r="R72">
        <f>H72</f>
        <v>1.68</v>
      </c>
    </row>
    <row r="73" spans="1:26" ht="14.25">
      <c r="A73" s="23"/>
      <c r="B73" s="55"/>
      <c r="C73" s="55" t="s">
        <v>492</v>
      </c>
      <c r="D73" s="37" t="s">
        <v>493</v>
      </c>
      <c r="E73" s="10">
        <f>Source!BZ69</f>
        <v>105</v>
      </c>
      <c r="F73" s="59" t="str">
        <f>CONCATENATE(" )", Source!DL69, Source!FT69, "=", Source!FX69)</f>
        <v xml:space="preserve"> )*0,9=94,5</v>
      </c>
      <c r="G73" s="60"/>
      <c r="H73" s="40">
        <f>SUM(S68:S76)</f>
        <v>150.85</v>
      </c>
      <c r="I73" s="43"/>
      <c r="J73" s="36">
        <f>Source!AT69</f>
        <v>95</v>
      </c>
      <c r="K73" s="40">
        <f>SUM(T68:T76)</f>
        <v>4990.8900000000003</v>
      </c>
      <c r="L73" s="41"/>
    </row>
    <row r="74" spans="1:26" ht="14.25">
      <c r="A74" s="23"/>
      <c r="B74" s="55"/>
      <c r="C74" s="55" t="s">
        <v>494</v>
      </c>
      <c r="D74" s="37" t="s">
        <v>493</v>
      </c>
      <c r="E74" s="10">
        <f>Source!CA69</f>
        <v>55</v>
      </c>
      <c r="F74" s="59" t="str">
        <f>CONCATENATE(" )", Source!DM69, Source!FU69, "=", Source!FY69)</f>
        <v xml:space="preserve"> )*0,85=46,75</v>
      </c>
      <c r="G74" s="60"/>
      <c r="H74" s="40">
        <f>SUM(U68:U76)</f>
        <v>74.63</v>
      </c>
      <c r="I74" s="43"/>
      <c r="J74" s="36">
        <f>Source!AU69</f>
        <v>47</v>
      </c>
      <c r="K74" s="40">
        <f>SUM(V68:V76)</f>
        <v>2469.1799999999998</v>
      </c>
      <c r="L74" s="41"/>
    </row>
    <row r="75" spans="1:26" ht="14.25">
      <c r="A75" s="23"/>
      <c r="B75" s="55"/>
      <c r="C75" s="55" t="s">
        <v>495</v>
      </c>
      <c r="D75" s="37" t="s">
        <v>496</v>
      </c>
      <c r="E75" s="10">
        <f>Source!AQ69</f>
        <v>102.46</v>
      </c>
      <c r="F75" s="38"/>
      <c r="G75" s="39" t="str">
        <f>Source!DI69</f>
        <v/>
      </c>
      <c r="H75" s="40"/>
      <c r="I75" s="39"/>
      <c r="J75" s="39"/>
      <c r="K75" s="40"/>
      <c r="L75" s="44">
        <f>Source!U69</f>
        <v>16.803439999999998</v>
      </c>
    </row>
    <row r="76" spans="1:26" ht="28.5">
      <c r="A76" s="56" t="str">
        <f>Source!E70</f>
        <v>4,1</v>
      </c>
      <c r="B76" s="57" t="str">
        <f>Source!F70</f>
        <v>101-2414</v>
      </c>
      <c r="C76" s="57" t="str">
        <f>Source!G70</f>
        <v>Панели потолочные с комплектующими «Армстронг»</v>
      </c>
      <c r="D76" s="45" t="str">
        <f>Source!H70</f>
        <v>м2</v>
      </c>
      <c r="E76" s="46">
        <f>Source!I70</f>
        <v>16.399999999999999</v>
      </c>
      <c r="F76" s="47">
        <f>Source!AL70+Source!AM70+Source!AO70</f>
        <v>51.95</v>
      </c>
      <c r="G76" s="48" t="s">
        <v>3</v>
      </c>
      <c r="H76" s="49">
        <f>ROUND(Source!AC70*Source!I70, 2)+ROUND(Source!AD70*Source!I70, 2)+ROUND(Source!AF70*Source!I70, 2)</f>
        <v>851.98</v>
      </c>
      <c r="I76" s="50"/>
      <c r="J76" s="50">
        <f>IF(Source!BC70&lt;&gt; 0, Source!BC70, 1)</f>
        <v>4.9800000000000004</v>
      </c>
      <c r="K76" s="49">
        <f>Source!O70</f>
        <v>4242.8599999999997</v>
      </c>
      <c r="L76" s="51"/>
      <c r="S76">
        <f>ROUND((Source!FX70/100)*((ROUND(Source!AF70*Source!I70, 2)+ROUND(Source!AE70*Source!I70, 2))), 2)</f>
        <v>0</v>
      </c>
      <c r="T76">
        <f>Source!X70</f>
        <v>0</v>
      </c>
      <c r="U76">
        <f>ROUND((Source!FY70/100)*((ROUND(Source!AF70*Source!I70, 2)+ROUND(Source!AE70*Source!I70, 2))), 2)</f>
        <v>0</v>
      </c>
      <c r="V76">
        <f>Source!Y70</f>
        <v>0</v>
      </c>
      <c r="W76">
        <f>IF(Source!BI70&lt;=1,H76, 0)</f>
        <v>851.98</v>
      </c>
      <c r="X76">
        <f>IF(Source!BI70=2,H76, 0)</f>
        <v>0</v>
      </c>
      <c r="Y76">
        <f>IF(Source!BI70=3,H76, 0)</f>
        <v>0</v>
      </c>
      <c r="Z76">
        <f>IF(Source!BI70=4,H76, 0)</f>
        <v>0</v>
      </c>
    </row>
    <row r="77" spans="1:26" ht="15">
      <c r="G77" s="61">
        <f>H70+H71+H73+H74+SUM(H76:H76)</f>
        <v>1306.49</v>
      </c>
      <c r="H77" s="61"/>
      <c r="J77" s="61">
        <f>K70+K71+K73+K74+SUM(K76:K76)</f>
        <v>17653.88</v>
      </c>
      <c r="K77" s="61"/>
      <c r="L77" s="52">
        <f>Source!U69</f>
        <v>16.803439999999998</v>
      </c>
      <c r="O77" s="32">
        <f>G77</f>
        <v>1306.49</v>
      </c>
      <c r="P77" s="32">
        <f>J77</f>
        <v>17653.88</v>
      </c>
      <c r="Q77" s="32">
        <f>L77</f>
        <v>16.803439999999998</v>
      </c>
      <c r="W77">
        <f>IF(Source!BI69&lt;=1,H70+H71+H73+H74, 0)</f>
        <v>454.51</v>
      </c>
      <c r="X77">
        <f>IF(Source!BI69=2,H70+H71+H73+H74, 0)</f>
        <v>0</v>
      </c>
      <c r="Y77">
        <f>IF(Source!BI69=3,H70+H71+H73+H74, 0)</f>
        <v>0</v>
      </c>
      <c r="Z77">
        <f>IF(Source!BI69=4,H70+H71+H73+H74, 0)</f>
        <v>0</v>
      </c>
    </row>
    <row r="79" spans="1:26" ht="15">
      <c r="A79" s="63" t="str">
        <f>CONCATENATE("Итого по подразделу: ",IF(Source!G72&lt;&gt;"Новый подраздел", Source!G72, ""))</f>
        <v>Итого по подразделу: Потолок</v>
      </c>
      <c r="B79" s="63"/>
      <c r="C79" s="63"/>
      <c r="D79" s="63"/>
      <c r="E79" s="63"/>
      <c r="F79" s="63"/>
      <c r="G79" s="62">
        <f>SUM(O46:O78)</f>
        <v>2112.7600000000002</v>
      </c>
      <c r="H79" s="62"/>
      <c r="I79" s="35"/>
      <c r="J79" s="62">
        <f>SUM(P46:P78)</f>
        <v>38567.800000000003</v>
      </c>
      <c r="K79" s="62"/>
      <c r="L79" s="52">
        <f>SUM(Q46:Q78)</f>
        <v>38.557040000000001</v>
      </c>
    </row>
    <row r="83" spans="1:26" ht="16.5">
      <c r="A83" s="64" t="str">
        <f>CONCATENATE("Подраздел: ",IF(Source!G102&lt;&gt;"Новый подраздел", Source!G102, ""))</f>
        <v>Подраздел: Стены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26" ht="71.25">
      <c r="A84" s="23" t="str">
        <f>Source!E106</f>
        <v>1</v>
      </c>
      <c r="B84" s="55" t="str">
        <f>Source!F106</f>
        <v>15-07-016-1</v>
      </c>
      <c r="C84" s="55" t="str">
        <f>Source!G106</f>
        <v>Облицовка стен гипсокартонными листами на клее</v>
      </c>
      <c r="D84" s="37" t="str">
        <f>Source!H106</f>
        <v>100 м2 отделываемой поверхности</v>
      </c>
      <c r="E84" s="10">
        <f>Source!I106</f>
        <v>0.65600000000000003</v>
      </c>
      <c r="F84" s="38">
        <f>Source!AL106+Source!AM106+Source!AO106</f>
        <v>3265.18</v>
      </c>
      <c r="G84" s="39"/>
      <c r="H84" s="40"/>
      <c r="I84" s="39" t="str">
        <f>Source!BO106</f>
        <v>15-07-016-1</v>
      </c>
      <c r="J84" s="39"/>
      <c r="K84" s="40"/>
      <c r="L84" s="41"/>
      <c r="S84">
        <f>ROUND((Source!FX106/100)*((ROUND(Source!AF106*Source!I106, 2)+ROUND(Source!AE106*Source!I106, 2))), 2)</f>
        <v>278.70999999999998</v>
      </c>
      <c r="T84">
        <f>Source!X106</f>
        <v>9220.8700000000008</v>
      </c>
      <c r="U84">
        <f>ROUND((Source!FY106/100)*((ROUND(Source!AF106*Source!I106, 2)+ROUND(Source!AE106*Source!I106, 2))), 2)</f>
        <v>137.88</v>
      </c>
      <c r="V84">
        <f>Source!Y106</f>
        <v>4561.8999999999996</v>
      </c>
    </row>
    <row r="85" spans="1:26">
      <c r="C85" s="31" t="str">
        <f>"Объем: "&amp;Source!I106&amp;"=65,6/"&amp;"100"</f>
        <v>Объем: 0,656=65,6/100</v>
      </c>
    </row>
    <row r="86" spans="1:26" ht="14.25">
      <c r="A86" s="23"/>
      <c r="B86" s="55"/>
      <c r="C86" s="55" t="s">
        <v>489</v>
      </c>
      <c r="D86" s="37"/>
      <c r="E86" s="10"/>
      <c r="F86" s="38">
        <f>Source!AO106</f>
        <v>447.7</v>
      </c>
      <c r="G86" s="39" t="str">
        <f>Source!DG106</f>
        <v/>
      </c>
      <c r="H86" s="40">
        <f>ROUND(Source!AF106*Source!I106, 2)</f>
        <v>293.69</v>
      </c>
      <c r="I86" s="39"/>
      <c r="J86" s="39">
        <f>IF(Source!BA106&lt;&gt; 0, Source!BA106, 1)</f>
        <v>32.909999999999997</v>
      </c>
      <c r="K86" s="40">
        <f>Source!S106</f>
        <v>9665.3799999999992</v>
      </c>
      <c r="L86" s="41"/>
      <c r="R86">
        <f>H86</f>
        <v>293.69</v>
      </c>
    </row>
    <row r="87" spans="1:26" ht="14.25">
      <c r="A87" s="23"/>
      <c r="B87" s="55"/>
      <c r="C87" s="55" t="s">
        <v>36</v>
      </c>
      <c r="D87" s="37"/>
      <c r="E87" s="10"/>
      <c r="F87" s="38">
        <f>Source!AM106</f>
        <v>4.38</v>
      </c>
      <c r="G87" s="39" t="str">
        <f>Source!DE106</f>
        <v/>
      </c>
      <c r="H87" s="40">
        <f>ROUND(Source!AD106*Source!I106, 2)</f>
        <v>2.87</v>
      </c>
      <c r="I87" s="39"/>
      <c r="J87" s="39">
        <f>IF(Source!BB106&lt;&gt; 0, Source!BB106, 1)</f>
        <v>14.44</v>
      </c>
      <c r="K87" s="40">
        <f>Source!Q106</f>
        <v>41.49</v>
      </c>
      <c r="L87" s="41"/>
    </row>
    <row r="88" spans="1:26" ht="14.25">
      <c r="A88" s="23"/>
      <c r="B88" s="55"/>
      <c r="C88" s="55" t="s">
        <v>490</v>
      </c>
      <c r="D88" s="37"/>
      <c r="E88" s="10"/>
      <c r="F88" s="38">
        <f>Source!AN106</f>
        <v>1.89</v>
      </c>
      <c r="G88" s="39" t="str">
        <f>Source!DF106</f>
        <v/>
      </c>
      <c r="H88" s="42">
        <f>ROUND(Source!AE106*Source!I106, 2)</f>
        <v>1.24</v>
      </c>
      <c r="I88" s="39"/>
      <c r="J88" s="39">
        <f>IF(Source!BS106&lt;&gt; 0, Source!BS106, 1)</f>
        <v>32.909999999999997</v>
      </c>
      <c r="K88" s="42">
        <f>Source!R106</f>
        <v>40.799999999999997</v>
      </c>
      <c r="L88" s="41"/>
      <c r="R88">
        <f>H88</f>
        <v>1.24</v>
      </c>
    </row>
    <row r="89" spans="1:26" ht="14.25">
      <c r="A89" s="23"/>
      <c r="B89" s="55"/>
      <c r="C89" s="55" t="s">
        <v>491</v>
      </c>
      <c r="D89" s="37"/>
      <c r="E89" s="10"/>
      <c r="F89" s="38">
        <f>Source!AL106</f>
        <v>2813.1</v>
      </c>
      <c r="G89" s="39" t="str">
        <f>Source!DD106</f>
        <v/>
      </c>
      <c r="H89" s="40">
        <f>ROUND(Source!AC106*Source!I106, 2)</f>
        <v>1845.39</v>
      </c>
      <c r="I89" s="39"/>
      <c r="J89" s="39">
        <f>IF(Source!BC106&lt;&gt; 0, Source!BC106, 1)</f>
        <v>4.66</v>
      </c>
      <c r="K89" s="40">
        <f>Source!P106</f>
        <v>8599.5300000000007</v>
      </c>
      <c r="L89" s="41"/>
    </row>
    <row r="90" spans="1:26" ht="14.25">
      <c r="A90" s="23"/>
      <c r="B90" s="55"/>
      <c r="C90" s="55" t="s">
        <v>492</v>
      </c>
      <c r="D90" s="37" t="s">
        <v>493</v>
      </c>
      <c r="E90" s="10">
        <f>Source!BZ106</f>
        <v>105</v>
      </c>
      <c r="F90" s="59" t="str">
        <f>CONCATENATE(" )", Source!DL106, Source!FT106, "=", Source!FX106)</f>
        <v xml:space="preserve"> )*0,9=94,5</v>
      </c>
      <c r="G90" s="60"/>
      <c r="H90" s="40">
        <f>SUM(S84:S92)</f>
        <v>278.70999999999998</v>
      </c>
      <c r="I90" s="43"/>
      <c r="J90" s="36">
        <f>Source!AT106</f>
        <v>95</v>
      </c>
      <c r="K90" s="40">
        <f>SUM(T84:T92)</f>
        <v>9220.8700000000008</v>
      </c>
      <c r="L90" s="41"/>
    </row>
    <row r="91" spans="1:26" ht="14.25">
      <c r="A91" s="23"/>
      <c r="B91" s="55"/>
      <c r="C91" s="55" t="s">
        <v>494</v>
      </c>
      <c r="D91" s="37" t="s">
        <v>493</v>
      </c>
      <c r="E91" s="10">
        <f>Source!CA106</f>
        <v>55</v>
      </c>
      <c r="F91" s="59" t="str">
        <f>CONCATENATE(" )", Source!DM106, Source!FU106, "=", Source!FY106)</f>
        <v xml:space="preserve"> )*0,85=46,75</v>
      </c>
      <c r="G91" s="60"/>
      <c r="H91" s="40">
        <f>SUM(U84:U92)</f>
        <v>137.88</v>
      </c>
      <c r="I91" s="43"/>
      <c r="J91" s="36">
        <f>Source!AU106</f>
        <v>47</v>
      </c>
      <c r="K91" s="40">
        <f>SUM(V84:V92)</f>
        <v>4561.8999999999996</v>
      </c>
      <c r="L91" s="41"/>
    </row>
    <row r="92" spans="1:26" ht="14.25">
      <c r="A92" s="56"/>
      <c r="B92" s="57"/>
      <c r="C92" s="57" t="s">
        <v>495</v>
      </c>
      <c r="D92" s="45" t="s">
        <v>496</v>
      </c>
      <c r="E92" s="46">
        <f>Source!AQ106</f>
        <v>49.36</v>
      </c>
      <c r="F92" s="47"/>
      <c r="G92" s="50" t="str">
        <f>Source!DI106</f>
        <v/>
      </c>
      <c r="H92" s="49"/>
      <c r="I92" s="50"/>
      <c r="J92" s="50"/>
      <c r="K92" s="49"/>
      <c r="L92" s="53">
        <f>Source!U106</f>
        <v>32.380160000000004</v>
      </c>
    </row>
    <row r="93" spans="1:26" ht="15">
      <c r="G93" s="61">
        <f>H86+H87+H89+H90+H91</f>
        <v>2558.5400000000004</v>
      </c>
      <c r="H93" s="61"/>
      <c r="J93" s="61">
        <f>K86+K87+K89+K90+K91</f>
        <v>32089.170000000006</v>
      </c>
      <c r="K93" s="61"/>
      <c r="L93" s="52">
        <f>Source!U106</f>
        <v>32.380160000000004</v>
      </c>
      <c r="O93" s="32">
        <f>G93</f>
        <v>2558.5400000000004</v>
      </c>
      <c r="P93" s="32">
        <f>J93</f>
        <v>32089.170000000006</v>
      </c>
      <c r="Q93" s="32">
        <f>L93</f>
        <v>32.380160000000004</v>
      </c>
      <c r="W93">
        <f>IF(Source!BI106&lt;=1,H86+H87+H89+H90+H91, 0)</f>
        <v>2558.5400000000004</v>
      </c>
      <c r="X93">
        <f>IF(Source!BI106=2,H86+H87+H89+H90+H91, 0)</f>
        <v>0</v>
      </c>
      <c r="Y93">
        <f>IF(Source!BI106=3,H86+H87+H89+H90+H91, 0)</f>
        <v>0</v>
      </c>
      <c r="Z93">
        <f>IF(Source!BI106=4,H86+H87+H89+H90+H91, 0)</f>
        <v>0</v>
      </c>
    </row>
    <row r="94" spans="1:26" ht="99.75">
      <c r="A94" s="23" t="str">
        <f>Source!E107</f>
        <v>2</v>
      </c>
      <c r="B94" s="55" t="str">
        <f>Source!F107</f>
        <v>15-06-001-4</v>
      </c>
      <c r="C94" s="55" t="str">
        <f>Source!G107</f>
        <v>Оклейка обоями стен по листовым материалам, гипсобетонным и гипсолитовым поверхностям простыми и средней плотности</v>
      </c>
      <c r="D94" s="37" t="str">
        <f>Source!H107</f>
        <v>100 м2 оклеиваемой и обиваемой поверхности</v>
      </c>
      <c r="E94" s="10">
        <f>Source!I107</f>
        <v>0.65600000000000003</v>
      </c>
      <c r="F94" s="38">
        <f>Source!AL107+Source!AM107+Source!AO107</f>
        <v>807.46999999999991</v>
      </c>
      <c r="G94" s="39"/>
      <c r="H94" s="40"/>
      <c r="I94" s="39" t="str">
        <f>Source!BO107</f>
        <v>15-06-001-4</v>
      </c>
      <c r="J94" s="39"/>
      <c r="K94" s="40"/>
      <c r="L94" s="41"/>
      <c r="S94">
        <f>ROUND((Source!FX107/100)*((ROUND(Source!AF107*Source!I107, 2)+ROUND(Source!AE107*Source!I107, 2))), 2)</f>
        <v>151.9</v>
      </c>
      <c r="T94">
        <f>Source!X107</f>
        <v>5025.4399999999996</v>
      </c>
      <c r="U94">
        <f>ROUND((Source!FY107/100)*((ROUND(Source!AF107*Source!I107, 2)+ROUND(Source!AE107*Source!I107, 2))), 2)</f>
        <v>75.150000000000006</v>
      </c>
      <c r="V94">
        <f>Source!Y107</f>
        <v>2486.27</v>
      </c>
    </row>
    <row r="95" spans="1:26">
      <c r="C95" s="31" t="str">
        <f>"Объем: "&amp;Source!I107&amp;"=65,6/"&amp;"100"</f>
        <v>Объем: 0,656=65,6/100</v>
      </c>
    </row>
    <row r="96" spans="1:26" ht="14.25">
      <c r="A96" s="23"/>
      <c r="B96" s="55"/>
      <c r="C96" s="55" t="s">
        <v>489</v>
      </c>
      <c r="D96" s="37"/>
      <c r="E96" s="10"/>
      <c r="F96" s="38">
        <f>Source!AO107</f>
        <v>244.89</v>
      </c>
      <c r="G96" s="39" t="str">
        <f>Source!DG107</f>
        <v/>
      </c>
      <c r="H96" s="40">
        <f>ROUND(Source!AF107*Source!I107, 2)</f>
        <v>160.65</v>
      </c>
      <c r="I96" s="39"/>
      <c r="J96" s="39">
        <f>IF(Source!BA107&lt;&gt; 0, Source!BA107, 1)</f>
        <v>32.909999999999997</v>
      </c>
      <c r="K96" s="40">
        <f>Source!S107</f>
        <v>5286.92</v>
      </c>
      <c r="L96" s="41"/>
      <c r="R96">
        <f>H96</f>
        <v>160.65</v>
      </c>
    </row>
    <row r="97" spans="1:26" ht="14.25">
      <c r="A97" s="23"/>
      <c r="B97" s="55"/>
      <c r="C97" s="55" t="s">
        <v>36</v>
      </c>
      <c r="D97" s="37"/>
      <c r="E97" s="10"/>
      <c r="F97" s="38">
        <f>Source!AM107</f>
        <v>1.18</v>
      </c>
      <c r="G97" s="39" t="str">
        <f>Source!DE107</f>
        <v/>
      </c>
      <c r="H97" s="40">
        <f>ROUND(Source!AD107*Source!I107, 2)</f>
        <v>0.77</v>
      </c>
      <c r="I97" s="39"/>
      <c r="J97" s="39">
        <f>IF(Source!BB107&lt;&gt; 0, Source!BB107, 1)</f>
        <v>11.62</v>
      </c>
      <c r="K97" s="40">
        <f>Source!Q107</f>
        <v>8.99</v>
      </c>
      <c r="L97" s="41"/>
    </row>
    <row r="98" spans="1:26" ht="14.25">
      <c r="A98" s="23"/>
      <c r="B98" s="55"/>
      <c r="C98" s="55" t="s">
        <v>490</v>
      </c>
      <c r="D98" s="37"/>
      <c r="E98" s="10"/>
      <c r="F98" s="38">
        <f>Source!AN107</f>
        <v>0.14000000000000001</v>
      </c>
      <c r="G98" s="39" t="str">
        <f>Source!DF107</f>
        <v/>
      </c>
      <c r="H98" s="42">
        <f>ROUND(Source!AE107*Source!I107, 2)</f>
        <v>0.09</v>
      </c>
      <c r="I98" s="39"/>
      <c r="J98" s="39">
        <f>IF(Source!BS107&lt;&gt; 0, Source!BS107, 1)</f>
        <v>32.909999999999997</v>
      </c>
      <c r="K98" s="42">
        <f>Source!R107</f>
        <v>3.02</v>
      </c>
      <c r="L98" s="41"/>
      <c r="R98">
        <f>H98</f>
        <v>0.09</v>
      </c>
    </row>
    <row r="99" spans="1:26" ht="14.25">
      <c r="A99" s="23"/>
      <c r="B99" s="55"/>
      <c r="C99" s="55" t="s">
        <v>491</v>
      </c>
      <c r="D99" s="37"/>
      <c r="E99" s="10"/>
      <c r="F99" s="38">
        <f>Source!AL107</f>
        <v>561.4</v>
      </c>
      <c r="G99" s="39" t="str">
        <f>Source!DD107</f>
        <v/>
      </c>
      <c r="H99" s="40">
        <f>ROUND(Source!AC107*Source!I107, 2)</f>
        <v>368.28</v>
      </c>
      <c r="I99" s="39"/>
      <c r="J99" s="39">
        <f>IF(Source!BC107&lt;&gt; 0, Source!BC107, 1)</f>
        <v>7.4</v>
      </c>
      <c r="K99" s="40">
        <f>Source!P107</f>
        <v>2725.26</v>
      </c>
      <c r="L99" s="41"/>
    </row>
    <row r="100" spans="1:26" ht="14.25">
      <c r="A100" s="23"/>
      <c r="B100" s="55"/>
      <c r="C100" s="55" t="s">
        <v>492</v>
      </c>
      <c r="D100" s="37" t="s">
        <v>493</v>
      </c>
      <c r="E100" s="10">
        <f>Source!BZ107</f>
        <v>105</v>
      </c>
      <c r="F100" s="59" t="str">
        <f>CONCATENATE(" )", Source!DL107, Source!FT107, "=", Source!FX107)</f>
        <v xml:space="preserve"> )*0,9=94,5</v>
      </c>
      <c r="G100" s="60"/>
      <c r="H100" s="40">
        <f>SUM(S94:S104)</f>
        <v>151.9</v>
      </c>
      <c r="I100" s="43"/>
      <c r="J100" s="36">
        <f>Source!AT107</f>
        <v>95</v>
      </c>
      <c r="K100" s="40">
        <f>SUM(T94:T104)</f>
        <v>5025.4399999999996</v>
      </c>
      <c r="L100" s="41"/>
    </row>
    <row r="101" spans="1:26" ht="14.25">
      <c r="A101" s="23"/>
      <c r="B101" s="55"/>
      <c r="C101" s="55" t="s">
        <v>494</v>
      </c>
      <c r="D101" s="37" t="s">
        <v>493</v>
      </c>
      <c r="E101" s="10">
        <f>Source!CA107</f>
        <v>55</v>
      </c>
      <c r="F101" s="59" t="str">
        <f>CONCATENATE(" )", Source!DM107, Source!FU107, "=", Source!FY107)</f>
        <v xml:space="preserve"> )*0,85=46,75</v>
      </c>
      <c r="G101" s="60"/>
      <c r="H101" s="40">
        <f>SUM(U94:U104)</f>
        <v>75.150000000000006</v>
      </c>
      <c r="I101" s="43"/>
      <c r="J101" s="36">
        <f>Source!AU107</f>
        <v>47</v>
      </c>
      <c r="K101" s="40">
        <f>SUM(V94:V104)</f>
        <v>2486.27</v>
      </c>
      <c r="L101" s="41"/>
    </row>
    <row r="102" spans="1:26" ht="14.25">
      <c r="A102" s="23"/>
      <c r="B102" s="55"/>
      <c r="C102" s="55" t="s">
        <v>495</v>
      </c>
      <c r="D102" s="37" t="s">
        <v>496</v>
      </c>
      <c r="E102" s="10">
        <f>Source!AQ107</f>
        <v>27.64</v>
      </c>
      <c r="F102" s="38"/>
      <c r="G102" s="39" t="str">
        <f>Source!DI107</f>
        <v/>
      </c>
      <c r="H102" s="40"/>
      <c r="I102" s="39"/>
      <c r="J102" s="39"/>
      <c r="K102" s="40"/>
      <c r="L102" s="44">
        <f>Source!U107</f>
        <v>18.13184</v>
      </c>
    </row>
    <row r="103" spans="1:26" ht="14.25">
      <c r="A103" s="23" t="str">
        <f>Source!E108</f>
        <v>2,1</v>
      </c>
      <c r="B103" s="55" t="str">
        <f>Source!F108</f>
        <v>101-1830</v>
      </c>
      <c r="C103" s="55" t="str">
        <f>Source!G108</f>
        <v>Обои обыкновенного качества</v>
      </c>
      <c r="D103" s="37" t="str">
        <f>Source!H108</f>
        <v>100 м2</v>
      </c>
      <c r="E103" s="10">
        <f>Source!I108</f>
        <v>-0.74128000000000016</v>
      </c>
      <c r="F103" s="38">
        <f>Source!AL108+Source!AM108+Source!AO108</f>
        <v>458</v>
      </c>
      <c r="G103" s="54" t="s">
        <v>3</v>
      </c>
      <c r="H103" s="40">
        <f>ROUND(Source!AC108*Source!I108, 2)+ROUND(Source!AD108*Source!I108, 2)+ROUND(Source!AF108*Source!I108, 2)</f>
        <v>-339.51</v>
      </c>
      <c r="I103" s="39"/>
      <c r="J103" s="39">
        <f>IF(Source!BC108&lt;&gt; 0, Source!BC108, 1)</f>
        <v>7.66</v>
      </c>
      <c r="K103" s="40">
        <f>Source!O108</f>
        <v>-2600.62</v>
      </c>
      <c r="L103" s="41"/>
      <c r="S103">
        <f>ROUND((Source!FX108/100)*((ROUND(Source!AF108*Source!I108, 2)+ROUND(Source!AE108*Source!I108, 2))), 2)</f>
        <v>0</v>
      </c>
      <c r="T103">
        <f>Source!X108</f>
        <v>0</v>
      </c>
      <c r="U103">
        <f>ROUND((Source!FY108/100)*((ROUND(Source!AF108*Source!I108, 2)+ROUND(Source!AE108*Source!I108, 2))), 2)</f>
        <v>0</v>
      </c>
      <c r="V103">
        <f>Source!Y108</f>
        <v>0</v>
      </c>
      <c r="W103">
        <f>IF(Source!BI108&lt;=1,H103, 0)</f>
        <v>-339.51</v>
      </c>
      <c r="X103">
        <f>IF(Source!BI108=2,H103, 0)</f>
        <v>0</v>
      </c>
      <c r="Y103">
        <f>IF(Source!BI108=3,H103, 0)</f>
        <v>0</v>
      </c>
      <c r="Z103">
        <f>IF(Source!BI108=4,H103, 0)</f>
        <v>0</v>
      </c>
    </row>
    <row r="104" spans="1:26" ht="28.5">
      <c r="A104" s="56" t="str">
        <f>Source!E109</f>
        <v>2,2</v>
      </c>
      <c r="B104" s="57" t="str">
        <f>Source!F109</f>
        <v>101-3938</v>
      </c>
      <c r="C104" s="57" t="str">
        <f>Source!G109</f>
        <v>Стеклообои TASSOGLAS, рогожка крупная</v>
      </c>
      <c r="D104" s="45" t="str">
        <f>Source!H109</f>
        <v>м2</v>
      </c>
      <c r="E104" s="46">
        <f>Source!I109</f>
        <v>65.599999999999994</v>
      </c>
      <c r="F104" s="47">
        <f>Source!AL109+Source!AM109+Source!AO109</f>
        <v>44.68</v>
      </c>
      <c r="G104" s="48" t="s">
        <v>3</v>
      </c>
      <c r="H104" s="49">
        <f>ROUND(Source!AC109*Source!I109, 2)+ROUND(Source!AD109*Source!I109, 2)+ROUND(Source!AF109*Source!I109, 2)</f>
        <v>2931.01</v>
      </c>
      <c r="I104" s="50"/>
      <c r="J104" s="50">
        <f>IF(Source!BC109&lt;&gt; 0, Source!BC109, 1)</f>
        <v>1</v>
      </c>
      <c r="K104" s="49">
        <f>Source!O109</f>
        <v>2931.01</v>
      </c>
      <c r="L104" s="51"/>
      <c r="S104">
        <f>ROUND((Source!FX109/100)*((ROUND(Source!AF109*Source!I109, 2)+ROUND(Source!AE109*Source!I109, 2))), 2)</f>
        <v>0</v>
      </c>
      <c r="T104">
        <f>Source!X109</f>
        <v>0</v>
      </c>
      <c r="U104">
        <f>ROUND((Source!FY109/100)*((ROUND(Source!AF109*Source!I109, 2)+ROUND(Source!AE109*Source!I109, 2))), 2)</f>
        <v>0</v>
      </c>
      <c r="V104">
        <f>Source!Y109</f>
        <v>0</v>
      </c>
      <c r="W104">
        <f>IF(Source!BI109&lt;=1,H104, 0)</f>
        <v>2931.01</v>
      </c>
      <c r="X104">
        <f>IF(Source!BI109=2,H104, 0)</f>
        <v>0</v>
      </c>
      <c r="Y104">
        <f>IF(Source!BI109=3,H104, 0)</f>
        <v>0</v>
      </c>
      <c r="Z104">
        <f>IF(Source!BI109=4,H104, 0)</f>
        <v>0</v>
      </c>
    </row>
    <row r="105" spans="1:26" ht="15">
      <c r="G105" s="61">
        <f>H96+H97+H99+H100+H101+SUM(H103:H104)</f>
        <v>3348.25</v>
      </c>
      <c r="H105" s="61"/>
      <c r="J105" s="61">
        <f>K96+K97+K99+K100+K101+SUM(K103:K104)</f>
        <v>15863.27</v>
      </c>
      <c r="K105" s="61"/>
      <c r="L105" s="52">
        <f>Source!U107</f>
        <v>18.13184</v>
      </c>
      <c r="O105" s="32">
        <f>G105</f>
        <v>3348.25</v>
      </c>
      <c r="P105" s="32">
        <f>J105</f>
        <v>15863.27</v>
      </c>
      <c r="Q105" s="32">
        <f>L105</f>
        <v>18.13184</v>
      </c>
      <c r="W105">
        <f>IF(Source!BI107&lt;=1,H96+H97+H99+H100+H101, 0)</f>
        <v>756.75</v>
      </c>
      <c r="X105">
        <f>IF(Source!BI107=2,H96+H97+H99+H100+H101, 0)</f>
        <v>0</v>
      </c>
      <c r="Y105">
        <f>IF(Source!BI107=3,H96+H97+H99+H100+H101, 0)</f>
        <v>0</v>
      </c>
      <c r="Z105">
        <f>IF(Source!BI107=4,H96+H97+H99+H100+H101, 0)</f>
        <v>0</v>
      </c>
    </row>
    <row r="106" spans="1:26" ht="57">
      <c r="A106" s="23" t="str">
        <f>Source!E110</f>
        <v>4</v>
      </c>
      <c r="B106" s="55" t="str">
        <f>Source!F110</f>
        <v>15-01-050-4</v>
      </c>
      <c r="C106" s="55" t="str">
        <f>Source!G110</f>
        <v>Облицовка оконных и дверных откосов декоративным бумажно-слоистым пластиком или листами из синтетических материалов на клее</v>
      </c>
      <c r="D106" s="37" t="str">
        <f>Source!H110</f>
        <v>100 м2 облицовки</v>
      </c>
      <c r="E106" s="10">
        <f>Source!I110</f>
        <v>0.03</v>
      </c>
      <c r="F106" s="38">
        <f>Source!AL110+Source!AM110+Source!AO110</f>
        <v>2053.38</v>
      </c>
      <c r="G106" s="39"/>
      <c r="H106" s="40"/>
      <c r="I106" s="39" t="str">
        <f>Source!BO110</f>
        <v>15-01-050-4</v>
      </c>
      <c r="J106" s="39"/>
      <c r="K106" s="40"/>
      <c r="L106" s="41"/>
      <c r="S106">
        <f>ROUND((Source!FX110/100)*((ROUND(Source!AF110*Source!I110, 2)+ROUND(Source!AE110*Source!I110, 2))), 2)</f>
        <v>43.36</v>
      </c>
      <c r="T106">
        <f>Source!X110</f>
        <v>1434.36</v>
      </c>
      <c r="U106">
        <f>ROUND((Source!FY110/100)*((ROUND(Source!AF110*Source!I110, 2)+ROUND(Source!AE110*Source!I110, 2))), 2)</f>
        <v>21.45</v>
      </c>
      <c r="V106">
        <f>Source!Y110</f>
        <v>709.63</v>
      </c>
    </row>
    <row r="107" spans="1:26">
      <c r="C107" s="31" t="str">
        <f>"Объем: "&amp;Source!I110&amp;"=3/"&amp;"100"</f>
        <v>Объем: 0,03=3/100</v>
      </c>
    </row>
    <row r="108" spans="1:26" ht="14.25">
      <c r="A108" s="23"/>
      <c r="B108" s="55"/>
      <c r="C108" s="55" t="s">
        <v>489</v>
      </c>
      <c r="D108" s="37"/>
      <c r="E108" s="10"/>
      <c r="F108" s="38">
        <f>Source!AO110</f>
        <v>1528.19</v>
      </c>
      <c r="G108" s="39" t="str">
        <f>Source!DG110</f>
        <v/>
      </c>
      <c r="H108" s="40">
        <f>ROUND(Source!AF110*Source!I110, 2)</f>
        <v>45.85</v>
      </c>
      <c r="I108" s="39"/>
      <c r="J108" s="39">
        <f>IF(Source!BA110&lt;&gt; 0, Source!BA110, 1)</f>
        <v>32.909999999999997</v>
      </c>
      <c r="K108" s="40">
        <f>Source!S110</f>
        <v>1508.78</v>
      </c>
      <c r="L108" s="41"/>
      <c r="R108">
        <f>H108</f>
        <v>45.85</v>
      </c>
    </row>
    <row r="109" spans="1:26" ht="14.25">
      <c r="A109" s="23"/>
      <c r="B109" s="55"/>
      <c r="C109" s="55" t="s">
        <v>36</v>
      </c>
      <c r="D109" s="37"/>
      <c r="E109" s="10"/>
      <c r="F109" s="38">
        <f>Source!AM110</f>
        <v>46.33</v>
      </c>
      <c r="G109" s="39" t="str">
        <f>Source!DE110</f>
        <v/>
      </c>
      <c r="H109" s="40">
        <f>ROUND(Source!AD110*Source!I110, 2)</f>
        <v>1.39</v>
      </c>
      <c r="I109" s="39"/>
      <c r="J109" s="39">
        <f>IF(Source!BB110&lt;&gt; 0, Source!BB110, 1)</f>
        <v>10.75</v>
      </c>
      <c r="K109" s="40">
        <f>Source!Q110</f>
        <v>14.94</v>
      </c>
      <c r="L109" s="41"/>
    </row>
    <row r="110" spans="1:26" ht="14.25">
      <c r="A110" s="23"/>
      <c r="B110" s="55"/>
      <c r="C110" s="55" t="s">
        <v>490</v>
      </c>
      <c r="D110" s="37"/>
      <c r="E110" s="10"/>
      <c r="F110" s="38">
        <f>Source!AN110</f>
        <v>1.08</v>
      </c>
      <c r="G110" s="39" t="str">
        <f>Source!DF110</f>
        <v/>
      </c>
      <c r="H110" s="42">
        <f>ROUND(Source!AE110*Source!I110, 2)</f>
        <v>0.03</v>
      </c>
      <c r="I110" s="39"/>
      <c r="J110" s="39">
        <f>IF(Source!BS110&lt;&gt; 0, Source!BS110, 1)</f>
        <v>32.909999999999997</v>
      </c>
      <c r="K110" s="42">
        <f>Source!R110</f>
        <v>1.07</v>
      </c>
      <c r="L110" s="41"/>
      <c r="R110">
        <f>H110</f>
        <v>0.03</v>
      </c>
    </row>
    <row r="111" spans="1:26" ht="14.25">
      <c r="A111" s="23"/>
      <c r="B111" s="55"/>
      <c r="C111" s="55" t="s">
        <v>491</v>
      </c>
      <c r="D111" s="37"/>
      <c r="E111" s="10"/>
      <c r="F111" s="38">
        <f>Source!AL110</f>
        <v>478.86</v>
      </c>
      <c r="G111" s="39" t="str">
        <f>Source!DD110</f>
        <v/>
      </c>
      <c r="H111" s="40">
        <f>ROUND(Source!AC110*Source!I110, 2)</f>
        <v>14.37</v>
      </c>
      <c r="I111" s="39"/>
      <c r="J111" s="39">
        <f>IF(Source!BC110&lt;&gt; 0, Source!BC110, 1)</f>
        <v>3.4</v>
      </c>
      <c r="K111" s="40">
        <f>Source!P110</f>
        <v>48.84</v>
      </c>
      <c r="L111" s="41"/>
    </row>
    <row r="112" spans="1:26" ht="14.25">
      <c r="A112" s="23"/>
      <c r="B112" s="55"/>
      <c r="C112" s="55" t="s">
        <v>492</v>
      </c>
      <c r="D112" s="37" t="s">
        <v>493</v>
      </c>
      <c r="E112" s="10">
        <f>Source!BZ110</f>
        <v>105</v>
      </c>
      <c r="F112" s="59" t="str">
        <f>CONCATENATE(" )", Source!DL110, Source!FT110, "=", Source!FX110)</f>
        <v xml:space="preserve"> )*0,9=94,5</v>
      </c>
      <c r="G112" s="60"/>
      <c r="H112" s="40">
        <f>SUM(S106:S116)</f>
        <v>43.36</v>
      </c>
      <c r="I112" s="43"/>
      <c r="J112" s="36">
        <f>Source!AT110</f>
        <v>95</v>
      </c>
      <c r="K112" s="40">
        <f>SUM(T106:T116)</f>
        <v>1434.36</v>
      </c>
      <c r="L112" s="41"/>
    </row>
    <row r="113" spans="1:26" ht="14.25">
      <c r="A113" s="23"/>
      <c r="B113" s="55"/>
      <c r="C113" s="55" t="s">
        <v>494</v>
      </c>
      <c r="D113" s="37" t="s">
        <v>493</v>
      </c>
      <c r="E113" s="10">
        <f>Source!CA110</f>
        <v>55</v>
      </c>
      <c r="F113" s="59" t="str">
        <f>CONCATENATE(" )", Source!DM110, Source!FU110, "=", Source!FY110)</f>
        <v xml:space="preserve"> )*0,85=46,75</v>
      </c>
      <c r="G113" s="60"/>
      <c r="H113" s="40">
        <f>SUM(U106:U116)</f>
        <v>21.45</v>
      </c>
      <c r="I113" s="43"/>
      <c r="J113" s="36">
        <f>Source!AU110</f>
        <v>47</v>
      </c>
      <c r="K113" s="40">
        <f>SUM(V106:V116)</f>
        <v>709.63</v>
      </c>
      <c r="L113" s="41"/>
    </row>
    <row r="114" spans="1:26" ht="14.25">
      <c r="A114" s="23"/>
      <c r="B114" s="55"/>
      <c r="C114" s="55" t="s">
        <v>495</v>
      </c>
      <c r="D114" s="37" t="s">
        <v>496</v>
      </c>
      <c r="E114" s="10">
        <f>Source!AQ110</f>
        <v>166.47</v>
      </c>
      <c r="F114" s="38"/>
      <c r="G114" s="39" t="str">
        <f>Source!DI110</f>
        <v/>
      </c>
      <c r="H114" s="40"/>
      <c r="I114" s="39"/>
      <c r="J114" s="39"/>
      <c r="K114" s="40"/>
      <c r="L114" s="44">
        <f>Source!U110</f>
        <v>4.9940999999999995</v>
      </c>
    </row>
    <row r="115" spans="1:26" ht="14.25">
      <c r="A115" s="23" t="str">
        <f>Source!E111</f>
        <v>4,1</v>
      </c>
      <c r="B115" s="55" t="str">
        <f>Source!F111</f>
        <v>101-9155</v>
      </c>
      <c r="C115" s="55" t="str">
        <f>Source!G111</f>
        <v>Листы облицовочные декоративные</v>
      </c>
      <c r="D115" s="37" t="str">
        <f>Source!H111</f>
        <v>м2</v>
      </c>
      <c r="E115" s="10">
        <f>Source!I111</f>
        <v>3.15</v>
      </c>
      <c r="F115" s="38">
        <f>Source!AL111+Source!AM111+Source!AO111</f>
        <v>0</v>
      </c>
      <c r="G115" s="54" t="s">
        <v>3</v>
      </c>
      <c r="H115" s="40">
        <f>ROUND(Source!AC111*Source!I111, 2)+ROUND(Source!AD111*Source!I111, 2)+ROUND(Source!AF111*Source!I111, 2)</f>
        <v>0</v>
      </c>
      <c r="I115" s="39"/>
      <c r="J115" s="39">
        <f>IF(Source!BC111&lt;&gt; 0, Source!BC111, 1)</f>
        <v>1</v>
      </c>
      <c r="K115" s="40">
        <f>Source!O111</f>
        <v>0</v>
      </c>
      <c r="L115" s="41"/>
      <c r="S115">
        <f>ROUND((Source!FX111/100)*((ROUND(Source!AF111*Source!I111, 2)+ROUND(Source!AE111*Source!I111, 2))), 2)</f>
        <v>0</v>
      </c>
      <c r="T115">
        <f>Source!X111</f>
        <v>0</v>
      </c>
      <c r="U115">
        <f>ROUND((Source!FY111/100)*((ROUND(Source!AF111*Source!I111, 2)+ROUND(Source!AE111*Source!I111, 2))), 2)</f>
        <v>0</v>
      </c>
      <c r="V115">
        <f>Source!Y111</f>
        <v>0</v>
      </c>
      <c r="W115">
        <f>IF(Source!BI111&lt;=1,H115, 0)</f>
        <v>0</v>
      </c>
      <c r="X115">
        <f>IF(Source!BI111=2,H115, 0)</f>
        <v>0</v>
      </c>
      <c r="Y115">
        <f>IF(Source!BI111=3,H115, 0)</f>
        <v>0</v>
      </c>
      <c r="Z115">
        <f>IF(Source!BI111=4,H115, 0)</f>
        <v>0</v>
      </c>
    </row>
    <row r="116" spans="1:26" ht="14.25">
      <c r="A116" s="56" t="str">
        <f>Source!E112</f>
        <v>4,2</v>
      </c>
      <c r="B116" s="57" t="str">
        <f>Source!F112</f>
        <v>101-9732</v>
      </c>
      <c r="C116" s="57" t="str">
        <f>Source!G112</f>
        <v>Грунтовка</v>
      </c>
      <c r="D116" s="45" t="str">
        <f>Source!H112</f>
        <v>т</v>
      </c>
      <c r="E116" s="46">
        <f>Source!I112</f>
        <v>2.6699999999999998E-4</v>
      </c>
      <c r="F116" s="47">
        <f>Source!AL112+Source!AM112+Source!AO112</f>
        <v>0</v>
      </c>
      <c r="G116" s="48" t="s">
        <v>3</v>
      </c>
      <c r="H116" s="49">
        <f>ROUND(Source!AC112*Source!I112, 2)+ROUND(Source!AD112*Source!I112, 2)+ROUND(Source!AF112*Source!I112, 2)</f>
        <v>0</v>
      </c>
      <c r="I116" s="50"/>
      <c r="J116" s="50">
        <f>IF(Source!BC112&lt;&gt; 0, Source!BC112, 1)</f>
        <v>1</v>
      </c>
      <c r="K116" s="49">
        <f>Source!O112</f>
        <v>0</v>
      </c>
      <c r="L116" s="51"/>
      <c r="S116">
        <f>ROUND((Source!FX112/100)*((ROUND(Source!AF112*Source!I112, 2)+ROUND(Source!AE112*Source!I112, 2))), 2)</f>
        <v>0</v>
      </c>
      <c r="T116">
        <f>Source!X112</f>
        <v>0</v>
      </c>
      <c r="U116">
        <f>ROUND((Source!FY112/100)*((ROUND(Source!AF112*Source!I112, 2)+ROUND(Source!AE112*Source!I112, 2))), 2)</f>
        <v>0</v>
      </c>
      <c r="V116">
        <f>Source!Y112</f>
        <v>0</v>
      </c>
      <c r="W116">
        <f>IF(Source!BI112&lt;=1,H116, 0)</f>
        <v>0</v>
      </c>
      <c r="X116">
        <f>IF(Source!BI112=2,H116, 0)</f>
        <v>0</v>
      </c>
      <c r="Y116">
        <f>IF(Source!BI112=3,H116, 0)</f>
        <v>0</v>
      </c>
      <c r="Z116">
        <f>IF(Source!BI112=4,H116, 0)</f>
        <v>0</v>
      </c>
    </row>
    <row r="117" spans="1:26" ht="15">
      <c r="G117" s="61">
        <f>H108+H109+H111+H112+H113+SUM(H115:H116)</f>
        <v>126.42</v>
      </c>
      <c r="H117" s="61"/>
      <c r="J117" s="61">
        <f>K108+K109+K111+K112+K113+SUM(K115:K116)</f>
        <v>3716.55</v>
      </c>
      <c r="K117" s="61"/>
      <c r="L117" s="52">
        <f>Source!U110</f>
        <v>4.9940999999999995</v>
      </c>
      <c r="O117" s="32">
        <f>G117</f>
        <v>126.42</v>
      </c>
      <c r="P117" s="32">
        <f>J117</f>
        <v>3716.55</v>
      </c>
      <c r="Q117" s="32">
        <f>L117</f>
        <v>4.9940999999999995</v>
      </c>
      <c r="W117">
        <f>IF(Source!BI110&lt;=1,H108+H109+H111+H112+H113, 0)</f>
        <v>126.42</v>
      </c>
      <c r="X117">
        <f>IF(Source!BI110=2,H108+H109+H111+H112+H113, 0)</f>
        <v>0</v>
      </c>
      <c r="Y117">
        <f>IF(Source!BI110=3,H108+H109+H111+H112+H113, 0)</f>
        <v>0</v>
      </c>
      <c r="Z117">
        <f>IF(Source!BI110=4,H108+H109+H111+H112+H113, 0)</f>
        <v>0</v>
      </c>
    </row>
    <row r="118" spans="1:26" ht="28.5">
      <c r="A118" s="23" t="str">
        <f>Source!E113</f>
        <v>5</v>
      </c>
      <c r="B118" s="55" t="str">
        <f>Source!F113</f>
        <v>10-01-035-1</v>
      </c>
      <c r="C118" s="55" t="str">
        <f>Source!G113</f>
        <v>Установка подоконных досок из ПВХ в каменных стенах толщиной до 0,51 м</v>
      </c>
      <c r="D118" s="37" t="str">
        <f>Source!H113</f>
        <v>100 п. м</v>
      </c>
      <c r="E118" s="10">
        <f>Source!I113</f>
        <v>0.04</v>
      </c>
      <c r="F118" s="38">
        <f>Source!AL113+Source!AM113+Source!AO113</f>
        <v>4199.17</v>
      </c>
      <c r="G118" s="39"/>
      <c r="H118" s="40"/>
      <c r="I118" s="39" t="str">
        <f>Source!BO113</f>
        <v>10-01-035-1</v>
      </c>
      <c r="J118" s="39"/>
      <c r="K118" s="40"/>
      <c r="L118" s="41"/>
      <c r="S118">
        <f>ROUND((Source!FX113/100)*((ROUND(Source!AF113*Source!I113, 2)+ROUND(Source!AE113*Source!I113, 2))), 2)</f>
        <v>7.7</v>
      </c>
      <c r="T118">
        <f>Source!X113</f>
        <v>252.97</v>
      </c>
      <c r="U118">
        <f>ROUND((Source!FY113/100)*((ROUND(Source!AF113*Source!I113, 2)+ROUND(Source!AE113*Source!I113, 2))), 2)</f>
        <v>3.88</v>
      </c>
      <c r="V118">
        <f>Source!Y113</f>
        <v>128.87</v>
      </c>
    </row>
    <row r="119" spans="1:26">
      <c r="C119" s="31" t="str">
        <f>"Объем: "&amp;Source!I113&amp;"=4/"&amp;"100"</f>
        <v>Объем: 0,04=4/100</v>
      </c>
    </row>
    <row r="120" spans="1:26" ht="14.25">
      <c r="A120" s="23"/>
      <c r="B120" s="55"/>
      <c r="C120" s="55" t="s">
        <v>489</v>
      </c>
      <c r="D120" s="37"/>
      <c r="E120" s="10"/>
      <c r="F120" s="38">
        <f>Source!AO113</f>
        <v>180.75</v>
      </c>
      <c r="G120" s="39" t="str">
        <f>Source!DG113</f>
        <v/>
      </c>
      <c r="H120" s="40">
        <f>ROUND(Source!AF113*Source!I113, 2)</f>
        <v>7.23</v>
      </c>
      <c r="I120" s="39"/>
      <c r="J120" s="39">
        <f>IF(Source!BA113&lt;&gt; 0, Source!BA113, 1)</f>
        <v>32.909999999999997</v>
      </c>
      <c r="K120" s="40">
        <f>Source!S113</f>
        <v>237.94</v>
      </c>
      <c r="L120" s="41"/>
      <c r="R120">
        <f>H120</f>
        <v>7.23</v>
      </c>
    </row>
    <row r="121" spans="1:26" ht="14.25">
      <c r="A121" s="23"/>
      <c r="B121" s="55"/>
      <c r="C121" s="55" t="s">
        <v>36</v>
      </c>
      <c r="D121" s="37"/>
      <c r="E121" s="10"/>
      <c r="F121" s="38">
        <f>Source!AM113</f>
        <v>14.33</v>
      </c>
      <c r="G121" s="39" t="str">
        <f>Source!DE113</f>
        <v/>
      </c>
      <c r="H121" s="40">
        <f>ROUND(Source!AD113*Source!I113, 2)</f>
        <v>0.56999999999999995</v>
      </c>
      <c r="I121" s="39"/>
      <c r="J121" s="39">
        <f>IF(Source!BB113&lt;&gt; 0, Source!BB113, 1)</f>
        <v>10.88</v>
      </c>
      <c r="K121" s="40">
        <f>Source!Q113</f>
        <v>6.24</v>
      </c>
      <c r="L121" s="41"/>
    </row>
    <row r="122" spans="1:26" ht="14.25">
      <c r="A122" s="23"/>
      <c r="B122" s="55"/>
      <c r="C122" s="55" t="s">
        <v>490</v>
      </c>
      <c r="D122" s="37"/>
      <c r="E122" s="10"/>
      <c r="F122" s="38">
        <f>Source!AN113</f>
        <v>0.54</v>
      </c>
      <c r="G122" s="39" t="str">
        <f>Source!DF113</f>
        <v/>
      </c>
      <c r="H122" s="42">
        <f>ROUND(Source!AE113*Source!I113, 2)</f>
        <v>0.02</v>
      </c>
      <c r="I122" s="39"/>
      <c r="J122" s="39">
        <f>IF(Source!BS113&lt;&gt; 0, Source!BS113, 1)</f>
        <v>32.909999999999997</v>
      </c>
      <c r="K122" s="42">
        <f>Source!R113</f>
        <v>0.71</v>
      </c>
      <c r="L122" s="41"/>
      <c r="R122">
        <f>H122</f>
        <v>0.02</v>
      </c>
    </row>
    <row r="123" spans="1:26" ht="14.25">
      <c r="A123" s="23"/>
      <c r="B123" s="55"/>
      <c r="C123" s="55" t="s">
        <v>491</v>
      </c>
      <c r="D123" s="37"/>
      <c r="E123" s="10"/>
      <c r="F123" s="38">
        <f>Source!AL113</f>
        <v>4004.09</v>
      </c>
      <c r="G123" s="39" t="str">
        <f>Source!DD113</f>
        <v/>
      </c>
      <c r="H123" s="40">
        <f>ROUND(Source!AC113*Source!I113, 2)</f>
        <v>160.16</v>
      </c>
      <c r="I123" s="39"/>
      <c r="J123" s="39">
        <f>IF(Source!BC113&lt;&gt; 0, Source!BC113, 1)</f>
        <v>4.76</v>
      </c>
      <c r="K123" s="40">
        <f>Source!P113</f>
        <v>762.38</v>
      </c>
      <c r="L123" s="41"/>
    </row>
    <row r="124" spans="1:26" ht="14.25">
      <c r="A124" s="23"/>
      <c r="B124" s="55"/>
      <c r="C124" s="55" t="s">
        <v>492</v>
      </c>
      <c r="D124" s="37" t="s">
        <v>493</v>
      </c>
      <c r="E124" s="10">
        <f>Source!BZ113</f>
        <v>118</v>
      </c>
      <c r="F124" s="59" t="str">
        <f>CONCATENATE(" )", Source!DL113, Source!FT113, "=", Source!FX113)</f>
        <v xml:space="preserve"> )*0,9=106,2</v>
      </c>
      <c r="G124" s="60"/>
      <c r="H124" s="40">
        <f>SUM(S118:S127)</f>
        <v>7.7</v>
      </c>
      <c r="I124" s="43"/>
      <c r="J124" s="36">
        <f>Source!AT113</f>
        <v>106</v>
      </c>
      <c r="K124" s="40">
        <f>SUM(T118:T127)</f>
        <v>252.97</v>
      </c>
      <c r="L124" s="41"/>
    </row>
    <row r="125" spans="1:26" ht="14.25">
      <c r="A125" s="23"/>
      <c r="B125" s="55"/>
      <c r="C125" s="55" t="s">
        <v>494</v>
      </c>
      <c r="D125" s="37" t="s">
        <v>493</v>
      </c>
      <c r="E125" s="10">
        <f>Source!CA113</f>
        <v>63</v>
      </c>
      <c r="F125" s="59" t="str">
        <f>CONCATENATE(" )", Source!DM113, Source!FU113, "=", Source!FY113)</f>
        <v xml:space="preserve"> )*0,85=53,55</v>
      </c>
      <c r="G125" s="60"/>
      <c r="H125" s="40">
        <f>SUM(U118:U127)</f>
        <v>3.88</v>
      </c>
      <c r="I125" s="43"/>
      <c r="J125" s="36">
        <f>Source!AU113</f>
        <v>54</v>
      </c>
      <c r="K125" s="40">
        <f>SUM(V118:V127)</f>
        <v>128.87</v>
      </c>
      <c r="L125" s="41"/>
    </row>
    <row r="126" spans="1:26" ht="14.25">
      <c r="A126" s="23"/>
      <c r="B126" s="55"/>
      <c r="C126" s="55" t="s">
        <v>495</v>
      </c>
      <c r="D126" s="37" t="s">
        <v>496</v>
      </c>
      <c r="E126" s="10">
        <f>Source!AQ113</f>
        <v>21.19</v>
      </c>
      <c r="F126" s="38"/>
      <c r="G126" s="39" t="str">
        <f>Source!DI113</f>
        <v/>
      </c>
      <c r="H126" s="40"/>
      <c r="I126" s="39"/>
      <c r="J126" s="39"/>
      <c r="K126" s="40"/>
      <c r="L126" s="44">
        <f>Source!U113</f>
        <v>0.84760000000000002</v>
      </c>
    </row>
    <row r="127" spans="1:26" ht="28.5">
      <c r="A127" s="56" t="str">
        <f>Source!E114</f>
        <v>5,2</v>
      </c>
      <c r="B127" s="57" t="str">
        <f>Source!F114</f>
        <v>101-2906</v>
      </c>
      <c r="C127" s="57" t="str">
        <f>Source!G114</f>
        <v>Доски подоконные ПВХ, шириной 300 мм</v>
      </c>
      <c r="D127" s="45" t="str">
        <f>Source!H114</f>
        <v>м</v>
      </c>
      <c r="E127" s="46">
        <f>Source!I114</f>
        <v>4</v>
      </c>
      <c r="F127" s="47">
        <f>Source!AL114+Source!AM114+Source!AO114</f>
        <v>189.64</v>
      </c>
      <c r="G127" s="48" t="s">
        <v>3</v>
      </c>
      <c r="H127" s="49">
        <f>ROUND(Source!AC114*Source!I114, 2)+ROUND(Source!AD114*Source!I114, 2)+ROUND(Source!AF114*Source!I114, 2)</f>
        <v>758.56</v>
      </c>
      <c r="I127" s="50"/>
      <c r="J127" s="50">
        <f>IF(Source!BC114&lt;&gt; 0, Source!BC114, 1)</f>
        <v>0.95</v>
      </c>
      <c r="K127" s="49">
        <f>Source!O114</f>
        <v>720.63</v>
      </c>
      <c r="L127" s="51"/>
      <c r="S127">
        <f>ROUND((Source!FX114/100)*((ROUND(Source!AF114*Source!I114, 2)+ROUND(Source!AE114*Source!I114, 2))), 2)</f>
        <v>0</v>
      </c>
      <c r="T127">
        <f>Source!X114</f>
        <v>0</v>
      </c>
      <c r="U127">
        <f>ROUND((Source!FY114/100)*((ROUND(Source!AF114*Source!I114, 2)+ROUND(Source!AE114*Source!I114, 2))), 2)</f>
        <v>0</v>
      </c>
      <c r="V127">
        <f>Source!Y114</f>
        <v>0</v>
      </c>
      <c r="W127">
        <f>IF(Source!BI114&lt;=1,H127, 0)</f>
        <v>758.56</v>
      </c>
      <c r="X127">
        <f>IF(Source!BI114=2,H127, 0)</f>
        <v>0</v>
      </c>
      <c r="Y127">
        <f>IF(Source!BI114=3,H127, 0)</f>
        <v>0</v>
      </c>
      <c r="Z127">
        <f>IF(Source!BI114=4,H127, 0)</f>
        <v>0</v>
      </c>
    </row>
    <row r="128" spans="1:26" ht="15">
      <c r="G128" s="61">
        <f>H120+H121+H123+H124+H125+SUM(H127:H127)</f>
        <v>938.09999999999991</v>
      </c>
      <c r="H128" s="61"/>
      <c r="J128" s="61">
        <f>K120+K121+K123+K124+K125+SUM(K127:K127)</f>
        <v>2109.0300000000002</v>
      </c>
      <c r="K128" s="61"/>
      <c r="L128" s="52">
        <f>Source!U113</f>
        <v>0.84760000000000002</v>
      </c>
      <c r="O128" s="32">
        <f>G128</f>
        <v>938.09999999999991</v>
      </c>
      <c r="P128" s="32">
        <f>J128</f>
        <v>2109.0300000000002</v>
      </c>
      <c r="Q128" s="32">
        <f>L128</f>
        <v>0.84760000000000002</v>
      </c>
      <c r="W128">
        <f>IF(Source!BI113&lt;=1,H120+H121+H123+H124+H125, 0)</f>
        <v>179.54</v>
      </c>
      <c r="X128">
        <f>IF(Source!BI113=2,H120+H121+H123+H124+H125, 0)</f>
        <v>0</v>
      </c>
      <c r="Y128">
        <f>IF(Source!BI113=3,H120+H121+H123+H124+H125, 0)</f>
        <v>0</v>
      </c>
      <c r="Z128">
        <f>IF(Source!BI113=4,H120+H121+H123+H124+H125, 0)</f>
        <v>0</v>
      </c>
    </row>
    <row r="129" spans="1:26" ht="42.75">
      <c r="A129" s="23" t="str">
        <f>Source!E116</f>
        <v>6</v>
      </c>
      <c r="B129" s="55" t="str">
        <f>Source!F116</f>
        <v>58-20-1</v>
      </c>
      <c r="C129" s="55" t="str">
        <f>Source!G116</f>
        <v>Смена обделок из листовой стали (поясков, сандриков, отливов, карнизов) шириной до 0,4 м</v>
      </c>
      <c r="D129" s="37" t="str">
        <f>Source!H116</f>
        <v>100 м</v>
      </c>
      <c r="E129" s="10">
        <f>Source!I116</f>
        <v>0.05</v>
      </c>
      <c r="F129" s="38">
        <f>Source!AL116+Source!AM116+Source!AO116</f>
        <v>2516.0699999999997</v>
      </c>
      <c r="G129" s="39"/>
      <c r="H129" s="40"/>
      <c r="I129" s="39" t="str">
        <f>Source!BO116</f>
        <v>58-20-1</v>
      </c>
      <c r="J129" s="39"/>
      <c r="K129" s="40"/>
      <c r="L129" s="41"/>
      <c r="S129">
        <f>ROUND((Source!FX116/100)*((ROUND(Source!AF116*Source!I116, 2)+ROUND(Source!AE116*Source!I116, 2))), 2)</f>
        <v>14.7</v>
      </c>
      <c r="T129">
        <f>Source!X116</f>
        <v>483.91</v>
      </c>
      <c r="U129">
        <f>ROUND((Source!FY116/100)*((ROUND(Source!AF116*Source!I116, 2)+ROUND(Source!AE116*Source!I116, 2))), 2)</f>
        <v>11.51</v>
      </c>
      <c r="V129">
        <f>Source!Y116</f>
        <v>378.96</v>
      </c>
    </row>
    <row r="130" spans="1:26">
      <c r="C130" s="31" t="str">
        <f>"Объем: "&amp;Source!I116&amp;"=5/"&amp;"100"</f>
        <v>Объем: 0,05=5/100</v>
      </c>
    </row>
    <row r="131" spans="1:26" ht="14.25">
      <c r="A131" s="23"/>
      <c r="B131" s="55"/>
      <c r="C131" s="55" t="s">
        <v>489</v>
      </c>
      <c r="D131" s="37"/>
      <c r="E131" s="10"/>
      <c r="F131" s="38">
        <f>Source!AO116</f>
        <v>353.23</v>
      </c>
      <c r="G131" s="39" t="str">
        <f>Source!DG116</f>
        <v/>
      </c>
      <c r="H131" s="40">
        <f>ROUND(Source!AF116*Source!I116, 2)</f>
        <v>17.66</v>
      </c>
      <c r="I131" s="39"/>
      <c r="J131" s="39">
        <f>IF(Source!BA116&lt;&gt; 0, Source!BA116, 1)</f>
        <v>32.909999999999997</v>
      </c>
      <c r="K131" s="40">
        <f>Source!S116</f>
        <v>581.24</v>
      </c>
      <c r="L131" s="41"/>
      <c r="R131">
        <f>H131</f>
        <v>17.66</v>
      </c>
    </row>
    <row r="132" spans="1:26" ht="14.25">
      <c r="A132" s="23"/>
      <c r="B132" s="55"/>
      <c r="C132" s="55" t="s">
        <v>36</v>
      </c>
      <c r="D132" s="37"/>
      <c r="E132" s="10"/>
      <c r="F132" s="38">
        <f>Source!AM116</f>
        <v>5.99</v>
      </c>
      <c r="G132" s="39" t="str">
        <f>Source!DE116</f>
        <v/>
      </c>
      <c r="H132" s="40">
        <f>ROUND(Source!AD116*Source!I116, 2)</f>
        <v>0.3</v>
      </c>
      <c r="I132" s="39"/>
      <c r="J132" s="39">
        <f>IF(Source!BB116&lt;&gt; 0, Source!BB116, 1)</f>
        <v>12.17</v>
      </c>
      <c r="K132" s="40">
        <f>Source!Q116</f>
        <v>3.64</v>
      </c>
      <c r="L132" s="41"/>
    </row>
    <row r="133" spans="1:26" ht="14.25">
      <c r="A133" s="23"/>
      <c r="B133" s="55"/>
      <c r="C133" s="55" t="s">
        <v>490</v>
      </c>
      <c r="D133" s="37"/>
      <c r="E133" s="10"/>
      <c r="F133" s="38">
        <f>Source!AN116</f>
        <v>1.08</v>
      </c>
      <c r="G133" s="39" t="str">
        <f>Source!DF116</f>
        <v/>
      </c>
      <c r="H133" s="42">
        <f>ROUND(Source!AE116*Source!I116, 2)</f>
        <v>0.05</v>
      </c>
      <c r="I133" s="39"/>
      <c r="J133" s="39">
        <f>IF(Source!BS116&lt;&gt; 0, Source!BS116, 1)</f>
        <v>32.909999999999997</v>
      </c>
      <c r="K133" s="42">
        <f>Source!R116</f>
        <v>1.78</v>
      </c>
      <c r="L133" s="41"/>
      <c r="R133">
        <f>H133</f>
        <v>0.05</v>
      </c>
    </row>
    <row r="134" spans="1:26" ht="14.25">
      <c r="A134" s="23"/>
      <c r="B134" s="55"/>
      <c r="C134" s="55" t="s">
        <v>491</v>
      </c>
      <c r="D134" s="37"/>
      <c r="E134" s="10"/>
      <c r="F134" s="38">
        <f>Source!AL116</f>
        <v>2156.85</v>
      </c>
      <c r="G134" s="39" t="str">
        <f>Source!DD116</f>
        <v/>
      </c>
      <c r="H134" s="40">
        <f>ROUND(Source!AC116*Source!I116, 2)</f>
        <v>107.84</v>
      </c>
      <c r="I134" s="39"/>
      <c r="J134" s="39">
        <f>IF(Source!BC116&lt;&gt; 0, Source!BC116, 1)</f>
        <v>8</v>
      </c>
      <c r="K134" s="40">
        <f>Source!P116</f>
        <v>862.74</v>
      </c>
      <c r="L134" s="41"/>
    </row>
    <row r="135" spans="1:26" ht="14.25">
      <c r="A135" s="23"/>
      <c r="B135" s="55"/>
      <c r="C135" s="55" t="s">
        <v>492</v>
      </c>
      <c r="D135" s="37" t="s">
        <v>493</v>
      </c>
      <c r="E135" s="10">
        <f>Source!BZ116</f>
        <v>83</v>
      </c>
      <c r="F135" s="58"/>
      <c r="G135" s="39"/>
      <c r="H135" s="40">
        <f>SUM(S129:S138)</f>
        <v>14.7</v>
      </c>
      <c r="I135" s="43"/>
      <c r="J135" s="36">
        <f>Source!AT116</f>
        <v>83</v>
      </c>
      <c r="K135" s="40">
        <f>SUM(T129:T138)</f>
        <v>483.91</v>
      </c>
      <c r="L135" s="41"/>
    </row>
    <row r="136" spans="1:26" ht="14.25">
      <c r="A136" s="23"/>
      <c r="B136" s="55"/>
      <c r="C136" s="55" t="s">
        <v>494</v>
      </c>
      <c r="D136" s="37" t="s">
        <v>493</v>
      </c>
      <c r="E136" s="10">
        <f>Source!CA116</f>
        <v>65</v>
      </c>
      <c r="F136" s="58"/>
      <c r="G136" s="39"/>
      <c r="H136" s="40">
        <f>SUM(U129:U138)</f>
        <v>11.51</v>
      </c>
      <c r="I136" s="43"/>
      <c r="J136" s="36">
        <f>Source!AU116</f>
        <v>65</v>
      </c>
      <c r="K136" s="40">
        <f>SUM(V129:V138)</f>
        <v>378.96</v>
      </c>
      <c r="L136" s="41"/>
    </row>
    <row r="137" spans="1:26" ht="14.25">
      <c r="A137" s="23"/>
      <c r="B137" s="55"/>
      <c r="C137" s="55" t="s">
        <v>495</v>
      </c>
      <c r="D137" s="37" t="s">
        <v>496</v>
      </c>
      <c r="E137" s="10">
        <f>Source!AQ116</f>
        <v>41.41</v>
      </c>
      <c r="F137" s="38"/>
      <c r="G137" s="39" t="str">
        <f>Source!DI116</f>
        <v/>
      </c>
      <c r="H137" s="40"/>
      <c r="I137" s="39"/>
      <c r="J137" s="39"/>
      <c r="K137" s="40"/>
      <c r="L137" s="44">
        <f>Source!U116</f>
        <v>2.0705</v>
      </c>
    </row>
    <row r="138" spans="1:26" ht="14.25">
      <c r="A138" s="56" t="str">
        <f>Source!E117</f>
        <v>6,1</v>
      </c>
      <c r="B138" s="57" t="str">
        <f>Source!F117</f>
        <v>509-9900</v>
      </c>
      <c r="C138" s="57" t="str">
        <f>Source!G117</f>
        <v>Строительный мусор</v>
      </c>
      <c r="D138" s="45" t="str">
        <f>Source!H117</f>
        <v>т</v>
      </c>
      <c r="E138" s="46">
        <f>Source!I117</f>
        <v>1.12E-2</v>
      </c>
      <c r="F138" s="47">
        <f>Source!AL117+Source!AM117+Source!AO117</f>
        <v>0</v>
      </c>
      <c r="G138" s="48" t="s">
        <v>3</v>
      </c>
      <c r="H138" s="49">
        <f>ROUND(Source!AC117*Source!I117, 2)+ROUND(Source!AD117*Source!I117, 2)+ROUND(Source!AF117*Source!I117, 2)</f>
        <v>0</v>
      </c>
      <c r="I138" s="50"/>
      <c r="J138" s="50">
        <f>IF(Source!BC117&lt;&gt; 0, Source!BC117, 1)</f>
        <v>1</v>
      </c>
      <c r="K138" s="49">
        <f>Source!O117</f>
        <v>0</v>
      </c>
      <c r="L138" s="51"/>
      <c r="S138">
        <f>ROUND((Source!FX117/100)*((ROUND(Source!AF117*Source!I117, 2)+ROUND(Source!AE117*Source!I117, 2))), 2)</f>
        <v>0</v>
      </c>
      <c r="T138">
        <f>Source!X117</f>
        <v>0</v>
      </c>
      <c r="U138">
        <f>ROUND((Source!FY117/100)*((ROUND(Source!AF117*Source!I117, 2)+ROUND(Source!AE117*Source!I117, 2))), 2)</f>
        <v>0</v>
      </c>
      <c r="V138">
        <f>Source!Y117</f>
        <v>0</v>
      </c>
      <c r="W138">
        <f>IF(Source!BI117&lt;=1,H138, 0)</f>
        <v>0</v>
      </c>
      <c r="X138">
        <f>IF(Source!BI117=2,H138, 0)</f>
        <v>0</v>
      </c>
      <c r="Y138">
        <f>IF(Source!BI117=3,H138, 0)</f>
        <v>0</v>
      </c>
      <c r="Z138">
        <f>IF(Source!BI117=4,H138, 0)</f>
        <v>0</v>
      </c>
    </row>
    <row r="139" spans="1:26" ht="15">
      <c r="G139" s="61">
        <f>H131+H132+H134+H135+H136+SUM(H138:H138)</f>
        <v>152.01</v>
      </c>
      <c r="H139" s="61"/>
      <c r="J139" s="61">
        <f>K131+K132+K134+K135+K136+SUM(K138:K138)</f>
        <v>2310.4899999999998</v>
      </c>
      <c r="K139" s="61"/>
      <c r="L139" s="52">
        <f>Source!U116</f>
        <v>2.0705</v>
      </c>
      <c r="O139" s="32">
        <f>G139</f>
        <v>152.01</v>
      </c>
      <c r="P139" s="32">
        <f>J139</f>
        <v>2310.4899999999998</v>
      </c>
      <c r="Q139" s="32">
        <f>L139</f>
        <v>2.0705</v>
      </c>
      <c r="W139">
        <f>IF(Source!BI116&lt;=1,H131+H132+H134+H135+H136, 0)</f>
        <v>152.01</v>
      </c>
      <c r="X139">
        <f>IF(Source!BI116=2,H131+H132+H134+H135+H136, 0)</f>
        <v>0</v>
      </c>
      <c r="Y139">
        <f>IF(Source!BI116=3,H131+H132+H134+H135+H136, 0)</f>
        <v>0</v>
      </c>
      <c r="Z139">
        <f>IF(Source!BI116=4,H131+H132+H134+H135+H136, 0)</f>
        <v>0</v>
      </c>
    </row>
    <row r="140" spans="1:26" ht="42.75">
      <c r="A140" s="23" t="str">
        <f>Source!E118</f>
        <v>8</v>
      </c>
      <c r="B140" s="55" t="str">
        <f>Source!F118</f>
        <v>м08-03-591-4</v>
      </c>
      <c r="C140" s="55" t="str">
        <f>Source!G118</f>
        <v>Выключатель двухклавишный неутопленного типа при открытой проводке</v>
      </c>
      <c r="D140" s="37" t="str">
        <f>Source!H118</f>
        <v>100 шт.</v>
      </c>
      <c r="E140" s="10">
        <f>Source!I118</f>
        <v>0.01</v>
      </c>
      <c r="F140" s="38">
        <f>Source!AL118+Source!AM118+Source!AO118</f>
        <v>465.46000000000004</v>
      </c>
      <c r="G140" s="39"/>
      <c r="H140" s="40"/>
      <c r="I140" s="39" t="str">
        <f>Source!BO118</f>
        <v>м08-03-591-4</v>
      </c>
      <c r="J140" s="39"/>
      <c r="K140" s="40"/>
      <c r="L140" s="41"/>
      <c r="S140">
        <f>ROUND((Source!FX118/100)*((ROUND(Source!AF118*Source!I118, 2)+ROUND(Source!AE118*Source!I118, 2))), 2)</f>
        <v>3.31</v>
      </c>
      <c r="T140">
        <f>Source!X118</f>
        <v>109.08</v>
      </c>
      <c r="U140">
        <f>ROUND((Source!FY118/100)*((ROUND(Source!AF118*Source!I118, 2)+ROUND(Source!AE118*Source!I118, 2))), 2)</f>
        <v>2.2599999999999998</v>
      </c>
      <c r="V140">
        <f>Source!Y118</f>
        <v>74.63</v>
      </c>
    </row>
    <row r="141" spans="1:26">
      <c r="C141" s="31" t="str">
        <f>"Объем: "&amp;Source!I118&amp;"=1/"&amp;"100"</f>
        <v>Объем: 0,01=1/100</v>
      </c>
    </row>
    <row r="142" spans="1:26" ht="14.25">
      <c r="A142" s="23"/>
      <c r="B142" s="55"/>
      <c r="C142" s="55" t="s">
        <v>489</v>
      </c>
      <c r="D142" s="37"/>
      <c r="E142" s="10"/>
      <c r="F142" s="38">
        <f>Source!AO118</f>
        <v>348.49</v>
      </c>
      <c r="G142" s="39" t="str">
        <f>Source!DG118</f>
        <v/>
      </c>
      <c r="H142" s="40">
        <f>ROUND(Source!AF118*Source!I118, 2)</f>
        <v>3.48</v>
      </c>
      <c r="I142" s="39"/>
      <c r="J142" s="39">
        <f>IF(Source!BA118&lt;&gt; 0, Source!BA118, 1)</f>
        <v>32.909999999999997</v>
      </c>
      <c r="K142" s="40">
        <f>Source!S118</f>
        <v>114.69</v>
      </c>
      <c r="L142" s="41"/>
      <c r="R142">
        <f>H142</f>
        <v>3.48</v>
      </c>
    </row>
    <row r="143" spans="1:26" ht="14.25">
      <c r="A143" s="23"/>
      <c r="B143" s="55"/>
      <c r="C143" s="55" t="s">
        <v>36</v>
      </c>
      <c r="D143" s="37"/>
      <c r="E143" s="10"/>
      <c r="F143" s="38">
        <f>Source!AM118</f>
        <v>13.78</v>
      </c>
      <c r="G143" s="39" t="str">
        <f>Source!DE118</f>
        <v/>
      </c>
      <c r="H143" s="40">
        <f>ROUND(Source!AD118*Source!I118, 2)</f>
        <v>0.14000000000000001</v>
      </c>
      <c r="I143" s="39"/>
      <c r="J143" s="39">
        <f>IF(Source!BB118&lt;&gt; 0, Source!BB118, 1)</f>
        <v>5.9</v>
      </c>
      <c r="K143" s="40">
        <f>Source!Q118</f>
        <v>0.81</v>
      </c>
      <c r="L143" s="41"/>
    </row>
    <row r="144" spans="1:26" ht="14.25">
      <c r="A144" s="23"/>
      <c r="B144" s="55"/>
      <c r="C144" s="55" t="s">
        <v>490</v>
      </c>
      <c r="D144" s="37"/>
      <c r="E144" s="10"/>
      <c r="F144" s="38">
        <f>Source!AN118</f>
        <v>0.41</v>
      </c>
      <c r="G144" s="39" t="str">
        <f>Source!DF118</f>
        <v/>
      </c>
      <c r="H144" s="42">
        <f>ROUND(Source!AE118*Source!I118, 2)</f>
        <v>0</v>
      </c>
      <c r="I144" s="39"/>
      <c r="J144" s="39">
        <f>IF(Source!BS118&lt;&gt; 0, Source!BS118, 1)</f>
        <v>32.909999999999997</v>
      </c>
      <c r="K144" s="42">
        <f>Source!R118</f>
        <v>0.13</v>
      </c>
      <c r="L144" s="41"/>
      <c r="R144">
        <f>H144</f>
        <v>0</v>
      </c>
    </row>
    <row r="145" spans="1:26" ht="14.25">
      <c r="A145" s="23"/>
      <c r="B145" s="55"/>
      <c r="C145" s="55" t="s">
        <v>491</v>
      </c>
      <c r="D145" s="37"/>
      <c r="E145" s="10"/>
      <c r="F145" s="38">
        <f>Source!AL118</f>
        <v>103.19</v>
      </c>
      <c r="G145" s="39" t="str">
        <f>Source!DD118</f>
        <v/>
      </c>
      <c r="H145" s="40">
        <f>ROUND(Source!AC118*Source!I118, 2)</f>
        <v>1.03</v>
      </c>
      <c r="I145" s="39"/>
      <c r="J145" s="39">
        <f>IF(Source!BC118&lt;&gt; 0, Source!BC118, 1)</f>
        <v>3.23</v>
      </c>
      <c r="K145" s="40">
        <f>Source!P118</f>
        <v>3.33</v>
      </c>
      <c r="L145" s="41"/>
    </row>
    <row r="146" spans="1:26" ht="14.25">
      <c r="A146" s="23"/>
      <c r="B146" s="55"/>
      <c r="C146" s="55" t="s">
        <v>492</v>
      </c>
      <c r="D146" s="37" t="s">
        <v>493</v>
      </c>
      <c r="E146" s="10">
        <f>Source!BZ118</f>
        <v>95</v>
      </c>
      <c r="F146" s="58"/>
      <c r="G146" s="39"/>
      <c r="H146" s="40">
        <f>SUM(S140:S148)</f>
        <v>3.31</v>
      </c>
      <c r="I146" s="43"/>
      <c r="J146" s="36">
        <f>Source!AT118</f>
        <v>95</v>
      </c>
      <c r="K146" s="40">
        <f>SUM(T140:T148)</f>
        <v>109.08</v>
      </c>
      <c r="L146" s="41"/>
    </row>
    <row r="147" spans="1:26" ht="14.25">
      <c r="A147" s="23"/>
      <c r="B147" s="55"/>
      <c r="C147" s="55" t="s">
        <v>494</v>
      </c>
      <c r="D147" s="37" t="s">
        <v>493</v>
      </c>
      <c r="E147" s="10">
        <f>Source!CA118</f>
        <v>65</v>
      </c>
      <c r="F147" s="58"/>
      <c r="G147" s="39"/>
      <c r="H147" s="40">
        <f>SUM(U140:U148)</f>
        <v>2.2599999999999998</v>
      </c>
      <c r="I147" s="43"/>
      <c r="J147" s="36">
        <f>Source!AU118</f>
        <v>65</v>
      </c>
      <c r="K147" s="40">
        <f>SUM(V140:V148)</f>
        <v>74.63</v>
      </c>
      <c r="L147" s="41"/>
    </row>
    <row r="148" spans="1:26" ht="14.25">
      <c r="A148" s="56"/>
      <c r="B148" s="57"/>
      <c r="C148" s="57" t="s">
        <v>495</v>
      </c>
      <c r="D148" s="45" t="s">
        <v>496</v>
      </c>
      <c r="E148" s="46">
        <f>Source!AQ118</f>
        <v>35.130000000000003</v>
      </c>
      <c r="F148" s="47"/>
      <c r="G148" s="50" t="str">
        <f>Source!DI118</f>
        <v/>
      </c>
      <c r="H148" s="49"/>
      <c r="I148" s="50"/>
      <c r="J148" s="50"/>
      <c r="K148" s="49"/>
      <c r="L148" s="53">
        <f>Source!U118</f>
        <v>0.35130000000000006</v>
      </c>
    </row>
    <row r="149" spans="1:26" ht="15">
      <c r="G149" s="61">
        <f>H142+H143+H145+H146+H147</f>
        <v>10.220000000000001</v>
      </c>
      <c r="H149" s="61"/>
      <c r="J149" s="61">
        <f>K142+K143+K145+K146+K147</f>
        <v>302.53999999999996</v>
      </c>
      <c r="K149" s="61"/>
      <c r="L149" s="52">
        <f>Source!U118</f>
        <v>0.35130000000000006</v>
      </c>
      <c r="O149" s="32">
        <f>G149</f>
        <v>10.220000000000001</v>
      </c>
      <c r="P149" s="32">
        <f>J149</f>
        <v>302.53999999999996</v>
      </c>
      <c r="Q149" s="32">
        <f>L149</f>
        <v>0.35130000000000006</v>
      </c>
      <c r="W149">
        <f>IF(Source!BI118&lt;=1,H142+H143+H145+H146+H147, 0)</f>
        <v>0</v>
      </c>
      <c r="X149">
        <f>IF(Source!BI118=2,H142+H143+H145+H146+H147, 0)</f>
        <v>10.220000000000001</v>
      </c>
      <c r="Y149">
        <f>IF(Source!BI118=3,H142+H143+H145+H146+H147, 0)</f>
        <v>0</v>
      </c>
      <c r="Z149">
        <f>IF(Source!BI118=4,H142+H143+H145+H146+H147, 0)</f>
        <v>0</v>
      </c>
    </row>
    <row r="150" spans="1:26" ht="28.5">
      <c r="A150" s="23" t="str">
        <f>Source!E119</f>
        <v>9</v>
      </c>
      <c r="B150" s="55" t="str">
        <f>Source!F119</f>
        <v>м08-03-591-8</v>
      </c>
      <c r="C150" s="55" t="str">
        <f>Source!G119</f>
        <v>Розетка штепсельная неутопленного типа при открытой проводке</v>
      </c>
      <c r="D150" s="37" t="str">
        <f>Source!H119</f>
        <v>100 шт.</v>
      </c>
      <c r="E150" s="10">
        <f>Source!I119</f>
        <v>0.04</v>
      </c>
      <c r="F150" s="38">
        <f>Source!AL119+Source!AM119+Source!AO119</f>
        <v>463.29999999999995</v>
      </c>
      <c r="G150" s="39"/>
      <c r="H150" s="40"/>
      <c r="I150" s="39" t="str">
        <f>Source!BO119</f>
        <v>м08-03-591-8</v>
      </c>
      <c r="J150" s="39"/>
      <c r="K150" s="40"/>
      <c r="L150" s="41"/>
      <c r="S150">
        <f>ROUND((Source!FX119/100)*((ROUND(Source!AF119*Source!I119, 2)+ROUND(Source!AE119*Source!I119, 2))), 2)</f>
        <v>13.04</v>
      </c>
      <c r="T150">
        <f>Source!X119</f>
        <v>429.26</v>
      </c>
      <c r="U150">
        <f>ROUND((Source!FY119/100)*((ROUND(Source!AF119*Source!I119, 2)+ROUND(Source!AE119*Source!I119, 2))), 2)</f>
        <v>8.92</v>
      </c>
      <c r="V150">
        <f>Source!Y119</f>
        <v>293.7</v>
      </c>
    </row>
    <row r="151" spans="1:26">
      <c r="C151" s="31" t="str">
        <f>"Объем: "&amp;Source!I119&amp;"=4/"&amp;"100"</f>
        <v>Объем: 0,04=4/100</v>
      </c>
    </row>
    <row r="152" spans="1:26" ht="14.25">
      <c r="A152" s="23"/>
      <c r="B152" s="55"/>
      <c r="C152" s="55" t="s">
        <v>489</v>
      </c>
      <c r="D152" s="37"/>
      <c r="E152" s="10"/>
      <c r="F152" s="38">
        <f>Source!AO119</f>
        <v>342.84</v>
      </c>
      <c r="G152" s="39" t="str">
        <f>Source!DG119</f>
        <v/>
      </c>
      <c r="H152" s="40">
        <f>ROUND(Source!AF119*Source!I119, 2)</f>
        <v>13.71</v>
      </c>
      <c r="I152" s="39"/>
      <c r="J152" s="39">
        <f>IF(Source!BA119&lt;&gt; 0, Source!BA119, 1)</f>
        <v>32.909999999999997</v>
      </c>
      <c r="K152" s="40">
        <f>Source!S119</f>
        <v>451.31</v>
      </c>
      <c r="L152" s="41"/>
      <c r="R152">
        <f>H152</f>
        <v>13.71</v>
      </c>
    </row>
    <row r="153" spans="1:26" ht="14.25">
      <c r="A153" s="23"/>
      <c r="B153" s="55"/>
      <c r="C153" s="55" t="s">
        <v>36</v>
      </c>
      <c r="D153" s="37"/>
      <c r="E153" s="10"/>
      <c r="F153" s="38">
        <f>Source!AM119</f>
        <v>13.78</v>
      </c>
      <c r="G153" s="39" t="str">
        <f>Source!DE119</f>
        <v/>
      </c>
      <c r="H153" s="40">
        <f>ROUND(Source!AD119*Source!I119, 2)</f>
        <v>0.55000000000000004</v>
      </c>
      <c r="I153" s="39"/>
      <c r="J153" s="39">
        <f>IF(Source!BB119&lt;&gt; 0, Source!BB119, 1)</f>
        <v>5.9</v>
      </c>
      <c r="K153" s="40">
        <f>Source!Q119</f>
        <v>3.25</v>
      </c>
      <c r="L153" s="41"/>
    </row>
    <row r="154" spans="1:26" ht="14.25">
      <c r="A154" s="23"/>
      <c r="B154" s="55"/>
      <c r="C154" s="55" t="s">
        <v>490</v>
      </c>
      <c r="D154" s="37"/>
      <c r="E154" s="10"/>
      <c r="F154" s="38">
        <f>Source!AN119</f>
        <v>0.41</v>
      </c>
      <c r="G154" s="39" t="str">
        <f>Source!DF119</f>
        <v/>
      </c>
      <c r="H154" s="42">
        <f>ROUND(Source!AE119*Source!I119, 2)</f>
        <v>0.02</v>
      </c>
      <c r="I154" s="39"/>
      <c r="J154" s="39">
        <f>IF(Source!BS119&lt;&gt; 0, Source!BS119, 1)</f>
        <v>32.909999999999997</v>
      </c>
      <c r="K154" s="42">
        <f>Source!R119</f>
        <v>0.54</v>
      </c>
      <c r="L154" s="41"/>
      <c r="R154">
        <f>H154</f>
        <v>0.02</v>
      </c>
    </row>
    <row r="155" spans="1:26" ht="14.25">
      <c r="A155" s="23"/>
      <c r="B155" s="55"/>
      <c r="C155" s="55" t="s">
        <v>491</v>
      </c>
      <c r="D155" s="37"/>
      <c r="E155" s="10"/>
      <c r="F155" s="38">
        <f>Source!AL119</f>
        <v>106.68</v>
      </c>
      <c r="G155" s="39" t="str">
        <f>Source!DD119</f>
        <v/>
      </c>
      <c r="H155" s="40">
        <f>ROUND(Source!AC119*Source!I119, 2)</f>
        <v>4.2699999999999996</v>
      </c>
      <c r="I155" s="39"/>
      <c r="J155" s="39">
        <f>IF(Source!BC119&lt;&gt; 0, Source!BC119, 1)</f>
        <v>3.2</v>
      </c>
      <c r="K155" s="40">
        <f>Source!P119</f>
        <v>13.66</v>
      </c>
      <c r="L155" s="41"/>
    </row>
    <row r="156" spans="1:26" ht="14.25">
      <c r="A156" s="23"/>
      <c r="B156" s="55"/>
      <c r="C156" s="55" t="s">
        <v>492</v>
      </c>
      <c r="D156" s="37" t="s">
        <v>493</v>
      </c>
      <c r="E156" s="10">
        <f>Source!BZ119</f>
        <v>95</v>
      </c>
      <c r="F156" s="58"/>
      <c r="G156" s="39"/>
      <c r="H156" s="40">
        <f>SUM(S150:S159)</f>
        <v>13.04</v>
      </c>
      <c r="I156" s="43"/>
      <c r="J156" s="36">
        <f>Source!AT119</f>
        <v>95</v>
      </c>
      <c r="K156" s="40">
        <f>SUM(T150:T159)</f>
        <v>429.26</v>
      </c>
      <c r="L156" s="41"/>
    </row>
    <row r="157" spans="1:26" ht="14.25">
      <c r="A157" s="23"/>
      <c r="B157" s="55"/>
      <c r="C157" s="55" t="s">
        <v>494</v>
      </c>
      <c r="D157" s="37" t="s">
        <v>493</v>
      </c>
      <c r="E157" s="10">
        <f>Source!CA119</f>
        <v>65</v>
      </c>
      <c r="F157" s="58"/>
      <c r="G157" s="39"/>
      <c r="H157" s="40">
        <f>SUM(U150:U159)</f>
        <v>8.92</v>
      </c>
      <c r="I157" s="43"/>
      <c r="J157" s="36">
        <f>Source!AU119</f>
        <v>65</v>
      </c>
      <c r="K157" s="40">
        <f>SUM(V150:V159)</f>
        <v>293.7</v>
      </c>
      <c r="L157" s="41"/>
    </row>
    <row r="158" spans="1:26" ht="14.25">
      <c r="A158" s="23"/>
      <c r="B158" s="55"/>
      <c r="C158" s="55" t="s">
        <v>495</v>
      </c>
      <c r="D158" s="37" t="s">
        <v>496</v>
      </c>
      <c r="E158" s="10">
        <f>Source!AQ119</f>
        <v>34.56</v>
      </c>
      <c r="F158" s="38"/>
      <c r="G158" s="39" t="str">
        <f>Source!DI119</f>
        <v/>
      </c>
      <c r="H158" s="40"/>
      <c r="I158" s="39"/>
      <c r="J158" s="39"/>
      <c r="K158" s="40"/>
      <c r="L158" s="44">
        <f>Source!U119</f>
        <v>1.3824000000000001</v>
      </c>
    </row>
    <row r="159" spans="1:26" ht="28.5">
      <c r="A159" s="56" t="str">
        <f>Source!E120</f>
        <v>9,1</v>
      </c>
      <c r="B159" s="57" t="str">
        <f>Source!F120</f>
        <v>503-0470</v>
      </c>
      <c r="C159" s="57" t="str">
        <f>Source!G120</f>
        <v>Розетка открытой проводки двухгнездная с заземлением</v>
      </c>
      <c r="D159" s="45" t="str">
        <f>Source!H120</f>
        <v>шт.</v>
      </c>
      <c r="E159" s="46">
        <f>Source!I120</f>
        <v>4</v>
      </c>
      <c r="F159" s="47">
        <f>Source!AL120+Source!AM120+Source!AO120</f>
        <v>11.27</v>
      </c>
      <c r="G159" s="48" t="s">
        <v>3</v>
      </c>
      <c r="H159" s="49">
        <f>ROUND(Source!AC120*Source!I120, 2)+ROUND(Source!AD120*Source!I120, 2)+ROUND(Source!AF120*Source!I120, 2)</f>
        <v>45.08</v>
      </c>
      <c r="I159" s="50"/>
      <c r="J159" s="50">
        <f>IF(Source!BC120&lt;&gt; 0, Source!BC120, 1)</f>
        <v>5.08</v>
      </c>
      <c r="K159" s="49">
        <f>Source!O120</f>
        <v>229.01</v>
      </c>
      <c r="L159" s="51"/>
      <c r="S159">
        <f>ROUND((Source!FX120/100)*((ROUND(Source!AF120*Source!I120, 2)+ROUND(Source!AE120*Source!I120, 2))), 2)</f>
        <v>0</v>
      </c>
      <c r="T159">
        <f>Source!X120</f>
        <v>0</v>
      </c>
      <c r="U159">
        <f>ROUND((Source!FY120/100)*((ROUND(Source!AF120*Source!I120, 2)+ROUND(Source!AE120*Source!I120, 2))), 2)</f>
        <v>0</v>
      </c>
      <c r="V159">
        <f>Source!Y120</f>
        <v>0</v>
      </c>
      <c r="W159">
        <f>IF(Source!BI120&lt;=1,H159, 0)</f>
        <v>0</v>
      </c>
      <c r="X159">
        <f>IF(Source!BI120=2,H159, 0)</f>
        <v>45.08</v>
      </c>
      <c r="Y159">
        <f>IF(Source!BI120=3,H159, 0)</f>
        <v>0</v>
      </c>
      <c r="Z159">
        <f>IF(Source!BI120=4,H159, 0)</f>
        <v>0</v>
      </c>
    </row>
    <row r="160" spans="1:26" ht="15">
      <c r="G160" s="61">
        <f>H152+H153+H155+H156+H157+SUM(H159:H159)</f>
        <v>85.57</v>
      </c>
      <c r="H160" s="61"/>
      <c r="J160" s="61">
        <f>K152+K153+K155+K156+K157+SUM(K159:K159)</f>
        <v>1420.19</v>
      </c>
      <c r="K160" s="61"/>
      <c r="L160" s="52">
        <f>Source!U119</f>
        <v>1.3824000000000001</v>
      </c>
      <c r="O160" s="32">
        <f>G160</f>
        <v>85.57</v>
      </c>
      <c r="P160" s="32">
        <f>J160</f>
        <v>1420.19</v>
      </c>
      <c r="Q160" s="32">
        <f>L160</f>
        <v>1.3824000000000001</v>
      </c>
      <c r="W160">
        <f>IF(Source!BI119&lt;=1,H152+H153+H155+H156+H157, 0)</f>
        <v>0</v>
      </c>
      <c r="X160">
        <f>IF(Source!BI119=2,H152+H153+H155+H156+H157, 0)</f>
        <v>40.49</v>
      </c>
      <c r="Y160">
        <f>IF(Source!BI119=3,H152+H153+H155+H156+H157, 0)</f>
        <v>0</v>
      </c>
      <c r="Z160">
        <f>IF(Source!BI119=4,H152+H153+H155+H156+H157, 0)</f>
        <v>0</v>
      </c>
    </row>
    <row r="162" spans="1:26" ht="15">
      <c r="A162" s="63" t="str">
        <f>CONCATENATE("Итого по подразделу: ",IF(Source!G122&lt;&gt;"Новый подраздел", Source!G122, ""))</f>
        <v>Итого по подразделу: Стены</v>
      </c>
      <c r="B162" s="63"/>
      <c r="C162" s="63"/>
      <c r="D162" s="63"/>
      <c r="E162" s="63"/>
      <c r="F162" s="63"/>
      <c r="G162" s="62">
        <f>SUM(O83:O161)</f>
        <v>7219.1100000000015</v>
      </c>
      <c r="H162" s="62"/>
      <c r="I162" s="35"/>
      <c r="J162" s="62">
        <f>SUM(P83:P161)</f>
        <v>57811.240000000005</v>
      </c>
      <c r="K162" s="62"/>
      <c r="L162" s="52">
        <f>SUM(Q83:Q161)</f>
        <v>60.157900000000005</v>
      </c>
    </row>
    <row r="166" spans="1:26" ht="16.5">
      <c r="A166" s="64" t="str">
        <f>CONCATENATE("Подраздел: ",IF(Source!G152&lt;&gt;"Новый подраздел", Source!G152, ""))</f>
        <v>Подраздел: Пол</v>
      </c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</row>
    <row r="167" spans="1:26" ht="28.5">
      <c r="A167" s="23" t="str">
        <f>Source!E156</f>
        <v>1</v>
      </c>
      <c r="B167" s="55" t="str">
        <f>Source!F156</f>
        <v>57-8-3</v>
      </c>
      <c r="C167" s="55" t="str">
        <f>Source!G156</f>
        <v>Смена простильных дощатых полов с полной сменой досок</v>
      </c>
      <c r="D167" s="37" t="str">
        <f>Source!H156</f>
        <v>100 м2 пола</v>
      </c>
      <c r="E167" s="10">
        <f>Source!I156</f>
        <v>0.16400000000000001</v>
      </c>
      <c r="F167" s="38">
        <f>Source!AL156+Source!AM156+Source!AO156</f>
        <v>5584.57</v>
      </c>
      <c r="G167" s="39"/>
      <c r="H167" s="40"/>
      <c r="I167" s="39" t="str">
        <f>Source!BO156</f>
        <v>57-8-3</v>
      </c>
      <c r="J167" s="39"/>
      <c r="K167" s="40"/>
      <c r="L167" s="41"/>
      <c r="S167">
        <f>ROUND((Source!FX156/100)*((ROUND(Source!AF156*Source!I156, 2)+ROUND(Source!AE156*Source!I156, 2))), 2)</f>
        <v>76.81</v>
      </c>
      <c r="T167">
        <f>Source!X156</f>
        <v>2527.6799999999998</v>
      </c>
      <c r="U167">
        <f>ROUND((Source!FY156/100)*((ROUND(Source!AF156*Source!I156, 2)+ROUND(Source!AE156*Source!I156, 2))), 2)</f>
        <v>65.290000000000006</v>
      </c>
      <c r="V167">
        <f>Source!Y156</f>
        <v>2148.5300000000002</v>
      </c>
    </row>
    <row r="168" spans="1:26">
      <c r="C168" s="31" t="str">
        <f>"Объем: "&amp;Source!I156&amp;"=16,4/"&amp;"100"</f>
        <v>Объем: 0,164=16,4/100</v>
      </c>
    </row>
    <row r="169" spans="1:26" ht="14.25">
      <c r="A169" s="23"/>
      <c r="B169" s="55"/>
      <c r="C169" s="55" t="s">
        <v>489</v>
      </c>
      <c r="D169" s="37"/>
      <c r="E169" s="10"/>
      <c r="F169" s="38">
        <f>Source!AO156</f>
        <v>502.15</v>
      </c>
      <c r="G169" s="39" t="str">
        <f>Source!DG156</f>
        <v>*1,15</v>
      </c>
      <c r="H169" s="40">
        <f>ROUND(Source!AF156*Source!I156, 2)</f>
        <v>94.71</v>
      </c>
      <c r="I169" s="39"/>
      <c r="J169" s="39">
        <f>IF(Source!BA156&lt;&gt; 0, Source!BA156, 1)</f>
        <v>32.909999999999997</v>
      </c>
      <c r="K169" s="40">
        <f>Source!S156</f>
        <v>3116.76</v>
      </c>
      <c r="L169" s="41"/>
      <c r="R169">
        <f>H169</f>
        <v>94.71</v>
      </c>
    </row>
    <row r="170" spans="1:26" ht="14.25">
      <c r="A170" s="23"/>
      <c r="B170" s="55"/>
      <c r="C170" s="55" t="s">
        <v>36</v>
      </c>
      <c r="D170" s="37"/>
      <c r="E170" s="10"/>
      <c r="F170" s="38">
        <f>Source!AM156</f>
        <v>75.709999999999994</v>
      </c>
      <c r="G170" s="39" t="str">
        <f>Source!DE156</f>
        <v>*1,25</v>
      </c>
      <c r="H170" s="40">
        <f>ROUND(Source!AD156*Source!I156, 2)</f>
        <v>15.52</v>
      </c>
      <c r="I170" s="39"/>
      <c r="J170" s="39">
        <f>IF(Source!BB156&lt;&gt; 0, Source!BB156, 1)</f>
        <v>11.3</v>
      </c>
      <c r="K170" s="40">
        <f>Source!Q156</f>
        <v>175.38</v>
      </c>
      <c r="L170" s="41"/>
    </row>
    <row r="171" spans="1:26" ht="14.25">
      <c r="A171" s="23"/>
      <c r="B171" s="55"/>
      <c r="C171" s="55" t="s">
        <v>490</v>
      </c>
      <c r="D171" s="37"/>
      <c r="E171" s="10"/>
      <c r="F171" s="38">
        <f>Source!AN156</f>
        <v>6.35</v>
      </c>
      <c r="G171" s="39" t="str">
        <f>Source!DF156</f>
        <v>*1,25</v>
      </c>
      <c r="H171" s="42">
        <f>ROUND(Source!AE156*Source!I156, 2)</f>
        <v>1.3</v>
      </c>
      <c r="I171" s="39"/>
      <c r="J171" s="39">
        <f>IF(Source!BS156&lt;&gt; 0, Source!BS156, 1)</f>
        <v>32.909999999999997</v>
      </c>
      <c r="K171" s="42">
        <f>Source!R156</f>
        <v>42.84</v>
      </c>
      <c r="L171" s="41"/>
      <c r="R171">
        <f>H171</f>
        <v>1.3</v>
      </c>
    </row>
    <row r="172" spans="1:26" ht="14.25">
      <c r="A172" s="23"/>
      <c r="B172" s="55"/>
      <c r="C172" s="55" t="s">
        <v>491</v>
      </c>
      <c r="D172" s="37"/>
      <c r="E172" s="10"/>
      <c r="F172" s="38">
        <f>Source!AL156</f>
        <v>5006.71</v>
      </c>
      <c r="G172" s="39" t="str">
        <f>Source!DD156</f>
        <v/>
      </c>
      <c r="H172" s="40">
        <f>ROUND(Source!AC156*Source!I156, 2)</f>
        <v>821.1</v>
      </c>
      <c r="I172" s="39"/>
      <c r="J172" s="39">
        <f>IF(Source!BC156&lt;&gt; 0, Source!BC156, 1)</f>
        <v>5.7</v>
      </c>
      <c r="K172" s="40">
        <f>Source!P156</f>
        <v>4680.2700000000004</v>
      </c>
      <c r="L172" s="41"/>
    </row>
    <row r="173" spans="1:26" ht="14.25">
      <c r="A173" s="23"/>
      <c r="B173" s="55"/>
      <c r="C173" s="55" t="s">
        <v>492</v>
      </c>
      <c r="D173" s="37" t="s">
        <v>493</v>
      </c>
      <c r="E173" s="10">
        <f>Source!BZ156</f>
        <v>80</v>
      </c>
      <c r="F173" s="58"/>
      <c r="G173" s="39"/>
      <c r="H173" s="40">
        <f>SUM(S167:S176)</f>
        <v>76.81</v>
      </c>
      <c r="I173" s="43"/>
      <c r="J173" s="36">
        <f>Source!AT156</f>
        <v>80</v>
      </c>
      <c r="K173" s="40">
        <f>SUM(T167:T176)</f>
        <v>2527.6799999999998</v>
      </c>
      <c r="L173" s="41"/>
    </row>
    <row r="174" spans="1:26" ht="14.25">
      <c r="A174" s="23"/>
      <c r="B174" s="55"/>
      <c r="C174" s="55" t="s">
        <v>494</v>
      </c>
      <c r="D174" s="37" t="s">
        <v>493</v>
      </c>
      <c r="E174" s="10">
        <f>Source!CA156</f>
        <v>68</v>
      </c>
      <c r="F174" s="58"/>
      <c r="G174" s="39"/>
      <c r="H174" s="40">
        <f>SUM(U167:U176)</f>
        <v>65.290000000000006</v>
      </c>
      <c r="I174" s="43"/>
      <c r="J174" s="36">
        <f>Source!AU156</f>
        <v>68</v>
      </c>
      <c r="K174" s="40">
        <f>SUM(V167:V176)</f>
        <v>2148.5300000000002</v>
      </c>
      <c r="L174" s="41"/>
    </row>
    <row r="175" spans="1:26" ht="14.25">
      <c r="A175" s="23"/>
      <c r="B175" s="55"/>
      <c r="C175" s="55" t="s">
        <v>495</v>
      </c>
      <c r="D175" s="37" t="s">
        <v>496</v>
      </c>
      <c r="E175" s="10">
        <f>Source!AQ156</f>
        <v>62.07</v>
      </c>
      <c r="F175" s="38"/>
      <c r="G175" s="39" t="str">
        <f>Source!DI156</f>
        <v>*1,15</v>
      </c>
      <c r="H175" s="40"/>
      <c r="I175" s="39"/>
      <c r="J175" s="39"/>
      <c r="K175" s="40"/>
      <c r="L175" s="44">
        <f>Source!U156</f>
        <v>11.706402000000001</v>
      </c>
    </row>
    <row r="176" spans="1:26" ht="14.25">
      <c r="A176" s="56" t="str">
        <f>Source!E157</f>
        <v>1,1</v>
      </c>
      <c r="B176" s="57" t="str">
        <f>Source!F157</f>
        <v>509-9900</v>
      </c>
      <c r="C176" s="57" t="str">
        <f>Source!G157</f>
        <v>Строительный мусор</v>
      </c>
      <c r="D176" s="45" t="str">
        <f>Source!H157</f>
        <v>т</v>
      </c>
      <c r="E176" s="46">
        <f>Source!I157</f>
        <v>0.30503999999999998</v>
      </c>
      <c r="F176" s="47">
        <f>Source!AL157+Source!AM157+Source!AO157</f>
        <v>0</v>
      </c>
      <c r="G176" s="48" t="s">
        <v>3</v>
      </c>
      <c r="H176" s="49">
        <f>ROUND(Source!AC157*Source!I157, 2)+ROUND(Source!AD157*Source!I157, 2)+ROUND(Source!AF157*Source!I157, 2)</f>
        <v>0</v>
      </c>
      <c r="I176" s="50"/>
      <c r="J176" s="50">
        <f>IF(Source!BC157&lt;&gt; 0, Source!BC157, 1)</f>
        <v>1</v>
      </c>
      <c r="K176" s="49">
        <f>Source!O157</f>
        <v>0</v>
      </c>
      <c r="L176" s="51"/>
      <c r="S176">
        <f>ROUND((Source!FX157/100)*((ROUND(Source!AF157*Source!I157, 2)+ROUND(Source!AE157*Source!I157, 2))), 2)</f>
        <v>0</v>
      </c>
      <c r="T176">
        <f>Source!X157</f>
        <v>0</v>
      </c>
      <c r="U176">
        <f>ROUND((Source!FY157/100)*((ROUND(Source!AF157*Source!I157, 2)+ROUND(Source!AE157*Source!I157, 2))), 2)</f>
        <v>0</v>
      </c>
      <c r="V176">
        <f>Source!Y157</f>
        <v>0</v>
      </c>
      <c r="W176">
        <f>IF(Source!BI157&lt;=1,H176, 0)</f>
        <v>0</v>
      </c>
      <c r="X176">
        <f>IF(Source!BI157=2,H176, 0)</f>
        <v>0</v>
      </c>
      <c r="Y176">
        <f>IF(Source!BI157=3,H176, 0)</f>
        <v>0</v>
      </c>
      <c r="Z176">
        <f>IF(Source!BI157=4,H176, 0)</f>
        <v>0</v>
      </c>
    </row>
    <row r="177" spans="1:26" ht="15">
      <c r="G177" s="61">
        <f>H169+H170+H172+H173+H174+SUM(H176:H176)</f>
        <v>1073.43</v>
      </c>
      <c r="H177" s="61"/>
      <c r="J177" s="61">
        <f>K169+K170+K172+K173+K174+SUM(K176:K176)</f>
        <v>12648.62</v>
      </c>
      <c r="K177" s="61"/>
      <c r="L177" s="52">
        <f>Source!U156</f>
        <v>11.706402000000001</v>
      </c>
      <c r="O177" s="32">
        <f>G177</f>
        <v>1073.43</v>
      </c>
      <c r="P177" s="32">
        <f>J177</f>
        <v>12648.62</v>
      </c>
      <c r="Q177" s="32">
        <f>L177</f>
        <v>11.706402000000001</v>
      </c>
      <c r="W177">
        <f>IF(Source!BI156&lt;=1,H169+H170+H172+H173+H174, 0)</f>
        <v>1073.43</v>
      </c>
      <c r="X177">
        <f>IF(Source!BI156=2,H169+H170+H172+H173+H174, 0)</f>
        <v>0</v>
      </c>
      <c r="Y177">
        <f>IF(Source!BI156=3,H169+H170+H172+H173+H174, 0)</f>
        <v>0</v>
      </c>
      <c r="Z177">
        <f>IF(Source!BI156=4,H169+H170+H172+H173+H174, 0)</f>
        <v>0</v>
      </c>
    </row>
    <row r="178" spans="1:26" ht="42.75">
      <c r="A178" s="23" t="str">
        <f>Source!E158</f>
        <v>2</v>
      </c>
      <c r="B178" s="55" t="str">
        <f>Source!F158</f>
        <v>11-01-053-2</v>
      </c>
      <c r="C178" s="55" t="str">
        <f>Source!G158</f>
        <v>Устройство оснований полов из фанеры в один слой площадью свыше 20 м2</v>
      </c>
      <c r="D178" s="37" t="str">
        <f>Source!H158</f>
        <v>100 м2 пола</v>
      </c>
      <c r="E178" s="10">
        <f>Source!I158</f>
        <v>0.16400000000000001</v>
      </c>
      <c r="F178" s="38">
        <f>Source!AL158+Source!AM158+Source!AO158</f>
        <v>6214.5300000000007</v>
      </c>
      <c r="G178" s="39"/>
      <c r="H178" s="40"/>
      <c r="I178" s="39" t="str">
        <f>Source!BO158</f>
        <v>11-01-053-2</v>
      </c>
      <c r="J178" s="39"/>
      <c r="K178" s="40"/>
      <c r="L178" s="41"/>
      <c r="S178">
        <f>ROUND((Source!FX158/100)*((ROUND(Source!AF158*Source!I158, 2)+ROUND(Source!AE158*Source!I158, 2))), 2)</f>
        <v>68.62</v>
      </c>
      <c r="T178">
        <f>Source!X158</f>
        <v>2264.27</v>
      </c>
      <c r="U178">
        <f>ROUND((Source!FY158/100)*((ROUND(Source!AF158*Source!I158, 2)+ROUND(Source!AE158*Source!I158, 2))), 2)</f>
        <v>39.520000000000003</v>
      </c>
      <c r="V178">
        <f>Source!Y158</f>
        <v>1305.52</v>
      </c>
    </row>
    <row r="179" spans="1:26">
      <c r="C179" s="31" t="str">
        <f>"Объем: "&amp;Source!I158&amp;"=16,4/"&amp;"100"</f>
        <v>Объем: 0,164=16,4/100</v>
      </c>
    </row>
    <row r="180" spans="1:26" ht="14.25">
      <c r="A180" s="23"/>
      <c r="B180" s="55"/>
      <c r="C180" s="55" t="s">
        <v>489</v>
      </c>
      <c r="D180" s="37"/>
      <c r="E180" s="10"/>
      <c r="F180" s="38">
        <f>Source!AO158</f>
        <v>255.39</v>
      </c>
      <c r="G180" s="39" t="str">
        <f>Source!DG158</f>
        <v>*1,15</v>
      </c>
      <c r="H180" s="40">
        <f>ROUND(Source!AF158*Source!I158, 2)</f>
        <v>48.17</v>
      </c>
      <c r="I180" s="39"/>
      <c r="J180" s="39">
        <f>IF(Source!BA158&lt;&gt; 0, Source!BA158, 1)</f>
        <v>32.909999999999997</v>
      </c>
      <c r="K180" s="40">
        <f>Source!S158</f>
        <v>1585.16</v>
      </c>
      <c r="L180" s="41"/>
      <c r="R180">
        <f>H180</f>
        <v>48.17</v>
      </c>
    </row>
    <row r="181" spans="1:26" ht="14.25">
      <c r="A181" s="23"/>
      <c r="B181" s="55"/>
      <c r="C181" s="55" t="s">
        <v>36</v>
      </c>
      <c r="D181" s="37"/>
      <c r="E181" s="10"/>
      <c r="F181" s="38">
        <f>Source!AM158</f>
        <v>375.46</v>
      </c>
      <c r="G181" s="39" t="str">
        <f>Source!DE158</f>
        <v>*1,25</v>
      </c>
      <c r="H181" s="40">
        <f>ROUND(Source!AD158*Source!I158, 2)</f>
        <v>76.97</v>
      </c>
      <c r="I181" s="39"/>
      <c r="J181" s="39">
        <f>IF(Source!BB158&lt;&gt; 0, Source!BB158, 1)</f>
        <v>10.65</v>
      </c>
      <c r="K181" s="40">
        <f>Source!Q158</f>
        <v>819.72</v>
      </c>
      <c r="L181" s="41"/>
    </row>
    <row r="182" spans="1:26" ht="14.25">
      <c r="A182" s="23"/>
      <c r="B182" s="55"/>
      <c r="C182" s="55" t="s">
        <v>490</v>
      </c>
      <c r="D182" s="37"/>
      <c r="E182" s="10"/>
      <c r="F182" s="38">
        <f>Source!AN158</f>
        <v>67.400000000000006</v>
      </c>
      <c r="G182" s="39" t="str">
        <f>Source!DF158</f>
        <v>*1,25</v>
      </c>
      <c r="H182" s="42">
        <f>ROUND(Source!AE158*Source!I158, 2)</f>
        <v>13.82</v>
      </c>
      <c r="I182" s="39"/>
      <c r="J182" s="39">
        <f>IF(Source!BS158&lt;&gt; 0, Source!BS158, 1)</f>
        <v>32.909999999999997</v>
      </c>
      <c r="K182" s="42">
        <f>Source!R158</f>
        <v>454.72</v>
      </c>
      <c r="L182" s="41"/>
      <c r="R182">
        <f>H182</f>
        <v>13.82</v>
      </c>
    </row>
    <row r="183" spans="1:26" ht="14.25">
      <c r="A183" s="23"/>
      <c r="B183" s="55"/>
      <c r="C183" s="55" t="s">
        <v>491</v>
      </c>
      <c r="D183" s="37"/>
      <c r="E183" s="10"/>
      <c r="F183" s="38">
        <f>Source!AL158</f>
        <v>5583.68</v>
      </c>
      <c r="G183" s="39" t="str">
        <f>Source!DD158</f>
        <v/>
      </c>
      <c r="H183" s="40">
        <f>ROUND(Source!AC158*Source!I158, 2)</f>
        <v>915.72</v>
      </c>
      <c r="I183" s="39"/>
      <c r="J183" s="39">
        <f>IF(Source!BC158&lt;&gt; 0, Source!BC158, 1)</f>
        <v>5.87</v>
      </c>
      <c r="K183" s="40">
        <f>Source!P158</f>
        <v>5375.3</v>
      </c>
      <c r="L183" s="41"/>
    </row>
    <row r="184" spans="1:26" ht="14.25">
      <c r="A184" s="23"/>
      <c r="B184" s="55"/>
      <c r="C184" s="55" t="s">
        <v>492</v>
      </c>
      <c r="D184" s="37" t="s">
        <v>493</v>
      </c>
      <c r="E184" s="10">
        <f>Source!BZ158</f>
        <v>123</v>
      </c>
      <c r="F184" s="59" t="str">
        <f>CONCATENATE(" )", Source!DL158, Source!FT158, "=", Source!FX158)</f>
        <v xml:space="preserve"> )*0,9=110,7</v>
      </c>
      <c r="G184" s="60"/>
      <c r="H184" s="40">
        <f>SUM(S178:S186)</f>
        <v>68.62</v>
      </c>
      <c r="I184" s="43"/>
      <c r="J184" s="36">
        <f>Source!AT158</f>
        <v>111</v>
      </c>
      <c r="K184" s="40">
        <f>SUM(T178:T186)</f>
        <v>2264.27</v>
      </c>
      <c r="L184" s="41"/>
    </row>
    <row r="185" spans="1:26" ht="14.25">
      <c r="A185" s="23"/>
      <c r="B185" s="55"/>
      <c r="C185" s="55" t="s">
        <v>494</v>
      </c>
      <c r="D185" s="37" t="s">
        <v>493</v>
      </c>
      <c r="E185" s="10">
        <f>Source!CA158</f>
        <v>75</v>
      </c>
      <c r="F185" s="59" t="str">
        <f>CONCATENATE(" )", Source!DM158, Source!FU158, "=", Source!FY158)</f>
        <v xml:space="preserve"> )*0,85=63,75</v>
      </c>
      <c r="G185" s="60"/>
      <c r="H185" s="40">
        <f>SUM(U178:U186)</f>
        <v>39.520000000000003</v>
      </c>
      <c r="I185" s="43"/>
      <c r="J185" s="36">
        <f>Source!AU158</f>
        <v>64</v>
      </c>
      <c r="K185" s="40">
        <f>SUM(V178:V186)</f>
        <v>1305.52</v>
      </c>
      <c r="L185" s="41"/>
    </row>
    <row r="186" spans="1:26" ht="14.25">
      <c r="A186" s="56"/>
      <c r="B186" s="57"/>
      <c r="C186" s="57" t="s">
        <v>495</v>
      </c>
      <c r="D186" s="45" t="s">
        <v>496</v>
      </c>
      <c r="E186" s="46">
        <f>Source!AQ158</f>
        <v>31.26</v>
      </c>
      <c r="F186" s="47"/>
      <c r="G186" s="50" t="str">
        <f>Source!DI158</f>
        <v>*1,15</v>
      </c>
      <c r="H186" s="49"/>
      <c r="I186" s="50"/>
      <c r="J186" s="50"/>
      <c r="K186" s="49"/>
      <c r="L186" s="53">
        <f>Source!U158</f>
        <v>5.8956359999999997</v>
      </c>
    </row>
    <row r="187" spans="1:26" ht="15">
      <c r="G187" s="61">
        <f>H180+H181+H183+H184+H185</f>
        <v>1149</v>
      </c>
      <c r="H187" s="61"/>
      <c r="J187" s="61">
        <f>K180+K181+K183+K184+K185</f>
        <v>11349.970000000001</v>
      </c>
      <c r="K187" s="61"/>
      <c r="L187" s="52">
        <f>Source!U158</f>
        <v>5.8956359999999997</v>
      </c>
      <c r="O187" s="32">
        <f>G187</f>
        <v>1149</v>
      </c>
      <c r="P187" s="32">
        <f>J187</f>
        <v>11349.970000000001</v>
      </c>
      <c r="Q187" s="32">
        <f>L187</f>
        <v>5.8956359999999997</v>
      </c>
      <c r="W187">
        <f>IF(Source!BI158&lt;=1,H180+H181+H183+H184+H185, 0)</f>
        <v>1149</v>
      </c>
      <c r="X187">
        <f>IF(Source!BI158=2,H180+H181+H183+H184+H185, 0)</f>
        <v>0</v>
      </c>
      <c r="Y187">
        <f>IF(Source!BI158=3,H180+H181+H183+H184+H185, 0)</f>
        <v>0</v>
      </c>
      <c r="Z187">
        <f>IF(Source!BI158=4,H180+H181+H183+H184+H185, 0)</f>
        <v>0</v>
      </c>
    </row>
    <row r="188" spans="1:26" ht="42.75">
      <c r="A188" s="23" t="str">
        <f>Source!E159</f>
        <v>3</v>
      </c>
      <c r="B188" s="55" t="str">
        <f>Source!F159</f>
        <v>11-01-036-2</v>
      </c>
      <c r="C188" s="55" t="str">
        <f>Source!G159</f>
        <v>Устройство покрытий из линолеума на клее КН-2</v>
      </c>
      <c r="D188" s="37" t="str">
        <f>Source!H159</f>
        <v>100 м2 покрытия</v>
      </c>
      <c r="E188" s="10">
        <f>Source!I159</f>
        <v>0.16400000000000001</v>
      </c>
      <c r="F188" s="38">
        <f>Source!AL159+Source!AM159+Source!AO159</f>
        <v>406.87</v>
      </c>
      <c r="G188" s="39"/>
      <c r="H188" s="40"/>
      <c r="I188" s="39" t="str">
        <f>Source!BO159</f>
        <v>11-01-036-2</v>
      </c>
      <c r="J188" s="39"/>
      <c r="K188" s="40"/>
      <c r="L188" s="41"/>
      <c r="S188">
        <f>ROUND((Source!FX159/100)*((ROUND(Source!AF159*Source!I159, 2)+ROUND(Source!AE159*Source!I159, 2))), 2)</f>
        <v>74.63</v>
      </c>
      <c r="T188">
        <f>Source!X159</f>
        <v>2462.89</v>
      </c>
      <c r="U188">
        <f>ROUND((Source!FY159/100)*((ROUND(Source!AF159*Source!I159, 2)+ROUND(Source!AE159*Source!I159, 2))), 2)</f>
        <v>42.98</v>
      </c>
      <c r="V188">
        <f>Source!Y159</f>
        <v>1420.04</v>
      </c>
    </row>
    <row r="189" spans="1:26">
      <c r="C189" s="31" t="str">
        <f>"Объем: "&amp;Source!I159&amp;"=16,4/"&amp;"100"</f>
        <v>Объем: 0,164=16,4/100</v>
      </c>
    </row>
    <row r="190" spans="1:26" ht="14.25">
      <c r="A190" s="23"/>
      <c r="B190" s="55"/>
      <c r="C190" s="55" t="s">
        <v>489</v>
      </c>
      <c r="D190" s="37"/>
      <c r="E190" s="10"/>
      <c r="F190" s="38">
        <f>Source!AO159</f>
        <v>352.34</v>
      </c>
      <c r="G190" s="39" t="str">
        <f>Source!DG159</f>
        <v>*1,15</v>
      </c>
      <c r="H190" s="40">
        <f>ROUND(Source!AF159*Source!I159, 2)</f>
        <v>66.45</v>
      </c>
      <c r="I190" s="39"/>
      <c r="J190" s="39">
        <f>IF(Source!BA159&lt;&gt; 0, Source!BA159, 1)</f>
        <v>32.909999999999997</v>
      </c>
      <c r="K190" s="40">
        <f>Source!S159</f>
        <v>2186.91</v>
      </c>
      <c r="L190" s="41"/>
      <c r="R190">
        <f>H190</f>
        <v>66.45</v>
      </c>
    </row>
    <row r="191" spans="1:26" ht="14.25">
      <c r="A191" s="23"/>
      <c r="B191" s="55"/>
      <c r="C191" s="55" t="s">
        <v>36</v>
      </c>
      <c r="D191" s="37"/>
      <c r="E191" s="10"/>
      <c r="F191" s="38">
        <f>Source!AM159</f>
        <v>54.53</v>
      </c>
      <c r="G191" s="39" t="str">
        <f>Source!DE159</f>
        <v>*1,25</v>
      </c>
      <c r="H191" s="40">
        <f>ROUND(Source!AD159*Source!I159, 2)</f>
        <v>11.18</v>
      </c>
      <c r="I191" s="39"/>
      <c r="J191" s="39">
        <f>IF(Source!BB159&lt;&gt; 0, Source!BB159, 1)</f>
        <v>11.32</v>
      </c>
      <c r="K191" s="40">
        <f>Source!Q159</f>
        <v>126.54</v>
      </c>
      <c r="L191" s="41"/>
    </row>
    <row r="192" spans="1:26" ht="14.25">
      <c r="A192" s="23"/>
      <c r="B192" s="55"/>
      <c r="C192" s="55" t="s">
        <v>490</v>
      </c>
      <c r="D192" s="37"/>
      <c r="E192" s="10"/>
      <c r="F192" s="38">
        <f>Source!AN159</f>
        <v>4.7300000000000004</v>
      </c>
      <c r="G192" s="39" t="str">
        <f>Source!DF159</f>
        <v>*1,25</v>
      </c>
      <c r="H192" s="42">
        <f>ROUND(Source!AE159*Source!I159, 2)</f>
        <v>0.97</v>
      </c>
      <c r="I192" s="39"/>
      <c r="J192" s="39">
        <f>IF(Source!BS159&lt;&gt; 0, Source!BS159, 1)</f>
        <v>32.909999999999997</v>
      </c>
      <c r="K192" s="42">
        <f>Source!R159</f>
        <v>31.91</v>
      </c>
      <c r="L192" s="41"/>
      <c r="R192">
        <f>H192</f>
        <v>0.97</v>
      </c>
    </row>
    <row r="193" spans="1:26" ht="14.25">
      <c r="A193" s="23"/>
      <c r="B193" s="55"/>
      <c r="C193" s="55" t="s">
        <v>492</v>
      </c>
      <c r="D193" s="37" t="s">
        <v>493</v>
      </c>
      <c r="E193" s="10">
        <f>Source!BZ159</f>
        <v>123</v>
      </c>
      <c r="F193" s="59" t="str">
        <f>CONCATENATE(" )", Source!DL159, Source!FT159, "=", Source!FX159)</f>
        <v xml:space="preserve"> )*0,9=110,7</v>
      </c>
      <c r="G193" s="60"/>
      <c r="H193" s="40">
        <f>SUM(S188:S196)</f>
        <v>74.63</v>
      </c>
      <c r="I193" s="43"/>
      <c r="J193" s="36">
        <f>Source!AT159</f>
        <v>111</v>
      </c>
      <c r="K193" s="40">
        <f>SUM(T188:T196)</f>
        <v>2462.89</v>
      </c>
      <c r="L193" s="41"/>
    </row>
    <row r="194" spans="1:26" ht="14.25">
      <c r="A194" s="23"/>
      <c r="B194" s="55"/>
      <c r="C194" s="55" t="s">
        <v>494</v>
      </c>
      <c r="D194" s="37" t="s">
        <v>493</v>
      </c>
      <c r="E194" s="10">
        <f>Source!CA159</f>
        <v>75</v>
      </c>
      <c r="F194" s="59" t="str">
        <f>CONCATENATE(" )", Source!DM159, Source!FU159, "=", Source!FY159)</f>
        <v xml:space="preserve"> )*0,85=63,75</v>
      </c>
      <c r="G194" s="60"/>
      <c r="H194" s="40">
        <f>SUM(U188:U196)</f>
        <v>42.98</v>
      </c>
      <c r="I194" s="43"/>
      <c r="J194" s="36">
        <f>Source!AU159</f>
        <v>64</v>
      </c>
      <c r="K194" s="40">
        <f>SUM(V188:V196)</f>
        <v>1420.04</v>
      </c>
      <c r="L194" s="41"/>
    </row>
    <row r="195" spans="1:26" ht="14.25">
      <c r="A195" s="23"/>
      <c r="B195" s="55"/>
      <c r="C195" s="55" t="s">
        <v>495</v>
      </c>
      <c r="D195" s="37" t="s">
        <v>496</v>
      </c>
      <c r="E195" s="10">
        <f>Source!AQ159</f>
        <v>42.4</v>
      </c>
      <c r="F195" s="38"/>
      <c r="G195" s="39" t="str">
        <f>Source!DI159</f>
        <v>*1,15</v>
      </c>
      <c r="H195" s="40"/>
      <c r="I195" s="39"/>
      <c r="J195" s="39"/>
      <c r="K195" s="40"/>
      <c r="L195" s="44">
        <f>Source!U159</f>
        <v>7.9966400000000002</v>
      </c>
    </row>
    <row r="196" spans="1:26" ht="57">
      <c r="A196" s="56" t="str">
        <f>Source!E160</f>
        <v>3,1</v>
      </c>
      <c r="B196" s="57" t="str">
        <f>Source!F160</f>
        <v>101-0560</v>
      </c>
      <c r="C196" s="57" t="str">
        <f>Source!G160</f>
        <v>Линолеум вспененный с печатным рисунком, защищенный поливинилхлоридным слоем, марки Л-Т 3-3.3</v>
      </c>
      <c r="D196" s="45" t="str">
        <f>Source!H160</f>
        <v>м2</v>
      </c>
      <c r="E196" s="46">
        <f>Source!I160</f>
        <v>16.399999999999999</v>
      </c>
      <c r="F196" s="47">
        <f>Source!AL160+Source!AM160+Source!AO160</f>
        <v>86.76</v>
      </c>
      <c r="G196" s="48" t="s">
        <v>3</v>
      </c>
      <c r="H196" s="49">
        <f>ROUND(Source!AC160*Source!I160, 2)+ROUND(Source!AD160*Source!I160, 2)+ROUND(Source!AF160*Source!I160, 2)</f>
        <v>1422.86</v>
      </c>
      <c r="I196" s="50"/>
      <c r="J196" s="50">
        <f>IF(Source!BC160&lt;&gt; 0, Source!BC160, 1)</f>
        <v>1.7</v>
      </c>
      <c r="K196" s="49">
        <f>Source!O160</f>
        <v>2418.87</v>
      </c>
      <c r="L196" s="51"/>
      <c r="S196">
        <f>ROUND((Source!FX160/100)*((ROUND(Source!AF160*Source!I160, 2)+ROUND(Source!AE160*Source!I160, 2))), 2)</f>
        <v>0</v>
      </c>
      <c r="T196">
        <f>Source!X160</f>
        <v>0</v>
      </c>
      <c r="U196">
        <f>ROUND((Source!FY160/100)*((ROUND(Source!AF160*Source!I160, 2)+ROUND(Source!AE160*Source!I160, 2))), 2)</f>
        <v>0</v>
      </c>
      <c r="V196">
        <f>Source!Y160</f>
        <v>0</v>
      </c>
      <c r="W196">
        <f>IF(Source!BI160&lt;=1,H196, 0)</f>
        <v>1422.86</v>
      </c>
      <c r="X196">
        <f>IF(Source!BI160=2,H196, 0)</f>
        <v>0</v>
      </c>
      <c r="Y196">
        <f>IF(Source!BI160=3,H196, 0)</f>
        <v>0</v>
      </c>
      <c r="Z196">
        <f>IF(Source!BI160=4,H196, 0)</f>
        <v>0</v>
      </c>
    </row>
    <row r="197" spans="1:26" ht="15">
      <c r="G197" s="61">
        <f>H190+H191+H193+H194+SUM(H196:H196)</f>
        <v>1618.1</v>
      </c>
      <c r="H197" s="61"/>
      <c r="J197" s="61">
        <f>K190+K191+K193+K194+SUM(K196:K196)</f>
        <v>8615.25</v>
      </c>
      <c r="K197" s="61"/>
      <c r="L197" s="52">
        <f>Source!U159</f>
        <v>7.9966400000000002</v>
      </c>
      <c r="O197" s="32">
        <f>G197</f>
        <v>1618.1</v>
      </c>
      <c r="P197" s="32">
        <f>J197</f>
        <v>8615.25</v>
      </c>
      <c r="Q197" s="32">
        <f>L197</f>
        <v>7.9966400000000002</v>
      </c>
      <c r="W197">
        <f>IF(Source!BI159&lt;=1,H190+H191+H193+H194, 0)</f>
        <v>195.23999999999998</v>
      </c>
      <c r="X197">
        <f>IF(Source!BI159=2,H190+H191+H193+H194, 0)</f>
        <v>0</v>
      </c>
      <c r="Y197">
        <f>IF(Source!BI159=3,H190+H191+H193+H194, 0)</f>
        <v>0</v>
      </c>
      <c r="Z197">
        <f>IF(Source!BI159=4,H190+H191+H193+H194, 0)</f>
        <v>0</v>
      </c>
    </row>
    <row r="198" spans="1:26" ht="42.75">
      <c r="A198" s="23" t="str">
        <f>Source!E161</f>
        <v>4</v>
      </c>
      <c r="B198" s="55" t="str">
        <f>Source!F161</f>
        <v>11-01-040-1</v>
      </c>
      <c r="C198" s="55" t="str">
        <f>Source!G161</f>
        <v>Устройство плинтусов поливинилхлоридных на клее КН-2</v>
      </c>
      <c r="D198" s="37" t="str">
        <f>Source!H161</f>
        <v>100 М ПЛИНТУСА</v>
      </c>
      <c r="E198" s="10">
        <f>Source!I161</f>
        <v>0.18</v>
      </c>
      <c r="F198" s="38">
        <f>Source!AL161+Source!AM161+Source!AO161</f>
        <v>90.36</v>
      </c>
      <c r="G198" s="39"/>
      <c r="H198" s="40"/>
      <c r="I198" s="39" t="str">
        <f>Source!BO161</f>
        <v>11-01-040-1</v>
      </c>
      <c r="J198" s="39"/>
      <c r="K198" s="40"/>
      <c r="L198" s="41"/>
      <c r="S198">
        <f>ROUND((Source!FX161/100)*((ROUND(Source!AF161*Source!I161, 2)+ROUND(Source!AE161*Source!I161, 2))), 2)</f>
        <v>20.100000000000001</v>
      </c>
      <c r="T198">
        <f>Source!X161</f>
        <v>663.47</v>
      </c>
      <c r="U198">
        <f>ROUND((Source!FY161/100)*((ROUND(Source!AF161*Source!I161, 2)+ROUND(Source!AE161*Source!I161, 2))), 2)</f>
        <v>11.58</v>
      </c>
      <c r="V198">
        <f>Source!Y161</f>
        <v>382.54</v>
      </c>
    </row>
    <row r="199" spans="1:26">
      <c r="C199" s="31" t="str">
        <f>"Объем: "&amp;Source!I161&amp;"=18/"&amp;"100"</f>
        <v>Объем: 0,18=18/100</v>
      </c>
    </row>
    <row r="200" spans="1:26" ht="14.25">
      <c r="A200" s="23"/>
      <c r="B200" s="55"/>
      <c r="C200" s="55" t="s">
        <v>489</v>
      </c>
      <c r="D200" s="37"/>
      <c r="E200" s="10"/>
      <c r="F200" s="38">
        <f>Source!AO161</f>
        <v>87.74</v>
      </c>
      <c r="G200" s="39" t="str">
        <f>Source!DG161</f>
        <v>*1,15</v>
      </c>
      <c r="H200" s="40">
        <f>ROUND(Source!AF161*Source!I161, 2)</f>
        <v>18.16</v>
      </c>
      <c r="I200" s="39"/>
      <c r="J200" s="39">
        <f>IF(Source!BA161&lt;&gt; 0, Source!BA161, 1)</f>
        <v>32.909999999999997</v>
      </c>
      <c r="K200" s="40">
        <f>Source!S161</f>
        <v>597.72</v>
      </c>
      <c r="L200" s="41"/>
      <c r="R200">
        <f>H200</f>
        <v>18.16</v>
      </c>
    </row>
    <row r="201" spans="1:26" ht="14.25">
      <c r="A201" s="23"/>
      <c r="B201" s="55"/>
      <c r="C201" s="55" t="s">
        <v>36</v>
      </c>
      <c r="D201" s="37"/>
      <c r="E201" s="10"/>
      <c r="F201" s="38">
        <f>Source!AM161</f>
        <v>2.62</v>
      </c>
      <c r="G201" s="39" t="str">
        <f>Source!DE161</f>
        <v>*1,25</v>
      </c>
      <c r="H201" s="40">
        <f>ROUND(Source!AD161*Source!I161, 2)</f>
        <v>0.59</v>
      </c>
      <c r="I201" s="39"/>
      <c r="J201" s="39">
        <f>IF(Source!BB161&lt;&gt; 0, Source!BB161, 1)</f>
        <v>10.52</v>
      </c>
      <c r="K201" s="40">
        <f>Source!Q161</f>
        <v>6.2</v>
      </c>
      <c r="L201" s="41"/>
    </row>
    <row r="202" spans="1:26" ht="14.25">
      <c r="A202" s="23"/>
      <c r="B202" s="55"/>
      <c r="C202" s="55" t="s">
        <v>492</v>
      </c>
      <c r="D202" s="37" t="s">
        <v>493</v>
      </c>
      <c r="E202" s="10">
        <f>Source!BZ161</f>
        <v>123</v>
      </c>
      <c r="F202" s="59" t="str">
        <f>CONCATENATE(" )", Source!DL161, Source!FT161, "=", Source!FX161)</f>
        <v xml:space="preserve"> )*0,9=110,7</v>
      </c>
      <c r="G202" s="60"/>
      <c r="H202" s="40">
        <f>SUM(S198:S205)</f>
        <v>20.100000000000001</v>
      </c>
      <c r="I202" s="43"/>
      <c r="J202" s="36">
        <f>Source!AT161</f>
        <v>111</v>
      </c>
      <c r="K202" s="40">
        <f>SUM(T198:T205)</f>
        <v>663.47</v>
      </c>
      <c r="L202" s="41"/>
    </row>
    <row r="203" spans="1:26" ht="14.25">
      <c r="A203" s="23"/>
      <c r="B203" s="55"/>
      <c r="C203" s="55" t="s">
        <v>494</v>
      </c>
      <c r="D203" s="37" t="s">
        <v>493</v>
      </c>
      <c r="E203" s="10">
        <f>Source!CA161</f>
        <v>75</v>
      </c>
      <c r="F203" s="59" t="str">
        <f>CONCATENATE(" )", Source!DM161, Source!FU161, "=", Source!FY161)</f>
        <v xml:space="preserve"> )*0,85=63,75</v>
      </c>
      <c r="G203" s="60"/>
      <c r="H203" s="40">
        <f>SUM(U198:U205)</f>
        <v>11.58</v>
      </c>
      <c r="I203" s="43"/>
      <c r="J203" s="36">
        <f>Source!AU161</f>
        <v>64</v>
      </c>
      <c r="K203" s="40">
        <f>SUM(V198:V205)</f>
        <v>382.54</v>
      </c>
      <c r="L203" s="41"/>
    </row>
    <row r="204" spans="1:26" ht="14.25">
      <c r="A204" s="23"/>
      <c r="B204" s="55"/>
      <c r="C204" s="55" t="s">
        <v>495</v>
      </c>
      <c r="D204" s="37" t="s">
        <v>496</v>
      </c>
      <c r="E204" s="10">
        <f>Source!AQ161</f>
        <v>8.99</v>
      </c>
      <c r="F204" s="38"/>
      <c r="G204" s="39" t="str">
        <f>Source!DI161</f>
        <v>*1,15</v>
      </c>
      <c r="H204" s="40"/>
      <c r="I204" s="39"/>
      <c r="J204" s="39"/>
      <c r="K204" s="40"/>
      <c r="L204" s="44">
        <f>Source!U161</f>
        <v>1.86093</v>
      </c>
    </row>
    <row r="205" spans="1:26" ht="28.5">
      <c r="A205" s="56" t="str">
        <f>Source!E162</f>
        <v>4,1</v>
      </c>
      <c r="B205" s="57" t="str">
        <f>Source!F162</f>
        <v>101-4858</v>
      </c>
      <c r="C205" s="57" t="str">
        <f>Source!G162</f>
        <v>Плинтуса для полов с кабель-каналом пластиковые, 22х49 мм</v>
      </c>
      <c r="D205" s="45" t="str">
        <f>Source!H162</f>
        <v>м</v>
      </c>
      <c r="E205" s="46">
        <f>Source!I162</f>
        <v>18</v>
      </c>
      <c r="F205" s="47">
        <f>Source!AL162+Source!AM162+Source!AO162</f>
        <v>21.4</v>
      </c>
      <c r="G205" s="48" t="s">
        <v>3</v>
      </c>
      <c r="H205" s="49">
        <f>ROUND(Source!AC162*Source!I162, 2)+ROUND(Source!AD162*Source!I162, 2)+ROUND(Source!AF162*Source!I162, 2)</f>
        <v>385.2</v>
      </c>
      <c r="I205" s="50"/>
      <c r="J205" s="50">
        <f>IF(Source!BC162&lt;&gt; 0, Source!BC162, 1)</f>
        <v>1.3</v>
      </c>
      <c r="K205" s="49">
        <f>Source!O162</f>
        <v>500.76</v>
      </c>
      <c r="L205" s="51"/>
      <c r="S205">
        <f>ROUND((Source!FX162/100)*((ROUND(Source!AF162*Source!I162, 2)+ROUND(Source!AE162*Source!I162, 2))), 2)</f>
        <v>0</v>
      </c>
      <c r="T205">
        <f>Source!X162</f>
        <v>0</v>
      </c>
      <c r="U205">
        <f>ROUND((Source!FY162/100)*((ROUND(Source!AF162*Source!I162, 2)+ROUND(Source!AE162*Source!I162, 2))), 2)</f>
        <v>0</v>
      </c>
      <c r="V205">
        <f>Source!Y162</f>
        <v>0</v>
      </c>
      <c r="W205">
        <f>IF(Source!BI162&lt;=1,H205, 0)</f>
        <v>385.2</v>
      </c>
      <c r="X205">
        <f>IF(Source!BI162=2,H205, 0)</f>
        <v>0</v>
      </c>
      <c r="Y205">
        <f>IF(Source!BI162=3,H205, 0)</f>
        <v>0</v>
      </c>
      <c r="Z205">
        <f>IF(Source!BI162=4,H205, 0)</f>
        <v>0</v>
      </c>
    </row>
    <row r="206" spans="1:26" ht="15">
      <c r="G206" s="61">
        <f>H200+H201+H202+H203+SUM(H205:H205)</f>
        <v>435.63</v>
      </c>
      <c r="H206" s="61"/>
      <c r="J206" s="61">
        <f>K200+K201+K202+K203+SUM(K205:K205)</f>
        <v>2150.69</v>
      </c>
      <c r="K206" s="61"/>
      <c r="L206" s="52">
        <f>Source!U161</f>
        <v>1.86093</v>
      </c>
      <c r="O206" s="32">
        <f>G206</f>
        <v>435.63</v>
      </c>
      <c r="P206" s="32">
        <f>J206</f>
        <v>2150.69</v>
      </c>
      <c r="Q206" s="32">
        <f>L206</f>
        <v>1.86093</v>
      </c>
      <c r="W206">
        <f>IF(Source!BI161&lt;=1,H200+H201+H202+H203, 0)</f>
        <v>50.43</v>
      </c>
      <c r="X206">
        <f>IF(Source!BI161=2,H200+H201+H202+H203, 0)</f>
        <v>0</v>
      </c>
      <c r="Y206">
        <f>IF(Source!BI161=3,H200+H201+H202+H203, 0)</f>
        <v>0</v>
      </c>
      <c r="Z206">
        <f>IF(Source!BI161=4,H200+H201+H202+H203, 0)</f>
        <v>0</v>
      </c>
    </row>
    <row r="208" spans="1:26" ht="15">
      <c r="A208" s="63" t="str">
        <f>CONCATENATE("Итого по подразделу: ",IF(Source!G164&lt;&gt;"Новый подраздел", Source!G164, ""))</f>
        <v>Итого по подразделу: Пол</v>
      </c>
      <c r="B208" s="63"/>
      <c r="C208" s="63"/>
      <c r="D208" s="63"/>
      <c r="E208" s="63"/>
      <c r="F208" s="63"/>
      <c r="G208" s="62">
        <f>SUM(O166:O207)</f>
        <v>4276.16</v>
      </c>
      <c r="H208" s="62"/>
      <c r="I208" s="35"/>
      <c r="J208" s="62">
        <f>SUM(P166:P207)</f>
        <v>34764.530000000006</v>
      </c>
      <c r="K208" s="62"/>
      <c r="L208" s="52">
        <f>SUM(Q166:Q207)</f>
        <v>27.459607999999999</v>
      </c>
    </row>
    <row r="212" spans="1:12" ht="15">
      <c r="A212" s="63" t="str">
        <f>CONCATENATE("Итого по разделу: ",IF(Source!G194&lt;&gt;"Новый раздел", Source!G194, ""))</f>
        <v>Итого по разделу: Монтаж</v>
      </c>
      <c r="B212" s="63"/>
      <c r="C212" s="63"/>
      <c r="D212" s="63"/>
      <c r="E212" s="63"/>
      <c r="F212" s="63"/>
      <c r="G212" s="62">
        <f>SUM(O44:O211)</f>
        <v>13608.03</v>
      </c>
      <c r="H212" s="62"/>
      <c r="I212" s="35"/>
      <c r="J212" s="62">
        <f>SUM(P44:P211)</f>
        <v>131143.57</v>
      </c>
      <c r="K212" s="62"/>
      <c r="L212" s="52">
        <f>SUM(Q44:Q211)</f>
        <v>126.17454799999999</v>
      </c>
    </row>
    <row r="216" spans="1:12" ht="15">
      <c r="A216" s="63" t="str">
        <f>CONCATENATE("Итого по локальной смете: ",IF(Source!G224&lt;&gt;"Новая локальная смета", Source!G224, ""))</f>
        <v xml:space="preserve">Итого по локальной смете: </v>
      </c>
      <c r="B216" s="63"/>
      <c r="C216" s="63"/>
      <c r="D216" s="63"/>
      <c r="E216" s="63"/>
      <c r="F216" s="63"/>
      <c r="G216" s="62">
        <f>SUM(O42:O215)</f>
        <v>13608.03</v>
      </c>
      <c r="H216" s="62"/>
      <c r="I216" s="35"/>
      <c r="J216" s="62">
        <f>SUM(P42:P215)</f>
        <v>131143.57</v>
      </c>
      <c r="K216" s="62"/>
      <c r="L216" s="52">
        <f>SUM(Q42:Q215)</f>
        <v>126.17454799999999</v>
      </c>
    </row>
    <row r="220" spans="1:12" ht="15">
      <c r="A220" s="63" t="str">
        <f>CONCATENATE("Итого по смете: ",IF(Source!G254&lt;&gt;"Новый объект", Source!G254, ""))</f>
        <v>Итого по смете: Ремонт  комнаты Верея 21</v>
      </c>
      <c r="B220" s="63"/>
      <c r="C220" s="63"/>
      <c r="D220" s="63"/>
      <c r="E220" s="63"/>
      <c r="F220" s="63"/>
      <c r="G220" s="62">
        <f>SUM(O1:O219)</f>
        <v>13608.03</v>
      </c>
      <c r="H220" s="62"/>
      <c r="I220" s="35"/>
      <c r="J220" s="62">
        <f>SUM(P1:P219)</f>
        <v>131143.57</v>
      </c>
      <c r="K220" s="62"/>
      <c r="L220" s="52">
        <f>SUM(Q1:Q219)</f>
        <v>126.17454799999999</v>
      </c>
    </row>
    <row r="222" spans="1:12" ht="14.25">
      <c r="C222" s="67" t="str">
        <f>Source!H283</f>
        <v>с НДС 20%</v>
      </c>
      <c r="D222" s="67"/>
      <c r="E222" s="67"/>
      <c r="F222" s="67"/>
      <c r="G222" s="67"/>
      <c r="H222" s="67"/>
      <c r="I222" s="67"/>
      <c r="J222" s="68">
        <f>IF(Source!F283=0, "", Source!F283)</f>
        <v>26228.71</v>
      </c>
      <c r="K222" s="68"/>
    </row>
    <row r="223" spans="1:12" ht="14.25">
      <c r="C223" s="67" t="str">
        <f>Source!H284</f>
        <v>Всего с НДС 20%</v>
      </c>
      <c r="D223" s="67"/>
      <c r="E223" s="67"/>
      <c r="F223" s="67"/>
      <c r="G223" s="67"/>
      <c r="H223" s="67"/>
      <c r="I223" s="67"/>
      <c r="J223" s="68">
        <f>IF(Source!F284=0, "", Source!F284)</f>
        <v>157372.28</v>
      </c>
      <c r="K223" s="68"/>
    </row>
    <row r="226" spans="1:12" ht="14.25">
      <c r="A226" s="34" t="s">
        <v>497</v>
      </c>
      <c r="B226" s="34"/>
      <c r="C226" s="10" t="s">
        <v>498</v>
      </c>
      <c r="D226" s="33" t="str">
        <f>IF(Source!CP12&lt;&gt;"", Source!CP12," ")</f>
        <v xml:space="preserve"> </v>
      </c>
      <c r="E226" s="33"/>
      <c r="F226" s="33"/>
      <c r="G226" s="33"/>
      <c r="H226" s="33"/>
      <c r="I226" s="11" t="str">
        <f>IF(Source!CO12&lt;&gt;"", Source!CO12," ")</f>
        <v xml:space="preserve"> </v>
      </c>
      <c r="J226" s="10"/>
      <c r="K226" s="11"/>
      <c r="L226" s="11"/>
    </row>
    <row r="227" spans="1:12" ht="14.25">
      <c r="A227" s="11"/>
      <c r="B227" s="11"/>
      <c r="C227" s="10"/>
      <c r="D227" s="65" t="s">
        <v>499</v>
      </c>
      <c r="E227" s="65"/>
      <c r="F227" s="65"/>
      <c r="G227" s="65"/>
      <c r="H227" s="65"/>
      <c r="I227" s="11"/>
      <c r="J227" s="10"/>
      <c r="K227" s="11"/>
      <c r="L227" s="11"/>
    </row>
    <row r="228" spans="1:12" ht="14.25">
      <c r="A228" s="11"/>
      <c r="B228" s="11"/>
      <c r="C228" s="10"/>
      <c r="D228" s="11"/>
      <c r="E228" s="11"/>
      <c r="F228" s="11"/>
      <c r="G228" s="11"/>
      <c r="H228" s="11"/>
      <c r="I228" s="11"/>
      <c r="J228" s="10"/>
      <c r="K228" s="11"/>
      <c r="L228" s="11"/>
    </row>
    <row r="229" spans="1:12" ht="14.25">
      <c r="A229" s="34" t="s">
        <v>497</v>
      </c>
      <c r="B229" s="34"/>
      <c r="C229" s="10" t="s">
        <v>500</v>
      </c>
      <c r="D229" s="33" t="str">
        <f>IF(Source!AC12&lt;&gt;"", Source!AC12," ")</f>
        <v xml:space="preserve"> </v>
      </c>
      <c r="E229" s="33"/>
      <c r="F229" s="33"/>
      <c r="G229" s="33"/>
      <c r="H229" s="33"/>
      <c r="I229" s="11" t="str">
        <f>IF(Source!AB12&lt;&gt;"", Source!AB12," ")</f>
        <v xml:space="preserve"> </v>
      </c>
      <c r="J229" s="10"/>
      <c r="K229" s="11"/>
      <c r="L229" s="11"/>
    </row>
    <row r="230" spans="1:12" ht="14.25">
      <c r="A230" s="11"/>
      <c r="B230" s="11"/>
      <c r="C230" s="11"/>
      <c r="D230" s="65" t="s">
        <v>499</v>
      </c>
      <c r="E230" s="65"/>
      <c r="F230" s="65"/>
      <c r="G230" s="65"/>
      <c r="H230" s="65"/>
      <c r="I230" s="11"/>
      <c r="J230" s="11"/>
      <c r="K230" s="11"/>
      <c r="L230" s="11"/>
    </row>
    <row r="231" spans="1:12" ht="14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ht="14.25">
      <c r="A232" s="11"/>
      <c r="B232" s="11"/>
      <c r="C232" s="10" t="s">
        <v>501</v>
      </c>
      <c r="D232" s="33" t="str">
        <f>IF(Source!AE12&lt;&gt;"", Source!AE12," ")</f>
        <v xml:space="preserve"> </v>
      </c>
      <c r="E232" s="33"/>
      <c r="F232" s="33"/>
      <c r="G232" s="33"/>
      <c r="H232" s="33"/>
      <c r="I232" s="11" t="str">
        <f>IF(Source!AD12&lt;&gt;"", Source!AD12," ")</f>
        <v xml:space="preserve"> </v>
      </c>
      <c r="J232" s="10"/>
      <c r="K232" s="11"/>
      <c r="L232" s="11"/>
    </row>
    <row r="233" spans="1:12" ht="14.25">
      <c r="A233" s="11"/>
      <c r="B233" s="11"/>
      <c r="C233" s="11"/>
      <c r="D233" s="65" t="s">
        <v>499</v>
      </c>
      <c r="E233" s="65"/>
      <c r="F233" s="65"/>
      <c r="G233" s="65"/>
      <c r="H233" s="65"/>
      <c r="I233" s="11"/>
      <c r="J233" s="11"/>
      <c r="K233" s="11"/>
      <c r="L233" s="11"/>
    </row>
  </sheetData>
  <mergeCells count="125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222:I222"/>
    <mergeCell ref="J222:K222"/>
    <mergeCell ref="C223:I223"/>
    <mergeCell ref="J223:K223"/>
    <mergeCell ref="D227:H227"/>
    <mergeCell ref="F101:G101"/>
    <mergeCell ref="F100:G100"/>
    <mergeCell ref="J93:K93"/>
    <mergeCell ref="G93:H93"/>
    <mergeCell ref="D230:H230"/>
    <mergeCell ref="D233:H233"/>
    <mergeCell ref="F113:G113"/>
    <mergeCell ref="F112:G112"/>
    <mergeCell ref="J105:K105"/>
    <mergeCell ref="G105:H105"/>
    <mergeCell ref="A166:L166"/>
    <mergeCell ref="G162:H162"/>
    <mergeCell ref="J162:K162"/>
    <mergeCell ref="A162:F162"/>
    <mergeCell ref="J57:K57"/>
    <mergeCell ref="G57:H57"/>
    <mergeCell ref="A46:L46"/>
    <mergeCell ref="A44:L44"/>
    <mergeCell ref="A42:L42"/>
    <mergeCell ref="G187:H187"/>
    <mergeCell ref="F185:G185"/>
    <mergeCell ref="F184:G184"/>
    <mergeCell ref="J177:K177"/>
    <mergeCell ref="G177:H177"/>
    <mergeCell ref="J77:K77"/>
    <mergeCell ref="G77:H77"/>
    <mergeCell ref="F74:G74"/>
    <mergeCell ref="F73:G73"/>
    <mergeCell ref="J67:K67"/>
    <mergeCell ref="G67:H67"/>
    <mergeCell ref="F91:G91"/>
    <mergeCell ref="F90:G90"/>
    <mergeCell ref="A83:L83"/>
    <mergeCell ref="G79:H79"/>
    <mergeCell ref="J79:K79"/>
    <mergeCell ref="A79:F79"/>
    <mergeCell ref="J128:K128"/>
    <mergeCell ref="G128:H128"/>
    <mergeCell ref="F125:G125"/>
    <mergeCell ref="F124:G124"/>
    <mergeCell ref="J117:K117"/>
    <mergeCell ref="G117:H117"/>
    <mergeCell ref="J160:K160"/>
    <mergeCell ref="G160:H160"/>
    <mergeCell ref="J149:K149"/>
    <mergeCell ref="G149:H149"/>
    <mergeCell ref="J139:K139"/>
    <mergeCell ref="G139:H139"/>
    <mergeCell ref="G212:H212"/>
    <mergeCell ref="J212:K212"/>
    <mergeCell ref="A212:F212"/>
    <mergeCell ref="G208:H208"/>
    <mergeCell ref="J208:K208"/>
    <mergeCell ref="A208:F208"/>
    <mergeCell ref="G220:H220"/>
    <mergeCell ref="J220:K220"/>
    <mergeCell ref="A220:F220"/>
    <mergeCell ref="G216:H216"/>
    <mergeCell ref="J216:K216"/>
    <mergeCell ref="A216:F216"/>
    <mergeCell ref="F194:G194"/>
    <mergeCell ref="F193:G193"/>
    <mergeCell ref="J187:K187"/>
    <mergeCell ref="J206:K206"/>
    <mergeCell ref="G206:H206"/>
    <mergeCell ref="F203:G203"/>
    <mergeCell ref="F202:G202"/>
    <mergeCell ref="J197:K197"/>
    <mergeCell ref="G197:H197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321"/>
  <sheetViews>
    <sheetView workbookViewId="0">
      <selection activeCell="A317" sqref="A317:AN317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315</v>
      </c>
      <c r="C12" s="1">
        <v>0</v>
      </c>
      <c r="D12" s="1">
        <f>ROW(A254)</f>
        <v>254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06">
      <c r="A18" s="2">
        <v>52</v>
      </c>
      <c r="B18" s="2">
        <f t="shared" ref="B18:G18" si="0">B254</f>
        <v>315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 комнаты Верея 21</v>
      </c>
      <c r="H18" s="2"/>
      <c r="I18" s="2"/>
      <c r="J18" s="2"/>
      <c r="K18" s="2"/>
      <c r="L18" s="2"/>
      <c r="M18" s="2"/>
      <c r="N18" s="2"/>
      <c r="O18" s="2">
        <f t="shared" ref="O18:AT18" si="1">O254</f>
        <v>73541.38</v>
      </c>
      <c r="P18" s="2">
        <f t="shared" si="1"/>
        <v>33730.589999999997</v>
      </c>
      <c r="Q18" s="2">
        <f t="shared" si="1"/>
        <v>2224.94</v>
      </c>
      <c r="R18" s="2">
        <f t="shared" si="1"/>
        <v>688.88</v>
      </c>
      <c r="S18" s="2">
        <f t="shared" si="1"/>
        <v>37585.85</v>
      </c>
      <c r="T18" s="2">
        <f t="shared" si="1"/>
        <v>0</v>
      </c>
      <c r="U18" s="2">
        <f t="shared" si="1"/>
        <v>126.17454800000002</v>
      </c>
      <c r="V18" s="2">
        <f t="shared" si="1"/>
        <v>1.9001399999999999</v>
      </c>
      <c r="W18" s="2">
        <f t="shared" si="1"/>
        <v>291.77999999999997</v>
      </c>
      <c r="X18" s="2">
        <f t="shared" si="1"/>
        <v>36620.379999999997</v>
      </c>
      <c r="Y18" s="2">
        <f t="shared" si="1"/>
        <v>20981.81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131143.57</v>
      </c>
      <c r="AS18" s="2">
        <f t="shared" si="1"/>
        <v>108506.92</v>
      </c>
      <c r="AT18" s="2">
        <f t="shared" si="1"/>
        <v>22636.65</v>
      </c>
      <c r="AU18" s="2">
        <f t="shared" ref="AU18:BZ18" si="2">AU254</f>
        <v>0</v>
      </c>
      <c r="AV18" s="2">
        <f t="shared" si="2"/>
        <v>33730.589999999997</v>
      </c>
      <c r="AW18" s="2">
        <f t="shared" si="2"/>
        <v>33730.589999999997</v>
      </c>
      <c r="AX18" s="2">
        <f t="shared" si="2"/>
        <v>0</v>
      </c>
      <c r="AY18" s="2">
        <f t="shared" si="2"/>
        <v>33730.589999999997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CA254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DG254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EM254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FS254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06">
      <c r="A20" s="1">
        <v>3</v>
      </c>
      <c r="B20" s="1">
        <v>1</v>
      </c>
      <c r="C20" s="1"/>
      <c r="D20" s="1">
        <f>ROW(A224)</f>
        <v>224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06">
      <c r="A22" s="2">
        <v>52</v>
      </c>
      <c r="B22" s="2">
        <f t="shared" ref="B22:G22" si="7">B224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O224</f>
        <v>73541.38</v>
      </c>
      <c r="P22" s="2">
        <f t="shared" si="8"/>
        <v>33730.589999999997</v>
      </c>
      <c r="Q22" s="2">
        <f t="shared" si="8"/>
        <v>2224.94</v>
      </c>
      <c r="R22" s="2">
        <f t="shared" si="8"/>
        <v>688.88</v>
      </c>
      <c r="S22" s="2">
        <f t="shared" si="8"/>
        <v>37585.85</v>
      </c>
      <c r="T22" s="2">
        <f t="shared" si="8"/>
        <v>0</v>
      </c>
      <c r="U22" s="2">
        <f t="shared" si="8"/>
        <v>126.17454800000002</v>
      </c>
      <c r="V22" s="2">
        <f t="shared" si="8"/>
        <v>1.9001399999999999</v>
      </c>
      <c r="W22" s="2">
        <f t="shared" si="8"/>
        <v>291.77999999999997</v>
      </c>
      <c r="X22" s="2">
        <f t="shared" si="8"/>
        <v>36620.379999999997</v>
      </c>
      <c r="Y22" s="2">
        <f t="shared" si="8"/>
        <v>20981.81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131143.57</v>
      </c>
      <c r="AS22" s="2">
        <f t="shared" si="8"/>
        <v>108506.92</v>
      </c>
      <c r="AT22" s="2">
        <f t="shared" si="8"/>
        <v>22636.65</v>
      </c>
      <c r="AU22" s="2">
        <f t="shared" ref="AU22:BZ22" si="9">AU224</f>
        <v>0</v>
      </c>
      <c r="AV22" s="2">
        <f t="shared" si="9"/>
        <v>33730.589999999997</v>
      </c>
      <c r="AW22" s="2">
        <f t="shared" si="9"/>
        <v>33730.589999999997</v>
      </c>
      <c r="AX22" s="2">
        <f t="shared" si="9"/>
        <v>0</v>
      </c>
      <c r="AY22" s="2">
        <f t="shared" si="9"/>
        <v>33730.589999999997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CA224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DG224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EM224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FS224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06">
      <c r="A24" s="1">
        <v>4</v>
      </c>
      <c r="B24" s="1">
        <v>0</v>
      </c>
      <c r="C24" s="1"/>
      <c r="D24" s="1">
        <f>ROW(A28)</f>
        <v>28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-1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2">
        <v>52</v>
      </c>
      <c r="B26" s="2">
        <f t="shared" ref="B26:G26" si="14">B28</f>
        <v>0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O28</f>
        <v>0</v>
      </c>
      <c r="P26" s="2">
        <f t="shared" si="15"/>
        <v>0</v>
      </c>
      <c r="Q26" s="2">
        <f t="shared" si="15"/>
        <v>0</v>
      </c>
      <c r="R26" s="2">
        <f t="shared" si="15"/>
        <v>0</v>
      </c>
      <c r="S26" s="2">
        <f t="shared" si="15"/>
        <v>0</v>
      </c>
      <c r="T26" s="2">
        <f t="shared" si="15"/>
        <v>0</v>
      </c>
      <c r="U26" s="2">
        <f t="shared" si="15"/>
        <v>0</v>
      </c>
      <c r="V26" s="2">
        <f t="shared" si="15"/>
        <v>0</v>
      </c>
      <c r="W26" s="2">
        <f t="shared" si="15"/>
        <v>0</v>
      </c>
      <c r="X26" s="2">
        <f t="shared" si="15"/>
        <v>0</v>
      </c>
      <c r="Y26" s="2">
        <f t="shared" si="15"/>
        <v>0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0</v>
      </c>
      <c r="AS26" s="2">
        <f t="shared" si="15"/>
        <v>0</v>
      </c>
      <c r="AT26" s="2">
        <f t="shared" si="15"/>
        <v>0</v>
      </c>
      <c r="AU26" s="2">
        <f t="shared" ref="AU26:BZ26" si="16">AU28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CA28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DG28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EM28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FS28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06">
      <c r="A28" s="2">
        <v>51</v>
      </c>
      <c r="B28" s="2">
        <f>B24</f>
        <v>0</v>
      </c>
      <c r="C28" s="2">
        <f>A24</f>
        <v>4</v>
      </c>
      <c r="D28" s="2">
        <f>ROW(A24)</f>
        <v>24</v>
      </c>
      <c r="E28" s="2"/>
      <c r="F28" s="2" t="str">
        <f>IF(F24&lt;&gt;"",F24,"")</f>
        <v>Новый раздел</v>
      </c>
      <c r="G28" s="2" t="str">
        <f>IF(G24&lt;&gt;"",G24,"")</f>
        <v>Демонтаж</v>
      </c>
      <c r="H28" s="2">
        <v>0</v>
      </c>
      <c r="I28" s="2"/>
      <c r="J28" s="2"/>
      <c r="K28" s="2"/>
      <c r="L28" s="2"/>
      <c r="M28" s="2"/>
      <c r="N28" s="2"/>
      <c r="O28" s="2">
        <f t="shared" ref="O28:Y28" si="21">AB28</f>
        <v>0</v>
      </c>
      <c r="P28" s="2">
        <f t="shared" si="21"/>
        <v>0</v>
      </c>
      <c r="Q28" s="2">
        <f t="shared" si="21"/>
        <v>0</v>
      </c>
      <c r="R28" s="2">
        <f t="shared" si="21"/>
        <v>0</v>
      </c>
      <c r="S28" s="2">
        <f t="shared" si="21"/>
        <v>0</v>
      </c>
      <c r="T28" s="2">
        <f t="shared" si="21"/>
        <v>0</v>
      </c>
      <c r="U28" s="2">
        <f t="shared" si="21"/>
        <v>0</v>
      </c>
      <c r="V28" s="2">
        <f t="shared" si="21"/>
        <v>0</v>
      </c>
      <c r="W28" s="2">
        <f t="shared" si="21"/>
        <v>0</v>
      </c>
      <c r="X28" s="2">
        <f t="shared" si="21"/>
        <v>0</v>
      </c>
      <c r="Y28" s="2">
        <f t="shared" si="21"/>
        <v>0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>
        <f t="shared" ref="AO28:BD28" si="22">BX28</f>
        <v>0</v>
      </c>
      <c r="AP28" s="2">
        <f t="shared" si="22"/>
        <v>0</v>
      </c>
      <c r="AQ28" s="2">
        <f t="shared" si="22"/>
        <v>0</v>
      </c>
      <c r="AR28" s="2">
        <f t="shared" si="22"/>
        <v>0</v>
      </c>
      <c r="AS28" s="2">
        <f t="shared" si="22"/>
        <v>0</v>
      </c>
      <c r="AT28" s="2">
        <f t="shared" si="22"/>
        <v>0</v>
      </c>
      <c r="AU28" s="2">
        <f t="shared" si="22"/>
        <v>0</v>
      </c>
      <c r="AV28" s="2">
        <f t="shared" si="22"/>
        <v>0</v>
      </c>
      <c r="AW28" s="2">
        <f t="shared" si="22"/>
        <v>0</v>
      </c>
      <c r="AX28" s="2">
        <f t="shared" si="22"/>
        <v>0</v>
      </c>
      <c r="AY28" s="2">
        <f t="shared" si="22"/>
        <v>0</v>
      </c>
      <c r="AZ28" s="2">
        <f t="shared" si="22"/>
        <v>0</v>
      </c>
      <c r="BA28" s="2">
        <f t="shared" si="22"/>
        <v>0</v>
      </c>
      <c r="BB28" s="2">
        <f t="shared" si="22"/>
        <v>0</v>
      </c>
      <c r="BC28" s="2">
        <f t="shared" si="22"/>
        <v>0</v>
      </c>
      <c r="BD28" s="2">
        <f t="shared" si="22"/>
        <v>0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>
        <v>0</v>
      </c>
    </row>
    <row r="30" spans="1:206">
      <c r="A30" s="4">
        <v>50</v>
      </c>
      <c r="B30" s="4">
        <v>0</v>
      </c>
      <c r="C30" s="4">
        <v>0</v>
      </c>
      <c r="D30" s="4">
        <v>1</v>
      </c>
      <c r="E30" s="4">
        <v>201</v>
      </c>
      <c r="F30" s="4">
        <f>ROUND(Source!O28,O30)</f>
        <v>0</v>
      </c>
      <c r="G30" s="4" t="s">
        <v>15</v>
      </c>
      <c r="H30" s="4" t="s">
        <v>16</v>
      </c>
      <c r="I30" s="4"/>
      <c r="J30" s="4"/>
      <c r="K30" s="4">
        <v>201</v>
      </c>
      <c r="L30" s="4">
        <v>1</v>
      </c>
      <c r="M30" s="4">
        <v>3</v>
      </c>
      <c r="N30" s="4" t="s">
        <v>3</v>
      </c>
      <c r="O30" s="4">
        <v>2</v>
      </c>
      <c r="P30" s="4"/>
      <c r="Q30" s="4"/>
      <c r="R30" s="4"/>
      <c r="S30" s="4"/>
      <c r="T30" s="4"/>
      <c r="U30" s="4"/>
      <c r="V30" s="4"/>
      <c r="W30" s="4"/>
    </row>
    <row r="31" spans="1:206">
      <c r="A31" s="4">
        <v>50</v>
      </c>
      <c r="B31" s="4">
        <v>0</v>
      </c>
      <c r="C31" s="4">
        <v>0</v>
      </c>
      <c r="D31" s="4">
        <v>1</v>
      </c>
      <c r="E31" s="4">
        <v>202</v>
      </c>
      <c r="F31" s="4">
        <f>ROUND(Source!P28,O31)</f>
        <v>0</v>
      </c>
      <c r="G31" s="4" t="s">
        <v>17</v>
      </c>
      <c r="H31" s="4" t="s">
        <v>18</v>
      </c>
      <c r="I31" s="4"/>
      <c r="J31" s="4"/>
      <c r="K31" s="4">
        <v>202</v>
      </c>
      <c r="L31" s="4">
        <v>2</v>
      </c>
      <c r="M31" s="4">
        <v>3</v>
      </c>
      <c r="N31" s="4" t="s">
        <v>3</v>
      </c>
      <c r="O31" s="4">
        <v>2</v>
      </c>
      <c r="P31" s="4"/>
      <c r="Q31" s="4"/>
      <c r="R31" s="4"/>
      <c r="S31" s="4"/>
      <c r="T31" s="4"/>
      <c r="U31" s="4"/>
      <c r="V31" s="4"/>
      <c r="W31" s="4"/>
    </row>
    <row r="32" spans="1:206">
      <c r="A32" s="4">
        <v>50</v>
      </c>
      <c r="B32" s="4">
        <v>0</v>
      </c>
      <c r="C32" s="4">
        <v>0</v>
      </c>
      <c r="D32" s="4">
        <v>1</v>
      </c>
      <c r="E32" s="4">
        <v>222</v>
      </c>
      <c r="F32" s="4">
        <f>ROUND(Source!AO28,O32)</f>
        <v>0</v>
      </c>
      <c r="G32" s="4" t="s">
        <v>19</v>
      </c>
      <c r="H32" s="4" t="s">
        <v>20</v>
      </c>
      <c r="I32" s="4"/>
      <c r="J32" s="4"/>
      <c r="K32" s="4">
        <v>222</v>
      </c>
      <c r="L32" s="4">
        <v>3</v>
      </c>
      <c r="M32" s="4">
        <v>3</v>
      </c>
      <c r="N32" s="4" t="s">
        <v>3</v>
      </c>
      <c r="O32" s="4">
        <v>2</v>
      </c>
      <c r="P32" s="4"/>
      <c r="Q32" s="4"/>
      <c r="R32" s="4"/>
      <c r="S32" s="4"/>
      <c r="T32" s="4"/>
      <c r="U32" s="4"/>
      <c r="V32" s="4"/>
      <c r="W32" s="4"/>
    </row>
    <row r="33" spans="1:23">
      <c r="A33" s="4">
        <v>50</v>
      </c>
      <c r="B33" s="4">
        <v>0</v>
      </c>
      <c r="C33" s="4">
        <v>0</v>
      </c>
      <c r="D33" s="4">
        <v>1</v>
      </c>
      <c r="E33" s="4">
        <v>225</v>
      </c>
      <c r="F33" s="4">
        <f>ROUND(Source!AV28,O33)</f>
        <v>0</v>
      </c>
      <c r="G33" s="4" t="s">
        <v>21</v>
      </c>
      <c r="H33" s="4" t="s">
        <v>22</v>
      </c>
      <c r="I33" s="4"/>
      <c r="J33" s="4"/>
      <c r="K33" s="4">
        <v>225</v>
      </c>
      <c r="L33" s="4">
        <v>4</v>
      </c>
      <c r="M33" s="4">
        <v>3</v>
      </c>
      <c r="N33" s="4" t="s">
        <v>3</v>
      </c>
      <c r="O33" s="4">
        <v>2</v>
      </c>
      <c r="P33" s="4"/>
      <c r="Q33" s="4"/>
      <c r="R33" s="4"/>
      <c r="S33" s="4"/>
      <c r="T33" s="4"/>
      <c r="U33" s="4"/>
      <c r="V33" s="4"/>
      <c r="W33" s="4"/>
    </row>
    <row r="34" spans="1:23">
      <c r="A34" s="4">
        <v>50</v>
      </c>
      <c r="B34" s="4">
        <v>0</v>
      </c>
      <c r="C34" s="4">
        <v>0</v>
      </c>
      <c r="D34" s="4">
        <v>1</v>
      </c>
      <c r="E34" s="4">
        <v>226</v>
      </c>
      <c r="F34" s="4">
        <f>ROUND(Source!AW28,O34)</f>
        <v>0</v>
      </c>
      <c r="G34" s="4" t="s">
        <v>23</v>
      </c>
      <c r="H34" s="4" t="s">
        <v>24</v>
      </c>
      <c r="I34" s="4"/>
      <c r="J34" s="4"/>
      <c r="K34" s="4">
        <v>226</v>
      </c>
      <c r="L34" s="4">
        <v>5</v>
      </c>
      <c r="M34" s="4">
        <v>3</v>
      </c>
      <c r="N34" s="4" t="s">
        <v>3</v>
      </c>
      <c r="O34" s="4">
        <v>2</v>
      </c>
      <c r="P34" s="4"/>
      <c r="Q34" s="4"/>
      <c r="R34" s="4"/>
      <c r="S34" s="4"/>
      <c r="T34" s="4"/>
      <c r="U34" s="4"/>
      <c r="V34" s="4"/>
      <c r="W34" s="4"/>
    </row>
    <row r="35" spans="1:23">
      <c r="A35" s="4">
        <v>50</v>
      </c>
      <c r="B35" s="4">
        <v>0</v>
      </c>
      <c r="C35" s="4">
        <v>0</v>
      </c>
      <c r="D35" s="4">
        <v>1</v>
      </c>
      <c r="E35" s="4">
        <v>227</v>
      </c>
      <c r="F35" s="4">
        <f>ROUND(Source!AX28,O35)</f>
        <v>0</v>
      </c>
      <c r="G35" s="4" t="s">
        <v>25</v>
      </c>
      <c r="H35" s="4" t="s">
        <v>26</v>
      </c>
      <c r="I35" s="4"/>
      <c r="J35" s="4"/>
      <c r="K35" s="4">
        <v>227</v>
      </c>
      <c r="L35" s="4">
        <v>6</v>
      </c>
      <c r="M35" s="4">
        <v>3</v>
      </c>
      <c r="N35" s="4" t="s">
        <v>3</v>
      </c>
      <c r="O35" s="4">
        <v>2</v>
      </c>
      <c r="P35" s="4"/>
      <c r="Q35" s="4"/>
      <c r="R35" s="4"/>
      <c r="S35" s="4"/>
      <c r="T35" s="4"/>
      <c r="U35" s="4"/>
      <c r="V35" s="4"/>
      <c r="W35" s="4"/>
    </row>
    <row r="36" spans="1:23">
      <c r="A36" s="4">
        <v>50</v>
      </c>
      <c r="B36" s="4">
        <v>0</v>
      </c>
      <c r="C36" s="4">
        <v>0</v>
      </c>
      <c r="D36" s="4">
        <v>1</v>
      </c>
      <c r="E36" s="4">
        <v>228</v>
      </c>
      <c r="F36" s="4">
        <f>ROUND(Source!AY28,O36)</f>
        <v>0</v>
      </c>
      <c r="G36" s="4" t="s">
        <v>27</v>
      </c>
      <c r="H36" s="4" t="s">
        <v>28</v>
      </c>
      <c r="I36" s="4"/>
      <c r="J36" s="4"/>
      <c r="K36" s="4">
        <v>228</v>
      </c>
      <c r="L36" s="4">
        <v>7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/>
    </row>
    <row r="37" spans="1:23">
      <c r="A37" s="4">
        <v>50</v>
      </c>
      <c r="B37" s="4">
        <v>0</v>
      </c>
      <c r="C37" s="4">
        <v>0</v>
      </c>
      <c r="D37" s="4">
        <v>1</v>
      </c>
      <c r="E37" s="4">
        <v>216</v>
      </c>
      <c r="F37" s="4">
        <f>ROUND(Source!AP28,O37)</f>
        <v>0</v>
      </c>
      <c r="G37" s="4" t="s">
        <v>29</v>
      </c>
      <c r="H37" s="4" t="s">
        <v>30</v>
      </c>
      <c r="I37" s="4"/>
      <c r="J37" s="4"/>
      <c r="K37" s="4">
        <v>216</v>
      </c>
      <c r="L37" s="4">
        <v>8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3">
      <c r="A38" s="4">
        <v>50</v>
      </c>
      <c r="B38" s="4">
        <v>0</v>
      </c>
      <c r="C38" s="4">
        <v>0</v>
      </c>
      <c r="D38" s="4">
        <v>1</v>
      </c>
      <c r="E38" s="4">
        <v>223</v>
      </c>
      <c r="F38" s="4">
        <f>ROUND(Source!AQ28,O38)</f>
        <v>0</v>
      </c>
      <c r="G38" s="4" t="s">
        <v>31</v>
      </c>
      <c r="H38" s="4" t="s">
        <v>32</v>
      </c>
      <c r="I38" s="4"/>
      <c r="J38" s="4"/>
      <c r="K38" s="4">
        <v>223</v>
      </c>
      <c r="L38" s="4">
        <v>9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3">
      <c r="A39" s="4">
        <v>50</v>
      </c>
      <c r="B39" s="4">
        <v>0</v>
      </c>
      <c r="C39" s="4">
        <v>0</v>
      </c>
      <c r="D39" s="4">
        <v>1</v>
      </c>
      <c r="E39" s="4">
        <v>229</v>
      </c>
      <c r="F39" s="4">
        <f>ROUND(Source!AZ28,O39)</f>
        <v>0</v>
      </c>
      <c r="G39" s="4" t="s">
        <v>33</v>
      </c>
      <c r="H39" s="4" t="s">
        <v>34</v>
      </c>
      <c r="I39" s="4"/>
      <c r="J39" s="4"/>
      <c r="K39" s="4">
        <v>229</v>
      </c>
      <c r="L39" s="4">
        <v>10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3">
      <c r="A40" s="4">
        <v>50</v>
      </c>
      <c r="B40" s="4">
        <v>0</v>
      </c>
      <c r="C40" s="4">
        <v>0</v>
      </c>
      <c r="D40" s="4">
        <v>1</v>
      </c>
      <c r="E40" s="4">
        <v>203</v>
      </c>
      <c r="F40" s="4">
        <f>ROUND(Source!Q28,O40)</f>
        <v>0</v>
      </c>
      <c r="G40" s="4" t="s">
        <v>35</v>
      </c>
      <c r="H40" s="4" t="s">
        <v>36</v>
      </c>
      <c r="I40" s="4"/>
      <c r="J40" s="4"/>
      <c r="K40" s="4">
        <v>203</v>
      </c>
      <c r="L40" s="4">
        <v>11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3">
      <c r="A41" s="4">
        <v>50</v>
      </c>
      <c r="B41" s="4">
        <v>0</v>
      </c>
      <c r="C41" s="4">
        <v>0</v>
      </c>
      <c r="D41" s="4">
        <v>1</v>
      </c>
      <c r="E41" s="4">
        <v>231</v>
      </c>
      <c r="F41" s="4">
        <f>ROUND(Source!BB28,O41)</f>
        <v>0</v>
      </c>
      <c r="G41" s="4" t="s">
        <v>37</v>
      </c>
      <c r="H41" s="4" t="s">
        <v>38</v>
      </c>
      <c r="I41" s="4"/>
      <c r="J41" s="4"/>
      <c r="K41" s="4">
        <v>231</v>
      </c>
      <c r="L41" s="4">
        <v>12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3">
      <c r="A42" s="4">
        <v>50</v>
      </c>
      <c r="B42" s="4">
        <v>0</v>
      </c>
      <c r="C42" s="4">
        <v>0</v>
      </c>
      <c r="D42" s="4">
        <v>1</v>
      </c>
      <c r="E42" s="4">
        <v>204</v>
      </c>
      <c r="F42" s="4">
        <f>ROUND(Source!R28,O42)</f>
        <v>0</v>
      </c>
      <c r="G42" s="4" t="s">
        <v>39</v>
      </c>
      <c r="H42" s="4" t="s">
        <v>40</v>
      </c>
      <c r="I42" s="4"/>
      <c r="J42" s="4"/>
      <c r="K42" s="4">
        <v>204</v>
      </c>
      <c r="L42" s="4">
        <v>13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3">
      <c r="A43" s="4">
        <v>50</v>
      </c>
      <c r="B43" s="4">
        <v>0</v>
      </c>
      <c r="C43" s="4">
        <v>0</v>
      </c>
      <c r="D43" s="4">
        <v>1</v>
      </c>
      <c r="E43" s="4">
        <v>205</v>
      </c>
      <c r="F43" s="4">
        <f>ROUND(Source!S28,O43)</f>
        <v>0</v>
      </c>
      <c r="G43" s="4" t="s">
        <v>41</v>
      </c>
      <c r="H43" s="4" t="s">
        <v>42</v>
      </c>
      <c r="I43" s="4"/>
      <c r="J43" s="4"/>
      <c r="K43" s="4">
        <v>205</v>
      </c>
      <c r="L43" s="4">
        <v>14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3">
      <c r="A44" s="4">
        <v>50</v>
      </c>
      <c r="B44" s="4">
        <v>0</v>
      </c>
      <c r="C44" s="4">
        <v>0</v>
      </c>
      <c r="D44" s="4">
        <v>1</v>
      </c>
      <c r="E44" s="4">
        <v>232</v>
      </c>
      <c r="F44" s="4">
        <f>ROUND(Source!BC28,O44)</f>
        <v>0</v>
      </c>
      <c r="G44" s="4" t="s">
        <v>43</v>
      </c>
      <c r="H44" s="4" t="s">
        <v>44</v>
      </c>
      <c r="I44" s="4"/>
      <c r="J44" s="4"/>
      <c r="K44" s="4">
        <v>232</v>
      </c>
      <c r="L44" s="4">
        <v>15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3">
      <c r="A45" s="4">
        <v>50</v>
      </c>
      <c r="B45" s="4">
        <v>0</v>
      </c>
      <c r="C45" s="4">
        <v>0</v>
      </c>
      <c r="D45" s="4">
        <v>1</v>
      </c>
      <c r="E45" s="4">
        <v>214</v>
      </c>
      <c r="F45" s="4">
        <f>ROUND(Source!AS28,O45)</f>
        <v>0</v>
      </c>
      <c r="G45" s="4" t="s">
        <v>45</v>
      </c>
      <c r="H45" s="4" t="s">
        <v>46</v>
      </c>
      <c r="I45" s="4"/>
      <c r="J45" s="4"/>
      <c r="K45" s="4">
        <v>214</v>
      </c>
      <c r="L45" s="4">
        <v>16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3">
      <c r="A46" s="4">
        <v>50</v>
      </c>
      <c r="B46" s="4">
        <v>0</v>
      </c>
      <c r="C46" s="4">
        <v>0</v>
      </c>
      <c r="D46" s="4">
        <v>1</v>
      </c>
      <c r="E46" s="4">
        <v>215</v>
      </c>
      <c r="F46" s="4">
        <f>ROUND(Source!AT28,O46)</f>
        <v>0</v>
      </c>
      <c r="G46" s="4" t="s">
        <v>47</v>
      </c>
      <c r="H46" s="4" t="s">
        <v>48</v>
      </c>
      <c r="I46" s="4"/>
      <c r="J46" s="4"/>
      <c r="K46" s="4">
        <v>215</v>
      </c>
      <c r="L46" s="4">
        <v>17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3">
      <c r="A47" s="4">
        <v>50</v>
      </c>
      <c r="B47" s="4">
        <v>0</v>
      </c>
      <c r="C47" s="4">
        <v>0</v>
      </c>
      <c r="D47" s="4">
        <v>1</v>
      </c>
      <c r="E47" s="4">
        <v>217</v>
      </c>
      <c r="F47" s="4">
        <f>ROUND(Source!AU28,O47)</f>
        <v>0</v>
      </c>
      <c r="G47" s="4" t="s">
        <v>49</v>
      </c>
      <c r="H47" s="4" t="s">
        <v>50</v>
      </c>
      <c r="I47" s="4"/>
      <c r="J47" s="4"/>
      <c r="K47" s="4">
        <v>217</v>
      </c>
      <c r="L47" s="4">
        <v>18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3">
      <c r="A48" s="4">
        <v>50</v>
      </c>
      <c r="B48" s="4">
        <v>0</v>
      </c>
      <c r="C48" s="4">
        <v>0</v>
      </c>
      <c r="D48" s="4">
        <v>1</v>
      </c>
      <c r="E48" s="4">
        <v>230</v>
      </c>
      <c r="F48" s="4">
        <f>ROUND(Source!BA28,O48)</f>
        <v>0</v>
      </c>
      <c r="G48" s="4" t="s">
        <v>51</v>
      </c>
      <c r="H48" s="4" t="s">
        <v>52</v>
      </c>
      <c r="I48" s="4"/>
      <c r="J48" s="4"/>
      <c r="K48" s="4">
        <v>230</v>
      </c>
      <c r="L48" s="4">
        <v>19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06">
      <c r="A49" s="4">
        <v>50</v>
      </c>
      <c r="B49" s="4">
        <v>0</v>
      </c>
      <c r="C49" s="4">
        <v>0</v>
      </c>
      <c r="D49" s="4">
        <v>1</v>
      </c>
      <c r="E49" s="4">
        <v>206</v>
      </c>
      <c r="F49" s="4">
        <f>ROUND(Source!T28,O49)</f>
        <v>0</v>
      </c>
      <c r="G49" s="4" t="s">
        <v>53</v>
      </c>
      <c r="H49" s="4" t="s">
        <v>54</v>
      </c>
      <c r="I49" s="4"/>
      <c r="J49" s="4"/>
      <c r="K49" s="4">
        <v>206</v>
      </c>
      <c r="L49" s="4">
        <v>20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06">
      <c r="A50" s="4">
        <v>50</v>
      </c>
      <c r="B50" s="4">
        <v>0</v>
      </c>
      <c r="C50" s="4">
        <v>0</v>
      </c>
      <c r="D50" s="4">
        <v>1</v>
      </c>
      <c r="E50" s="4">
        <v>207</v>
      </c>
      <c r="F50" s="4">
        <f>Source!U28</f>
        <v>0</v>
      </c>
      <c r="G50" s="4" t="s">
        <v>55</v>
      </c>
      <c r="H50" s="4" t="s">
        <v>56</v>
      </c>
      <c r="I50" s="4"/>
      <c r="J50" s="4"/>
      <c r="K50" s="4">
        <v>207</v>
      </c>
      <c r="L50" s="4">
        <v>21</v>
      </c>
      <c r="M50" s="4">
        <v>3</v>
      </c>
      <c r="N50" s="4" t="s">
        <v>3</v>
      </c>
      <c r="O50" s="4">
        <v>-1</v>
      </c>
      <c r="P50" s="4"/>
      <c r="Q50" s="4"/>
      <c r="R50" s="4"/>
      <c r="S50" s="4"/>
      <c r="T50" s="4"/>
      <c r="U50" s="4"/>
      <c r="V50" s="4"/>
      <c r="W50" s="4"/>
    </row>
    <row r="51" spans="1:206">
      <c r="A51" s="4">
        <v>50</v>
      </c>
      <c r="B51" s="4">
        <v>0</v>
      </c>
      <c r="C51" s="4">
        <v>0</v>
      </c>
      <c r="D51" s="4">
        <v>1</v>
      </c>
      <c r="E51" s="4">
        <v>208</v>
      </c>
      <c r="F51" s="4">
        <f>Source!V28</f>
        <v>0</v>
      </c>
      <c r="G51" s="4" t="s">
        <v>57</v>
      </c>
      <c r="H51" s="4" t="s">
        <v>58</v>
      </c>
      <c r="I51" s="4"/>
      <c r="J51" s="4"/>
      <c r="K51" s="4">
        <v>208</v>
      </c>
      <c r="L51" s="4">
        <v>22</v>
      </c>
      <c r="M51" s="4">
        <v>3</v>
      </c>
      <c r="N51" s="4" t="s">
        <v>3</v>
      </c>
      <c r="O51" s="4">
        <v>-1</v>
      </c>
      <c r="P51" s="4"/>
      <c r="Q51" s="4"/>
      <c r="R51" s="4"/>
      <c r="S51" s="4"/>
      <c r="T51" s="4"/>
      <c r="U51" s="4"/>
      <c r="V51" s="4"/>
      <c r="W51" s="4"/>
    </row>
    <row r="52" spans="1:206">
      <c r="A52" s="4">
        <v>50</v>
      </c>
      <c r="B52" s="4">
        <v>0</v>
      </c>
      <c r="C52" s="4">
        <v>0</v>
      </c>
      <c r="D52" s="4">
        <v>1</v>
      </c>
      <c r="E52" s="4">
        <v>209</v>
      </c>
      <c r="F52" s="4">
        <f>ROUND(Source!W28,O52)</f>
        <v>0</v>
      </c>
      <c r="G52" s="4" t="s">
        <v>59</v>
      </c>
      <c r="H52" s="4" t="s">
        <v>60</v>
      </c>
      <c r="I52" s="4"/>
      <c r="J52" s="4"/>
      <c r="K52" s="4">
        <v>209</v>
      </c>
      <c r="L52" s="4">
        <v>23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06">
      <c r="A53" s="4">
        <v>50</v>
      </c>
      <c r="B53" s="4">
        <v>0</v>
      </c>
      <c r="C53" s="4">
        <v>0</v>
      </c>
      <c r="D53" s="4">
        <v>1</v>
      </c>
      <c r="E53" s="4">
        <v>233</v>
      </c>
      <c r="F53" s="4">
        <f>ROUND(Source!BD28,O53)</f>
        <v>0</v>
      </c>
      <c r="G53" s="4" t="s">
        <v>61</v>
      </c>
      <c r="H53" s="4" t="s">
        <v>62</v>
      </c>
      <c r="I53" s="4"/>
      <c r="J53" s="4"/>
      <c r="K53" s="4">
        <v>233</v>
      </c>
      <c r="L53" s="4">
        <v>24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06">
      <c r="A54" s="4">
        <v>50</v>
      </c>
      <c r="B54" s="4">
        <v>0</v>
      </c>
      <c r="C54" s="4">
        <v>0</v>
      </c>
      <c r="D54" s="4">
        <v>1</v>
      </c>
      <c r="E54" s="4">
        <v>210</v>
      </c>
      <c r="F54" s="4">
        <f>ROUND(Source!X28,O54)</f>
        <v>0</v>
      </c>
      <c r="G54" s="4" t="s">
        <v>63</v>
      </c>
      <c r="H54" s="4" t="s">
        <v>64</v>
      </c>
      <c r="I54" s="4"/>
      <c r="J54" s="4"/>
      <c r="K54" s="4">
        <v>210</v>
      </c>
      <c r="L54" s="4">
        <v>25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06">
      <c r="A55" s="4">
        <v>50</v>
      </c>
      <c r="B55" s="4">
        <v>0</v>
      </c>
      <c r="C55" s="4">
        <v>0</v>
      </c>
      <c r="D55" s="4">
        <v>1</v>
      </c>
      <c r="E55" s="4">
        <v>211</v>
      </c>
      <c r="F55" s="4">
        <f>ROUND(Source!Y28,O55)</f>
        <v>0</v>
      </c>
      <c r="G55" s="4" t="s">
        <v>65</v>
      </c>
      <c r="H55" s="4" t="s">
        <v>66</v>
      </c>
      <c r="I55" s="4"/>
      <c r="J55" s="4"/>
      <c r="K55" s="4">
        <v>211</v>
      </c>
      <c r="L55" s="4">
        <v>26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06">
      <c r="A56" s="4">
        <v>50</v>
      </c>
      <c r="B56" s="4">
        <v>0</v>
      </c>
      <c r="C56" s="4">
        <v>0</v>
      </c>
      <c r="D56" s="4">
        <v>1</v>
      </c>
      <c r="E56" s="4">
        <v>224</v>
      </c>
      <c r="F56" s="4">
        <f>ROUND(Source!AR28,O56)</f>
        <v>0</v>
      </c>
      <c r="G56" s="4" t="s">
        <v>67</v>
      </c>
      <c r="H56" s="4" t="s">
        <v>68</v>
      </c>
      <c r="I56" s="4"/>
      <c r="J56" s="4"/>
      <c r="K56" s="4">
        <v>224</v>
      </c>
      <c r="L56" s="4">
        <v>27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8" spans="1:206">
      <c r="A58" s="1">
        <v>4</v>
      </c>
      <c r="B58" s="1">
        <v>1</v>
      </c>
      <c r="C58" s="1"/>
      <c r="D58" s="1">
        <f>ROW(A194)</f>
        <v>194</v>
      </c>
      <c r="E58" s="1"/>
      <c r="F58" s="1" t="s">
        <v>3</v>
      </c>
      <c r="G58" s="1" t="s">
        <v>47</v>
      </c>
      <c r="H58" s="1" t="s">
        <v>3</v>
      </c>
      <c r="I58" s="1">
        <v>0</v>
      </c>
      <c r="J58" s="1"/>
      <c r="K58" s="1">
        <v>-1</v>
      </c>
      <c r="L58" s="1"/>
      <c r="M58" s="1" t="s">
        <v>3</v>
      </c>
      <c r="N58" s="1"/>
      <c r="O58" s="1"/>
      <c r="P58" s="1"/>
      <c r="Q58" s="1"/>
      <c r="R58" s="1"/>
      <c r="S58" s="1">
        <v>0</v>
      </c>
      <c r="T58" s="1"/>
      <c r="U58" s="1" t="s">
        <v>3</v>
      </c>
      <c r="V58" s="1">
        <v>0</v>
      </c>
      <c r="W58" s="1"/>
      <c r="X58" s="1"/>
      <c r="Y58" s="1"/>
      <c r="Z58" s="1"/>
      <c r="AA58" s="1"/>
      <c r="AB58" s="1" t="s">
        <v>3</v>
      </c>
      <c r="AC58" s="1" t="s">
        <v>3</v>
      </c>
      <c r="AD58" s="1" t="s">
        <v>3</v>
      </c>
      <c r="AE58" s="1" t="s">
        <v>3</v>
      </c>
      <c r="AF58" s="1" t="s">
        <v>3</v>
      </c>
      <c r="AG58" s="1" t="s">
        <v>3</v>
      </c>
      <c r="AH58" s="1"/>
      <c r="AI58" s="1"/>
      <c r="AJ58" s="1"/>
      <c r="AK58" s="1"/>
      <c r="AL58" s="1"/>
      <c r="AM58" s="1"/>
      <c r="AN58" s="1"/>
      <c r="AO58" s="1"/>
      <c r="AP58" s="1" t="s">
        <v>3</v>
      </c>
      <c r="AQ58" s="1" t="s">
        <v>3</v>
      </c>
      <c r="AR58" s="1" t="s">
        <v>3</v>
      </c>
      <c r="AS58" s="1"/>
      <c r="AT58" s="1"/>
      <c r="AU58" s="1"/>
      <c r="AV58" s="1"/>
      <c r="AW58" s="1"/>
      <c r="AX58" s="1"/>
      <c r="AY58" s="1"/>
      <c r="AZ58" s="1" t="s">
        <v>3</v>
      </c>
      <c r="BA58" s="1"/>
      <c r="BB58" s="1" t="s">
        <v>3</v>
      </c>
      <c r="BC58" s="1" t="s">
        <v>3</v>
      </c>
      <c r="BD58" s="1" t="s">
        <v>3</v>
      </c>
      <c r="BE58" s="1" t="s">
        <v>3</v>
      </c>
      <c r="BF58" s="1" t="s">
        <v>3</v>
      </c>
      <c r="BG58" s="1" t="s">
        <v>3</v>
      </c>
      <c r="BH58" s="1" t="s">
        <v>3</v>
      </c>
      <c r="BI58" s="1" t="s">
        <v>3</v>
      </c>
      <c r="BJ58" s="1" t="s">
        <v>3</v>
      </c>
      <c r="BK58" s="1" t="s">
        <v>3</v>
      </c>
      <c r="BL58" s="1" t="s">
        <v>3</v>
      </c>
      <c r="BM58" s="1" t="s">
        <v>3</v>
      </c>
      <c r="BN58" s="1" t="s">
        <v>3</v>
      </c>
      <c r="BO58" s="1" t="s">
        <v>3</v>
      </c>
      <c r="BP58" s="1" t="s">
        <v>3</v>
      </c>
      <c r="BQ58" s="1"/>
      <c r="BR58" s="1"/>
      <c r="BS58" s="1"/>
      <c r="BT58" s="1"/>
      <c r="BU58" s="1"/>
      <c r="BV58" s="1"/>
      <c r="BW58" s="1"/>
      <c r="BX58" s="1">
        <v>0</v>
      </c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>
        <v>0</v>
      </c>
    </row>
    <row r="60" spans="1:206">
      <c r="A60" s="2">
        <v>52</v>
      </c>
      <c r="B60" s="2">
        <f t="shared" ref="B60:G60" si="23">B194</f>
        <v>1</v>
      </c>
      <c r="C60" s="2">
        <f t="shared" si="23"/>
        <v>4</v>
      </c>
      <c r="D60" s="2">
        <f t="shared" si="23"/>
        <v>58</v>
      </c>
      <c r="E60" s="2">
        <f t="shared" si="23"/>
        <v>0</v>
      </c>
      <c r="F60" s="2" t="str">
        <f t="shared" si="23"/>
        <v/>
      </c>
      <c r="G60" s="2" t="str">
        <f t="shared" si="23"/>
        <v>Монтаж</v>
      </c>
      <c r="H60" s="2"/>
      <c r="I60" s="2"/>
      <c r="J60" s="2"/>
      <c r="K60" s="2"/>
      <c r="L60" s="2"/>
      <c r="M60" s="2"/>
      <c r="N60" s="2"/>
      <c r="O60" s="2">
        <f t="shared" ref="O60:AT60" si="24">O194</f>
        <v>73541.38</v>
      </c>
      <c r="P60" s="2">
        <f t="shared" si="24"/>
        <v>33730.589999999997</v>
      </c>
      <c r="Q60" s="2">
        <f t="shared" si="24"/>
        <v>2224.94</v>
      </c>
      <c r="R60" s="2">
        <f t="shared" si="24"/>
        <v>688.88</v>
      </c>
      <c r="S60" s="2">
        <f t="shared" si="24"/>
        <v>37585.85</v>
      </c>
      <c r="T60" s="2">
        <f t="shared" si="24"/>
        <v>0</v>
      </c>
      <c r="U60" s="2">
        <f t="shared" si="24"/>
        <v>126.17454800000002</v>
      </c>
      <c r="V60" s="2">
        <f t="shared" si="24"/>
        <v>1.9001399999999999</v>
      </c>
      <c r="W60" s="2">
        <f t="shared" si="24"/>
        <v>291.77999999999997</v>
      </c>
      <c r="X60" s="2">
        <f t="shared" si="24"/>
        <v>36620.379999999997</v>
      </c>
      <c r="Y60" s="2">
        <f t="shared" si="24"/>
        <v>20981.81</v>
      </c>
      <c r="Z60" s="2">
        <f t="shared" si="24"/>
        <v>0</v>
      </c>
      <c r="AA60" s="2">
        <f t="shared" si="24"/>
        <v>0</v>
      </c>
      <c r="AB60" s="2">
        <f t="shared" si="24"/>
        <v>0</v>
      </c>
      <c r="AC60" s="2">
        <f t="shared" si="24"/>
        <v>0</v>
      </c>
      <c r="AD60" s="2">
        <f t="shared" si="24"/>
        <v>0</v>
      </c>
      <c r="AE60" s="2">
        <f t="shared" si="24"/>
        <v>0</v>
      </c>
      <c r="AF60" s="2">
        <f t="shared" si="24"/>
        <v>0</v>
      </c>
      <c r="AG60" s="2">
        <f t="shared" si="24"/>
        <v>0</v>
      </c>
      <c r="AH60" s="2">
        <f t="shared" si="24"/>
        <v>0</v>
      </c>
      <c r="AI60" s="2">
        <f t="shared" si="24"/>
        <v>0</v>
      </c>
      <c r="AJ60" s="2">
        <f t="shared" si="24"/>
        <v>0</v>
      </c>
      <c r="AK60" s="2">
        <f t="shared" si="24"/>
        <v>0</v>
      </c>
      <c r="AL60" s="2">
        <f t="shared" si="24"/>
        <v>0</v>
      </c>
      <c r="AM60" s="2">
        <f t="shared" si="24"/>
        <v>0</v>
      </c>
      <c r="AN60" s="2">
        <f t="shared" si="24"/>
        <v>0</v>
      </c>
      <c r="AO60" s="2">
        <f t="shared" si="24"/>
        <v>0</v>
      </c>
      <c r="AP60" s="2">
        <f t="shared" si="24"/>
        <v>0</v>
      </c>
      <c r="AQ60" s="2">
        <f t="shared" si="24"/>
        <v>0</v>
      </c>
      <c r="AR60" s="2">
        <f t="shared" si="24"/>
        <v>131143.57</v>
      </c>
      <c r="AS60" s="2">
        <f t="shared" si="24"/>
        <v>108506.92</v>
      </c>
      <c r="AT60" s="2">
        <f t="shared" si="24"/>
        <v>22636.65</v>
      </c>
      <c r="AU60" s="2">
        <f t="shared" ref="AU60:BZ60" si="25">AU194</f>
        <v>0</v>
      </c>
      <c r="AV60" s="2">
        <f t="shared" si="25"/>
        <v>33730.589999999997</v>
      </c>
      <c r="AW60" s="2">
        <f t="shared" si="25"/>
        <v>33730.589999999997</v>
      </c>
      <c r="AX60" s="2">
        <f t="shared" si="25"/>
        <v>0</v>
      </c>
      <c r="AY60" s="2">
        <f t="shared" si="25"/>
        <v>33730.589999999997</v>
      </c>
      <c r="AZ60" s="2">
        <f t="shared" si="25"/>
        <v>0</v>
      </c>
      <c r="BA60" s="2">
        <f t="shared" si="25"/>
        <v>0</v>
      </c>
      <c r="BB60" s="2">
        <f t="shared" si="25"/>
        <v>0</v>
      </c>
      <c r="BC60" s="2">
        <f t="shared" si="25"/>
        <v>0</v>
      </c>
      <c r="BD60" s="2">
        <f t="shared" si="25"/>
        <v>0</v>
      </c>
      <c r="BE60" s="2">
        <f t="shared" si="25"/>
        <v>0</v>
      </c>
      <c r="BF60" s="2">
        <f t="shared" si="25"/>
        <v>0</v>
      </c>
      <c r="BG60" s="2">
        <f t="shared" si="25"/>
        <v>0</v>
      </c>
      <c r="BH60" s="2">
        <f t="shared" si="25"/>
        <v>0</v>
      </c>
      <c r="BI60" s="2">
        <f t="shared" si="25"/>
        <v>0</v>
      </c>
      <c r="BJ60" s="2">
        <f t="shared" si="25"/>
        <v>0</v>
      </c>
      <c r="BK60" s="2">
        <f t="shared" si="25"/>
        <v>0</v>
      </c>
      <c r="BL60" s="2">
        <f t="shared" si="25"/>
        <v>0</v>
      </c>
      <c r="BM60" s="2">
        <f t="shared" si="25"/>
        <v>0</v>
      </c>
      <c r="BN60" s="2">
        <f t="shared" si="25"/>
        <v>0</v>
      </c>
      <c r="BO60" s="2">
        <f t="shared" si="25"/>
        <v>0</v>
      </c>
      <c r="BP60" s="2">
        <f t="shared" si="25"/>
        <v>0</v>
      </c>
      <c r="BQ60" s="2">
        <f t="shared" si="25"/>
        <v>0</v>
      </c>
      <c r="BR60" s="2">
        <f t="shared" si="25"/>
        <v>0</v>
      </c>
      <c r="BS60" s="2">
        <f t="shared" si="25"/>
        <v>0</v>
      </c>
      <c r="BT60" s="2">
        <f t="shared" si="25"/>
        <v>0</v>
      </c>
      <c r="BU60" s="2">
        <f t="shared" si="25"/>
        <v>0</v>
      </c>
      <c r="BV60" s="2">
        <f t="shared" si="25"/>
        <v>0</v>
      </c>
      <c r="BW60" s="2">
        <f t="shared" si="25"/>
        <v>0</v>
      </c>
      <c r="BX60" s="2">
        <f t="shared" si="25"/>
        <v>0</v>
      </c>
      <c r="BY60" s="2">
        <f t="shared" si="25"/>
        <v>0</v>
      </c>
      <c r="BZ60" s="2">
        <f t="shared" si="25"/>
        <v>0</v>
      </c>
      <c r="CA60" s="2">
        <f t="shared" ref="CA60:DF60" si="26">CA194</f>
        <v>0</v>
      </c>
      <c r="CB60" s="2">
        <f t="shared" si="26"/>
        <v>0</v>
      </c>
      <c r="CC60" s="2">
        <f t="shared" si="26"/>
        <v>0</v>
      </c>
      <c r="CD60" s="2">
        <f t="shared" si="26"/>
        <v>0</v>
      </c>
      <c r="CE60" s="2">
        <f t="shared" si="26"/>
        <v>0</v>
      </c>
      <c r="CF60" s="2">
        <f t="shared" si="26"/>
        <v>0</v>
      </c>
      <c r="CG60" s="2">
        <f t="shared" si="26"/>
        <v>0</v>
      </c>
      <c r="CH60" s="2">
        <f t="shared" si="26"/>
        <v>0</v>
      </c>
      <c r="CI60" s="2">
        <f t="shared" si="26"/>
        <v>0</v>
      </c>
      <c r="CJ60" s="2">
        <f t="shared" si="26"/>
        <v>0</v>
      </c>
      <c r="CK60" s="2">
        <f t="shared" si="26"/>
        <v>0</v>
      </c>
      <c r="CL60" s="2">
        <f t="shared" si="26"/>
        <v>0</v>
      </c>
      <c r="CM60" s="2">
        <f t="shared" si="26"/>
        <v>0</v>
      </c>
      <c r="CN60" s="2">
        <f t="shared" si="26"/>
        <v>0</v>
      </c>
      <c r="CO60" s="2">
        <f t="shared" si="26"/>
        <v>0</v>
      </c>
      <c r="CP60" s="2">
        <f t="shared" si="26"/>
        <v>0</v>
      </c>
      <c r="CQ60" s="2">
        <f t="shared" si="26"/>
        <v>0</v>
      </c>
      <c r="CR60" s="2">
        <f t="shared" si="26"/>
        <v>0</v>
      </c>
      <c r="CS60" s="2">
        <f t="shared" si="26"/>
        <v>0</v>
      </c>
      <c r="CT60" s="2">
        <f t="shared" si="26"/>
        <v>0</v>
      </c>
      <c r="CU60" s="2">
        <f t="shared" si="26"/>
        <v>0</v>
      </c>
      <c r="CV60" s="2">
        <f t="shared" si="26"/>
        <v>0</v>
      </c>
      <c r="CW60" s="2">
        <f t="shared" si="26"/>
        <v>0</v>
      </c>
      <c r="CX60" s="2">
        <f t="shared" si="26"/>
        <v>0</v>
      </c>
      <c r="CY60" s="2">
        <f t="shared" si="26"/>
        <v>0</v>
      </c>
      <c r="CZ60" s="2">
        <f t="shared" si="26"/>
        <v>0</v>
      </c>
      <c r="DA60" s="2">
        <f t="shared" si="26"/>
        <v>0</v>
      </c>
      <c r="DB60" s="2">
        <f t="shared" si="26"/>
        <v>0</v>
      </c>
      <c r="DC60" s="2">
        <f t="shared" si="26"/>
        <v>0</v>
      </c>
      <c r="DD60" s="2">
        <f t="shared" si="26"/>
        <v>0</v>
      </c>
      <c r="DE60" s="2">
        <f t="shared" si="26"/>
        <v>0</v>
      </c>
      <c r="DF60" s="2">
        <f t="shared" si="26"/>
        <v>0</v>
      </c>
      <c r="DG60" s="3">
        <f t="shared" ref="DG60:EL60" si="27">DG194</f>
        <v>0</v>
      </c>
      <c r="DH60" s="3">
        <f t="shared" si="27"/>
        <v>0</v>
      </c>
      <c r="DI60" s="3">
        <f t="shared" si="27"/>
        <v>0</v>
      </c>
      <c r="DJ60" s="3">
        <f t="shared" si="27"/>
        <v>0</v>
      </c>
      <c r="DK60" s="3">
        <f t="shared" si="27"/>
        <v>0</v>
      </c>
      <c r="DL60" s="3">
        <f t="shared" si="27"/>
        <v>0</v>
      </c>
      <c r="DM60" s="3">
        <f t="shared" si="27"/>
        <v>0</v>
      </c>
      <c r="DN60" s="3">
        <f t="shared" si="27"/>
        <v>0</v>
      </c>
      <c r="DO60" s="3">
        <f t="shared" si="27"/>
        <v>0</v>
      </c>
      <c r="DP60" s="3">
        <f t="shared" si="27"/>
        <v>0</v>
      </c>
      <c r="DQ60" s="3">
        <f t="shared" si="27"/>
        <v>0</v>
      </c>
      <c r="DR60" s="3">
        <f t="shared" si="27"/>
        <v>0</v>
      </c>
      <c r="DS60" s="3">
        <f t="shared" si="27"/>
        <v>0</v>
      </c>
      <c r="DT60" s="3">
        <f t="shared" si="27"/>
        <v>0</v>
      </c>
      <c r="DU60" s="3">
        <f t="shared" si="27"/>
        <v>0</v>
      </c>
      <c r="DV60" s="3">
        <f t="shared" si="27"/>
        <v>0</v>
      </c>
      <c r="DW60" s="3">
        <f t="shared" si="27"/>
        <v>0</v>
      </c>
      <c r="DX60" s="3">
        <f t="shared" si="27"/>
        <v>0</v>
      </c>
      <c r="DY60" s="3">
        <f t="shared" si="27"/>
        <v>0</v>
      </c>
      <c r="DZ60" s="3">
        <f t="shared" si="27"/>
        <v>0</v>
      </c>
      <c r="EA60" s="3">
        <f t="shared" si="27"/>
        <v>0</v>
      </c>
      <c r="EB60" s="3">
        <f t="shared" si="27"/>
        <v>0</v>
      </c>
      <c r="EC60" s="3">
        <f t="shared" si="27"/>
        <v>0</v>
      </c>
      <c r="ED60" s="3">
        <f t="shared" si="27"/>
        <v>0</v>
      </c>
      <c r="EE60" s="3">
        <f t="shared" si="27"/>
        <v>0</v>
      </c>
      <c r="EF60" s="3">
        <f t="shared" si="27"/>
        <v>0</v>
      </c>
      <c r="EG60" s="3">
        <f t="shared" si="27"/>
        <v>0</v>
      </c>
      <c r="EH60" s="3">
        <f t="shared" si="27"/>
        <v>0</v>
      </c>
      <c r="EI60" s="3">
        <f t="shared" si="27"/>
        <v>0</v>
      </c>
      <c r="EJ60" s="3">
        <f t="shared" si="27"/>
        <v>0</v>
      </c>
      <c r="EK60" s="3">
        <f t="shared" si="27"/>
        <v>0</v>
      </c>
      <c r="EL60" s="3">
        <f t="shared" si="27"/>
        <v>0</v>
      </c>
      <c r="EM60" s="3">
        <f t="shared" ref="EM60:FR60" si="28">EM194</f>
        <v>0</v>
      </c>
      <c r="EN60" s="3">
        <f t="shared" si="28"/>
        <v>0</v>
      </c>
      <c r="EO60" s="3">
        <f t="shared" si="28"/>
        <v>0</v>
      </c>
      <c r="EP60" s="3">
        <f t="shared" si="28"/>
        <v>0</v>
      </c>
      <c r="EQ60" s="3">
        <f t="shared" si="28"/>
        <v>0</v>
      </c>
      <c r="ER60" s="3">
        <f t="shared" si="28"/>
        <v>0</v>
      </c>
      <c r="ES60" s="3">
        <f t="shared" si="28"/>
        <v>0</v>
      </c>
      <c r="ET60" s="3">
        <f t="shared" si="28"/>
        <v>0</v>
      </c>
      <c r="EU60" s="3">
        <f t="shared" si="28"/>
        <v>0</v>
      </c>
      <c r="EV60" s="3">
        <f t="shared" si="28"/>
        <v>0</v>
      </c>
      <c r="EW60" s="3">
        <f t="shared" si="28"/>
        <v>0</v>
      </c>
      <c r="EX60" s="3">
        <f t="shared" si="28"/>
        <v>0</v>
      </c>
      <c r="EY60" s="3">
        <f t="shared" si="28"/>
        <v>0</v>
      </c>
      <c r="EZ60" s="3">
        <f t="shared" si="28"/>
        <v>0</v>
      </c>
      <c r="FA60" s="3">
        <f t="shared" si="28"/>
        <v>0</v>
      </c>
      <c r="FB60" s="3">
        <f t="shared" si="28"/>
        <v>0</v>
      </c>
      <c r="FC60" s="3">
        <f t="shared" si="28"/>
        <v>0</v>
      </c>
      <c r="FD60" s="3">
        <f t="shared" si="28"/>
        <v>0</v>
      </c>
      <c r="FE60" s="3">
        <f t="shared" si="28"/>
        <v>0</v>
      </c>
      <c r="FF60" s="3">
        <f t="shared" si="28"/>
        <v>0</v>
      </c>
      <c r="FG60" s="3">
        <f t="shared" si="28"/>
        <v>0</v>
      </c>
      <c r="FH60" s="3">
        <f t="shared" si="28"/>
        <v>0</v>
      </c>
      <c r="FI60" s="3">
        <f t="shared" si="28"/>
        <v>0</v>
      </c>
      <c r="FJ60" s="3">
        <f t="shared" si="28"/>
        <v>0</v>
      </c>
      <c r="FK60" s="3">
        <f t="shared" si="28"/>
        <v>0</v>
      </c>
      <c r="FL60" s="3">
        <f t="shared" si="28"/>
        <v>0</v>
      </c>
      <c r="FM60" s="3">
        <f t="shared" si="28"/>
        <v>0</v>
      </c>
      <c r="FN60" s="3">
        <f t="shared" si="28"/>
        <v>0</v>
      </c>
      <c r="FO60" s="3">
        <f t="shared" si="28"/>
        <v>0</v>
      </c>
      <c r="FP60" s="3">
        <f t="shared" si="28"/>
        <v>0</v>
      </c>
      <c r="FQ60" s="3">
        <f t="shared" si="28"/>
        <v>0</v>
      </c>
      <c r="FR60" s="3">
        <f t="shared" si="28"/>
        <v>0</v>
      </c>
      <c r="FS60" s="3">
        <f t="shared" ref="FS60:GX60" si="29">FS194</f>
        <v>0</v>
      </c>
      <c r="FT60" s="3">
        <f t="shared" si="29"/>
        <v>0</v>
      </c>
      <c r="FU60" s="3">
        <f t="shared" si="29"/>
        <v>0</v>
      </c>
      <c r="FV60" s="3">
        <f t="shared" si="29"/>
        <v>0</v>
      </c>
      <c r="FW60" s="3">
        <f t="shared" si="29"/>
        <v>0</v>
      </c>
      <c r="FX60" s="3">
        <f t="shared" si="29"/>
        <v>0</v>
      </c>
      <c r="FY60" s="3">
        <f t="shared" si="29"/>
        <v>0</v>
      </c>
      <c r="FZ60" s="3">
        <f t="shared" si="29"/>
        <v>0</v>
      </c>
      <c r="GA60" s="3">
        <f t="shared" si="29"/>
        <v>0</v>
      </c>
      <c r="GB60" s="3">
        <f t="shared" si="29"/>
        <v>0</v>
      </c>
      <c r="GC60" s="3">
        <f t="shared" si="29"/>
        <v>0</v>
      </c>
      <c r="GD60" s="3">
        <f t="shared" si="29"/>
        <v>0</v>
      </c>
      <c r="GE60" s="3">
        <f t="shared" si="29"/>
        <v>0</v>
      </c>
      <c r="GF60" s="3">
        <f t="shared" si="29"/>
        <v>0</v>
      </c>
      <c r="GG60" s="3">
        <f t="shared" si="29"/>
        <v>0</v>
      </c>
      <c r="GH60" s="3">
        <f t="shared" si="29"/>
        <v>0</v>
      </c>
      <c r="GI60" s="3">
        <f t="shared" si="29"/>
        <v>0</v>
      </c>
      <c r="GJ60" s="3">
        <f t="shared" si="29"/>
        <v>0</v>
      </c>
      <c r="GK60" s="3">
        <f t="shared" si="29"/>
        <v>0</v>
      </c>
      <c r="GL60" s="3">
        <f t="shared" si="29"/>
        <v>0</v>
      </c>
      <c r="GM60" s="3">
        <f t="shared" si="29"/>
        <v>0</v>
      </c>
      <c r="GN60" s="3">
        <f t="shared" si="29"/>
        <v>0</v>
      </c>
      <c r="GO60" s="3">
        <f t="shared" si="29"/>
        <v>0</v>
      </c>
      <c r="GP60" s="3">
        <f t="shared" si="29"/>
        <v>0</v>
      </c>
      <c r="GQ60" s="3">
        <f t="shared" si="29"/>
        <v>0</v>
      </c>
      <c r="GR60" s="3">
        <f t="shared" si="29"/>
        <v>0</v>
      </c>
      <c r="GS60" s="3">
        <f t="shared" si="29"/>
        <v>0</v>
      </c>
      <c r="GT60" s="3">
        <f t="shared" si="29"/>
        <v>0</v>
      </c>
      <c r="GU60" s="3">
        <f t="shared" si="29"/>
        <v>0</v>
      </c>
      <c r="GV60" s="3">
        <f t="shared" si="29"/>
        <v>0</v>
      </c>
      <c r="GW60" s="3">
        <f t="shared" si="29"/>
        <v>0</v>
      </c>
      <c r="GX60" s="3">
        <f t="shared" si="29"/>
        <v>0</v>
      </c>
    </row>
    <row r="62" spans="1:206">
      <c r="A62" s="1">
        <v>5</v>
      </c>
      <c r="B62" s="1">
        <v>1</v>
      </c>
      <c r="C62" s="1"/>
      <c r="D62" s="1">
        <f>ROW(A72)</f>
        <v>72</v>
      </c>
      <c r="E62" s="1"/>
      <c r="F62" s="1" t="s">
        <v>69</v>
      </c>
      <c r="G62" s="1" t="s">
        <v>70</v>
      </c>
      <c r="H62" s="1" t="s">
        <v>3</v>
      </c>
      <c r="I62" s="1">
        <v>0</v>
      </c>
      <c r="J62" s="1"/>
      <c r="K62" s="1">
        <v>0</v>
      </c>
      <c r="L62" s="1"/>
      <c r="M62" s="1" t="s">
        <v>3</v>
      </c>
      <c r="N62" s="1"/>
      <c r="O62" s="1"/>
      <c r="P62" s="1"/>
      <c r="Q62" s="1"/>
      <c r="R62" s="1"/>
      <c r="S62" s="1">
        <v>0</v>
      </c>
      <c r="T62" s="1"/>
      <c r="U62" s="1" t="s">
        <v>3</v>
      </c>
      <c r="V62" s="1">
        <v>0</v>
      </c>
      <c r="W62" s="1"/>
      <c r="X62" s="1"/>
      <c r="Y62" s="1"/>
      <c r="Z62" s="1"/>
      <c r="AA62" s="1"/>
      <c r="AB62" s="1" t="s">
        <v>3</v>
      </c>
      <c r="AC62" s="1" t="s">
        <v>3</v>
      </c>
      <c r="AD62" s="1" t="s">
        <v>3</v>
      </c>
      <c r="AE62" s="1" t="s">
        <v>3</v>
      </c>
      <c r="AF62" s="1" t="s">
        <v>3</v>
      </c>
      <c r="AG62" s="1" t="s">
        <v>3</v>
      </c>
      <c r="AH62" s="1"/>
      <c r="AI62" s="1"/>
      <c r="AJ62" s="1"/>
      <c r="AK62" s="1"/>
      <c r="AL62" s="1"/>
      <c r="AM62" s="1"/>
      <c r="AN62" s="1"/>
      <c r="AO62" s="1"/>
      <c r="AP62" s="1" t="s">
        <v>3</v>
      </c>
      <c r="AQ62" s="1" t="s">
        <v>3</v>
      </c>
      <c r="AR62" s="1" t="s">
        <v>3</v>
      </c>
      <c r="AS62" s="1"/>
      <c r="AT62" s="1"/>
      <c r="AU62" s="1"/>
      <c r="AV62" s="1"/>
      <c r="AW62" s="1"/>
      <c r="AX62" s="1"/>
      <c r="AY62" s="1"/>
      <c r="AZ62" s="1" t="s">
        <v>3</v>
      </c>
      <c r="BA62" s="1"/>
      <c r="BB62" s="1" t="s">
        <v>3</v>
      </c>
      <c r="BC62" s="1" t="s">
        <v>3</v>
      </c>
      <c r="BD62" s="1" t="s">
        <v>3</v>
      </c>
      <c r="BE62" s="1" t="s">
        <v>3</v>
      </c>
      <c r="BF62" s="1" t="s">
        <v>3</v>
      </c>
      <c r="BG62" s="1" t="s">
        <v>3</v>
      </c>
      <c r="BH62" s="1" t="s">
        <v>3</v>
      </c>
      <c r="BI62" s="1" t="s">
        <v>3</v>
      </c>
      <c r="BJ62" s="1" t="s">
        <v>3</v>
      </c>
      <c r="BK62" s="1" t="s">
        <v>3</v>
      </c>
      <c r="BL62" s="1" t="s">
        <v>3</v>
      </c>
      <c r="BM62" s="1" t="s">
        <v>3</v>
      </c>
      <c r="BN62" s="1" t="s">
        <v>3</v>
      </c>
      <c r="BO62" s="1" t="s">
        <v>3</v>
      </c>
      <c r="BP62" s="1" t="s">
        <v>3</v>
      </c>
      <c r="BQ62" s="1"/>
      <c r="BR62" s="1"/>
      <c r="BS62" s="1"/>
      <c r="BT62" s="1"/>
      <c r="BU62" s="1"/>
      <c r="BV62" s="1"/>
      <c r="BW62" s="1"/>
      <c r="BX62" s="1">
        <v>0</v>
      </c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>
        <v>0</v>
      </c>
    </row>
    <row r="64" spans="1:206">
      <c r="A64" s="2">
        <v>52</v>
      </c>
      <c r="B64" s="2">
        <f t="shared" ref="B64:G64" si="30">B72</f>
        <v>1</v>
      </c>
      <c r="C64" s="2">
        <f t="shared" si="30"/>
        <v>5</v>
      </c>
      <c r="D64" s="2">
        <f t="shared" si="30"/>
        <v>62</v>
      </c>
      <c r="E64" s="2">
        <f t="shared" si="30"/>
        <v>0</v>
      </c>
      <c r="F64" s="2" t="str">
        <f t="shared" si="30"/>
        <v>Новый подраздел</v>
      </c>
      <c r="G64" s="2" t="str">
        <f t="shared" si="30"/>
        <v>Потолок</v>
      </c>
      <c r="H64" s="2"/>
      <c r="I64" s="2"/>
      <c r="J64" s="2"/>
      <c r="K64" s="2"/>
      <c r="L64" s="2"/>
      <c r="M64" s="2"/>
      <c r="N64" s="2"/>
      <c r="O64" s="2">
        <f t="shared" ref="O64:AT64" si="31">O72</f>
        <v>19730.400000000001</v>
      </c>
      <c r="P64" s="2">
        <f t="shared" si="31"/>
        <v>6459.62</v>
      </c>
      <c r="Q64" s="2">
        <f t="shared" si="31"/>
        <v>1017.74</v>
      </c>
      <c r="R64" s="2">
        <f t="shared" si="31"/>
        <v>111.36</v>
      </c>
      <c r="S64" s="2">
        <f t="shared" si="31"/>
        <v>12253.04</v>
      </c>
      <c r="T64" s="2">
        <f t="shared" si="31"/>
        <v>0</v>
      </c>
      <c r="U64" s="2">
        <f t="shared" si="31"/>
        <v>38.557040000000001</v>
      </c>
      <c r="V64" s="2">
        <f t="shared" si="31"/>
        <v>0.25063999999999997</v>
      </c>
      <c r="W64" s="2">
        <f t="shared" si="31"/>
        <v>39.39</v>
      </c>
      <c r="X64" s="2">
        <f t="shared" si="31"/>
        <v>11746.18</v>
      </c>
      <c r="Y64" s="2">
        <f t="shared" si="31"/>
        <v>7091.22</v>
      </c>
      <c r="Z64" s="2">
        <f t="shared" si="31"/>
        <v>0</v>
      </c>
      <c r="AA64" s="2">
        <f t="shared" si="31"/>
        <v>0</v>
      </c>
      <c r="AB64" s="2">
        <f t="shared" si="31"/>
        <v>19730.400000000001</v>
      </c>
      <c r="AC64" s="2">
        <f t="shared" si="31"/>
        <v>6459.62</v>
      </c>
      <c r="AD64" s="2">
        <f t="shared" si="31"/>
        <v>1017.74</v>
      </c>
      <c r="AE64" s="2">
        <f t="shared" si="31"/>
        <v>111.36</v>
      </c>
      <c r="AF64" s="2">
        <f t="shared" si="31"/>
        <v>12253.04</v>
      </c>
      <c r="AG64" s="2">
        <f t="shared" si="31"/>
        <v>0</v>
      </c>
      <c r="AH64" s="2">
        <f t="shared" si="31"/>
        <v>38.557040000000001</v>
      </c>
      <c r="AI64" s="2">
        <f t="shared" si="31"/>
        <v>0.25063999999999997</v>
      </c>
      <c r="AJ64" s="2">
        <f t="shared" si="31"/>
        <v>39.39</v>
      </c>
      <c r="AK64" s="2">
        <f t="shared" si="31"/>
        <v>11746.18</v>
      </c>
      <c r="AL64" s="2">
        <f t="shared" si="31"/>
        <v>7091.22</v>
      </c>
      <c r="AM64" s="2">
        <f t="shared" si="31"/>
        <v>0</v>
      </c>
      <c r="AN64" s="2">
        <f t="shared" si="31"/>
        <v>0</v>
      </c>
      <c r="AO64" s="2">
        <f t="shared" si="31"/>
        <v>0</v>
      </c>
      <c r="AP64" s="2">
        <f t="shared" si="31"/>
        <v>0</v>
      </c>
      <c r="AQ64" s="2">
        <f t="shared" si="31"/>
        <v>0</v>
      </c>
      <c r="AR64" s="2">
        <f t="shared" si="31"/>
        <v>38567.800000000003</v>
      </c>
      <c r="AS64" s="2">
        <f t="shared" si="31"/>
        <v>17653.88</v>
      </c>
      <c r="AT64" s="2">
        <f t="shared" si="31"/>
        <v>20913.919999999998</v>
      </c>
      <c r="AU64" s="2">
        <f t="shared" ref="AU64:BZ64" si="32">AU72</f>
        <v>0</v>
      </c>
      <c r="AV64" s="2">
        <f t="shared" si="32"/>
        <v>6459.62</v>
      </c>
      <c r="AW64" s="2">
        <f t="shared" si="32"/>
        <v>6459.62</v>
      </c>
      <c r="AX64" s="2">
        <f t="shared" si="32"/>
        <v>0</v>
      </c>
      <c r="AY64" s="2">
        <f t="shared" si="32"/>
        <v>6459.62</v>
      </c>
      <c r="AZ64" s="2">
        <f t="shared" si="32"/>
        <v>0</v>
      </c>
      <c r="BA64" s="2">
        <f t="shared" si="32"/>
        <v>0</v>
      </c>
      <c r="BB64" s="2">
        <f t="shared" si="32"/>
        <v>0</v>
      </c>
      <c r="BC64" s="2">
        <f t="shared" si="32"/>
        <v>0</v>
      </c>
      <c r="BD64" s="2">
        <f t="shared" si="32"/>
        <v>0</v>
      </c>
      <c r="BE64" s="2">
        <f t="shared" si="32"/>
        <v>0</v>
      </c>
      <c r="BF64" s="2">
        <f t="shared" si="32"/>
        <v>0</v>
      </c>
      <c r="BG64" s="2">
        <f t="shared" si="32"/>
        <v>0</v>
      </c>
      <c r="BH64" s="2">
        <f t="shared" si="32"/>
        <v>0</v>
      </c>
      <c r="BI64" s="2">
        <f t="shared" si="32"/>
        <v>0</v>
      </c>
      <c r="BJ64" s="2">
        <f t="shared" si="32"/>
        <v>0</v>
      </c>
      <c r="BK64" s="2">
        <f t="shared" si="32"/>
        <v>0</v>
      </c>
      <c r="BL64" s="2">
        <f t="shared" si="32"/>
        <v>0</v>
      </c>
      <c r="BM64" s="2">
        <f t="shared" si="32"/>
        <v>0</v>
      </c>
      <c r="BN64" s="2">
        <f t="shared" si="32"/>
        <v>0</v>
      </c>
      <c r="BO64" s="2">
        <f t="shared" si="32"/>
        <v>0</v>
      </c>
      <c r="BP64" s="2">
        <f t="shared" si="32"/>
        <v>0</v>
      </c>
      <c r="BQ64" s="2">
        <f t="shared" si="32"/>
        <v>0</v>
      </c>
      <c r="BR64" s="2">
        <f t="shared" si="32"/>
        <v>0</v>
      </c>
      <c r="BS64" s="2">
        <f t="shared" si="32"/>
        <v>0</v>
      </c>
      <c r="BT64" s="2">
        <f t="shared" si="32"/>
        <v>0</v>
      </c>
      <c r="BU64" s="2">
        <f t="shared" si="32"/>
        <v>0</v>
      </c>
      <c r="BV64" s="2">
        <f t="shared" si="32"/>
        <v>0</v>
      </c>
      <c r="BW64" s="2">
        <f t="shared" si="32"/>
        <v>0</v>
      </c>
      <c r="BX64" s="2">
        <f t="shared" si="32"/>
        <v>0</v>
      </c>
      <c r="BY64" s="2">
        <f t="shared" si="32"/>
        <v>0</v>
      </c>
      <c r="BZ64" s="2">
        <f t="shared" si="32"/>
        <v>0</v>
      </c>
      <c r="CA64" s="2">
        <f t="shared" ref="CA64:DF64" si="33">CA72</f>
        <v>38567.800000000003</v>
      </c>
      <c r="CB64" s="2">
        <f t="shared" si="33"/>
        <v>17653.88</v>
      </c>
      <c r="CC64" s="2">
        <f t="shared" si="33"/>
        <v>20913.919999999998</v>
      </c>
      <c r="CD64" s="2">
        <f t="shared" si="33"/>
        <v>0</v>
      </c>
      <c r="CE64" s="2">
        <f t="shared" si="33"/>
        <v>6459.62</v>
      </c>
      <c r="CF64" s="2">
        <f t="shared" si="33"/>
        <v>6459.62</v>
      </c>
      <c r="CG64" s="2">
        <f t="shared" si="33"/>
        <v>0</v>
      </c>
      <c r="CH64" s="2">
        <f t="shared" si="33"/>
        <v>6459.62</v>
      </c>
      <c r="CI64" s="2">
        <f t="shared" si="33"/>
        <v>0</v>
      </c>
      <c r="CJ64" s="2">
        <f t="shared" si="33"/>
        <v>0</v>
      </c>
      <c r="CK64" s="2">
        <f t="shared" si="33"/>
        <v>0</v>
      </c>
      <c r="CL64" s="2">
        <f t="shared" si="33"/>
        <v>0</v>
      </c>
      <c r="CM64" s="2">
        <f t="shared" si="33"/>
        <v>0</v>
      </c>
      <c r="CN64" s="2">
        <f t="shared" si="33"/>
        <v>0</v>
      </c>
      <c r="CO64" s="2">
        <f t="shared" si="33"/>
        <v>0</v>
      </c>
      <c r="CP64" s="2">
        <f t="shared" si="33"/>
        <v>0</v>
      </c>
      <c r="CQ64" s="2">
        <f t="shared" si="33"/>
        <v>0</v>
      </c>
      <c r="CR64" s="2">
        <f t="shared" si="33"/>
        <v>0</v>
      </c>
      <c r="CS64" s="2">
        <f t="shared" si="33"/>
        <v>0</v>
      </c>
      <c r="CT64" s="2">
        <f t="shared" si="33"/>
        <v>0</v>
      </c>
      <c r="CU64" s="2">
        <f t="shared" si="33"/>
        <v>0</v>
      </c>
      <c r="CV64" s="2">
        <f t="shared" si="33"/>
        <v>0</v>
      </c>
      <c r="CW64" s="2">
        <f t="shared" si="33"/>
        <v>0</v>
      </c>
      <c r="CX64" s="2">
        <f t="shared" si="33"/>
        <v>0</v>
      </c>
      <c r="CY64" s="2">
        <f t="shared" si="33"/>
        <v>0</v>
      </c>
      <c r="CZ64" s="2">
        <f t="shared" si="33"/>
        <v>0</v>
      </c>
      <c r="DA64" s="2">
        <f t="shared" si="33"/>
        <v>0</v>
      </c>
      <c r="DB64" s="2">
        <f t="shared" si="33"/>
        <v>0</v>
      </c>
      <c r="DC64" s="2">
        <f t="shared" si="33"/>
        <v>0</v>
      </c>
      <c r="DD64" s="2">
        <f t="shared" si="33"/>
        <v>0</v>
      </c>
      <c r="DE64" s="2">
        <f t="shared" si="33"/>
        <v>0</v>
      </c>
      <c r="DF64" s="2">
        <f t="shared" si="33"/>
        <v>0</v>
      </c>
      <c r="DG64" s="3">
        <f t="shared" ref="DG64:EL64" si="34">DG72</f>
        <v>0</v>
      </c>
      <c r="DH64" s="3">
        <f t="shared" si="34"/>
        <v>0</v>
      </c>
      <c r="DI64" s="3">
        <f t="shared" si="34"/>
        <v>0</v>
      </c>
      <c r="DJ64" s="3">
        <f t="shared" si="34"/>
        <v>0</v>
      </c>
      <c r="DK64" s="3">
        <f t="shared" si="34"/>
        <v>0</v>
      </c>
      <c r="DL64" s="3">
        <f t="shared" si="34"/>
        <v>0</v>
      </c>
      <c r="DM64" s="3">
        <f t="shared" si="34"/>
        <v>0</v>
      </c>
      <c r="DN64" s="3">
        <f t="shared" si="34"/>
        <v>0</v>
      </c>
      <c r="DO64" s="3">
        <f t="shared" si="34"/>
        <v>0</v>
      </c>
      <c r="DP64" s="3">
        <f t="shared" si="34"/>
        <v>0</v>
      </c>
      <c r="DQ64" s="3">
        <f t="shared" si="34"/>
        <v>0</v>
      </c>
      <c r="DR64" s="3">
        <f t="shared" si="34"/>
        <v>0</v>
      </c>
      <c r="DS64" s="3">
        <f t="shared" si="34"/>
        <v>0</v>
      </c>
      <c r="DT64" s="3">
        <f t="shared" si="34"/>
        <v>0</v>
      </c>
      <c r="DU64" s="3">
        <f t="shared" si="34"/>
        <v>0</v>
      </c>
      <c r="DV64" s="3">
        <f t="shared" si="34"/>
        <v>0</v>
      </c>
      <c r="DW64" s="3">
        <f t="shared" si="34"/>
        <v>0</v>
      </c>
      <c r="DX64" s="3">
        <f t="shared" si="34"/>
        <v>0</v>
      </c>
      <c r="DY64" s="3">
        <f t="shared" si="34"/>
        <v>0</v>
      </c>
      <c r="DZ64" s="3">
        <f t="shared" si="34"/>
        <v>0</v>
      </c>
      <c r="EA64" s="3">
        <f t="shared" si="34"/>
        <v>0</v>
      </c>
      <c r="EB64" s="3">
        <f t="shared" si="34"/>
        <v>0</v>
      </c>
      <c r="EC64" s="3">
        <f t="shared" si="34"/>
        <v>0</v>
      </c>
      <c r="ED64" s="3">
        <f t="shared" si="34"/>
        <v>0</v>
      </c>
      <c r="EE64" s="3">
        <f t="shared" si="34"/>
        <v>0</v>
      </c>
      <c r="EF64" s="3">
        <f t="shared" si="34"/>
        <v>0</v>
      </c>
      <c r="EG64" s="3">
        <f t="shared" si="34"/>
        <v>0</v>
      </c>
      <c r="EH64" s="3">
        <f t="shared" si="34"/>
        <v>0</v>
      </c>
      <c r="EI64" s="3">
        <f t="shared" si="34"/>
        <v>0</v>
      </c>
      <c r="EJ64" s="3">
        <f t="shared" si="34"/>
        <v>0</v>
      </c>
      <c r="EK64" s="3">
        <f t="shared" si="34"/>
        <v>0</v>
      </c>
      <c r="EL64" s="3">
        <f t="shared" si="34"/>
        <v>0</v>
      </c>
      <c r="EM64" s="3">
        <f t="shared" ref="EM64:FR64" si="35">EM72</f>
        <v>0</v>
      </c>
      <c r="EN64" s="3">
        <f t="shared" si="35"/>
        <v>0</v>
      </c>
      <c r="EO64" s="3">
        <f t="shared" si="35"/>
        <v>0</v>
      </c>
      <c r="EP64" s="3">
        <f t="shared" si="35"/>
        <v>0</v>
      </c>
      <c r="EQ64" s="3">
        <f t="shared" si="35"/>
        <v>0</v>
      </c>
      <c r="ER64" s="3">
        <f t="shared" si="35"/>
        <v>0</v>
      </c>
      <c r="ES64" s="3">
        <f t="shared" si="35"/>
        <v>0</v>
      </c>
      <c r="ET64" s="3">
        <f t="shared" si="35"/>
        <v>0</v>
      </c>
      <c r="EU64" s="3">
        <f t="shared" si="35"/>
        <v>0</v>
      </c>
      <c r="EV64" s="3">
        <f t="shared" si="35"/>
        <v>0</v>
      </c>
      <c r="EW64" s="3">
        <f t="shared" si="35"/>
        <v>0</v>
      </c>
      <c r="EX64" s="3">
        <f t="shared" si="35"/>
        <v>0</v>
      </c>
      <c r="EY64" s="3">
        <f t="shared" si="35"/>
        <v>0</v>
      </c>
      <c r="EZ64" s="3">
        <f t="shared" si="35"/>
        <v>0</v>
      </c>
      <c r="FA64" s="3">
        <f t="shared" si="35"/>
        <v>0</v>
      </c>
      <c r="FB64" s="3">
        <f t="shared" si="35"/>
        <v>0</v>
      </c>
      <c r="FC64" s="3">
        <f t="shared" si="35"/>
        <v>0</v>
      </c>
      <c r="FD64" s="3">
        <f t="shared" si="35"/>
        <v>0</v>
      </c>
      <c r="FE64" s="3">
        <f t="shared" si="35"/>
        <v>0</v>
      </c>
      <c r="FF64" s="3">
        <f t="shared" si="35"/>
        <v>0</v>
      </c>
      <c r="FG64" s="3">
        <f t="shared" si="35"/>
        <v>0</v>
      </c>
      <c r="FH64" s="3">
        <f t="shared" si="35"/>
        <v>0</v>
      </c>
      <c r="FI64" s="3">
        <f t="shared" si="35"/>
        <v>0</v>
      </c>
      <c r="FJ64" s="3">
        <f t="shared" si="35"/>
        <v>0</v>
      </c>
      <c r="FK64" s="3">
        <f t="shared" si="35"/>
        <v>0</v>
      </c>
      <c r="FL64" s="3">
        <f t="shared" si="35"/>
        <v>0</v>
      </c>
      <c r="FM64" s="3">
        <f t="shared" si="35"/>
        <v>0</v>
      </c>
      <c r="FN64" s="3">
        <f t="shared" si="35"/>
        <v>0</v>
      </c>
      <c r="FO64" s="3">
        <f t="shared" si="35"/>
        <v>0</v>
      </c>
      <c r="FP64" s="3">
        <f t="shared" si="35"/>
        <v>0</v>
      </c>
      <c r="FQ64" s="3">
        <f t="shared" si="35"/>
        <v>0</v>
      </c>
      <c r="FR64" s="3">
        <f t="shared" si="35"/>
        <v>0</v>
      </c>
      <c r="FS64" s="3">
        <f t="shared" ref="FS64:GX64" si="36">FS72</f>
        <v>0</v>
      </c>
      <c r="FT64" s="3">
        <f t="shared" si="36"/>
        <v>0</v>
      </c>
      <c r="FU64" s="3">
        <f t="shared" si="36"/>
        <v>0</v>
      </c>
      <c r="FV64" s="3">
        <f t="shared" si="36"/>
        <v>0</v>
      </c>
      <c r="FW64" s="3">
        <f t="shared" si="36"/>
        <v>0</v>
      </c>
      <c r="FX64" s="3">
        <f t="shared" si="36"/>
        <v>0</v>
      </c>
      <c r="FY64" s="3">
        <f t="shared" si="36"/>
        <v>0</v>
      </c>
      <c r="FZ64" s="3">
        <f t="shared" si="36"/>
        <v>0</v>
      </c>
      <c r="GA64" s="3">
        <f t="shared" si="36"/>
        <v>0</v>
      </c>
      <c r="GB64" s="3">
        <f t="shared" si="36"/>
        <v>0</v>
      </c>
      <c r="GC64" s="3">
        <f t="shared" si="36"/>
        <v>0</v>
      </c>
      <c r="GD64" s="3">
        <f t="shared" si="36"/>
        <v>0</v>
      </c>
      <c r="GE64" s="3">
        <f t="shared" si="36"/>
        <v>0</v>
      </c>
      <c r="GF64" s="3">
        <f t="shared" si="36"/>
        <v>0</v>
      </c>
      <c r="GG64" s="3">
        <f t="shared" si="36"/>
        <v>0</v>
      </c>
      <c r="GH64" s="3">
        <f t="shared" si="36"/>
        <v>0</v>
      </c>
      <c r="GI64" s="3">
        <f t="shared" si="36"/>
        <v>0</v>
      </c>
      <c r="GJ64" s="3">
        <f t="shared" si="36"/>
        <v>0</v>
      </c>
      <c r="GK64" s="3">
        <f t="shared" si="36"/>
        <v>0</v>
      </c>
      <c r="GL64" s="3">
        <f t="shared" si="36"/>
        <v>0</v>
      </c>
      <c r="GM64" s="3">
        <f t="shared" si="36"/>
        <v>0</v>
      </c>
      <c r="GN64" s="3">
        <f t="shared" si="36"/>
        <v>0</v>
      </c>
      <c r="GO64" s="3">
        <f t="shared" si="36"/>
        <v>0</v>
      </c>
      <c r="GP64" s="3">
        <f t="shared" si="36"/>
        <v>0</v>
      </c>
      <c r="GQ64" s="3">
        <f t="shared" si="36"/>
        <v>0</v>
      </c>
      <c r="GR64" s="3">
        <f t="shared" si="36"/>
        <v>0</v>
      </c>
      <c r="GS64" s="3">
        <f t="shared" si="36"/>
        <v>0</v>
      </c>
      <c r="GT64" s="3">
        <f t="shared" si="36"/>
        <v>0</v>
      </c>
      <c r="GU64" s="3">
        <f t="shared" si="36"/>
        <v>0</v>
      </c>
      <c r="GV64" s="3">
        <f t="shared" si="36"/>
        <v>0</v>
      </c>
      <c r="GW64" s="3">
        <f t="shared" si="36"/>
        <v>0</v>
      </c>
      <c r="GX64" s="3">
        <f t="shared" si="36"/>
        <v>0</v>
      </c>
    </row>
    <row r="66" spans="1:245">
      <c r="A66">
        <v>17</v>
      </c>
      <c r="B66">
        <v>1</v>
      </c>
      <c r="C66">
        <f>ROW(SmtRes!A13)</f>
        <v>13</v>
      </c>
      <c r="D66">
        <f>ROW(EtalonRes!A12)</f>
        <v>12</v>
      </c>
      <c r="E66" t="s">
        <v>71</v>
      </c>
      <c r="F66" t="s">
        <v>72</v>
      </c>
      <c r="G66" t="s">
        <v>73</v>
      </c>
      <c r="H66" t="s">
        <v>74</v>
      </c>
      <c r="I66">
        <f>ROUND(6/100,9)</f>
        <v>0.06</v>
      </c>
      <c r="J66">
        <v>0</v>
      </c>
      <c r="O66">
        <f>ROUND(CP66,2)</f>
        <v>999.18</v>
      </c>
      <c r="P66">
        <f>ROUND(CQ66*I66,2)</f>
        <v>40.950000000000003</v>
      </c>
      <c r="Q66">
        <f>ROUND(CR66*I66,2)</f>
        <v>108.88</v>
      </c>
      <c r="R66">
        <f>ROUND(CS66*I66,2)</f>
        <v>23.99</v>
      </c>
      <c r="S66">
        <f>ROUND(CT66*I66,2)</f>
        <v>849.35</v>
      </c>
      <c r="T66">
        <f>ROUND(CU66*I66,2)</f>
        <v>0</v>
      </c>
      <c r="U66">
        <f>CV66*I66</f>
        <v>2.7455999999999996</v>
      </c>
      <c r="V66">
        <f>CW66*I66</f>
        <v>5.3999999999999999E-2</v>
      </c>
      <c r="W66">
        <f>ROUND(CX66*I66,2)</f>
        <v>0</v>
      </c>
      <c r="X66">
        <f t="shared" ref="X66:Y70" si="37">ROUND(CY66,2)</f>
        <v>829.67</v>
      </c>
      <c r="Y66">
        <f t="shared" si="37"/>
        <v>567.66999999999996</v>
      </c>
      <c r="AA66">
        <v>33804725</v>
      </c>
      <c r="AB66">
        <f>ROUND((AC66+AD66+AF66),6)</f>
        <v>721.38</v>
      </c>
      <c r="AC66">
        <f>ROUND((ES66),6)</f>
        <v>91.6</v>
      </c>
      <c r="AD66">
        <f>ROUND((((ET66)-(EU66))+AE66),6)</f>
        <v>199.64</v>
      </c>
      <c r="AE66">
        <f t="shared" ref="AE66:AF70" si="38">ROUND((EU66),6)</f>
        <v>12.15</v>
      </c>
      <c r="AF66">
        <f t="shared" si="38"/>
        <v>430.14</v>
      </c>
      <c r="AG66">
        <f>ROUND((AP66),6)</f>
        <v>0</v>
      </c>
      <c r="AH66">
        <f t="shared" ref="AH66:AI70" si="39">(EW66)</f>
        <v>45.76</v>
      </c>
      <c r="AI66">
        <f t="shared" si="39"/>
        <v>0.9</v>
      </c>
      <c r="AJ66">
        <f>(AS66)</f>
        <v>0</v>
      </c>
      <c r="AK66">
        <v>721.38</v>
      </c>
      <c r="AL66">
        <v>91.6</v>
      </c>
      <c r="AM66">
        <v>199.64</v>
      </c>
      <c r="AN66">
        <v>12.15</v>
      </c>
      <c r="AO66">
        <v>430.14</v>
      </c>
      <c r="AP66">
        <v>0</v>
      </c>
      <c r="AQ66">
        <v>45.76</v>
      </c>
      <c r="AR66">
        <v>0.9</v>
      </c>
      <c r="AS66">
        <v>0</v>
      </c>
      <c r="AT66">
        <v>95</v>
      </c>
      <c r="AU66">
        <v>65</v>
      </c>
      <c r="AV66">
        <v>1</v>
      </c>
      <c r="AW66">
        <v>1</v>
      </c>
      <c r="AZ66">
        <v>1</v>
      </c>
      <c r="BA66">
        <v>32.909999999999997</v>
      </c>
      <c r="BB66">
        <v>9.09</v>
      </c>
      <c r="BC66">
        <v>7.45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2</v>
      </c>
      <c r="BJ66" t="s">
        <v>75</v>
      </c>
      <c r="BM66">
        <v>108001</v>
      </c>
      <c r="BN66">
        <v>0</v>
      </c>
      <c r="BO66" t="s">
        <v>72</v>
      </c>
      <c r="BP66">
        <v>1</v>
      </c>
      <c r="BQ66">
        <v>3</v>
      </c>
      <c r="BR66">
        <v>0</v>
      </c>
      <c r="BS66">
        <v>32.909999999999997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95</v>
      </c>
      <c r="CA66">
        <v>65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>(P66+Q66+S66)</f>
        <v>999.18000000000006</v>
      </c>
      <c r="CQ66">
        <f>AC66*BC66</f>
        <v>682.42</v>
      </c>
      <c r="CR66">
        <f>AD66*BB66</f>
        <v>1814.7275999999999</v>
      </c>
      <c r="CS66">
        <f>AE66*BS66</f>
        <v>399.85649999999998</v>
      </c>
      <c r="CT66">
        <f>AF66*BA66</f>
        <v>14155.907399999998</v>
      </c>
      <c r="CU66">
        <f t="shared" ref="CU66:CX70" si="40">AG66</f>
        <v>0</v>
      </c>
      <c r="CV66">
        <f t="shared" si="40"/>
        <v>45.76</v>
      </c>
      <c r="CW66">
        <f t="shared" si="40"/>
        <v>0.9</v>
      </c>
      <c r="CX66">
        <f t="shared" si="40"/>
        <v>0</v>
      </c>
      <c r="CY66">
        <f>(((S66+R66)*AT66)/100)</f>
        <v>829.673</v>
      </c>
      <c r="CZ66">
        <f>(((S66+R66)*AU66)/100)</f>
        <v>567.67099999999994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1013</v>
      </c>
      <c r="DV66" t="s">
        <v>74</v>
      </c>
      <c r="DW66" t="s">
        <v>74</v>
      </c>
      <c r="DX66">
        <v>1</v>
      </c>
      <c r="DZ66" t="s">
        <v>3</v>
      </c>
      <c r="EA66" t="s">
        <v>3</v>
      </c>
      <c r="EB66" t="s">
        <v>3</v>
      </c>
      <c r="EC66" t="s">
        <v>3</v>
      </c>
      <c r="EE66">
        <v>35525962</v>
      </c>
      <c r="EF66">
        <v>3</v>
      </c>
      <c r="EG66" t="s">
        <v>76</v>
      </c>
      <c r="EH66">
        <v>0</v>
      </c>
      <c r="EI66" t="s">
        <v>3</v>
      </c>
      <c r="EJ66">
        <v>2</v>
      </c>
      <c r="EK66">
        <v>108001</v>
      </c>
      <c r="EL66" t="s">
        <v>77</v>
      </c>
      <c r="EM66" t="s">
        <v>78</v>
      </c>
      <c r="EO66" t="s">
        <v>3</v>
      </c>
      <c r="EQ66">
        <v>0</v>
      </c>
      <c r="ER66">
        <v>721.38</v>
      </c>
      <c r="ES66">
        <v>91.6</v>
      </c>
      <c r="ET66">
        <v>199.64</v>
      </c>
      <c r="EU66">
        <v>12.15</v>
      </c>
      <c r="EV66">
        <v>430.14</v>
      </c>
      <c r="EW66">
        <v>45.76</v>
      </c>
      <c r="EX66">
        <v>0.9</v>
      </c>
      <c r="EY66">
        <v>0</v>
      </c>
      <c r="FQ66">
        <v>0</v>
      </c>
      <c r="FR66">
        <f>ROUND(IF(AND(BH66=3,BI66=3),P66,0),2)</f>
        <v>0</v>
      </c>
      <c r="FS66">
        <v>0</v>
      </c>
      <c r="FX66">
        <v>95</v>
      </c>
      <c r="FY66">
        <v>65</v>
      </c>
      <c r="GA66" t="s">
        <v>3</v>
      </c>
      <c r="GD66">
        <v>1</v>
      </c>
      <c r="GF66">
        <v>-1800769586</v>
      </c>
      <c r="GG66">
        <v>2</v>
      </c>
      <c r="GH66">
        <v>1</v>
      </c>
      <c r="GI66">
        <v>2</v>
      </c>
      <c r="GJ66">
        <v>0</v>
      </c>
      <c r="GK66">
        <v>0</v>
      </c>
      <c r="GL66">
        <f>ROUND(IF(AND(BH66=3,BI66=3,FS66&lt;&gt;0),P66,0),2)</f>
        <v>0</v>
      </c>
      <c r="GM66">
        <f>ROUND(O66+X66+Y66,2)+GX66</f>
        <v>2396.52</v>
      </c>
      <c r="GN66">
        <f>IF(OR(BI66=0,BI66=1),ROUND(O66+X66+Y66,2),0)</f>
        <v>0</v>
      </c>
      <c r="GO66">
        <f>IF(BI66=2,ROUND(O66+X66+Y66,2),0)</f>
        <v>2396.52</v>
      </c>
      <c r="GP66">
        <f>IF(BI66=4,ROUND(O66+X66+Y66,2)+GX66,0)</f>
        <v>0</v>
      </c>
      <c r="GR66">
        <v>0</v>
      </c>
      <c r="GS66">
        <v>3</v>
      </c>
      <c r="GT66">
        <v>0</v>
      </c>
      <c r="GU66" t="s">
        <v>3</v>
      </c>
      <c r="GV66">
        <f>ROUND((GT66),6)</f>
        <v>0</v>
      </c>
      <c r="GW66">
        <v>1</v>
      </c>
      <c r="GX66">
        <f>ROUND(HC66*I66,2)</f>
        <v>0</v>
      </c>
      <c r="HA66">
        <v>0</v>
      </c>
      <c r="HB66">
        <v>0</v>
      </c>
      <c r="HC66">
        <f>GV66*GW66</f>
        <v>0</v>
      </c>
      <c r="HE66" t="s">
        <v>3</v>
      </c>
      <c r="HF66" t="s">
        <v>3</v>
      </c>
      <c r="IK66">
        <v>0</v>
      </c>
    </row>
    <row r="67" spans="1:245">
      <c r="A67">
        <v>18</v>
      </c>
      <c r="B67">
        <v>1</v>
      </c>
      <c r="C67">
        <v>12</v>
      </c>
      <c r="E67" t="s">
        <v>79</v>
      </c>
      <c r="F67" t="s">
        <v>80</v>
      </c>
      <c r="G67" t="s">
        <v>81</v>
      </c>
      <c r="H67" t="s">
        <v>82</v>
      </c>
      <c r="I67">
        <f>I66*J67</f>
        <v>6.0000000000000001E-3</v>
      </c>
      <c r="J67">
        <v>0.1</v>
      </c>
      <c r="O67">
        <f>ROUND(CP67,2)</f>
        <v>191.95</v>
      </c>
      <c r="P67">
        <f>ROUND(CQ67*I67,2)</f>
        <v>191.95</v>
      </c>
      <c r="Q67">
        <f>ROUND(CR67*I67,2)</f>
        <v>0</v>
      </c>
      <c r="R67">
        <f>ROUND(CS67*I67,2)</f>
        <v>0</v>
      </c>
      <c r="S67">
        <f>ROUND(CT67*I67,2)</f>
        <v>0</v>
      </c>
      <c r="T67">
        <f>ROUND(CU67*I67,2)</f>
        <v>0</v>
      </c>
      <c r="U67">
        <f>CV67*I67</f>
        <v>0</v>
      </c>
      <c r="V67">
        <f>CW67*I67</f>
        <v>0</v>
      </c>
      <c r="W67">
        <f>ROUND(CX67*I67,2)</f>
        <v>0.36</v>
      </c>
      <c r="X67">
        <f t="shared" si="37"/>
        <v>0</v>
      </c>
      <c r="Y67">
        <f t="shared" si="37"/>
        <v>0</v>
      </c>
      <c r="AA67">
        <v>33804725</v>
      </c>
      <c r="AB67">
        <f>ROUND((AC67+AD67+AF67),6)</f>
        <v>3090.95</v>
      </c>
      <c r="AC67">
        <f>ROUND((ES67),6)</f>
        <v>3090.95</v>
      </c>
      <c r="AD67">
        <f>ROUND((((ET67)-(EU67))+AE67),6)</f>
        <v>0</v>
      </c>
      <c r="AE67">
        <f t="shared" si="38"/>
        <v>0</v>
      </c>
      <c r="AF67">
        <f t="shared" si="38"/>
        <v>0</v>
      </c>
      <c r="AG67">
        <f>ROUND((AP67),6)</f>
        <v>0</v>
      </c>
      <c r="AH67">
        <f t="shared" si="39"/>
        <v>0</v>
      </c>
      <c r="AI67">
        <f t="shared" si="39"/>
        <v>0</v>
      </c>
      <c r="AJ67">
        <f>(AS67)</f>
        <v>59.42</v>
      </c>
      <c r="AK67">
        <v>3090.95</v>
      </c>
      <c r="AL67">
        <v>3090.95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59.42</v>
      </c>
      <c r="AT67">
        <v>95</v>
      </c>
      <c r="AU67">
        <v>65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10.35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2</v>
      </c>
      <c r="BJ67" t="s">
        <v>83</v>
      </c>
      <c r="BM67">
        <v>108001</v>
      </c>
      <c r="BN67">
        <v>0</v>
      </c>
      <c r="BO67" t="s">
        <v>80</v>
      </c>
      <c r="BP67">
        <v>1</v>
      </c>
      <c r="BQ67">
        <v>3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95</v>
      </c>
      <c r="CA67">
        <v>65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>(P67+Q67+S67)</f>
        <v>191.95</v>
      </c>
      <c r="CQ67">
        <f>AC67*BC67</f>
        <v>31991.332499999997</v>
      </c>
      <c r="CR67">
        <f>AD67*BB67</f>
        <v>0</v>
      </c>
      <c r="CS67">
        <f>AE67*BS67</f>
        <v>0</v>
      </c>
      <c r="CT67">
        <f>AF67*BA67</f>
        <v>0</v>
      </c>
      <c r="CU67">
        <f t="shared" si="40"/>
        <v>0</v>
      </c>
      <c r="CV67">
        <f t="shared" si="40"/>
        <v>0</v>
      </c>
      <c r="CW67">
        <f t="shared" si="40"/>
        <v>0</v>
      </c>
      <c r="CX67">
        <f t="shared" si="40"/>
        <v>59.42</v>
      </c>
      <c r="CY67">
        <f>(((S67+R67)*AT67)/100)</f>
        <v>0</v>
      </c>
      <c r="CZ67">
        <f>(((S67+R67)*AU67)/100)</f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82</v>
      </c>
      <c r="DW67" t="s">
        <v>84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35525962</v>
      </c>
      <c r="EF67">
        <v>3</v>
      </c>
      <c r="EG67" t="s">
        <v>76</v>
      </c>
      <c r="EH67">
        <v>0</v>
      </c>
      <c r="EI67" t="s">
        <v>3</v>
      </c>
      <c r="EJ67">
        <v>2</v>
      </c>
      <c r="EK67">
        <v>108001</v>
      </c>
      <c r="EL67" t="s">
        <v>77</v>
      </c>
      <c r="EM67" t="s">
        <v>78</v>
      </c>
      <c r="EO67" t="s">
        <v>3</v>
      </c>
      <c r="EQ67">
        <v>0</v>
      </c>
      <c r="ER67">
        <v>3090.95</v>
      </c>
      <c r="ES67">
        <v>3090.95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>ROUND(IF(AND(BH67=3,BI67=3),P67,0),2)</f>
        <v>0</v>
      </c>
      <c r="FS67">
        <v>0</v>
      </c>
      <c r="FX67">
        <v>95</v>
      </c>
      <c r="FY67">
        <v>65</v>
      </c>
      <c r="GA67" t="s">
        <v>3</v>
      </c>
      <c r="GD67">
        <v>1</v>
      </c>
      <c r="GF67">
        <v>-941243289</v>
      </c>
      <c r="GG67">
        <v>2</v>
      </c>
      <c r="GH67">
        <v>1</v>
      </c>
      <c r="GI67">
        <v>2</v>
      </c>
      <c r="GJ67">
        <v>0</v>
      </c>
      <c r="GK67">
        <v>0</v>
      </c>
      <c r="GL67">
        <f>ROUND(IF(AND(BH67=3,BI67=3,FS67&lt;&gt;0),P67,0),2)</f>
        <v>0</v>
      </c>
      <c r="GM67">
        <f>ROUND(O67+X67+Y67,2)+GX67</f>
        <v>191.95</v>
      </c>
      <c r="GN67">
        <f>IF(OR(BI67=0,BI67=1),ROUND(O67+X67+Y67,2),0)</f>
        <v>0</v>
      </c>
      <c r="GO67">
        <f>IF(BI67=2,ROUND(O67+X67+Y67,2),0)</f>
        <v>191.95</v>
      </c>
      <c r="GP67">
        <f>IF(BI67=4,ROUND(O67+X67+Y67,2)+GX67,0)</f>
        <v>0</v>
      </c>
      <c r="GR67">
        <v>0</v>
      </c>
      <c r="GS67">
        <v>3</v>
      </c>
      <c r="GT67">
        <v>0</v>
      </c>
      <c r="GU67" t="s">
        <v>3</v>
      </c>
      <c r="GV67">
        <f>ROUND((GT67),6)</f>
        <v>0</v>
      </c>
      <c r="GW67">
        <v>1</v>
      </c>
      <c r="GX67">
        <f>ROUND(HC67*I67,2)</f>
        <v>0</v>
      </c>
      <c r="HA67">
        <v>0</v>
      </c>
      <c r="HB67">
        <v>0</v>
      </c>
      <c r="HC67">
        <f>GV67*GW67</f>
        <v>0</v>
      </c>
      <c r="HE67" t="s">
        <v>3</v>
      </c>
      <c r="HF67" t="s">
        <v>3</v>
      </c>
      <c r="IK67">
        <v>0</v>
      </c>
    </row>
    <row r="68" spans="1:245">
      <c r="A68">
        <v>17</v>
      </c>
      <c r="B68">
        <v>1</v>
      </c>
      <c r="C68">
        <f>ROW(SmtRes!A27)</f>
        <v>27</v>
      </c>
      <c r="D68">
        <f>ROW(EtalonRes!A26)</f>
        <v>26</v>
      </c>
      <c r="E68" t="s">
        <v>85</v>
      </c>
      <c r="F68" t="s">
        <v>86</v>
      </c>
      <c r="G68" t="s">
        <v>87</v>
      </c>
      <c r="H68" t="s">
        <v>88</v>
      </c>
      <c r="I68">
        <f>ROUND(6/100,9)</f>
        <v>0.06</v>
      </c>
      <c r="J68">
        <v>0</v>
      </c>
      <c r="O68">
        <f>ROUND(CP68,2)</f>
        <v>8345.4599999999991</v>
      </c>
      <c r="P68">
        <f>ROUND(CQ68*I68,2)</f>
        <v>1983.86</v>
      </c>
      <c r="Q68">
        <f>ROUND(CR68*I68,2)</f>
        <v>156.1</v>
      </c>
      <c r="R68">
        <f>ROUND(CS68*I68,2)</f>
        <v>31.99</v>
      </c>
      <c r="S68">
        <f>ROUND(CT68*I68,2)</f>
        <v>6205.5</v>
      </c>
      <c r="T68">
        <f>ROUND(CU68*I68,2)</f>
        <v>0</v>
      </c>
      <c r="U68">
        <f>CV68*I68</f>
        <v>19.007999999999999</v>
      </c>
      <c r="V68">
        <f>CW68*I68</f>
        <v>7.1999999999999995E-2</v>
      </c>
      <c r="W68">
        <f>ROUND(CX68*I68,2)</f>
        <v>0</v>
      </c>
      <c r="X68">
        <f t="shared" si="37"/>
        <v>5925.62</v>
      </c>
      <c r="Y68">
        <f t="shared" si="37"/>
        <v>4054.37</v>
      </c>
      <c r="AA68">
        <v>33804725</v>
      </c>
      <c r="AB68">
        <f>ROUND((AC68+AD68+AF68),6)</f>
        <v>6645.52</v>
      </c>
      <c r="AC68">
        <f>ROUND((ES68),6)</f>
        <v>3225.79</v>
      </c>
      <c r="AD68">
        <f>ROUND((((ET68)-(EU68))+AE68),6)</f>
        <v>277.07</v>
      </c>
      <c r="AE68">
        <f t="shared" si="38"/>
        <v>16.2</v>
      </c>
      <c r="AF68">
        <f t="shared" si="38"/>
        <v>3142.66</v>
      </c>
      <c r="AG68">
        <f>ROUND((AP68),6)</f>
        <v>0</v>
      </c>
      <c r="AH68">
        <f t="shared" si="39"/>
        <v>316.8</v>
      </c>
      <c r="AI68">
        <f t="shared" si="39"/>
        <v>1.2</v>
      </c>
      <c r="AJ68">
        <f>(AS68)</f>
        <v>0</v>
      </c>
      <c r="AK68">
        <v>6645.52</v>
      </c>
      <c r="AL68">
        <v>3225.79</v>
      </c>
      <c r="AM68">
        <v>277.07</v>
      </c>
      <c r="AN68">
        <v>16.2</v>
      </c>
      <c r="AO68">
        <v>3142.66</v>
      </c>
      <c r="AP68">
        <v>0</v>
      </c>
      <c r="AQ68">
        <v>316.8</v>
      </c>
      <c r="AR68">
        <v>1.2</v>
      </c>
      <c r="AS68">
        <v>0</v>
      </c>
      <c r="AT68">
        <v>95</v>
      </c>
      <c r="AU68">
        <v>65</v>
      </c>
      <c r="AV68">
        <v>1</v>
      </c>
      <c r="AW68">
        <v>1</v>
      </c>
      <c r="AZ68">
        <v>1</v>
      </c>
      <c r="BA68">
        <v>32.909999999999997</v>
      </c>
      <c r="BB68">
        <v>9.39</v>
      </c>
      <c r="BC68">
        <v>10.25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89</v>
      </c>
      <c r="BM68">
        <v>108001</v>
      </c>
      <c r="BN68">
        <v>0</v>
      </c>
      <c r="BO68" t="s">
        <v>86</v>
      </c>
      <c r="BP68">
        <v>1</v>
      </c>
      <c r="BQ68">
        <v>3</v>
      </c>
      <c r="BR68">
        <v>0</v>
      </c>
      <c r="BS68">
        <v>32.909999999999997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95</v>
      </c>
      <c r="CA68">
        <v>65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>(P68+Q68+S68)</f>
        <v>8345.4599999999991</v>
      </c>
      <c r="CQ68">
        <f>AC68*BC68</f>
        <v>33064.347499999996</v>
      </c>
      <c r="CR68">
        <f>AD68*BB68</f>
        <v>2601.6873000000001</v>
      </c>
      <c r="CS68">
        <f>AE68*BS68</f>
        <v>533.14199999999994</v>
      </c>
      <c r="CT68">
        <f>AF68*BA68</f>
        <v>103424.94059999999</v>
      </c>
      <c r="CU68">
        <f t="shared" si="40"/>
        <v>0</v>
      </c>
      <c r="CV68">
        <f t="shared" si="40"/>
        <v>316.8</v>
      </c>
      <c r="CW68">
        <f t="shared" si="40"/>
        <v>1.2</v>
      </c>
      <c r="CX68">
        <f t="shared" si="40"/>
        <v>0</v>
      </c>
      <c r="CY68">
        <f>(((S68+R68)*AT68)/100)</f>
        <v>5925.615499999999</v>
      </c>
      <c r="CZ68">
        <f>(((S68+R68)*AU68)/100)</f>
        <v>4054.3684999999996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1010</v>
      </c>
      <c r="DV68" t="s">
        <v>88</v>
      </c>
      <c r="DW68" t="s">
        <v>88</v>
      </c>
      <c r="DX68">
        <v>100</v>
      </c>
      <c r="DZ68" t="s">
        <v>3</v>
      </c>
      <c r="EA68" t="s">
        <v>3</v>
      </c>
      <c r="EB68" t="s">
        <v>3</v>
      </c>
      <c r="EC68" t="s">
        <v>3</v>
      </c>
      <c r="EE68">
        <v>35525962</v>
      </c>
      <c r="EF68">
        <v>3</v>
      </c>
      <c r="EG68" t="s">
        <v>76</v>
      </c>
      <c r="EH68">
        <v>0</v>
      </c>
      <c r="EI68" t="s">
        <v>3</v>
      </c>
      <c r="EJ68">
        <v>2</v>
      </c>
      <c r="EK68">
        <v>108001</v>
      </c>
      <c r="EL68" t="s">
        <v>77</v>
      </c>
      <c r="EM68" t="s">
        <v>78</v>
      </c>
      <c r="EO68" t="s">
        <v>3</v>
      </c>
      <c r="EQ68">
        <v>0</v>
      </c>
      <c r="ER68">
        <v>6645.52</v>
      </c>
      <c r="ES68">
        <v>3225.79</v>
      </c>
      <c r="ET68">
        <v>277.07</v>
      </c>
      <c r="EU68">
        <v>16.2</v>
      </c>
      <c r="EV68">
        <v>3142.66</v>
      </c>
      <c r="EW68">
        <v>316.8</v>
      </c>
      <c r="EX68">
        <v>1.2</v>
      </c>
      <c r="EY68">
        <v>0</v>
      </c>
      <c r="FQ68">
        <v>0</v>
      </c>
      <c r="FR68">
        <f>ROUND(IF(AND(BH68=3,BI68=3),P68,0),2)</f>
        <v>0</v>
      </c>
      <c r="FS68">
        <v>0</v>
      </c>
      <c r="FX68">
        <v>95</v>
      </c>
      <c r="FY68">
        <v>65</v>
      </c>
      <c r="GA68" t="s">
        <v>3</v>
      </c>
      <c r="GD68">
        <v>1</v>
      </c>
      <c r="GF68">
        <v>-1575037538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>ROUND(IF(AND(BH68=3,BI68=3,FS68&lt;&gt;0),P68,0),2)</f>
        <v>0</v>
      </c>
      <c r="GM68">
        <f>ROUND(O68+X68+Y68,2)+GX68</f>
        <v>18325.45</v>
      </c>
      <c r="GN68">
        <f>IF(OR(BI68=0,BI68=1),ROUND(O68+X68+Y68,2),0)</f>
        <v>0</v>
      </c>
      <c r="GO68">
        <f>IF(BI68=2,ROUND(O68+X68+Y68,2),0)</f>
        <v>18325.45</v>
      </c>
      <c r="GP68">
        <f>IF(BI68=4,ROUND(O68+X68+Y68,2)+GX68,0)</f>
        <v>0</v>
      </c>
      <c r="GR68">
        <v>0</v>
      </c>
      <c r="GS68">
        <v>3</v>
      </c>
      <c r="GT68">
        <v>0</v>
      </c>
      <c r="GU68" t="s">
        <v>3</v>
      </c>
      <c r="GV68">
        <f>ROUND((GT68),6)</f>
        <v>0</v>
      </c>
      <c r="GW68">
        <v>1</v>
      </c>
      <c r="GX68">
        <f>ROUND(HC68*I68,2)</f>
        <v>0</v>
      </c>
      <c r="HA68">
        <v>0</v>
      </c>
      <c r="HB68">
        <v>0</v>
      </c>
      <c r="HC68">
        <f>GV68*GW68</f>
        <v>0</v>
      </c>
      <c r="HE68" t="s">
        <v>3</v>
      </c>
      <c r="HF68" t="s">
        <v>3</v>
      </c>
      <c r="IK68">
        <v>0</v>
      </c>
    </row>
    <row r="69" spans="1:245">
      <c r="A69">
        <v>17</v>
      </c>
      <c r="B69">
        <v>1</v>
      </c>
      <c r="C69">
        <f>ROW(SmtRes!A34)</f>
        <v>34</v>
      </c>
      <c r="D69">
        <f>ROW(EtalonRes!A32)</f>
        <v>32</v>
      </c>
      <c r="E69" t="s">
        <v>90</v>
      </c>
      <c r="F69" t="s">
        <v>91</v>
      </c>
      <c r="G69" t="s">
        <v>92</v>
      </c>
      <c r="H69" t="s">
        <v>93</v>
      </c>
      <c r="I69">
        <f>ROUND(16.4/100,9)</f>
        <v>0.16400000000000001</v>
      </c>
      <c r="J69">
        <v>0</v>
      </c>
      <c r="O69">
        <f>ROUND(CP69,2)</f>
        <v>5950.95</v>
      </c>
      <c r="P69">
        <f>ROUND(CQ69*I69,2)</f>
        <v>0</v>
      </c>
      <c r="Q69">
        <f>ROUND(CR69*I69,2)</f>
        <v>752.76</v>
      </c>
      <c r="R69">
        <f>ROUND(CS69*I69,2)</f>
        <v>55.38</v>
      </c>
      <c r="S69">
        <f>ROUND(CT69*I69,2)</f>
        <v>5198.1899999999996</v>
      </c>
      <c r="T69">
        <f>ROUND(CU69*I69,2)</f>
        <v>0</v>
      </c>
      <c r="U69">
        <f>CV69*I69</f>
        <v>16.803439999999998</v>
      </c>
      <c r="V69">
        <f>CW69*I69</f>
        <v>0.12464</v>
      </c>
      <c r="W69">
        <f>ROUND(CX69*I69,2)</f>
        <v>0</v>
      </c>
      <c r="X69">
        <f t="shared" si="37"/>
        <v>4990.8900000000003</v>
      </c>
      <c r="Y69">
        <f t="shared" si="37"/>
        <v>2469.1799999999998</v>
      </c>
      <c r="AA69">
        <v>33804725</v>
      </c>
      <c r="AB69">
        <f>ROUND((AC69+AD69+AF69),6)</f>
        <v>1396.55</v>
      </c>
      <c r="AC69">
        <f>ROUND(0,6)</f>
        <v>0</v>
      </c>
      <c r="AD69">
        <f>ROUND((((ET69)-(EU69))+AE69),6)</f>
        <v>433.43</v>
      </c>
      <c r="AE69">
        <f t="shared" si="38"/>
        <v>10.26</v>
      </c>
      <c r="AF69">
        <f t="shared" si="38"/>
        <v>963.12</v>
      </c>
      <c r="AG69">
        <f>ROUND((AP69),6)</f>
        <v>0</v>
      </c>
      <c r="AH69">
        <f t="shared" si="39"/>
        <v>102.46</v>
      </c>
      <c r="AI69">
        <f t="shared" si="39"/>
        <v>0.76</v>
      </c>
      <c r="AJ69">
        <f>(AS69)</f>
        <v>0</v>
      </c>
      <c r="AK69">
        <v>6747.4</v>
      </c>
      <c r="AL69">
        <v>5350.85</v>
      </c>
      <c r="AM69">
        <v>433.43</v>
      </c>
      <c r="AN69">
        <v>10.26</v>
      </c>
      <c r="AO69">
        <v>963.12</v>
      </c>
      <c r="AP69">
        <v>0</v>
      </c>
      <c r="AQ69">
        <v>102.46</v>
      </c>
      <c r="AR69">
        <v>0.76</v>
      </c>
      <c r="AS69">
        <v>0</v>
      </c>
      <c r="AT69">
        <v>95</v>
      </c>
      <c r="AU69">
        <v>47</v>
      </c>
      <c r="AV69">
        <v>1</v>
      </c>
      <c r="AW69">
        <v>1</v>
      </c>
      <c r="AZ69">
        <v>1</v>
      </c>
      <c r="BA69">
        <v>32.909999999999997</v>
      </c>
      <c r="BB69">
        <v>10.59</v>
      </c>
      <c r="BC69">
        <v>4.9800000000000004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94</v>
      </c>
      <c r="BM69">
        <v>15001</v>
      </c>
      <c r="BN69">
        <v>0</v>
      </c>
      <c r="BO69" t="s">
        <v>91</v>
      </c>
      <c r="BP69">
        <v>1</v>
      </c>
      <c r="BQ69">
        <v>2</v>
      </c>
      <c r="BR69">
        <v>0</v>
      </c>
      <c r="BS69">
        <v>32.909999999999997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105</v>
      </c>
      <c r="CA69">
        <v>55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>(P69+Q69+S69)</f>
        <v>5950.95</v>
      </c>
      <c r="CQ69">
        <f>AC69*BC69</f>
        <v>0</v>
      </c>
      <c r="CR69">
        <f>AD69*BB69</f>
        <v>4590.0236999999997</v>
      </c>
      <c r="CS69">
        <f>AE69*BS69</f>
        <v>337.65659999999997</v>
      </c>
      <c r="CT69">
        <f>AF69*BA69</f>
        <v>31696.279199999997</v>
      </c>
      <c r="CU69">
        <f t="shared" si="40"/>
        <v>0</v>
      </c>
      <c r="CV69">
        <f t="shared" si="40"/>
        <v>102.46</v>
      </c>
      <c r="CW69">
        <f t="shared" si="40"/>
        <v>0.76</v>
      </c>
      <c r="CX69">
        <f t="shared" si="40"/>
        <v>0</v>
      </c>
      <c r="CY69">
        <f>(((S69+R69)*AT69)/100)</f>
        <v>4990.8914999999997</v>
      </c>
      <c r="CZ69">
        <f>(((S69+R69)*AU69)/100)</f>
        <v>2469.1778999999997</v>
      </c>
      <c r="DC69" t="s">
        <v>3</v>
      </c>
      <c r="DD69" t="s">
        <v>95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93</v>
      </c>
      <c r="DW69" t="s">
        <v>93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35526105</v>
      </c>
      <c r="EF69">
        <v>2</v>
      </c>
      <c r="EG69" t="s">
        <v>96</v>
      </c>
      <c r="EH69">
        <v>0</v>
      </c>
      <c r="EI69" t="s">
        <v>3</v>
      </c>
      <c r="EJ69">
        <v>1</v>
      </c>
      <c r="EK69">
        <v>15001</v>
      </c>
      <c r="EL69" t="s">
        <v>97</v>
      </c>
      <c r="EM69" t="s">
        <v>98</v>
      </c>
      <c r="EO69" t="s">
        <v>3</v>
      </c>
      <c r="EQ69">
        <v>0</v>
      </c>
      <c r="ER69">
        <v>6747.4</v>
      </c>
      <c r="ES69">
        <v>5350.85</v>
      </c>
      <c r="ET69">
        <v>433.43</v>
      </c>
      <c r="EU69">
        <v>10.26</v>
      </c>
      <c r="EV69">
        <v>963.12</v>
      </c>
      <c r="EW69">
        <v>102.46</v>
      </c>
      <c r="EX69">
        <v>0.76</v>
      </c>
      <c r="EY69">
        <v>0</v>
      </c>
      <c r="FQ69">
        <v>0</v>
      </c>
      <c r="FR69">
        <f>ROUND(IF(AND(BH69=3,BI69=3),P69,0),2)</f>
        <v>0</v>
      </c>
      <c r="FS69">
        <v>0</v>
      </c>
      <c r="FT69" t="s">
        <v>99</v>
      </c>
      <c r="FU69" t="s">
        <v>100</v>
      </c>
      <c r="FX69">
        <v>94.5</v>
      </c>
      <c r="FY69">
        <v>46.75</v>
      </c>
      <c r="GA69" t="s">
        <v>3</v>
      </c>
      <c r="GD69">
        <v>1</v>
      </c>
      <c r="GF69">
        <v>-1218928354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>ROUND(IF(AND(BH69=3,BI69=3,FS69&lt;&gt;0),P69,0),2)</f>
        <v>0</v>
      </c>
      <c r="GM69">
        <f>ROUND(O69+X69+Y69,2)+GX69</f>
        <v>13411.02</v>
      </c>
      <c r="GN69">
        <f>IF(OR(BI69=0,BI69=1),ROUND(O69+X69+Y69,2),0)</f>
        <v>13411.02</v>
      </c>
      <c r="GO69">
        <f>IF(BI69=2,ROUND(O69+X69+Y69,2),0)</f>
        <v>0</v>
      </c>
      <c r="GP69">
        <f>IF(BI69=4,ROUND(O69+X69+Y69,2)+GX69,0)</f>
        <v>0</v>
      </c>
      <c r="GR69">
        <v>0</v>
      </c>
      <c r="GS69">
        <v>0</v>
      </c>
      <c r="GT69">
        <v>0</v>
      </c>
      <c r="GU69" t="s">
        <v>3</v>
      </c>
      <c r="GV69">
        <f>ROUND((GT69),6)</f>
        <v>0</v>
      </c>
      <c r="GW69">
        <v>1</v>
      </c>
      <c r="GX69">
        <f>ROUND(HC69*I69,2)</f>
        <v>0</v>
      </c>
      <c r="HA69">
        <v>0</v>
      </c>
      <c r="HB69">
        <v>0</v>
      </c>
      <c r="HC69">
        <f>GV69*GW69</f>
        <v>0</v>
      </c>
      <c r="HE69" t="s">
        <v>3</v>
      </c>
      <c r="HF69" t="s">
        <v>3</v>
      </c>
      <c r="IK69">
        <v>0</v>
      </c>
    </row>
    <row r="70" spans="1:245">
      <c r="A70">
        <v>18</v>
      </c>
      <c r="B70">
        <v>1</v>
      </c>
      <c r="C70">
        <v>34</v>
      </c>
      <c r="E70" t="s">
        <v>101</v>
      </c>
      <c r="F70" t="s">
        <v>102</v>
      </c>
      <c r="G70" t="s">
        <v>103</v>
      </c>
      <c r="H70" t="s">
        <v>104</v>
      </c>
      <c r="I70">
        <f>I69*J70</f>
        <v>16.399999999999999</v>
      </c>
      <c r="J70">
        <v>99.999999999999986</v>
      </c>
      <c r="O70">
        <f>ROUND(CP70,2)</f>
        <v>4242.8599999999997</v>
      </c>
      <c r="P70">
        <f>ROUND(CQ70*I70,2)</f>
        <v>4242.8599999999997</v>
      </c>
      <c r="Q70">
        <f>ROUND(CR70*I70,2)</f>
        <v>0</v>
      </c>
      <c r="R70">
        <f>ROUND(CS70*I70,2)</f>
        <v>0</v>
      </c>
      <c r="S70">
        <f>ROUND(CT70*I70,2)</f>
        <v>0</v>
      </c>
      <c r="T70">
        <f>ROUND(CU70*I70,2)</f>
        <v>0</v>
      </c>
      <c r="U70">
        <f>CV70*I70</f>
        <v>0</v>
      </c>
      <c r="V70">
        <f>CW70*I70</f>
        <v>0</v>
      </c>
      <c r="W70">
        <f>ROUND(CX70*I70,2)</f>
        <v>39.03</v>
      </c>
      <c r="X70">
        <f t="shared" si="37"/>
        <v>0</v>
      </c>
      <c r="Y70">
        <f t="shared" si="37"/>
        <v>0</v>
      </c>
      <c r="AA70">
        <v>33804725</v>
      </c>
      <c r="AB70">
        <f>ROUND((AC70+AD70+AF70),6)</f>
        <v>51.95</v>
      </c>
      <c r="AC70">
        <f>ROUND((ES70),6)</f>
        <v>51.95</v>
      </c>
      <c r="AD70">
        <f>ROUND((((ET70)-(EU70))+AE70),6)</f>
        <v>0</v>
      </c>
      <c r="AE70">
        <f t="shared" si="38"/>
        <v>0</v>
      </c>
      <c r="AF70">
        <f t="shared" si="38"/>
        <v>0</v>
      </c>
      <c r="AG70">
        <f>ROUND((AP70),6)</f>
        <v>0</v>
      </c>
      <c r="AH70">
        <f t="shared" si="39"/>
        <v>0</v>
      </c>
      <c r="AI70">
        <f t="shared" si="39"/>
        <v>0</v>
      </c>
      <c r="AJ70">
        <f>(AS70)</f>
        <v>2.38</v>
      </c>
      <c r="AK70">
        <v>51.95</v>
      </c>
      <c r="AL70">
        <v>51.95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2.38</v>
      </c>
      <c r="AT70">
        <v>95</v>
      </c>
      <c r="AU70">
        <v>47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4.9800000000000004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105</v>
      </c>
      <c r="BM70">
        <v>15001</v>
      </c>
      <c r="BN70">
        <v>0</v>
      </c>
      <c r="BO70" t="s">
        <v>102</v>
      </c>
      <c r="BP70">
        <v>1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105</v>
      </c>
      <c r="CA70">
        <v>55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>(P70+Q70+S70)</f>
        <v>4242.8599999999997</v>
      </c>
      <c r="CQ70">
        <f>AC70*BC70</f>
        <v>258.71100000000001</v>
      </c>
      <c r="CR70">
        <f>AD70*BB70</f>
        <v>0</v>
      </c>
      <c r="CS70">
        <f>AE70*BS70</f>
        <v>0</v>
      </c>
      <c r="CT70">
        <f>AF70*BA70</f>
        <v>0</v>
      </c>
      <c r="CU70">
        <f t="shared" si="40"/>
        <v>0</v>
      </c>
      <c r="CV70">
        <f t="shared" si="40"/>
        <v>0</v>
      </c>
      <c r="CW70">
        <f t="shared" si="40"/>
        <v>0</v>
      </c>
      <c r="CX70">
        <f t="shared" si="40"/>
        <v>2.38</v>
      </c>
      <c r="CY70">
        <f>(((S70+R70)*AT70)/100)</f>
        <v>0</v>
      </c>
      <c r="CZ70">
        <f>(((S70+R70)*AU70)/100)</f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1005</v>
      </c>
      <c r="DV70" t="s">
        <v>104</v>
      </c>
      <c r="DW70" t="s">
        <v>104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35526105</v>
      </c>
      <c r="EF70">
        <v>2</v>
      </c>
      <c r="EG70" t="s">
        <v>96</v>
      </c>
      <c r="EH70">
        <v>0</v>
      </c>
      <c r="EI70" t="s">
        <v>3</v>
      </c>
      <c r="EJ70">
        <v>1</v>
      </c>
      <c r="EK70">
        <v>15001</v>
      </c>
      <c r="EL70" t="s">
        <v>97</v>
      </c>
      <c r="EM70" t="s">
        <v>98</v>
      </c>
      <c r="EO70" t="s">
        <v>3</v>
      </c>
      <c r="EQ70">
        <v>0</v>
      </c>
      <c r="ER70">
        <v>51.95</v>
      </c>
      <c r="ES70">
        <v>51.95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>ROUND(IF(AND(BH70=3,BI70=3),P70,0),2)</f>
        <v>0</v>
      </c>
      <c r="FS70">
        <v>0</v>
      </c>
      <c r="FT70" t="s">
        <v>99</v>
      </c>
      <c r="FU70" t="s">
        <v>100</v>
      </c>
      <c r="FX70">
        <v>94.5</v>
      </c>
      <c r="FY70">
        <v>46.75</v>
      </c>
      <c r="GA70" t="s">
        <v>3</v>
      </c>
      <c r="GD70">
        <v>1</v>
      </c>
      <c r="GF70">
        <v>1862876160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>ROUND(IF(AND(BH70=3,BI70=3,FS70&lt;&gt;0),P70,0),2)</f>
        <v>0</v>
      </c>
      <c r="GM70">
        <f>ROUND(O70+X70+Y70,2)+GX70</f>
        <v>4242.8599999999997</v>
      </c>
      <c r="GN70">
        <f>IF(OR(BI70=0,BI70=1),ROUND(O70+X70+Y70,2),0)</f>
        <v>4242.8599999999997</v>
      </c>
      <c r="GO70">
        <f>IF(BI70=2,ROUND(O70+X70+Y70,2),0)</f>
        <v>0</v>
      </c>
      <c r="GP70">
        <f>IF(BI70=4,ROUND(O70+X70+Y70,2)+GX70,0)</f>
        <v>0</v>
      </c>
      <c r="GR70">
        <v>0</v>
      </c>
      <c r="GS70">
        <v>0</v>
      </c>
      <c r="GT70">
        <v>0</v>
      </c>
      <c r="GU70" t="s">
        <v>3</v>
      </c>
      <c r="GV70">
        <f>ROUND((GT70),6)</f>
        <v>0</v>
      </c>
      <c r="GW70">
        <v>1</v>
      </c>
      <c r="GX70">
        <f>ROUND(HC70*I70,2)</f>
        <v>0</v>
      </c>
      <c r="HA70">
        <v>0</v>
      </c>
      <c r="HB70">
        <v>0</v>
      </c>
      <c r="HC70">
        <f>GV70*GW70</f>
        <v>0</v>
      </c>
      <c r="HE70" t="s">
        <v>3</v>
      </c>
      <c r="HF70" t="s">
        <v>3</v>
      </c>
      <c r="IK70">
        <v>0</v>
      </c>
    </row>
    <row r="72" spans="1:245">
      <c r="A72" s="2">
        <v>51</v>
      </c>
      <c r="B72" s="2">
        <f>B62</f>
        <v>1</v>
      </c>
      <c r="C72" s="2">
        <f>A62</f>
        <v>5</v>
      </c>
      <c r="D72" s="2">
        <f>ROW(A62)</f>
        <v>62</v>
      </c>
      <c r="E72" s="2"/>
      <c r="F72" s="2" t="str">
        <f>IF(F62&lt;&gt;"",F62,"")</f>
        <v>Новый подраздел</v>
      </c>
      <c r="G72" s="2" t="str">
        <f>IF(G62&lt;&gt;"",G62,"")</f>
        <v>Потолок</v>
      </c>
      <c r="H72" s="2">
        <v>0</v>
      </c>
      <c r="I72" s="2"/>
      <c r="J72" s="2"/>
      <c r="K72" s="2"/>
      <c r="L72" s="2"/>
      <c r="M72" s="2"/>
      <c r="N72" s="2"/>
      <c r="O72" s="2">
        <f t="shared" ref="O72:T72" si="41">ROUND(AB72,2)</f>
        <v>19730.400000000001</v>
      </c>
      <c r="P72" s="2">
        <f t="shared" si="41"/>
        <v>6459.62</v>
      </c>
      <c r="Q72" s="2">
        <f t="shared" si="41"/>
        <v>1017.74</v>
      </c>
      <c r="R72" s="2">
        <f t="shared" si="41"/>
        <v>111.36</v>
      </c>
      <c r="S72" s="2">
        <f t="shared" si="41"/>
        <v>12253.04</v>
      </c>
      <c r="T72" s="2">
        <f t="shared" si="41"/>
        <v>0</v>
      </c>
      <c r="U72" s="2">
        <f>AH72</f>
        <v>38.557040000000001</v>
      </c>
      <c r="V72" s="2">
        <f>AI72</f>
        <v>0.25063999999999997</v>
      </c>
      <c r="W72" s="2">
        <f>ROUND(AJ72,2)</f>
        <v>39.39</v>
      </c>
      <c r="X72" s="2">
        <f>ROUND(AK72,2)</f>
        <v>11746.18</v>
      </c>
      <c r="Y72" s="2">
        <f>ROUND(AL72,2)</f>
        <v>7091.22</v>
      </c>
      <c r="Z72" s="2"/>
      <c r="AA72" s="2"/>
      <c r="AB72" s="2">
        <f>ROUND(SUMIF(AA66:AA70,"=33804725",O66:O70),2)</f>
        <v>19730.400000000001</v>
      </c>
      <c r="AC72" s="2">
        <f>ROUND(SUMIF(AA66:AA70,"=33804725",P66:P70),2)</f>
        <v>6459.62</v>
      </c>
      <c r="AD72" s="2">
        <f>ROUND(SUMIF(AA66:AA70,"=33804725",Q66:Q70),2)</f>
        <v>1017.74</v>
      </c>
      <c r="AE72" s="2">
        <f>ROUND(SUMIF(AA66:AA70,"=33804725",R66:R70),2)</f>
        <v>111.36</v>
      </c>
      <c r="AF72" s="2">
        <f>ROUND(SUMIF(AA66:AA70,"=33804725",S66:S70),2)</f>
        <v>12253.04</v>
      </c>
      <c r="AG72" s="2">
        <f>ROUND(SUMIF(AA66:AA70,"=33804725",T66:T70),2)</f>
        <v>0</v>
      </c>
      <c r="AH72" s="2">
        <f>SUMIF(AA66:AA70,"=33804725",U66:U70)</f>
        <v>38.557040000000001</v>
      </c>
      <c r="AI72" s="2">
        <f>SUMIF(AA66:AA70,"=33804725",V66:V70)</f>
        <v>0.25063999999999997</v>
      </c>
      <c r="AJ72" s="2">
        <f>ROUND(SUMIF(AA66:AA70,"=33804725",W66:W70),2)</f>
        <v>39.39</v>
      </c>
      <c r="AK72" s="2">
        <f>ROUND(SUMIF(AA66:AA70,"=33804725",X66:X70),2)</f>
        <v>11746.18</v>
      </c>
      <c r="AL72" s="2">
        <f>ROUND(SUMIF(AA66:AA70,"=33804725",Y66:Y70),2)</f>
        <v>7091.22</v>
      </c>
      <c r="AM72" s="2"/>
      <c r="AN72" s="2"/>
      <c r="AO72" s="2">
        <f t="shared" ref="AO72:BD72" si="42">ROUND(BX72,2)</f>
        <v>0</v>
      </c>
      <c r="AP72" s="2">
        <f t="shared" si="42"/>
        <v>0</v>
      </c>
      <c r="AQ72" s="2">
        <f t="shared" si="42"/>
        <v>0</v>
      </c>
      <c r="AR72" s="2">
        <f t="shared" si="42"/>
        <v>38567.800000000003</v>
      </c>
      <c r="AS72" s="2">
        <f t="shared" si="42"/>
        <v>17653.88</v>
      </c>
      <c r="AT72" s="2">
        <f t="shared" si="42"/>
        <v>20913.919999999998</v>
      </c>
      <c r="AU72" s="2">
        <f t="shared" si="42"/>
        <v>0</v>
      </c>
      <c r="AV72" s="2">
        <f t="shared" si="42"/>
        <v>6459.62</v>
      </c>
      <c r="AW72" s="2">
        <f t="shared" si="42"/>
        <v>6459.62</v>
      </c>
      <c r="AX72" s="2">
        <f t="shared" si="42"/>
        <v>0</v>
      </c>
      <c r="AY72" s="2">
        <f t="shared" si="42"/>
        <v>6459.62</v>
      </c>
      <c r="AZ72" s="2">
        <f t="shared" si="42"/>
        <v>0</v>
      </c>
      <c r="BA72" s="2">
        <f t="shared" si="42"/>
        <v>0</v>
      </c>
      <c r="BB72" s="2">
        <f t="shared" si="42"/>
        <v>0</v>
      </c>
      <c r="BC72" s="2">
        <f t="shared" si="42"/>
        <v>0</v>
      </c>
      <c r="BD72" s="2">
        <f t="shared" si="42"/>
        <v>0</v>
      </c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>
        <f>ROUND(SUMIF(AA66:AA70,"=33804725",FQ66:FQ70),2)</f>
        <v>0</v>
      </c>
      <c r="BY72" s="2">
        <f>ROUND(SUMIF(AA66:AA70,"=33804725",FR66:FR70),2)</f>
        <v>0</v>
      </c>
      <c r="BZ72" s="2">
        <f>ROUND(SUMIF(AA66:AA70,"=33804725",GL66:GL70),2)</f>
        <v>0</v>
      </c>
      <c r="CA72" s="2">
        <f>ROUND(SUMIF(AA66:AA70,"=33804725",GM66:GM70),2)</f>
        <v>38567.800000000003</v>
      </c>
      <c r="CB72" s="2">
        <f>ROUND(SUMIF(AA66:AA70,"=33804725",GN66:GN70),2)</f>
        <v>17653.88</v>
      </c>
      <c r="CC72" s="2">
        <f>ROUND(SUMIF(AA66:AA70,"=33804725",GO66:GO70),2)</f>
        <v>20913.919999999998</v>
      </c>
      <c r="CD72" s="2">
        <f>ROUND(SUMIF(AA66:AA70,"=33804725",GP66:GP70),2)</f>
        <v>0</v>
      </c>
      <c r="CE72" s="2">
        <f>AC72-BX72</f>
        <v>6459.62</v>
      </c>
      <c r="CF72" s="2">
        <f>AC72-BY72</f>
        <v>6459.62</v>
      </c>
      <c r="CG72" s="2">
        <f>BX72-BZ72</f>
        <v>0</v>
      </c>
      <c r="CH72" s="2">
        <f>AC72-BX72-BY72+BZ72</f>
        <v>6459.62</v>
      </c>
      <c r="CI72" s="2">
        <f>BY72-BZ72</f>
        <v>0</v>
      </c>
      <c r="CJ72" s="2">
        <f>ROUND(SUMIF(AA66:AA70,"=33804725",GX66:GX70),2)</f>
        <v>0</v>
      </c>
      <c r="CK72" s="2">
        <f>ROUND(SUMIF(AA66:AA70,"=33804725",GY66:GY70),2)</f>
        <v>0</v>
      </c>
      <c r="CL72" s="2">
        <f>ROUND(SUMIF(AA66:AA70,"=33804725",GZ66:GZ70),2)</f>
        <v>0</v>
      </c>
      <c r="CM72" s="2">
        <f>ROUND(SUMIF(AA66:AA70,"=33804725",HD66:HD70),2)</f>
        <v>0</v>
      </c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>
        <v>0</v>
      </c>
    </row>
    <row r="74" spans="1:245">
      <c r="A74" s="4">
        <v>50</v>
      </c>
      <c r="B74" s="4">
        <v>0</v>
      </c>
      <c r="C74" s="4">
        <v>0</v>
      </c>
      <c r="D74" s="4">
        <v>1</v>
      </c>
      <c r="E74" s="4">
        <v>201</v>
      </c>
      <c r="F74" s="4">
        <f>ROUND(Source!O72,O74)</f>
        <v>19730.400000000001</v>
      </c>
      <c r="G74" s="4" t="s">
        <v>15</v>
      </c>
      <c r="H74" s="4" t="s">
        <v>16</v>
      </c>
      <c r="I74" s="4"/>
      <c r="J74" s="4"/>
      <c r="K74" s="4">
        <v>201</v>
      </c>
      <c r="L74" s="4">
        <v>1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45">
      <c r="A75" s="4">
        <v>50</v>
      </c>
      <c r="B75" s="4">
        <v>0</v>
      </c>
      <c r="C75" s="4">
        <v>0</v>
      </c>
      <c r="D75" s="4">
        <v>1</v>
      </c>
      <c r="E75" s="4">
        <v>202</v>
      </c>
      <c r="F75" s="4">
        <f>ROUND(Source!P72,O75)</f>
        <v>6459.62</v>
      </c>
      <c r="G75" s="4" t="s">
        <v>17</v>
      </c>
      <c r="H75" s="4" t="s">
        <v>18</v>
      </c>
      <c r="I75" s="4"/>
      <c r="J75" s="4"/>
      <c r="K75" s="4">
        <v>202</v>
      </c>
      <c r="L75" s="4">
        <v>2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45">
      <c r="A76" s="4">
        <v>50</v>
      </c>
      <c r="B76" s="4">
        <v>0</v>
      </c>
      <c r="C76" s="4">
        <v>0</v>
      </c>
      <c r="D76" s="4">
        <v>1</v>
      </c>
      <c r="E76" s="4">
        <v>222</v>
      </c>
      <c r="F76" s="4">
        <f>ROUND(Source!AO72,O76)</f>
        <v>0</v>
      </c>
      <c r="G76" s="4" t="s">
        <v>19</v>
      </c>
      <c r="H76" s="4" t="s">
        <v>20</v>
      </c>
      <c r="I76" s="4"/>
      <c r="J76" s="4"/>
      <c r="K76" s="4">
        <v>222</v>
      </c>
      <c r="L76" s="4">
        <v>3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45">
      <c r="A77" s="4">
        <v>50</v>
      </c>
      <c r="B77" s="4">
        <v>0</v>
      </c>
      <c r="C77" s="4">
        <v>0</v>
      </c>
      <c r="D77" s="4">
        <v>1</v>
      </c>
      <c r="E77" s="4">
        <v>225</v>
      </c>
      <c r="F77" s="4">
        <f>ROUND(Source!AV72,O77)</f>
        <v>6459.62</v>
      </c>
      <c r="G77" s="4" t="s">
        <v>21</v>
      </c>
      <c r="H77" s="4" t="s">
        <v>22</v>
      </c>
      <c r="I77" s="4"/>
      <c r="J77" s="4"/>
      <c r="K77" s="4">
        <v>225</v>
      </c>
      <c r="L77" s="4">
        <v>4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45">
      <c r="A78" s="4">
        <v>50</v>
      </c>
      <c r="B78" s="4">
        <v>0</v>
      </c>
      <c r="C78" s="4">
        <v>0</v>
      </c>
      <c r="D78" s="4">
        <v>1</v>
      </c>
      <c r="E78" s="4">
        <v>226</v>
      </c>
      <c r="F78" s="4">
        <f>ROUND(Source!AW72,O78)</f>
        <v>6459.62</v>
      </c>
      <c r="G78" s="4" t="s">
        <v>23</v>
      </c>
      <c r="H78" s="4" t="s">
        <v>24</v>
      </c>
      <c r="I78" s="4"/>
      <c r="J78" s="4"/>
      <c r="K78" s="4">
        <v>226</v>
      </c>
      <c r="L78" s="4">
        <v>5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45">
      <c r="A79" s="4">
        <v>50</v>
      </c>
      <c r="B79" s="4">
        <v>0</v>
      </c>
      <c r="C79" s="4">
        <v>0</v>
      </c>
      <c r="D79" s="4">
        <v>1</v>
      </c>
      <c r="E79" s="4">
        <v>227</v>
      </c>
      <c r="F79" s="4">
        <f>ROUND(Source!AX72,O79)</f>
        <v>0</v>
      </c>
      <c r="G79" s="4" t="s">
        <v>25</v>
      </c>
      <c r="H79" s="4" t="s">
        <v>26</v>
      </c>
      <c r="I79" s="4"/>
      <c r="J79" s="4"/>
      <c r="K79" s="4">
        <v>227</v>
      </c>
      <c r="L79" s="4">
        <v>6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45">
      <c r="A80" s="4">
        <v>50</v>
      </c>
      <c r="B80" s="4">
        <v>0</v>
      </c>
      <c r="C80" s="4">
        <v>0</v>
      </c>
      <c r="D80" s="4">
        <v>1</v>
      </c>
      <c r="E80" s="4">
        <v>228</v>
      </c>
      <c r="F80" s="4">
        <f>ROUND(Source!AY72,O80)</f>
        <v>6459.62</v>
      </c>
      <c r="G80" s="4" t="s">
        <v>27</v>
      </c>
      <c r="H80" s="4" t="s">
        <v>28</v>
      </c>
      <c r="I80" s="4"/>
      <c r="J80" s="4"/>
      <c r="K80" s="4">
        <v>228</v>
      </c>
      <c r="L80" s="4">
        <v>7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216</v>
      </c>
      <c r="F81" s="4">
        <f>ROUND(Source!AP72,O81)</f>
        <v>0</v>
      </c>
      <c r="G81" s="4" t="s">
        <v>29</v>
      </c>
      <c r="H81" s="4" t="s">
        <v>30</v>
      </c>
      <c r="I81" s="4"/>
      <c r="J81" s="4"/>
      <c r="K81" s="4">
        <v>216</v>
      </c>
      <c r="L81" s="4">
        <v>8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223</v>
      </c>
      <c r="F82" s="4">
        <f>ROUND(Source!AQ72,O82)</f>
        <v>0</v>
      </c>
      <c r="G82" s="4" t="s">
        <v>31</v>
      </c>
      <c r="H82" s="4" t="s">
        <v>32</v>
      </c>
      <c r="I82" s="4"/>
      <c r="J82" s="4"/>
      <c r="K82" s="4">
        <v>223</v>
      </c>
      <c r="L82" s="4">
        <v>9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229</v>
      </c>
      <c r="F83" s="4">
        <f>ROUND(Source!AZ72,O83)</f>
        <v>0</v>
      </c>
      <c r="G83" s="4" t="s">
        <v>33</v>
      </c>
      <c r="H83" s="4" t="s">
        <v>34</v>
      </c>
      <c r="I83" s="4"/>
      <c r="J83" s="4"/>
      <c r="K83" s="4">
        <v>229</v>
      </c>
      <c r="L83" s="4">
        <v>10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203</v>
      </c>
      <c r="F84" s="4">
        <f>ROUND(Source!Q72,O84)</f>
        <v>1017.74</v>
      </c>
      <c r="G84" s="4" t="s">
        <v>35</v>
      </c>
      <c r="H84" s="4" t="s">
        <v>36</v>
      </c>
      <c r="I84" s="4"/>
      <c r="J84" s="4"/>
      <c r="K84" s="4">
        <v>203</v>
      </c>
      <c r="L84" s="4">
        <v>11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231</v>
      </c>
      <c r="F85" s="4">
        <f>ROUND(Source!BB72,O85)</f>
        <v>0</v>
      </c>
      <c r="G85" s="4" t="s">
        <v>37</v>
      </c>
      <c r="H85" s="4" t="s">
        <v>38</v>
      </c>
      <c r="I85" s="4"/>
      <c r="J85" s="4"/>
      <c r="K85" s="4">
        <v>231</v>
      </c>
      <c r="L85" s="4">
        <v>12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204</v>
      </c>
      <c r="F86" s="4">
        <f>ROUND(Source!R72,O86)</f>
        <v>111.36</v>
      </c>
      <c r="G86" s="4" t="s">
        <v>39</v>
      </c>
      <c r="H86" s="4" t="s">
        <v>40</v>
      </c>
      <c r="I86" s="4"/>
      <c r="J86" s="4"/>
      <c r="K86" s="4">
        <v>204</v>
      </c>
      <c r="L86" s="4">
        <v>13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205</v>
      </c>
      <c r="F87" s="4">
        <f>ROUND(Source!S72,O87)</f>
        <v>12253.04</v>
      </c>
      <c r="G87" s="4" t="s">
        <v>41</v>
      </c>
      <c r="H87" s="4" t="s">
        <v>42</v>
      </c>
      <c r="I87" s="4"/>
      <c r="J87" s="4"/>
      <c r="K87" s="4">
        <v>205</v>
      </c>
      <c r="L87" s="4">
        <v>14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232</v>
      </c>
      <c r="F88" s="4">
        <f>ROUND(Source!BC72,O88)</f>
        <v>0</v>
      </c>
      <c r="G88" s="4" t="s">
        <v>43</v>
      </c>
      <c r="H88" s="4" t="s">
        <v>44</v>
      </c>
      <c r="I88" s="4"/>
      <c r="J88" s="4"/>
      <c r="K88" s="4">
        <v>232</v>
      </c>
      <c r="L88" s="4">
        <v>15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214</v>
      </c>
      <c r="F89" s="4">
        <f>ROUND(Source!AS72,O89)</f>
        <v>17653.88</v>
      </c>
      <c r="G89" s="4" t="s">
        <v>45</v>
      </c>
      <c r="H89" s="4" t="s">
        <v>46</v>
      </c>
      <c r="I89" s="4"/>
      <c r="J89" s="4"/>
      <c r="K89" s="4">
        <v>214</v>
      </c>
      <c r="L89" s="4">
        <v>16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215</v>
      </c>
      <c r="F90" s="4">
        <f>ROUND(Source!AT72,O90)</f>
        <v>20913.919999999998</v>
      </c>
      <c r="G90" s="4" t="s">
        <v>47</v>
      </c>
      <c r="H90" s="4" t="s">
        <v>48</v>
      </c>
      <c r="I90" s="4"/>
      <c r="J90" s="4"/>
      <c r="K90" s="4">
        <v>215</v>
      </c>
      <c r="L90" s="4">
        <v>17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217</v>
      </c>
      <c r="F91" s="4">
        <f>ROUND(Source!AU72,O91)</f>
        <v>0</v>
      </c>
      <c r="G91" s="4" t="s">
        <v>49</v>
      </c>
      <c r="H91" s="4" t="s">
        <v>50</v>
      </c>
      <c r="I91" s="4"/>
      <c r="J91" s="4"/>
      <c r="K91" s="4">
        <v>217</v>
      </c>
      <c r="L91" s="4">
        <v>18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230</v>
      </c>
      <c r="F92" s="4">
        <f>ROUND(Source!BA72,O92)</f>
        <v>0</v>
      </c>
      <c r="G92" s="4" t="s">
        <v>51</v>
      </c>
      <c r="H92" s="4" t="s">
        <v>52</v>
      </c>
      <c r="I92" s="4"/>
      <c r="J92" s="4"/>
      <c r="K92" s="4">
        <v>230</v>
      </c>
      <c r="L92" s="4">
        <v>19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206</v>
      </c>
      <c r="F93" s="4">
        <f>ROUND(Source!T72,O93)</f>
        <v>0</v>
      </c>
      <c r="G93" s="4" t="s">
        <v>53</v>
      </c>
      <c r="H93" s="4" t="s">
        <v>54</v>
      </c>
      <c r="I93" s="4"/>
      <c r="J93" s="4"/>
      <c r="K93" s="4">
        <v>206</v>
      </c>
      <c r="L93" s="4">
        <v>20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207</v>
      </c>
      <c r="F94" s="4">
        <f>Source!U72</f>
        <v>38.557040000000001</v>
      </c>
      <c r="G94" s="4" t="s">
        <v>55</v>
      </c>
      <c r="H94" s="4" t="s">
        <v>56</v>
      </c>
      <c r="I94" s="4"/>
      <c r="J94" s="4"/>
      <c r="K94" s="4">
        <v>207</v>
      </c>
      <c r="L94" s="4">
        <v>21</v>
      </c>
      <c r="M94" s="4">
        <v>3</v>
      </c>
      <c r="N94" s="4" t="s">
        <v>3</v>
      </c>
      <c r="O94" s="4">
        <v>-1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208</v>
      </c>
      <c r="F95" s="4">
        <f>Source!V72</f>
        <v>0.25063999999999997</v>
      </c>
      <c r="G95" s="4" t="s">
        <v>57</v>
      </c>
      <c r="H95" s="4" t="s">
        <v>58</v>
      </c>
      <c r="I95" s="4"/>
      <c r="J95" s="4"/>
      <c r="K95" s="4">
        <v>208</v>
      </c>
      <c r="L95" s="4">
        <v>22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209</v>
      </c>
      <c r="F96" s="4">
        <f>ROUND(Source!W72,O96)</f>
        <v>39.39</v>
      </c>
      <c r="G96" s="4" t="s">
        <v>59</v>
      </c>
      <c r="H96" s="4" t="s">
        <v>60</v>
      </c>
      <c r="I96" s="4"/>
      <c r="J96" s="4"/>
      <c r="K96" s="4">
        <v>209</v>
      </c>
      <c r="L96" s="4">
        <v>23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45">
      <c r="A97" s="4">
        <v>50</v>
      </c>
      <c r="B97" s="4">
        <v>0</v>
      </c>
      <c r="C97" s="4">
        <v>0</v>
      </c>
      <c r="D97" s="4">
        <v>1</v>
      </c>
      <c r="E97" s="4">
        <v>233</v>
      </c>
      <c r="F97" s="4">
        <f>ROUND(Source!BD72,O97)</f>
        <v>0</v>
      </c>
      <c r="G97" s="4" t="s">
        <v>61</v>
      </c>
      <c r="H97" s="4" t="s">
        <v>62</v>
      </c>
      <c r="I97" s="4"/>
      <c r="J97" s="4"/>
      <c r="K97" s="4">
        <v>233</v>
      </c>
      <c r="L97" s="4">
        <v>24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45">
      <c r="A98" s="4">
        <v>50</v>
      </c>
      <c r="B98" s="4">
        <v>0</v>
      </c>
      <c r="C98" s="4">
        <v>0</v>
      </c>
      <c r="D98" s="4">
        <v>1</v>
      </c>
      <c r="E98" s="4">
        <v>210</v>
      </c>
      <c r="F98" s="4">
        <f>ROUND(Source!X72,O98)</f>
        <v>11746.18</v>
      </c>
      <c r="G98" s="4" t="s">
        <v>63</v>
      </c>
      <c r="H98" s="4" t="s">
        <v>64</v>
      </c>
      <c r="I98" s="4"/>
      <c r="J98" s="4"/>
      <c r="K98" s="4">
        <v>210</v>
      </c>
      <c r="L98" s="4">
        <v>25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45">
      <c r="A99" s="4">
        <v>50</v>
      </c>
      <c r="B99" s="4">
        <v>0</v>
      </c>
      <c r="C99" s="4">
        <v>0</v>
      </c>
      <c r="D99" s="4">
        <v>1</v>
      </c>
      <c r="E99" s="4">
        <v>211</v>
      </c>
      <c r="F99" s="4">
        <f>ROUND(Source!Y72,O99)</f>
        <v>7091.22</v>
      </c>
      <c r="G99" s="4" t="s">
        <v>65</v>
      </c>
      <c r="H99" s="4" t="s">
        <v>66</v>
      </c>
      <c r="I99" s="4"/>
      <c r="J99" s="4"/>
      <c r="K99" s="4">
        <v>211</v>
      </c>
      <c r="L99" s="4">
        <v>26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45">
      <c r="A100" s="4">
        <v>50</v>
      </c>
      <c r="B100" s="4">
        <v>0</v>
      </c>
      <c r="C100" s="4">
        <v>0</v>
      </c>
      <c r="D100" s="4">
        <v>1</v>
      </c>
      <c r="E100" s="4">
        <v>224</v>
      </c>
      <c r="F100" s="4">
        <f>ROUND(Source!AR72,O100)</f>
        <v>38567.800000000003</v>
      </c>
      <c r="G100" s="4" t="s">
        <v>67</v>
      </c>
      <c r="H100" s="4" t="s">
        <v>68</v>
      </c>
      <c r="I100" s="4"/>
      <c r="J100" s="4"/>
      <c r="K100" s="4">
        <v>224</v>
      </c>
      <c r="L100" s="4">
        <v>27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2" spans="1:245">
      <c r="A102" s="1">
        <v>5</v>
      </c>
      <c r="B102" s="1">
        <v>1</v>
      </c>
      <c r="C102" s="1"/>
      <c r="D102" s="1">
        <f>ROW(A122)</f>
        <v>122</v>
      </c>
      <c r="E102" s="1"/>
      <c r="F102" s="1" t="s">
        <v>69</v>
      </c>
      <c r="G102" s="1" t="s">
        <v>106</v>
      </c>
      <c r="H102" s="1" t="s">
        <v>3</v>
      </c>
      <c r="I102" s="1">
        <v>0</v>
      </c>
      <c r="J102" s="1"/>
      <c r="K102" s="1">
        <v>0</v>
      </c>
      <c r="L102" s="1"/>
      <c r="M102" s="1" t="s">
        <v>3</v>
      </c>
      <c r="N102" s="1"/>
      <c r="O102" s="1"/>
      <c r="P102" s="1"/>
      <c r="Q102" s="1"/>
      <c r="R102" s="1"/>
      <c r="S102" s="1">
        <v>0</v>
      </c>
      <c r="T102" s="1"/>
      <c r="U102" s="1" t="s">
        <v>3</v>
      </c>
      <c r="V102" s="1">
        <v>0</v>
      </c>
      <c r="W102" s="1"/>
      <c r="X102" s="1"/>
      <c r="Y102" s="1"/>
      <c r="Z102" s="1"/>
      <c r="AA102" s="1"/>
      <c r="AB102" s="1" t="s">
        <v>3</v>
      </c>
      <c r="AC102" s="1" t="s">
        <v>3</v>
      </c>
      <c r="AD102" s="1" t="s">
        <v>3</v>
      </c>
      <c r="AE102" s="1" t="s">
        <v>3</v>
      </c>
      <c r="AF102" s="1" t="s">
        <v>3</v>
      </c>
      <c r="AG102" s="1" t="s">
        <v>3</v>
      </c>
      <c r="AH102" s="1"/>
      <c r="AI102" s="1"/>
      <c r="AJ102" s="1"/>
      <c r="AK102" s="1"/>
      <c r="AL102" s="1"/>
      <c r="AM102" s="1"/>
      <c r="AN102" s="1"/>
      <c r="AO102" s="1"/>
      <c r="AP102" s="1" t="s">
        <v>3</v>
      </c>
      <c r="AQ102" s="1" t="s">
        <v>3</v>
      </c>
      <c r="AR102" s="1" t="s">
        <v>3</v>
      </c>
      <c r="AS102" s="1"/>
      <c r="AT102" s="1"/>
      <c r="AU102" s="1"/>
      <c r="AV102" s="1"/>
      <c r="AW102" s="1"/>
      <c r="AX102" s="1"/>
      <c r="AY102" s="1"/>
      <c r="AZ102" s="1" t="s">
        <v>3</v>
      </c>
      <c r="BA102" s="1"/>
      <c r="BB102" s="1" t="s">
        <v>3</v>
      </c>
      <c r="BC102" s="1" t="s">
        <v>3</v>
      </c>
      <c r="BD102" s="1" t="s">
        <v>3</v>
      </c>
      <c r="BE102" s="1" t="s">
        <v>3</v>
      </c>
      <c r="BF102" s="1" t="s">
        <v>3</v>
      </c>
      <c r="BG102" s="1" t="s">
        <v>3</v>
      </c>
      <c r="BH102" s="1" t="s">
        <v>3</v>
      </c>
      <c r="BI102" s="1" t="s">
        <v>3</v>
      </c>
      <c r="BJ102" s="1" t="s">
        <v>3</v>
      </c>
      <c r="BK102" s="1" t="s">
        <v>3</v>
      </c>
      <c r="BL102" s="1" t="s">
        <v>3</v>
      </c>
      <c r="BM102" s="1" t="s">
        <v>3</v>
      </c>
      <c r="BN102" s="1" t="s">
        <v>3</v>
      </c>
      <c r="BO102" s="1" t="s">
        <v>3</v>
      </c>
      <c r="BP102" s="1" t="s">
        <v>3</v>
      </c>
      <c r="BQ102" s="1"/>
      <c r="BR102" s="1"/>
      <c r="BS102" s="1"/>
      <c r="BT102" s="1"/>
      <c r="BU102" s="1"/>
      <c r="BV102" s="1"/>
      <c r="BW102" s="1"/>
      <c r="BX102" s="1">
        <v>0</v>
      </c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>
        <v>0</v>
      </c>
    </row>
    <row r="104" spans="1:245">
      <c r="A104" s="2">
        <v>52</v>
      </c>
      <c r="B104" s="2">
        <f t="shared" ref="B104:G104" si="43">B122</f>
        <v>1</v>
      </c>
      <c r="C104" s="2">
        <f t="shared" si="43"/>
        <v>5</v>
      </c>
      <c r="D104" s="2">
        <f t="shared" si="43"/>
        <v>102</v>
      </c>
      <c r="E104" s="2">
        <f t="shared" si="43"/>
        <v>0</v>
      </c>
      <c r="F104" s="2" t="str">
        <f t="shared" si="43"/>
        <v>Новый подраздел</v>
      </c>
      <c r="G104" s="2" t="str">
        <f t="shared" si="43"/>
        <v>Стены</v>
      </c>
      <c r="H104" s="2"/>
      <c r="I104" s="2"/>
      <c r="J104" s="2"/>
      <c r="K104" s="2"/>
      <c r="L104" s="2"/>
      <c r="M104" s="2"/>
      <c r="N104" s="2"/>
      <c r="O104" s="2">
        <f t="shared" ref="O104:AT104" si="44">O122</f>
        <v>32221.39</v>
      </c>
      <c r="P104" s="2">
        <f t="shared" si="44"/>
        <v>14295.77</v>
      </c>
      <c r="Q104" s="2">
        <f t="shared" si="44"/>
        <v>79.36</v>
      </c>
      <c r="R104" s="2">
        <f t="shared" si="44"/>
        <v>48.05</v>
      </c>
      <c r="S104" s="2">
        <f t="shared" si="44"/>
        <v>17846.259999999998</v>
      </c>
      <c r="T104" s="2">
        <f t="shared" si="44"/>
        <v>0</v>
      </c>
      <c r="U104" s="2">
        <f t="shared" si="44"/>
        <v>60.157900000000005</v>
      </c>
      <c r="V104" s="2">
        <f t="shared" si="44"/>
        <v>0.10790000000000002</v>
      </c>
      <c r="W104" s="2">
        <f t="shared" si="44"/>
        <v>169.64</v>
      </c>
      <c r="X104" s="2">
        <f t="shared" si="44"/>
        <v>16955.89</v>
      </c>
      <c r="Y104" s="2">
        <f t="shared" si="44"/>
        <v>8633.9599999999991</v>
      </c>
      <c r="Z104" s="2">
        <f t="shared" si="44"/>
        <v>0</v>
      </c>
      <c r="AA104" s="2">
        <f t="shared" si="44"/>
        <v>0</v>
      </c>
      <c r="AB104" s="2">
        <f t="shared" si="44"/>
        <v>32221.39</v>
      </c>
      <c r="AC104" s="2">
        <f t="shared" si="44"/>
        <v>14295.77</v>
      </c>
      <c r="AD104" s="2">
        <f t="shared" si="44"/>
        <v>79.36</v>
      </c>
      <c r="AE104" s="2">
        <f t="shared" si="44"/>
        <v>48.05</v>
      </c>
      <c r="AF104" s="2">
        <f t="shared" si="44"/>
        <v>17846.259999999998</v>
      </c>
      <c r="AG104" s="2">
        <f t="shared" si="44"/>
        <v>0</v>
      </c>
      <c r="AH104" s="2">
        <f t="shared" si="44"/>
        <v>60.157900000000005</v>
      </c>
      <c r="AI104" s="2">
        <f t="shared" si="44"/>
        <v>0.10790000000000002</v>
      </c>
      <c r="AJ104" s="2">
        <f t="shared" si="44"/>
        <v>169.64</v>
      </c>
      <c r="AK104" s="2">
        <f t="shared" si="44"/>
        <v>16955.89</v>
      </c>
      <c r="AL104" s="2">
        <f t="shared" si="44"/>
        <v>8633.9599999999991</v>
      </c>
      <c r="AM104" s="2">
        <f t="shared" si="44"/>
        <v>0</v>
      </c>
      <c r="AN104" s="2">
        <f t="shared" si="44"/>
        <v>0</v>
      </c>
      <c r="AO104" s="2">
        <f t="shared" si="44"/>
        <v>0</v>
      </c>
      <c r="AP104" s="2">
        <f t="shared" si="44"/>
        <v>0</v>
      </c>
      <c r="AQ104" s="2">
        <f t="shared" si="44"/>
        <v>0</v>
      </c>
      <c r="AR104" s="2">
        <f t="shared" si="44"/>
        <v>57811.24</v>
      </c>
      <c r="AS104" s="2">
        <f t="shared" si="44"/>
        <v>56088.51</v>
      </c>
      <c r="AT104" s="2">
        <f t="shared" si="44"/>
        <v>1722.73</v>
      </c>
      <c r="AU104" s="2">
        <f t="shared" ref="AU104:BZ104" si="45">AU122</f>
        <v>0</v>
      </c>
      <c r="AV104" s="2">
        <f t="shared" si="45"/>
        <v>14295.77</v>
      </c>
      <c r="AW104" s="2">
        <f t="shared" si="45"/>
        <v>14295.77</v>
      </c>
      <c r="AX104" s="2">
        <f t="shared" si="45"/>
        <v>0</v>
      </c>
      <c r="AY104" s="2">
        <f t="shared" si="45"/>
        <v>14295.77</v>
      </c>
      <c r="AZ104" s="2">
        <f t="shared" si="45"/>
        <v>0</v>
      </c>
      <c r="BA104" s="2">
        <f t="shared" si="45"/>
        <v>0</v>
      </c>
      <c r="BB104" s="2">
        <f t="shared" si="45"/>
        <v>0</v>
      </c>
      <c r="BC104" s="2">
        <f t="shared" si="45"/>
        <v>0</v>
      </c>
      <c r="BD104" s="2">
        <f t="shared" si="45"/>
        <v>0</v>
      </c>
      <c r="BE104" s="2">
        <f t="shared" si="45"/>
        <v>0</v>
      </c>
      <c r="BF104" s="2">
        <f t="shared" si="45"/>
        <v>0</v>
      </c>
      <c r="BG104" s="2">
        <f t="shared" si="45"/>
        <v>0</v>
      </c>
      <c r="BH104" s="2">
        <f t="shared" si="45"/>
        <v>0</v>
      </c>
      <c r="BI104" s="2">
        <f t="shared" si="45"/>
        <v>0</v>
      </c>
      <c r="BJ104" s="2">
        <f t="shared" si="45"/>
        <v>0</v>
      </c>
      <c r="BK104" s="2">
        <f t="shared" si="45"/>
        <v>0</v>
      </c>
      <c r="BL104" s="2">
        <f t="shared" si="45"/>
        <v>0</v>
      </c>
      <c r="BM104" s="2">
        <f t="shared" si="45"/>
        <v>0</v>
      </c>
      <c r="BN104" s="2">
        <f t="shared" si="45"/>
        <v>0</v>
      </c>
      <c r="BO104" s="2">
        <f t="shared" si="45"/>
        <v>0</v>
      </c>
      <c r="BP104" s="2">
        <f t="shared" si="45"/>
        <v>0</v>
      </c>
      <c r="BQ104" s="2">
        <f t="shared" si="45"/>
        <v>0</v>
      </c>
      <c r="BR104" s="2">
        <f t="shared" si="45"/>
        <v>0</v>
      </c>
      <c r="BS104" s="2">
        <f t="shared" si="45"/>
        <v>0</v>
      </c>
      <c r="BT104" s="2">
        <f t="shared" si="45"/>
        <v>0</v>
      </c>
      <c r="BU104" s="2">
        <f t="shared" si="45"/>
        <v>0</v>
      </c>
      <c r="BV104" s="2">
        <f t="shared" si="45"/>
        <v>0</v>
      </c>
      <c r="BW104" s="2">
        <f t="shared" si="45"/>
        <v>0</v>
      </c>
      <c r="BX104" s="2">
        <f t="shared" si="45"/>
        <v>0</v>
      </c>
      <c r="BY104" s="2">
        <f t="shared" si="45"/>
        <v>0</v>
      </c>
      <c r="BZ104" s="2">
        <f t="shared" si="45"/>
        <v>0</v>
      </c>
      <c r="CA104" s="2">
        <f t="shared" ref="CA104:DF104" si="46">CA122</f>
        <v>57811.24</v>
      </c>
      <c r="CB104" s="2">
        <f t="shared" si="46"/>
        <v>56088.51</v>
      </c>
      <c r="CC104" s="2">
        <f t="shared" si="46"/>
        <v>1722.73</v>
      </c>
      <c r="CD104" s="2">
        <f t="shared" si="46"/>
        <v>0</v>
      </c>
      <c r="CE104" s="2">
        <f t="shared" si="46"/>
        <v>14295.77</v>
      </c>
      <c r="CF104" s="2">
        <f t="shared" si="46"/>
        <v>14295.77</v>
      </c>
      <c r="CG104" s="2">
        <f t="shared" si="46"/>
        <v>0</v>
      </c>
      <c r="CH104" s="2">
        <f t="shared" si="46"/>
        <v>14295.77</v>
      </c>
      <c r="CI104" s="2">
        <f t="shared" si="46"/>
        <v>0</v>
      </c>
      <c r="CJ104" s="2">
        <f t="shared" si="46"/>
        <v>0</v>
      </c>
      <c r="CK104" s="2">
        <f t="shared" si="46"/>
        <v>0</v>
      </c>
      <c r="CL104" s="2">
        <f t="shared" si="46"/>
        <v>0</v>
      </c>
      <c r="CM104" s="2">
        <f t="shared" si="46"/>
        <v>0</v>
      </c>
      <c r="CN104" s="2">
        <f t="shared" si="46"/>
        <v>0</v>
      </c>
      <c r="CO104" s="2">
        <f t="shared" si="46"/>
        <v>0</v>
      </c>
      <c r="CP104" s="2">
        <f t="shared" si="46"/>
        <v>0</v>
      </c>
      <c r="CQ104" s="2">
        <f t="shared" si="46"/>
        <v>0</v>
      </c>
      <c r="CR104" s="2">
        <f t="shared" si="46"/>
        <v>0</v>
      </c>
      <c r="CS104" s="2">
        <f t="shared" si="46"/>
        <v>0</v>
      </c>
      <c r="CT104" s="2">
        <f t="shared" si="46"/>
        <v>0</v>
      </c>
      <c r="CU104" s="2">
        <f t="shared" si="46"/>
        <v>0</v>
      </c>
      <c r="CV104" s="2">
        <f t="shared" si="46"/>
        <v>0</v>
      </c>
      <c r="CW104" s="2">
        <f t="shared" si="46"/>
        <v>0</v>
      </c>
      <c r="CX104" s="2">
        <f t="shared" si="46"/>
        <v>0</v>
      </c>
      <c r="CY104" s="2">
        <f t="shared" si="46"/>
        <v>0</v>
      </c>
      <c r="CZ104" s="2">
        <f t="shared" si="46"/>
        <v>0</v>
      </c>
      <c r="DA104" s="2">
        <f t="shared" si="46"/>
        <v>0</v>
      </c>
      <c r="DB104" s="2">
        <f t="shared" si="46"/>
        <v>0</v>
      </c>
      <c r="DC104" s="2">
        <f t="shared" si="46"/>
        <v>0</v>
      </c>
      <c r="DD104" s="2">
        <f t="shared" si="46"/>
        <v>0</v>
      </c>
      <c r="DE104" s="2">
        <f t="shared" si="46"/>
        <v>0</v>
      </c>
      <c r="DF104" s="2">
        <f t="shared" si="46"/>
        <v>0</v>
      </c>
      <c r="DG104" s="3">
        <f t="shared" ref="DG104:EL104" si="47">DG122</f>
        <v>0</v>
      </c>
      <c r="DH104" s="3">
        <f t="shared" si="47"/>
        <v>0</v>
      </c>
      <c r="DI104" s="3">
        <f t="shared" si="47"/>
        <v>0</v>
      </c>
      <c r="DJ104" s="3">
        <f t="shared" si="47"/>
        <v>0</v>
      </c>
      <c r="DK104" s="3">
        <f t="shared" si="47"/>
        <v>0</v>
      </c>
      <c r="DL104" s="3">
        <f t="shared" si="47"/>
        <v>0</v>
      </c>
      <c r="DM104" s="3">
        <f t="shared" si="47"/>
        <v>0</v>
      </c>
      <c r="DN104" s="3">
        <f t="shared" si="47"/>
        <v>0</v>
      </c>
      <c r="DO104" s="3">
        <f t="shared" si="47"/>
        <v>0</v>
      </c>
      <c r="DP104" s="3">
        <f t="shared" si="47"/>
        <v>0</v>
      </c>
      <c r="DQ104" s="3">
        <f t="shared" si="47"/>
        <v>0</v>
      </c>
      <c r="DR104" s="3">
        <f t="shared" si="47"/>
        <v>0</v>
      </c>
      <c r="DS104" s="3">
        <f t="shared" si="47"/>
        <v>0</v>
      </c>
      <c r="DT104" s="3">
        <f t="shared" si="47"/>
        <v>0</v>
      </c>
      <c r="DU104" s="3">
        <f t="shared" si="47"/>
        <v>0</v>
      </c>
      <c r="DV104" s="3">
        <f t="shared" si="47"/>
        <v>0</v>
      </c>
      <c r="DW104" s="3">
        <f t="shared" si="47"/>
        <v>0</v>
      </c>
      <c r="DX104" s="3">
        <f t="shared" si="47"/>
        <v>0</v>
      </c>
      <c r="DY104" s="3">
        <f t="shared" si="47"/>
        <v>0</v>
      </c>
      <c r="DZ104" s="3">
        <f t="shared" si="47"/>
        <v>0</v>
      </c>
      <c r="EA104" s="3">
        <f t="shared" si="47"/>
        <v>0</v>
      </c>
      <c r="EB104" s="3">
        <f t="shared" si="47"/>
        <v>0</v>
      </c>
      <c r="EC104" s="3">
        <f t="shared" si="47"/>
        <v>0</v>
      </c>
      <c r="ED104" s="3">
        <f t="shared" si="47"/>
        <v>0</v>
      </c>
      <c r="EE104" s="3">
        <f t="shared" si="47"/>
        <v>0</v>
      </c>
      <c r="EF104" s="3">
        <f t="shared" si="47"/>
        <v>0</v>
      </c>
      <c r="EG104" s="3">
        <f t="shared" si="47"/>
        <v>0</v>
      </c>
      <c r="EH104" s="3">
        <f t="shared" si="47"/>
        <v>0</v>
      </c>
      <c r="EI104" s="3">
        <f t="shared" si="47"/>
        <v>0</v>
      </c>
      <c r="EJ104" s="3">
        <f t="shared" si="47"/>
        <v>0</v>
      </c>
      <c r="EK104" s="3">
        <f t="shared" si="47"/>
        <v>0</v>
      </c>
      <c r="EL104" s="3">
        <f t="shared" si="47"/>
        <v>0</v>
      </c>
      <c r="EM104" s="3">
        <f t="shared" ref="EM104:FR104" si="48">EM122</f>
        <v>0</v>
      </c>
      <c r="EN104" s="3">
        <f t="shared" si="48"/>
        <v>0</v>
      </c>
      <c r="EO104" s="3">
        <f t="shared" si="48"/>
        <v>0</v>
      </c>
      <c r="EP104" s="3">
        <f t="shared" si="48"/>
        <v>0</v>
      </c>
      <c r="EQ104" s="3">
        <f t="shared" si="48"/>
        <v>0</v>
      </c>
      <c r="ER104" s="3">
        <f t="shared" si="48"/>
        <v>0</v>
      </c>
      <c r="ES104" s="3">
        <f t="shared" si="48"/>
        <v>0</v>
      </c>
      <c r="ET104" s="3">
        <f t="shared" si="48"/>
        <v>0</v>
      </c>
      <c r="EU104" s="3">
        <f t="shared" si="48"/>
        <v>0</v>
      </c>
      <c r="EV104" s="3">
        <f t="shared" si="48"/>
        <v>0</v>
      </c>
      <c r="EW104" s="3">
        <f t="shared" si="48"/>
        <v>0</v>
      </c>
      <c r="EX104" s="3">
        <f t="shared" si="48"/>
        <v>0</v>
      </c>
      <c r="EY104" s="3">
        <f t="shared" si="48"/>
        <v>0</v>
      </c>
      <c r="EZ104" s="3">
        <f t="shared" si="48"/>
        <v>0</v>
      </c>
      <c r="FA104" s="3">
        <f t="shared" si="48"/>
        <v>0</v>
      </c>
      <c r="FB104" s="3">
        <f t="shared" si="48"/>
        <v>0</v>
      </c>
      <c r="FC104" s="3">
        <f t="shared" si="48"/>
        <v>0</v>
      </c>
      <c r="FD104" s="3">
        <f t="shared" si="48"/>
        <v>0</v>
      </c>
      <c r="FE104" s="3">
        <f t="shared" si="48"/>
        <v>0</v>
      </c>
      <c r="FF104" s="3">
        <f t="shared" si="48"/>
        <v>0</v>
      </c>
      <c r="FG104" s="3">
        <f t="shared" si="48"/>
        <v>0</v>
      </c>
      <c r="FH104" s="3">
        <f t="shared" si="48"/>
        <v>0</v>
      </c>
      <c r="FI104" s="3">
        <f t="shared" si="48"/>
        <v>0</v>
      </c>
      <c r="FJ104" s="3">
        <f t="shared" si="48"/>
        <v>0</v>
      </c>
      <c r="FK104" s="3">
        <f t="shared" si="48"/>
        <v>0</v>
      </c>
      <c r="FL104" s="3">
        <f t="shared" si="48"/>
        <v>0</v>
      </c>
      <c r="FM104" s="3">
        <f t="shared" si="48"/>
        <v>0</v>
      </c>
      <c r="FN104" s="3">
        <f t="shared" si="48"/>
        <v>0</v>
      </c>
      <c r="FO104" s="3">
        <f t="shared" si="48"/>
        <v>0</v>
      </c>
      <c r="FP104" s="3">
        <f t="shared" si="48"/>
        <v>0</v>
      </c>
      <c r="FQ104" s="3">
        <f t="shared" si="48"/>
        <v>0</v>
      </c>
      <c r="FR104" s="3">
        <f t="shared" si="48"/>
        <v>0</v>
      </c>
      <c r="FS104" s="3">
        <f t="shared" ref="FS104:GX104" si="49">FS122</f>
        <v>0</v>
      </c>
      <c r="FT104" s="3">
        <f t="shared" si="49"/>
        <v>0</v>
      </c>
      <c r="FU104" s="3">
        <f t="shared" si="49"/>
        <v>0</v>
      </c>
      <c r="FV104" s="3">
        <f t="shared" si="49"/>
        <v>0</v>
      </c>
      <c r="FW104" s="3">
        <f t="shared" si="49"/>
        <v>0</v>
      </c>
      <c r="FX104" s="3">
        <f t="shared" si="49"/>
        <v>0</v>
      </c>
      <c r="FY104" s="3">
        <f t="shared" si="49"/>
        <v>0</v>
      </c>
      <c r="FZ104" s="3">
        <f t="shared" si="49"/>
        <v>0</v>
      </c>
      <c r="GA104" s="3">
        <f t="shared" si="49"/>
        <v>0</v>
      </c>
      <c r="GB104" s="3">
        <f t="shared" si="49"/>
        <v>0</v>
      </c>
      <c r="GC104" s="3">
        <f t="shared" si="49"/>
        <v>0</v>
      </c>
      <c r="GD104" s="3">
        <f t="shared" si="49"/>
        <v>0</v>
      </c>
      <c r="GE104" s="3">
        <f t="shared" si="49"/>
        <v>0</v>
      </c>
      <c r="GF104" s="3">
        <f t="shared" si="49"/>
        <v>0</v>
      </c>
      <c r="GG104" s="3">
        <f t="shared" si="49"/>
        <v>0</v>
      </c>
      <c r="GH104" s="3">
        <f t="shared" si="49"/>
        <v>0</v>
      </c>
      <c r="GI104" s="3">
        <f t="shared" si="49"/>
        <v>0</v>
      </c>
      <c r="GJ104" s="3">
        <f t="shared" si="49"/>
        <v>0</v>
      </c>
      <c r="GK104" s="3">
        <f t="shared" si="49"/>
        <v>0</v>
      </c>
      <c r="GL104" s="3">
        <f t="shared" si="49"/>
        <v>0</v>
      </c>
      <c r="GM104" s="3">
        <f t="shared" si="49"/>
        <v>0</v>
      </c>
      <c r="GN104" s="3">
        <f t="shared" si="49"/>
        <v>0</v>
      </c>
      <c r="GO104" s="3">
        <f t="shared" si="49"/>
        <v>0</v>
      </c>
      <c r="GP104" s="3">
        <f t="shared" si="49"/>
        <v>0</v>
      </c>
      <c r="GQ104" s="3">
        <f t="shared" si="49"/>
        <v>0</v>
      </c>
      <c r="GR104" s="3">
        <f t="shared" si="49"/>
        <v>0</v>
      </c>
      <c r="GS104" s="3">
        <f t="shared" si="49"/>
        <v>0</v>
      </c>
      <c r="GT104" s="3">
        <f t="shared" si="49"/>
        <v>0</v>
      </c>
      <c r="GU104" s="3">
        <f t="shared" si="49"/>
        <v>0</v>
      </c>
      <c r="GV104" s="3">
        <f t="shared" si="49"/>
        <v>0</v>
      </c>
      <c r="GW104" s="3">
        <f t="shared" si="49"/>
        <v>0</v>
      </c>
      <c r="GX104" s="3">
        <f t="shared" si="49"/>
        <v>0</v>
      </c>
    </row>
    <row r="106" spans="1:245">
      <c r="A106">
        <v>17</v>
      </c>
      <c r="B106">
        <v>1</v>
      </c>
      <c r="C106">
        <f>ROW(SmtRes!A44)</f>
        <v>44</v>
      </c>
      <c r="D106">
        <f>ROW(EtalonRes!A42)</f>
        <v>42</v>
      </c>
      <c r="E106" t="s">
        <v>107</v>
      </c>
      <c r="F106" t="s">
        <v>108</v>
      </c>
      <c r="G106" t="s">
        <v>109</v>
      </c>
      <c r="H106" t="s">
        <v>110</v>
      </c>
      <c r="I106">
        <f>ROUND(65.6/100,9)</f>
        <v>0.65600000000000003</v>
      </c>
      <c r="J106">
        <v>0</v>
      </c>
      <c r="O106">
        <f t="shared" ref="O106:O120" si="50">ROUND(CP106,2)</f>
        <v>18306.400000000001</v>
      </c>
      <c r="P106">
        <f t="shared" ref="P106:P120" si="51">ROUND(CQ106*I106,2)</f>
        <v>8599.5300000000007</v>
      </c>
      <c r="Q106">
        <f t="shared" ref="Q106:Q120" si="52">ROUND(CR106*I106,2)</f>
        <v>41.49</v>
      </c>
      <c r="R106">
        <f t="shared" ref="R106:R120" si="53">ROUND(CS106*I106,2)</f>
        <v>40.799999999999997</v>
      </c>
      <c r="S106">
        <f t="shared" ref="S106:S120" si="54">ROUND(CT106*I106,2)</f>
        <v>9665.3799999999992</v>
      </c>
      <c r="T106">
        <f t="shared" ref="T106:T120" si="55">ROUND(CU106*I106,2)</f>
        <v>0</v>
      </c>
      <c r="U106">
        <f t="shared" ref="U106:U120" si="56">CV106*I106</f>
        <v>32.380160000000004</v>
      </c>
      <c r="V106">
        <f t="shared" ref="V106:V120" si="57">CW106*I106</f>
        <v>9.1840000000000019E-2</v>
      </c>
      <c r="W106">
        <f t="shared" ref="W106:W120" si="58">ROUND(CX106*I106,2)</f>
        <v>0</v>
      </c>
      <c r="X106">
        <f t="shared" ref="X106:X120" si="59">ROUND(CY106,2)</f>
        <v>9220.8700000000008</v>
      </c>
      <c r="Y106">
        <f t="shared" ref="Y106:Y120" si="60">ROUND(CZ106,2)</f>
        <v>4561.8999999999996</v>
      </c>
      <c r="AA106">
        <v>33804725</v>
      </c>
      <c r="AB106">
        <f t="shared" ref="AB106:AB120" si="61">ROUND((AC106+AD106+AF106),6)</f>
        <v>3265.18</v>
      </c>
      <c r="AC106">
        <f t="shared" ref="AC106:AC120" si="62">ROUND((ES106),6)</f>
        <v>2813.1</v>
      </c>
      <c r="AD106">
        <f t="shared" ref="AD106:AD120" si="63">ROUND((((ET106)-(EU106))+AE106),6)</f>
        <v>4.38</v>
      </c>
      <c r="AE106">
        <f t="shared" ref="AE106:AE120" si="64">ROUND((EU106),6)</f>
        <v>1.89</v>
      </c>
      <c r="AF106">
        <f t="shared" ref="AF106:AF120" si="65">ROUND((EV106),6)</f>
        <v>447.7</v>
      </c>
      <c r="AG106">
        <f t="shared" ref="AG106:AG120" si="66">ROUND((AP106),6)</f>
        <v>0</v>
      </c>
      <c r="AH106">
        <f t="shared" ref="AH106:AH120" si="67">(EW106)</f>
        <v>49.36</v>
      </c>
      <c r="AI106">
        <f t="shared" ref="AI106:AI120" si="68">(EX106)</f>
        <v>0.14000000000000001</v>
      </c>
      <c r="AJ106">
        <f t="shared" ref="AJ106:AJ120" si="69">(AS106)</f>
        <v>0</v>
      </c>
      <c r="AK106">
        <v>3265.18</v>
      </c>
      <c r="AL106">
        <v>2813.1</v>
      </c>
      <c r="AM106">
        <v>4.38</v>
      </c>
      <c r="AN106">
        <v>1.89</v>
      </c>
      <c r="AO106">
        <v>447.7</v>
      </c>
      <c r="AP106">
        <v>0</v>
      </c>
      <c r="AQ106">
        <v>49.36</v>
      </c>
      <c r="AR106">
        <v>0.14000000000000001</v>
      </c>
      <c r="AS106">
        <v>0</v>
      </c>
      <c r="AT106">
        <v>95</v>
      </c>
      <c r="AU106">
        <v>47</v>
      </c>
      <c r="AV106">
        <v>1</v>
      </c>
      <c r="AW106">
        <v>1</v>
      </c>
      <c r="AZ106">
        <v>1</v>
      </c>
      <c r="BA106">
        <v>32.909999999999997</v>
      </c>
      <c r="BB106">
        <v>14.44</v>
      </c>
      <c r="BC106">
        <v>4.66</v>
      </c>
      <c r="BD106" t="s">
        <v>3</v>
      </c>
      <c r="BE106" t="s">
        <v>3</v>
      </c>
      <c r="BF106" t="s">
        <v>3</v>
      </c>
      <c r="BG106" t="s">
        <v>3</v>
      </c>
      <c r="BH106">
        <v>0</v>
      </c>
      <c r="BI106">
        <v>1</v>
      </c>
      <c r="BJ106" t="s">
        <v>111</v>
      </c>
      <c r="BM106">
        <v>15001</v>
      </c>
      <c r="BN106">
        <v>0</v>
      </c>
      <c r="BO106" t="s">
        <v>108</v>
      </c>
      <c r="BP106">
        <v>1</v>
      </c>
      <c r="BQ106">
        <v>2</v>
      </c>
      <c r="BR106">
        <v>0</v>
      </c>
      <c r="BS106">
        <v>32.909999999999997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105</v>
      </c>
      <c r="CA106">
        <v>55</v>
      </c>
      <c r="CE106">
        <v>0</v>
      </c>
      <c r="CF106">
        <v>0</v>
      </c>
      <c r="CG106">
        <v>0</v>
      </c>
      <c r="CM106">
        <v>0</v>
      </c>
      <c r="CN106" t="s">
        <v>3</v>
      </c>
      <c r="CO106">
        <v>0</v>
      </c>
      <c r="CP106">
        <f t="shared" ref="CP106:CP120" si="70">(P106+Q106+S106)</f>
        <v>18306.400000000001</v>
      </c>
      <c r="CQ106">
        <f t="shared" ref="CQ106:CQ120" si="71">AC106*BC106</f>
        <v>13109.046</v>
      </c>
      <c r="CR106">
        <f t="shared" ref="CR106:CR120" si="72">AD106*BB106</f>
        <v>63.247199999999999</v>
      </c>
      <c r="CS106">
        <f t="shared" ref="CS106:CS120" si="73">AE106*BS106</f>
        <v>62.199899999999992</v>
      </c>
      <c r="CT106">
        <f t="shared" ref="CT106:CT120" si="74">AF106*BA106</f>
        <v>14733.806999999999</v>
      </c>
      <c r="CU106">
        <f t="shared" ref="CU106:CU120" si="75">AG106</f>
        <v>0</v>
      </c>
      <c r="CV106">
        <f t="shared" ref="CV106:CV120" si="76">AH106</f>
        <v>49.36</v>
      </c>
      <c r="CW106">
        <f t="shared" ref="CW106:CW120" si="77">AI106</f>
        <v>0.14000000000000001</v>
      </c>
      <c r="CX106">
        <f t="shared" ref="CX106:CX120" si="78">AJ106</f>
        <v>0</v>
      </c>
      <c r="CY106">
        <f t="shared" ref="CY106:CY120" si="79">(((S106+R106)*AT106)/100)</f>
        <v>9220.8709999999992</v>
      </c>
      <c r="CZ106">
        <f t="shared" ref="CZ106:CZ120" si="80">(((S106+R106)*AU106)/100)</f>
        <v>4561.9045999999989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1013</v>
      </c>
      <c r="DV106" t="s">
        <v>110</v>
      </c>
      <c r="DW106" t="s">
        <v>110</v>
      </c>
      <c r="DX106">
        <v>1</v>
      </c>
      <c r="DZ106" t="s">
        <v>3</v>
      </c>
      <c r="EA106" t="s">
        <v>3</v>
      </c>
      <c r="EB106" t="s">
        <v>3</v>
      </c>
      <c r="EC106" t="s">
        <v>3</v>
      </c>
      <c r="EE106">
        <v>35526105</v>
      </c>
      <c r="EF106">
        <v>2</v>
      </c>
      <c r="EG106" t="s">
        <v>96</v>
      </c>
      <c r="EH106">
        <v>0</v>
      </c>
      <c r="EI106" t="s">
        <v>3</v>
      </c>
      <c r="EJ106">
        <v>1</v>
      </c>
      <c r="EK106">
        <v>15001</v>
      </c>
      <c r="EL106" t="s">
        <v>97</v>
      </c>
      <c r="EM106" t="s">
        <v>98</v>
      </c>
      <c r="EO106" t="s">
        <v>3</v>
      </c>
      <c r="EQ106">
        <v>0</v>
      </c>
      <c r="ER106">
        <v>3265.18</v>
      </c>
      <c r="ES106">
        <v>2813.1</v>
      </c>
      <c r="ET106">
        <v>4.38</v>
      </c>
      <c r="EU106">
        <v>1.89</v>
      </c>
      <c r="EV106">
        <v>447.7</v>
      </c>
      <c r="EW106">
        <v>49.36</v>
      </c>
      <c r="EX106">
        <v>0.14000000000000001</v>
      </c>
      <c r="EY106">
        <v>0</v>
      </c>
      <c r="FQ106">
        <v>0</v>
      </c>
      <c r="FR106">
        <f t="shared" ref="FR106:FR120" si="81">ROUND(IF(AND(BH106=3,BI106=3),P106,0),2)</f>
        <v>0</v>
      </c>
      <c r="FS106">
        <v>0</v>
      </c>
      <c r="FT106" t="s">
        <v>99</v>
      </c>
      <c r="FU106" t="s">
        <v>100</v>
      </c>
      <c r="FX106">
        <v>94.5</v>
      </c>
      <c r="FY106">
        <v>46.75</v>
      </c>
      <c r="GA106" t="s">
        <v>3</v>
      </c>
      <c r="GD106">
        <v>1</v>
      </c>
      <c r="GF106">
        <v>-1709648782</v>
      </c>
      <c r="GG106">
        <v>2</v>
      </c>
      <c r="GH106">
        <v>1</v>
      </c>
      <c r="GI106">
        <v>2</v>
      </c>
      <c r="GJ106">
        <v>0</v>
      </c>
      <c r="GK106">
        <v>0</v>
      </c>
      <c r="GL106">
        <f t="shared" ref="GL106:GL120" si="82">ROUND(IF(AND(BH106=3,BI106=3,FS106&lt;&gt;0),P106,0),2)</f>
        <v>0</v>
      </c>
      <c r="GM106">
        <f t="shared" ref="GM106:GM120" si="83">ROUND(O106+X106+Y106,2)+GX106</f>
        <v>32089.17</v>
      </c>
      <c r="GN106">
        <f t="shared" ref="GN106:GN120" si="84">IF(OR(BI106=0,BI106=1),ROUND(O106+X106+Y106,2),0)</f>
        <v>32089.17</v>
      </c>
      <c r="GO106">
        <f t="shared" ref="GO106:GO120" si="85">IF(BI106=2,ROUND(O106+X106+Y106,2),0)</f>
        <v>0</v>
      </c>
      <c r="GP106">
        <f t="shared" ref="GP106:GP120" si="86">IF(BI106=4,ROUND(O106+X106+Y106,2)+GX106,0)</f>
        <v>0</v>
      </c>
      <c r="GR106">
        <v>0</v>
      </c>
      <c r="GS106">
        <v>3</v>
      </c>
      <c r="GT106">
        <v>0</v>
      </c>
      <c r="GU106" t="s">
        <v>3</v>
      </c>
      <c r="GV106">
        <f t="shared" ref="GV106:GV120" si="87">ROUND((GT106),6)</f>
        <v>0</v>
      </c>
      <c r="GW106">
        <v>1</v>
      </c>
      <c r="GX106">
        <f t="shared" ref="GX106:GX120" si="88">ROUND(HC106*I106,2)</f>
        <v>0</v>
      </c>
      <c r="HA106">
        <v>0</v>
      </c>
      <c r="HB106">
        <v>0</v>
      </c>
      <c r="HC106">
        <f t="shared" ref="HC106:HC120" si="89">GV106*GW106</f>
        <v>0</v>
      </c>
      <c r="HE106" t="s">
        <v>3</v>
      </c>
      <c r="HF106" t="s">
        <v>3</v>
      </c>
      <c r="IK106">
        <v>0</v>
      </c>
    </row>
    <row r="107" spans="1:245">
      <c r="A107">
        <v>17</v>
      </c>
      <c r="B107">
        <v>1</v>
      </c>
      <c r="C107">
        <f>ROW(SmtRes!A55)</f>
        <v>55</v>
      </c>
      <c r="D107">
        <f>ROW(EtalonRes!A52)</f>
        <v>52</v>
      </c>
      <c r="E107" t="s">
        <v>71</v>
      </c>
      <c r="F107" t="s">
        <v>112</v>
      </c>
      <c r="G107" t="s">
        <v>113</v>
      </c>
      <c r="H107" t="s">
        <v>114</v>
      </c>
      <c r="I107">
        <f>ROUND(65.6/100,9)</f>
        <v>0.65600000000000003</v>
      </c>
      <c r="J107">
        <v>0</v>
      </c>
      <c r="O107">
        <f t="shared" si="50"/>
        <v>8021.17</v>
      </c>
      <c r="P107">
        <f t="shared" si="51"/>
        <v>2725.26</v>
      </c>
      <c r="Q107">
        <f t="shared" si="52"/>
        <v>8.99</v>
      </c>
      <c r="R107">
        <f t="shared" si="53"/>
        <v>3.02</v>
      </c>
      <c r="S107">
        <f t="shared" si="54"/>
        <v>5286.92</v>
      </c>
      <c r="T107">
        <f t="shared" si="55"/>
        <v>0</v>
      </c>
      <c r="U107">
        <f t="shared" si="56"/>
        <v>18.13184</v>
      </c>
      <c r="V107">
        <f t="shared" si="57"/>
        <v>6.5600000000000007E-3</v>
      </c>
      <c r="W107">
        <f t="shared" si="58"/>
        <v>0</v>
      </c>
      <c r="X107">
        <f t="shared" si="59"/>
        <v>5025.4399999999996</v>
      </c>
      <c r="Y107">
        <f t="shared" si="60"/>
        <v>2486.27</v>
      </c>
      <c r="AA107">
        <v>33804725</v>
      </c>
      <c r="AB107">
        <f t="shared" si="61"/>
        <v>807.47</v>
      </c>
      <c r="AC107">
        <f t="shared" si="62"/>
        <v>561.4</v>
      </c>
      <c r="AD107">
        <f t="shared" si="63"/>
        <v>1.18</v>
      </c>
      <c r="AE107">
        <f t="shared" si="64"/>
        <v>0.14000000000000001</v>
      </c>
      <c r="AF107">
        <f t="shared" si="65"/>
        <v>244.89</v>
      </c>
      <c r="AG107">
        <f t="shared" si="66"/>
        <v>0</v>
      </c>
      <c r="AH107">
        <f t="shared" si="67"/>
        <v>27.64</v>
      </c>
      <c r="AI107">
        <f t="shared" si="68"/>
        <v>0.01</v>
      </c>
      <c r="AJ107">
        <f t="shared" si="69"/>
        <v>0</v>
      </c>
      <c r="AK107">
        <v>807.47</v>
      </c>
      <c r="AL107">
        <v>561.4</v>
      </c>
      <c r="AM107">
        <v>1.18</v>
      </c>
      <c r="AN107">
        <v>0.14000000000000001</v>
      </c>
      <c r="AO107">
        <v>244.89</v>
      </c>
      <c r="AP107">
        <v>0</v>
      </c>
      <c r="AQ107">
        <v>27.64</v>
      </c>
      <c r="AR107">
        <v>0.01</v>
      </c>
      <c r="AS107">
        <v>0</v>
      </c>
      <c r="AT107">
        <v>95</v>
      </c>
      <c r="AU107">
        <v>47</v>
      </c>
      <c r="AV107">
        <v>1</v>
      </c>
      <c r="AW107">
        <v>1</v>
      </c>
      <c r="AZ107">
        <v>1</v>
      </c>
      <c r="BA107">
        <v>32.909999999999997</v>
      </c>
      <c r="BB107">
        <v>11.62</v>
      </c>
      <c r="BC107">
        <v>7.4</v>
      </c>
      <c r="BD107" t="s">
        <v>3</v>
      </c>
      <c r="BE107" t="s">
        <v>3</v>
      </c>
      <c r="BF107" t="s">
        <v>3</v>
      </c>
      <c r="BG107" t="s">
        <v>3</v>
      </c>
      <c r="BH107">
        <v>0</v>
      </c>
      <c r="BI107">
        <v>1</v>
      </c>
      <c r="BJ107" t="s">
        <v>115</v>
      </c>
      <c r="BM107">
        <v>15001</v>
      </c>
      <c r="BN107">
        <v>0</v>
      </c>
      <c r="BO107" t="s">
        <v>112</v>
      </c>
      <c r="BP107">
        <v>1</v>
      </c>
      <c r="BQ107">
        <v>2</v>
      </c>
      <c r="BR107">
        <v>0</v>
      </c>
      <c r="BS107">
        <v>32.909999999999997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105</v>
      </c>
      <c r="CA107">
        <v>55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70"/>
        <v>8021.17</v>
      </c>
      <c r="CQ107">
        <f t="shared" si="71"/>
        <v>4154.3599999999997</v>
      </c>
      <c r="CR107">
        <f t="shared" si="72"/>
        <v>13.711599999999999</v>
      </c>
      <c r="CS107">
        <f t="shared" si="73"/>
        <v>4.6074000000000002</v>
      </c>
      <c r="CT107">
        <f t="shared" si="74"/>
        <v>8059.3298999999988</v>
      </c>
      <c r="CU107">
        <f t="shared" si="75"/>
        <v>0</v>
      </c>
      <c r="CV107">
        <f t="shared" si="76"/>
        <v>27.64</v>
      </c>
      <c r="CW107">
        <f t="shared" si="77"/>
        <v>0.01</v>
      </c>
      <c r="CX107">
        <f t="shared" si="78"/>
        <v>0</v>
      </c>
      <c r="CY107">
        <f t="shared" si="79"/>
        <v>5025.4430000000002</v>
      </c>
      <c r="CZ107">
        <f t="shared" si="80"/>
        <v>2486.2718000000004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114</v>
      </c>
      <c r="DW107" t="s">
        <v>114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35526105</v>
      </c>
      <c r="EF107">
        <v>2</v>
      </c>
      <c r="EG107" t="s">
        <v>96</v>
      </c>
      <c r="EH107">
        <v>0</v>
      </c>
      <c r="EI107" t="s">
        <v>3</v>
      </c>
      <c r="EJ107">
        <v>1</v>
      </c>
      <c r="EK107">
        <v>15001</v>
      </c>
      <c r="EL107" t="s">
        <v>97</v>
      </c>
      <c r="EM107" t="s">
        <v>98</v>
      </c>
      <c r="EO107" t="s">
        <v>3</v>
      </c>
      <c r="EQ107">
        <v>0</v>
      </c>
      <c r="ER107">
        <v>807.47</v>
      </c>
      <c r="ES107">
        <v>561.4</v>
      </c>
      <c r="ET107">
        <v>1.18</v>
      </c>
      <c r="EU107">
        <v>0.14000000000000001</v>
      </c>
      <c r="EV107">
        <v>244.89</v>
      </c>
      <c r="EW107">
        <v>27.64</v>
      </c>
      <c r="EX107">
        <v>0.01</v>
      </c>
      <c r="EY107">
        <v>0</v>
      </c>
      <c r="FQ107">
        <v>0</v>
      </c>
      <c r="FR107">
        <f t="shared" si="81"/>
        <v>0</v>
      </c>
      <c r="FS107">
        <v>0</v>
      </c>
      <c r="FT107" t="s">
        <v>99</v>
      </c>
      <c r="FU107" t="s">
        <v>100</v>
      </c>
      <c r="FX107">
        <v>94.5</v>
      </c>
      <c r="FY107">
        <v>46.75</v>
      </c>
      <c r="GA107" t="s">
        <v>3</v>
      </c>
      <c r="GD107">
        <v>1</v>
      </c>
      <c r="GF107">
        <v>501768663</v>
      </c>
      <c r="GG107">
        <v>2</v>
      </c>
      <c r="GH107">
        <v>1</v>
      </c>
      <c r="GI107">
        <v>2</v>
      </c>
      <c r="GJ107">
        <v>0</v>
      </c>
      <c r="GK107">
        <v>0</v>
      </c>
      <c r="GL107">
        <f t="shared" si="82"/>
        <v>0</v>
      </c>
      <c r="GM107">
        <f t="shared" si="83"/>
        <v>15532.88</v>
      </c>
      <c r="GN107">
        <f t="shared" si="84"/>
        <v>15532.88</v>
      </c>
      <c r="GO107">
        <f t="shared" si="85"/>
        <v>0</v>
      </c>
      <c r="GP107">
        <f t="shared" si="86"/>
        <v>0</v>
      </c>
      <c r="GR107">
        <v>0</v>
      </c>
      <c r="GS107">
        <v>3</v>
      </c>
      <c r="GT107">
        <v>0</v>
      </c>
      <c r="GU107" t="s">
        <v>3</v>
      </c>
      <c r="GV107">
        <f t="shared" si="87"/>
        <v>0</v>
      </c>
      <c r="GW107">
        <v>1</v>
      </c>
      <c r="GX107">
        <f t="shared" si="88"/>
        <v>0</v>
      </c>
      <c r="HA107">
        <v>0</v>
      </c>
      <c r="HB107">
        <v>0</v>
      </c>
      <c r="HC107">
        <f t="shared" si="89"/>
        <v>0</v>
      </c>
      <c r="HE107" t="s">
        <v>3</v>
      </c>
      <c r="HF107" t="s">
        <v>3</v>
      </c>
      <c r="IK107">
        <v>0</v>
      </c>
    </row>
    <row r="108" spans="1:245">
      <c r="A108">
        <v>18</v>
      </c>
      <c r="B108">
        <v>1</v>
      </c>
      <c r="C108">
        <v>52</v>
      </c>
      <c r="E108" t="s">
        <v>79</v>
      </c>
      <c r="F108" t="s">
        <v>116</v>
      </c>
      <c r="G108" t="s">
        <v>117</v>
      </c>
      <c r="H108" t="s">
        <v>118</v>
      </c>
      <c r="I108">
        <f>I107*J108</f>
        <v>-0.74128000000000016</v>
      </c>
      <c r="J108">
        <v>-1.1300000000000001</v>
      </c>
      <c r="O108">
        <f t="shared" si="50"/>
        <v>-2600.62</v>
      </c>
      <c r="P108">
        <f t="shared" si="51"/>
        <v>-2600.62</v>
      </c>
      <c r="Q108">
        <f t="shared" si="52"/>
        <v>0</v>
      </c>
      <c r="R108">
        <f t="shared" si="53"/>
        <v>0</v>
      </c>
      <c r="S108">
        <f t="shared" si="54"/>
        <v>0</v>
      </c>
      <c r="T108">
        <f t="shared" si="55"/>
        <v>0</v>
      </c>
      <c r="U108">
        <f t="shared" si="56"/>
        <v>0</v>
      </c>
      <c r="V108">
        <f t="shared" si="57"/>
        <v>0</v>
      </c>
      <c r="W108">
        <f t="shared" si="58"/>
        <v>0</v>
      </c>
      <c r="X108">
        <f t="shared" si="59"/>
        <v>0</v>
      </c>
      <c r="Y108">
        <f t="shared" si="60"/>
        <v>0</v>
      </c>
      <c r="AA108">
        <v>33804725</v>
      </c>
      <c r="AB108">
        <f t="shared" si="61"/>
        <v>458</v>
      </c>
      <c r="AC108">
        <f t="shared" si="62"/>
        <v>458</v>
      </c>
      <c r="AD108">
        <f t="shared" si="63"/>
        <v>0</v>
      </c>
      <c r="AE108">
        <f t="shared" si="64"/>
        <v>0</v>
      </c>
      <c r="AF108">
        <f t="shared" si="65"/>
        <v>0</v>
      </c>
      <c r="AG108">
        <f t="shared" si="66"/>
        <v>0</v>
      </c>
      <c r="AH108">
        <f t="shared" si="67"/>
        <v>0</v>
      </c>
      <c r="AI108">
        <f t="shared" si="68"/>
        <v>0</v>
      </c>
      <c r="AJ108">
        <f t="shared" si="69"/>
        <v>0</v>
      </c>
      <c r="AK108">
        <v>458</v>
      </c>
      <c r="AL108">
        <v>458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95</v>
      </c>
      <c r="AU108">
        <v>47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7.66</v>
      </c>
      <c r="BD108" t="s">
        <v>3</v>
      </c>
      <c r="BE108" t="s">
        <v>3</v>
      </c>
      <c r="BF108" t="s">
        <v>3</v>
      </c>
      <c r="BG108" t="s">
        <v>3</v>
      </c>
      <c r="BH108">
        <v>3</v>
      </c>
      <c r="BI108">
        <v>1</v>
      </c>
      <c r="BJ108" t="s">
        <v>119</v>
      </c>
      <c r="BM108">
        <v>15001</v>
      </c>
      <c r="BN108">
        <v>0</v>
      </c>
      <c r="BO108" t="s">
        <v>116</v>
      </c>
      <c r="BP108">
        <v>1</v>
      </c>
      <c r="BQ108">
        <v>2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105</v>
      </c>
      <c r="CA108">
        <v>55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si="70"/>
        <v>-2600.62</v>
      </c>
      <c r="CQ108">
        <f t="shared" si="71"/>
        <v>3508.28</v>
      </c>
      <c r="CR108">
        <f t="shared" si="72"/>
        <v>0</v>
      </c>
      <c r="CS108">
        <f t="shared" si="73"/>
        <v>0</v>
      </c>
      <c r="CT108">
        <f t="shared" si="74"/>
        <v>0</v>
      </c>
      <c r="CU108">
        <f t="shared" si="75"/>
        <v>0</v>
      </c>
      <c r="CV108">
        <f t="shared" si="76"/>
        <v>0</v>
      </c>
      <c r="CW108">
        <f t="shared" si="77"/>
        <v>0</v>
      </c>
      <c r="CX108">
        <f t="shared" si="78"/>
        <v>0</v>
      </c>
      <c r="CY108">
        <f t="shared" si="79"/>
        <v>0</v>
      </c>
      <c r="CZ108">
        <f t="shared" si="80"/>
        <v>0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1005</v>
      </c>
      <c r="DV108" t="s">
        <v>118</v>
      </c>
      <c r="DW108" t="s">
        <v>118</v>
      </c>
      <c r="DX108">
        <v>100</v>
      </c>
      <c r="DZ108" t="s">
        <v>3</v>
      </c>
      <c r="EA108" t="s">
        <v>3</v>
      </c>
      <c r="EB108" t="s">
        <v>3</v>
      </c>
      <c r="EC108" t="s">
        <v>3</v>
      </c>
      <c r="EE108">
        <v>35526105</v>
      </c>
      <c r="EF108">
        <v>2</v>
      </c>
      <c r="EG108" t="s">
        <v>96</v>
      </c>
      <c r="EH108">
        <v>0</v>
      </c>
      <c r="EI108" t="s">
        <v>3</v>
      </c>
      <c r="EJ108">
        <v>1</v>
      </c>
      <c r="EK108">
        <v>15001</v>
      </c>
      <c r="EL108" t="s">
        <v>97</v>
      </c>
      <c r="EM108" t="s">
        <v>98</v>
      </c>
      <c r="EO108" t="s">
        <v>3</v>
      </c>
      <c r="EQ108">
        <v>0</v>
      </c>
      <c r="ER108">
        <v>458</v>
      </c>
      <c r="ES108">
        <v>458</v>
      </c>
      <c r="ET108">
        <v>0</v>
      </c>
      <c r="EU108">
        <v>0</v>
      </c>
      <c r="EV108">
        <v>0</v>
      </c>
      <c r="EW108">
        <v>0</v>
      </c>
      <c r="EX108">
        <v>0</v>
      </c>
      <c r="FQ108">
        <v>0</v>
      </c>
      <c r="FR108">
        <f t="shared" si="81"/>
        <v>0</v>
      </c>
      <c r="FS108">
        <v>0</v>
      </c>
      <c r="FT108" t="s">
        <v>99</v>
      </c>
      <c r="FU108" t="s">
        <v>100</v>
      </c>
      <c r="FX108">
        <v>94.5</v>
      </c>
      <c r="FY108">
        <v>46.75</v>
      </c>
      <c r="GA108" t="s">
        <v>3</v>
      </c>
      <c r="GD108">
        <v>1</v>
      </c>
      <c r="GF108">
        <v>-756490368</v>
      </c>
      <c r="GG108">
        <v>2</v>
      </c>
      <c r="GH108">
        <v>1</v>
      </c>
      <c r="GI108">
        <v>2</v>
      </c>
      <c r="GJ108">
        <v>0</v>
      </c>
      <c r="GK108">
        <v>0</v>
      </c>
      <c r="GL108">
        <f t="shared" si="82"/>
        <v>0</v>
      </c>
      <c r="GM108">
        <f t="shared" si="83"/>
        <v>-2600.62</v>
      </c>
      <c r="GN108">
        <f t="shared" si="84"/>
        <v>-2600.62</v>
      </c>
      <c r="GO108">
        <f t="shared" si="85"/>
        <v>0</v>
      </c>
      <c r="GP108">
        <f t="shared" si="86"/>
        <v>0</v>
      </c>
      <c r="GR108">
        <v>0</v>
      </c>
      <c r="GS108">
        <v>3</v>
      </c>
      <c r="GT108">
        <v>0</v>
      </c>
      <c r="GU108" t="s">
        <v>3</v>
      </c>
      <c r="GV108">
        <f t="shared" si="87"/>
        <v>0</v>
      </c>
      <c r="GW108">
        <v>1</v>
      </c>
      <c r="GX108">
        <f t="shared" si="88"/>
        <v>0</v>
      </c>
      <c r="HA108">
        <v>0</v>
      </c>
      <c r="HB108">
        <v>0</v>
      </c>
      <c r="HC108">
        <f t="shared" si="89"/>
        <v>0</v>
      </c>
      <c r="HE108" t="s">
        <v>3</v>
      </c>
      <c r="HF108" t="s">
        <v>3</v>
      </c>
      <c r="IK108">
        <v>0</v>
      </c>
    </row>
    <row r="109" spans="1:245">
      <c r="A109">
        <v>18</v>
      </c>
      <c r="B109">
        <v>1</v>
      </c>
      <c r="C109">
        <v>53</v>
      </c>
      <c r="E109" t="s">
        <v>120</v>
      </c>
      <c r="F109" t="s">
        <v>121</v>
      </c>
      <c r="G109" t="s">
        <v>122</v>
      </c>
      <c r="H109" t="s">
        <v>104</v>
      </c>
      <c r="I109">
        <f>I107*J109</f>
        <v>65.599999999999994</v>
      </c>
      <c r="J109">
        <v>99.999999999999986</v>
      </c>
      <c r="O109">
        <f t="shared" si="50"/>
        <v>2931.01</v>
      </c>
      <c r="P109">
        <f t="shared" si="51"/>
        <v>2931.01</v>
      </c>
      <c r="Q109">
        <f t="shared" si="52"/>
        <v>0</v>
      </c>
      <c r="R109">
        <f t="shared" si="53"/>
        <v>0</v>
      </c>
      <c r="S109">
        <f t="shared" si="54"/>
        <v>0</v>
      </c>
      <c r="T109">
        <f t="shared" si="55"/>
        <v>0</v>
      </c>
      <c r="U109">
        <f t="shared" si="56"/>
        <v>0</v>
      </c>
      <c r="V109">
        <f t="shared" si="57"/>
        <v>0</v>
      </c>
      <c r="W109">
        <f t="shared" si="58"/>
        <v>134.47999999999999</v>
      </c>
      <c r="X109">
        <f t="shared" si="59"/>
        <v>0</v>
      </c>
      <c r="Y109">
        <f t="shared" si="60"/>
        <v>0</v>
      </c>
      <c r="AA109">
        <v>33804725</v>
      </c>
      <c r="AB109">
        <f t="shared" si="61"/>
        <v>44.68</v>
      </c>
      <c r="AC109">
        <f t="shared" si="62"/>
        <v>44.68</v>
      </c>
      <c r="AD109">
        <f t="shared" si="63"/>
        <v>0</v>
      </c>
      <c r="AE109">
        <f t="shared" si="64"/>
        <v>0</v>
      </c>
      <c r="AF109">
        <f t="shared" si="65"/>
        <v>0</v>
      </c>
      <c r="AG109">
        <f t="shared" si="66"/>
        <v>0</v>
      </c>
      <c r="AH109">
        <f t="shared" si="67"/>
        <v>0</v>
      </c>
      <c r="AI109">
        <f t="shared" si="68"/>
        <v>0</v>
      </c>
      <c r="AJ109">
        <f t="shared" si="69"/>
        <v>2.0499999999999998</v>
      </c>
      <c r="AK109">
        <v>44.68</v>
      </c>
      <c r="AL109">
        <v>44.68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2.0499999999999998</v>
      </c>
      <c r="AT109">
        <v>95</v>
      </c>
      <c r="AU109">
        <v>47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123</v>
      </c>
      <c r="BM109">
        <v>15001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105</v>
      </c>
      <c r="CA109">
        <v>55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70"/>
        <v>2931.01</v>
      </c>
      <c r="CQ109">
        <f t="shared" si="71"/>
        <v>44.68</v>
      </c>
      <c r="CR109">
        <f t="shared" si="72"/>
        <v>0</v>
      </c>
      <c r="CS109">
        <f t="shared" si="73"/>
        <v>0</v>
      </c>
      <c r="CT109">
        <f t="shared" si="74"/>
        <v>0</v>
      </c>
      <c r="CU109">
        <f t="shared" si="75"/>
        <v>0</v>
      </c>
      <c r="CV109">
        <f t="shared" si="76"/>
        <v>0</v>
      </c>
      <c r="CW109">
        <f t="shared" si="77"/>
        <v>0</v>
      </c>
      <c r="CX109">
        <f t="shared" si="78"/>
        <v>2.0499999999999998</v>
      </c>
      <c r="CY109">
        <f t="shared" si="79"/>
        <v>0</v>
      </c>
      <c r="CZ109">
        <f t="shared" si="80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1005</v>
      </c>
      <c r="DV109" t="s">
        <v>104</v>
      </c>
      <c r="DW109" t="s">
        <v>104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35526105</v>
      </c>
      <c r="EF109">
        <v>2</v>
      </c>
      <c r="EG109" t="s">
        <v>96</v>
      </c>
      <c r="EH109">
        <v>0</v>
      </c>
      <c r="EI109" t="s">
        <v>3</v>
      </c>
      <c r="EJ109">
        <v>1</v>
      </c>
      <c r="EK109">
        <v>15001</v>
      </c>
      <c r="EL109" t="s">
        <v>97</v>
      </c>
      <c r="EM109" t="s">
        <v>98</v>
      </c>
      <c r="EO109" t="s">
        <v>3</v>
      </c>
      <c r="EQ109">
        <v>0</v>
      </c>
      <c r="ER109">
        <v>44.68</v>
      </c>
      <c r="ES109">
        <v>44.68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81"/>
        <v>0</v>
      </c>
      <c r="FS109">
        <v>0</v>
      </c>
      <c r="FT109" t="s">
        <v>99</v>
      </c>
      <c r="FU109" t="s">
        <v>100</v>
      </c>
      <c r="FX109">
        <v>94.5</v>
      </c>
      <c r="FY109">
        <v>46.75</v>
      </c>
      <c r="GA109" t="s">
        <v>3</v>
      </c>
      <c r="GD109">
        <v>1</v>
      </c>
      <c r="GF109">
        <v>2076120530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82"/>
        <v>0</v>
      </c>
      <c r="GM109">
        <f t="shared" si="83"/>
        <v>2931.01</v>
      </c>
      <c r="GN109">
        <f t="shared" si="84"/>
        <v>2931.01</v>
      </c>
      <c r="GO109">
        <f t="shared" si="85"/>
        <v>0</v>
      </c>
      <c r="GP109">
        <f t="shared" si="86"/>
        <v>0</v>
      </c>
      <c r="GR109">
        <v>0</v>
      </c>
      <c r="GS109">
        <v>3</v>
      </c>
      <c r="GT109">
        <v>0</v>
      </c>
      <c r="GU109" t="s">
        <v>3</v>
      </c>
      <c r="GV109">
        <f t="shared" si="87"/>
        <v>0</v>
      </c>
      <c r="GW109">
        <v>1</v>
      </c>
      <c r="GX109">
        <f t="shared" si="88"/>
        <v>0</v>
      </c>
      <c r="HA109">
        <v>0</v>
      </c>
      <c r="HB109">
        <v>0</v>
      </c>
      <c r="HC109">
        <f t="shared" si="89"/>
        <v>0</v>
      </c>
      <c r="HE109" t="s">
        <v>3</v>
      </c>
      <c r="HF109" t="s">
        <v>3</v>
      </c>
      <c r="IK109">
        <v>0</v>
      </c>
    </row>
    <row r="110" spans="1:245">
      <c r="A110">
        <v>17</v>
      </c>
      <c r="B110">
        <v>1</v>
      </c>
      <c r="C110">
        <f>ROW(SmtRes!A64)</f>
        <v>64</v>
      </c>
      <c r="D110">
        <f>ROW(EtalonRes!A61)</f>
        <v>61</v>
      </c>
      <c r="E110" t="s">
        <v>90</v>
      </c>
      <c r="F110" t="s">
        <v>124</v>
      </c>
      <c r="G110" t="s">
        <v>125</v>
      </c>
      <c r="H110" t="s">
        <v>126</v>
      </c>
      <c r="I110">
        <f>ROUND(3/100,9)</f>
        <v>0.03</v>
      </c>
      <c r="J110">
        <v>0</v>
      </c>
      <c r="O110">
        <f t="shared" si="50"/>
        <v>1572.56</v>
      </c>
      <c r="P110">
        <f t="shared" si="51"/>
        <v>48.84</v>
      </c>
      <c r="Q110">
        <f t="shared" si="52"/>
        <v>14.94</v>
      </c>
      <c r="R110">
        <f t="shared" si="53"/>
        <v>1.07</v>
      </c>
      <c r="S110">
        <f t="shared" si="54"/>
        <v>1508.78</v>
      </c>
      <c r="T110">
        <f t="shared" si="55"/>
        <v>0</v>
      </c>
      <c r="U110">
        <f t="shared" si="56"/>
        <v>4.9940999999999995</v>
      </c>
      <c r="V110">
        <f t="shared" si="57"/>
        <v>2.3999999999999998E-3</v>
      </c>
      <c r="W110">
        <f t="shared" si="58"/>
        <v>0</v>
      </c>
      <c r="X110">
        <f t="shared" si="59"/>
        <v>1434.36</v>
      </c>
      <c r="Y110">
        <f t="shared" si="60"/>
        <v>709.63</v>
      </c>
      <c r="AA110">
        <v>33804725</v>
      </c>
      <c r="AB110">
        <f t="shared" si="61"/>
        <v>2053.38</v>
      </c>
      <c r="AC110">
        <f t="shared" si="62"/>
        <v>478.86</v>
      </c>
      <c r="AD110">
        <f t="shared" si="63"/>
        <v>46.33</v>
      </c>
      <c r="AE110">
        <f t="shared" si="64"/>
        <v>1.08</v>
      </c>
      <c r="AF110">
        <f t="shared" si="65"/>
        <v>1528.19</v>
      </c>
      <c r="AG110">
        <f t="shared" si="66"/>
        <v>0</v>
      </c>
      <c r="AH110">
        <f t="shared" si="67"/>
        <v>166.47</v>
      </c>
      <c r="AI110">
        <f t="shared" si="68"/>
        <v>0.08</v>
      </c>
      <c r="AJ110">
        <f t="shared" si="69"/>
        <v>0</v>
      </c>
      <c r="AK110">
        <v>2053.38</v>
      </c>
      <c r="AL110">
        <v>478.86</v>
      </c>
      <c r="AM110">
        <v>46.33</v>
      </c>
      <c r="AN110">
        <v>1.08</v>
      </c>
      <c r="AO110">
        <v>1528.19</v>
      </c>
      <c r="AP110">
        <v>0</v>
      </c>
      <c r="AQ110">
        <v>166.47</v>
      </c>
      <c r="AR110">
        <v>0.08</v>
      </c>
      <c r="AS110">
        <v>0</v>
      </c>
      <c r="AT110">
        <v>95</v>
      </c>
      <c r="AU110">
        <v>47</v>
      </c>
      <c r="AV110">
        <v>1</v>
      </c>
      <c r="AW110">
        <v>1</v>
      </c>
      <c r="AZ110">
        <v>1</v>
      </c>
      <c r="BA110">
        <v>32.909999999999997</v>
      </c>
      <c r="BB110">
        <v>10.75</v>
      </c>
      <c r="BC110">
        <v>3.4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1</v>
      </c>
      <c r="BJ110" t="s">
        <v>127</v>
      </c>
      <c r="BM110">
        <v>15001</v>
      </c>
      <c r="BN110">
        <v>0</v>
      </c>
      <c r="BO110" t="s">
        <v>124</v>
      </c>
      <c r="BP110">
        <v>1</v>
      </c>
      <c r="BQ110">
        <v>2</v>
      </c>
      <c r="BR110">
        <v>0</v>
      </c>
      <c r="BS110">
        <v>32.909999999999997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105</v>
      </c>
      <c r="CA110">
        <v>55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>
        <f t="shared" si="70"/>
        <v>1572.56</v>
      </c>
      <c r="CQ110">
        <f t="shared" si="71"/>
        <v>1628.124</v>
      </c>
      <c r="CR110">
        <f t="shared" si="72"/>
        <v>498.04749999999996</v>
      </c>
      <c r="CS110">
        <f t="shared" si="73"/>
        <v>35.5428</v>
      </c>
      <c r="CT110">
        <f t="shared" si="74"/>
        <v>50292.732899999995</v>
      </c>
      <c r="CU110">
        <f t="shared" si="75"/>
        <v>0</v>
      </c>
      <c r="CV110">
        <f t="shared" si="76"/>
        <v>166.47</v>
      </c>
      <c r="CW110">
        <f t="shared" si="77"/>
        <v>0.08</v>
      </c>
      <c r="CX110">
        <f t="shared" si="78"/>
        <v>0</v>
      </c>
      <c r="CY110">
        <f t="shared" si="79"/>
        <v>1434.3575000000001</v>
      </c>
      <c r="CZ110">
        <f t="shared" si="80"/>
        <v>709.62950000000001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126</v>
      </c>
      <c r="DW110" t="s">
        <v>126</v>
      </c>
      <c r="DX110">
        <v>1</v>
      </c>
      <c r="DZ110" t="s">
        <v>3</v>
      </c>
      <c r="EA110" t="s">
        <v>3</v>
      </c>
      <c r="EB110" t="s">
        <v>3</v>
      </c>
      <c r="EC110" t="s">
        <v>3</v>
      </c>
      <c r="EE110">
        <v>35526105</v>
      </c>
      <c r="EF110">
        <v>2</v>
      </c>
      <c r="EG110" t="s">
        <v>96</v>
      </c>
      <c r="EH110">
        <v>0</v>
      </c>
      <c r="EI110" t="s">
        <v>3</v>
      </c>
      <c r="EJ110">
        <v>1</v>
      </c>
      <c r="EK110">
        <v>15001</v>
      </c>
      <c r="EL110" t="s">
        <v>97</v>
      </c>
      <c r="EM110" t="s">
        <v>98</v>
      </c>
      <c r="EO110" t="s">
        <v>3</v>
      </c>
      <c r="EQ110">
        <v>0</v>
      </c>
      <c r="ER110">
        <v>2053.38</v>
      </c>
      <c r="ES110">
        <v>478.86</v>
      </c>
      <c r="ET110">
        <v>46.33</v>
      </c>
      <c r="EU110">
        <v>1.08</v>
      </c>
      <c r="EV110">
        <v>1528.19</v>
      </c>
      <c r="EW110">
        <v>166.47</v>
      </c>
      <c r="EX110">
        <v>0.08</v>
      </c>
      <c r="EY110">
        <v>0</v>
      </c>
      <c r="FQ110">
        <v>0</v>
      </c>
      <c r="FR110">
        <f t="shared" si="81"/>
        <v>0</v>
      </c>
      <c r="FS110">
        <v>0</v>
      </c>
      <c r="FT110" t="s">
        <v>99</v>
      </c>
      <c r="FU110" t="s">
        <v>100</v>
      </c>
      <c r="FX110">
        <v>94.5</v>
      </c>
      <c r="FY110">
        <v>46.75</v>
      </c>
      <c r="GA110" t="s">
        <v>3</v>
      </c>
      <c r="GD110">
        <v>1</v>
      </c>
      <c r="GF110">
        <v>-1841865788</v>
      </c>
      <c r="GG110">
        <v>2</v>
      </c>
      <c r="GH110">
        <v>1</v>
      </c>
      <c r="GI110">
        <v>2</v>
      </c>
      <c r="GJ110">
        <v>0</v>
      </c>
      <c r="GK110">
        <v>0</v>
      </c>
      <c r="GL110">
        <f t="shared" si="82"/>
        <v>0</v>
      </c>
      <c r="GM110">
        <f t="shared" si="83"/>
        <v>3716.55</v>
      </c>
      <c r="GN110">
        <f t="shared" si="84"/>
        <v>3716.55</v>
      </c>
      <c r="GO110">
        <f t="shared" si="85"/>
        <v>0</v>
      </c>
      <c r="GP110">
        <f t="shared" si="86"/>
        <v>0</v>
      </c>
      <c r="GR110">
        <v>0</v>
      </c>
      <c r="GS110">
        <v>3</v>
      </c>
      <c r="GT110">
        <v>0</v>
      </c>
      <c r="GU110" t="s">
        <v>3</v>
      </c>
      <c r="GV110">
        <f t="shared" si="87"/>
        <v>0</v>
      </c>
      <c r="GW110">
        <v>1</v>
      </c>
      <c r="GX110">
        <f t="shared" si="88"/>
        <v>0</v>
      </c>
      <c r="HA110">
        <v>0</v>
      </c>
      <c r="HB110">
        <v>0</v>
      </c>
      <c r="HC110">
        <f t="shared" si="89"/>
        <v>0</v>
      </c>
      <c r="HE110" t="s">
        <v>3</v>
      </c>
      <c r="HF110" t="s">
        <v>3</v>
      </c>
      <c r="IK110">
        <v>0</v>
      </c>
    </row>
    <row r="111" spans="1:245">
      <c r="A111">
        <v>18</v>
      </c>
      <c r="B111">
        <v>1</v>
      </c>
      <c r="C111">
        <v>63</v>
      </c>
      <c r="E111" t="s">
        <v>101</v>
      </c>
      <c r="F111" t="s">
        <v>128</v>
      </c>
      <c r="G111" t="s">
        <v>129</v>
      </c>
      <c r="H111" t="s">
        <v>104</v>
      </c>
      <c r="I111">
        <f>I110*J111</f>
        <v>3.15</v>
      </c>
      <c r="J111">
        <v>105</v>
      </c>
      <c r="O111">
        <f t="shared" si="50"/>
        <v>0</v>
      </c>
      <c r="P111">
        <f t="shared" si="51"/>
        <v>0</v>
      </c>
      <c r="Q111">
        <f t="shared" si="52"/>
        <v>0</v>
      </c>
      <c r="R111">
        <f t="shared" si="53"/>
        <v>0</v>
      </c>
      <c r="S111">
        <f t="shared" si="54"/>
        <v>0</v>
      </c>
      <c r="T111">
        <f t="shared" si="55"/>
        <v>0</v>
      </c>
      <c r="U111">
        <f t="shared" si="56"/>
        <v>0</v>
      </c>
      <c r="V111">
        <f t="shared" si="57"/>
        <v>0</v>
      </c>
      <c r="W111">
        <f t="shared" si="58"/>
        <v>0</v>
      </c>
      <c r="X111">
        <f t="shared" si="59"/>
        <v>0</v>
      </c>
      <c r="Y111">
        <f t="shared" si="60"/>
        <v>0</v>
      </c>
      <c r="AA111">
        <v>33804725</v>
      </c>
      <c r="AB111">
        <f t="shared" si="61"/>
        <v>0</v>
      </c>
      <c r="AC111">
        <f t="shared" si="62"/>
        <v>0</v>
      </c>
      <c r="AD111">
        <f t="shared" si="63"/>
        <v>0</v>
      </c>
      <c r="AE111">
        <f t="shared" si="64"/>
        <v>0</v>
      </c>
      <c r="AF111">
        <f t="shared" si="65"/>
        <v>0</v>
      </c>
      <c r="AG111">
        <f t="shared" si="66"/>
        <v>0</v>
      </c>
      <c r="AH111">
        <f t="shared" si="67"/>
        <v>0</v>
      </c>
      <c r="AI111">
        <f t="shared" si="68"/>
        <v>0</v>
      </c>
      <c r="AJ111">
        <f t="shared" si="69"/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95</v>
      </c>
      <c r="AU111">
        <v>47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130</v>
      </c>
      <c r="BM111">
        <v>15001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105</v>
      </c>
      <c r="CA111">
        <v>55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70"/>
        <v>0</v>
      </c>
      <c r="CQ111">
        <f t="shared" si="71"/>
        <v>0</v>
      </c>
      <c r="CR111">
        <f t="shared" si="72"/>
        <v>0</v>
      </c>
      <c r="CS111">
        <f t="shared" si="73"/>
        <v>0</v>
      </c>
      <c r="CT111">
        <f t="shared" si="74"/>
        <v>0</v>
      </c>
      <c r="CU111">
        <f t="shared" si="75"/>
        <v>0</v>
      </c>
      <c r="CV111">
        <f t="shared" si="76"/>
        <v>0</v>
      </c>
      <c r="CW111">
        <f t="shared" si="77"/>
        <v>0</v>
      </c>
      <c r="CX111">
        <f t="shared" si="78"/>
        <v>0</v>
      </c>
      <c r="CY111">
        <f t="shared" si="79"/>
        <v>0</v>
      </c>
      <c r="CZ111">
        <f t="shared" si="80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1005</v>
      </c>
      <c r="DV111" t="s">
        <v>104</v>
      </c>
      <c r="DW111" t="s">
        <v>104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35526105</v>
      </c>
      <c r="EF111">
        <v>2</v>
      </c>
      <c r="EG111" t="s">
        <v>96</v>
      </c>
      <c r="EH111">
        <v>0</v>
      </c>
      <c r="EI111" t="s">
        <v>3</v>
      </c>
      <c r="EJ111">
        <v>1</v>
      </c>
      <c r="EK111">
        <v>15001</v>
      </c>
      <c r="EL111" t="s">
        <v>97</v>
      </c>
      <c r="EM111" t="s">
        <v>98</v>
      </c>
      <c r="EO111" t="s">
        <v>3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f t="shared" si="81"/>
        <v>0</v>
      </c>
      <c r="FS111">
        <v>0</v>
      </c>
      <c r="FT111" t="s">
        <v>99</v>
      </c>
      <c r="FU111" t="s">
        <v>100</v>
      </c>
      <c r="FX111">
        <v>94.5</v>
      </c>
      <c r="FY111">
        <v>46.75</v>
      </c>
      <c r="GA111" t="s">
        <v>3</v>
      </c>
      <c r="GD111">
        <v>1</v>
      </c>
      <c r="GF111">
        <v>522970763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82"/>
        <v>0</v>
      </c>
      <c r="GM111">
        <f t="shared" si="83"/>
        <v>0</v>
      </c>
      <c r="GN111">
        <f t="shared" si="84"/>
        <v>0</v>
      </c>
      <c r="GO111">
        <f t="shared" si="85"/>
        <v>0</v>
      </c>
      <c r="GP111">
        <f t="shared" si="86"/>
        <v>0</v>
      </c>
      <c r="GR111">
        <v>0</v>
      </c>
      <c r="GS111">
        <v>3</v>
      </c>
      <c r="GT111">
        <v>0</v>
      </c>
      <c r="GU111" t="s">
        <v>3</v>
      </c>
      <c r="GV111">
        <f t="shared" si="87"/>
        <v>0</v>
      </c>
      <c r="GW111">
        <v>1</v>
      </c>
      <c r="GX111">
        <f t="shared" si="88"/>
        <v>0</v>
      </c>
      <c r="HA111">
        <v>0</v>
      </c>
      <c r="HB111">
        <v>0</v>
      </c>
      <c r="HC111">
        <f t="shared" si="89"/>
        <v>0</v>
      </c>
      <c r="HE111" t="s">
        <v>3</v>
      </c>
      <c r="HF111" t="s">
        <v>3</v>
      </c>
      <c r="IK111">
        <v>0</v>
      </c>
    </row>
    <row r="112" spans="1:245">
      <c r="A112">
        <v>18</v>
      </c>
      <c r="B112">
        <v>1</v>
      </c>
      <c r="C112">
        <v>64</v>
      </c>
      <c r="E112" t="s">
        <v>131</v>
      </c>
      <c r="F112" t="s">
        <v>132</v>
      </c>
      <c r="G112" t="s">
        <v>133</v>
      </c>
      <c r="H112" t="s">
        <v>134</v>
      </c>
      <c r="I112">
        <f>I110*J112</f>
        <v>2.6699999999999998E-4</v>
      </c>
      <c r="J112">
        <v>8.8999999999999999E-3</v>
      </c>
      <c r="O112">
        <f t="shared" si="50"/>
        <v>0</v>
      </c>
      <c r="P112">
        <f t="shared" si="51"/>
        <v>0</v>
      </c>
      <c r="Q112">
        <f t="shared" si="52"/>
        <v>0</v>
      </c>
      <c r="R112">
        <f t="shared" si="53"/>
        <v>0</v>
      </c>
      <c r="S112">
        <f t="shared" si="54"/>
        <v>0</v>
      </c>
      <c r="T112">
        <f t="shared" si="55"/>
        <v>0</v>
      </c>
      <c r="U112">
        <f t="shared" si="56"/>
        <v>0</v>
      </c>
      <c r="V112">
        <f t="shared" si="57"/>
        <v>0</v>
      </c>
      <c r="W112">
        <f t="shared" si="58"/>
        <v>0</v>
      </c>
      <c r="X112">
        <f t="shared" si="59"/>
        <v>0</v>
      </c>
      <c r="Y112">
        <f t="shared" si="60"/>
        <v>0</v>
      </c>
      <c r="AA112">
        <v>33804725</v>
      </c>
      <c r="AB112">
        <f t="shared" si="61"/>
        <v>0</v>
      </c>
      <c r="AC112">
        <f t="shared" si="62"/>
        <v>0</v>
      </c>
      <c r="AD112">
        <f t="shared" si="63"/>
        <v>0</v>
      </c>
      <c r="AE112">
        <f t="shared" si="64"/>
        <v>0</v>
      </c>
      <c r="AF112">
        <f t="shared" si="65"/>
        <v>0</v>
      </c>
      <c r="AG112">
        <f t="shared" si="66"/>
        <v>0</v>
      </c>
      <c r="AH112">
        <f t="shared" si="67"/>
        <v>0</v>
      </c>
      <c r="AI112">
        <f t="shared" si="68"/>
        <v>0</v>
      </c>
      <c r="AJ112">
        <f t="shared" si="69"/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95</v>
      </c>
      <c r="AU112">
        <v>47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1</v>
      </c>
      <c r="BJ112" t="s">
        <v>135</v>
      </c>
      <c r="BM112">
        <v>15001</v>
      </c>
      <c r="BN112">
        <v>0</v>
      </c>
      <c r="BO112" t="s">
        <v>3</v>
      </c>
      <c r="BP112">
        <v>0</v>
      </c>
      <c r="BQ112">
        <v>2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105</v>
      </c>
      <c r="CA112">
        <v>55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70"/>
        <v>0</v>
      </c>
      <c r="CQ112">
        <f t="shared" si="71"/>
        <v>0</v>
      </c>
      <c r="CR112">
        <f t="shared" si="72"/>
        <v>0</v>
      </c>
      <c r="CS112">
        <f t="shared" si="73"/>
        <v>0</v>
      </c>
      <c r="CT112">
        <f t="shared" si="74"/>
        <v>0</v>
      </c>
      <c r="CU112">
        <f t="shared" si="75"/>
        <v>0</v>
      </c>
      <c r="CV112">
        <f t="shared" si="76"/>
        <v>0</v>
      </c>
      <c r="CW112">
        <f t="shared" si="77"/>
        <v>0</v>
      </c>
      <c r="CX112">
        <f t="shared" si="78"/>
        <v>0</v>
      </c>
      <c r="CY112">
        <f t="shared" si="79"/>
        <v>0</v>
      </c>
      <c r="CZ112">
        <f t="shared" si="80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1009</v>
      </c>
      <c r="DV112" t="s">
        <v>134</v>
      </c>
      <c r="DW112" t="s">
        <v>134</v>
      </c>
      <c r="DX112">
        <v>1000</v>
      </c>
      <c r="DZ112" t="s">
        <v>3</v>
      </c>
      <c r="EA112" t="s">
        <v>3</v>
      </c>
      <c r="EB112" t="s">
        <v>3</v>
      </c>
      <c r="EC112" t="s">
        <v>3</v>
      </c>
      <c r="EE112">
        <v>35526105</v>
      </c>
      <c r="EF112">
        <v>2</v>
      </c>
      <c r="EG112" t="s">
        <v>96</v>
      </c>
      <c r="EH112">
        <v>0</v>
      </c>
      <c r="EI112" t="s">
        <v>3</v>
      </c>
      <c r="EJ112">
        <v>1</v>
      </c>
      <c r="EK112">
        <v>15001</v>
      </c>
      <c r="EL112" t="s">
        <v>97</v>
      </c>
      <c r="EM112" t="s">
        <v>98</v>
      </c>
      <c r="EO112" t="s">
        <v>3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FQ112">
        <v>0</v>
      </c>
      <c r="FR112">
        <f t="shared" si="81"/>
        <v>0</v>
      </c>
      <c r="FS112">
        <v>0</v>
      </c>
      <c r="FT112" t="s">
        <v>99</v>
      </c>
      <c r="FU112" t="s">
        <v>100</v>
      </c>
      <c r="FX112">
        <v>94.5</v>
      </c>
      <c r="FY112">
        <v>46.75</v>
      </c>
      <c r="GA112" t="s">
        <v>3</v>
      </c>
      <c r="GD112">
        <v>1</v>
      </c>
      <c r="GF112">
        <v>-192135928</v>
      </c>
      <c r="GG112">
        <v>2</v>
      </c>
      <c r="GH112">
        <v>1</v>
      </c>
      <c r="GI112">
        <v>-2</v>
      </c>
      <c r="GJ112">
        <v>0</v>
      </c>
      <c r="GK112">
        <v>0</v>
      </c>
      <c r="GL112">
        <f t="shared" si="82"/>
        <v>0</v>
      </c>
      <c r="GM112">
        <f t="shared" si="83"/>
        <v>0</v>
      </c>
      <c r="GN112">
        <f t="shared" si="84"/>
        <v>0</v>
      </c>
      <c r="GO112">
        <f t="shared" si="85"/>
        <v>0</v>
      </c>
      <c r="GP112">
        <f t="shared" si="86"/>
        <v>0</v>
      </c>
      <c r="GR112">
        <v>0</v>
      </c>
      <c r="GS112">
        <v>3</v>
      </c>
      <c r="GT112">
        <v>0</v>
      </c>
      <c r="GU112" t="s">
        <v>3</v>
      </c>
      <c r="GV112">
        <f t="shared" si="87"/>
        <v>0</v>
      </c>
      <c r="GW112">
        <v>1</v>
      </c>
      <c r="GX112">
        <f t="shared" si="88"/>
        <v>0</v>
      </c>
      <c r="HA112">
        <v>0</v>
      </c>
      <c r="HB112">
        <v>0</v>
      </c>
      <c r="HC112">
        <f t="shared" si="89"/>
        <v>0</v>
      </c>
      <c r="HE112" t="s">
        <v>3</v>
      </c>
      <c r="HF112" t="s">
        <v>3</v>
      </c>
      <c r="IK112">
        <v>0</v>
      </c>
    </row>
    <row r="113" spans="1:245">
      <c r="A113">
        <v>17</v>
      </c>
      <c r="B113">
        <v>1</v>
      </c>
      <c r="C113">
        <f>ROW(SmtRes!A72)</f>
        <v>72</v>
      </c>
      <c r="D113">
        <f>ROW(EtalonRes!A68)</f>
        <v>68</v>
      </c>
      <c r="E113" t="s">
        <v>136</v>
      </c>
      <c r="F113" t="s">
        <v>137</v>
      </c>
      <c r="G113" t="s">
        <v>138</v>
      </c>
      <c r="H113" t="s">
        <v>139</v>
      </c>
      <c r="I113">
        <f>ROUND(4/100,9)</f>
        <v>0.04</v>
      </c>
      <c r="J113">
        <v>0</v>
      </c>
      <c r="O113">
        <f t="shared" si="50"/>
        <v>1006.56</v>
      </c>
      <c r="P113">
        <f t="shared" si="51"/>
        <v>762.38</v>
      </c>
      <c r="Q113">
        <f t="shared" si="52"/>
        <v>6.24</v>
      </c>
      <c r="R113">
        <f t="shared" si="53"/>
        <v>0.71</v>
      </c>
      <c r="S113">
        <f t="shared" si="54"/>
        <v>237.94</v>
      </c>
      <c r="T113">
        <f t="shared" si="55"/>
        <v>0</v>
      </c>
      <c r="U113">
        <f t="shared" si="56"/>
        <v>0.84760000000000002</v>
      </c>
      <c r="V113">
        <f t="shared" si="57"/>
        <v>1.6000000000000001E-3</v>
      </c>
      <c r="W113">
        <f t="shared" si="58"/>
        <v>0</v>
      </c>
      <c r="X113">
        <f t="shared" si="59"/>
        <v>252.97</v>
      </c>
      <c r="Y113">
        <f t="shared" si="60"/>
        <v>128.87</v>
      </c>
      <c r="AA113">
        <v>33804725</v>
      </c>
      <c r="AB113">
        <f t="shared" si="61"/>
        <v>4199.17</v>
      </c>
      <c r="AC113">
        <f t="shared" si="62"/>
        <v>4004.09</v>
      </c>
      <c r="AD113">
        <f t="shared" si="63"/>
        <v>14.33</v>
      </c>
      <c r="AE113">
        <f t="shared" si="64"/>
        <v>0.54</v>
      </c>
      <c r="AF113">
        <f t="shared" si="65"/>
        <v>180.75</v>
      </c>
      <c r="AG113">
        <f t="shared" si="66"/>
        <v>0</v>
      </c>
      <c r="AH113">
        <f t="shared" si="67"/>
        <v>21.19</v>
      </c>
      <c r="AI113">
        <f t="shared" si="68"/>
        <v>0.04</v>
      </c>
      <c r="AJ113">
        <f t="shared" si="69"/>
        <v>0</v>
      </c>
      <c r="AK113">
        <v>4199.17</v>
      </c>
      <c r="AL113">
        <v>4004.09</v>
      </c>
      <c r="AM113">
        <v>14.33</v>
      </c>
      <c r="AN113">
        <v>0.54</v>
      </c>
      <c r="AO113">
        <v>180.75</v>
      </c>
      <c r="AP113">
        <v>0</v>
      </c>
      <c r="AQ113">
        <v>21.19</v>
      </c>
      <c r="AR113">
        <v>0.04</v>
      </c>
      <c r="AS113">
        <v>0</v>
      </c>
      <c r="AT113">
        <v>106</v>
      </c>
      <c r="AU113">
        <v>54</v>
      </c>
      <c r="AV113">
        <v>1</v>
      </c>
      <c r="AW113">
        <v>1</v>
      </c>
      <c r="AZ113">
        <v>1</v>
      </c>
      <c r="BA113">
        <v>32.909999999999997</v>
      </c>
      <c r="BB113">
        <v>10.88</v>
      </c>
      <c r="BC113">
        <v>4.76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1</v>
      </c>
      <c r="BJ113" t="s">
        <v>140</v>
      </c>
      <c r="BM113">
        <v>10001</v>
      </c>
      <c r="BN113">
        <v>0</v>
      </c>
      <c r="BO113" t="s">
        <v>137</v>
      </c>
      <c r="BP113">
        <v>1</v>
      </c>
      <c r="BQ113">
        <v>2</v>
      </c>
      <c r="BR113">
        <v>0</v>
      </c>
      <c r="BS113">
        <v>32.909999999999997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118</v>
      </c>
      <c r="CA113">
        <v>63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70"/>
        <v>1006.56</v>
      </c>
      <c r="CQ113">
        <f t="shared" si="71"/>
        <v>19059.468400000002</v>
      </c>
      <c r="CR113">
        <f t="shared" si="72"/>
        <v>155.91040000000001</v>
      </c>
      <c r="CS113">
        <f t="shared" si="73"/>
        <v>17.7714</v>
      </c>
      <c r="CT113">
        <f t="shared" si="74"/>
        <v>5948.4824999999992</v>
      </c>
      <c r="CU113">
        <f t="shared" si="75"/>
        <v>0</v>
      </c>
      <c r="CV113">
        <f t="shared" si="76"/>
        <v>21.19</v>
      </c>
      <c r="CW113">
        <f t="shared" si="77"/>
        <v>0.04</v>
      </c>
      <c r="CX113">
        <f t="shared" si="78"/>
        <v>0</v>
      </c>
      <c r="CY113">
        <f t="shared" si="79"/>
        <v>252.96900000000002</v>
      </c>
      <c r="CZ113">
        <f t="shared" si="80"/>
        <v>128.87100000000001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139</v>
      </c>
      <c r="DW113" t="s">
        <v>139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35526079</v>
      </c>
      <c r="EF113">
        <v>2</v>
      </c>
      <c r="EG113" t="s">
        <v>96</v>
      </c>
      <c r="EH113">
        <v>0</v>
      </c>
      <c r="EI113" t="s">
        <v>3</v>
      </c>
      <c r="EJ113">
        <v>1</v>
      </c>
      <c r="EK113">
        <v>10001</v>
      </c>
      <c r="EL113" t="s">
        <v>141</v>
      </c>
      <c r="EM113" t="s">
        <v>142</v>
      </c>
      <c r="EO113" t="s">
        <v>3</v>
      </c>
      <c r="EQ113">
        <v>0</v>
      </c>
      <c r="ER113">
        <v>4199.17</v>
      </c>
      <c r="ES113">
        <v>4004.09</v>
      </c>
      <c r="ET113">
        <v>14.33</v>
      </c>
      <c r="EU113">
        <v>0.54</v>
      </c>
      <c r="EV113">
        <v>180.75</v>
      </c>
      <c r="EW113">
        <v>21.19</v>
      </c>
      <c r="EX113">
        <v>0.04</v>
      </c>
      <c r="EY113">
        <v>0</v>
      </c>
      <c r="FQ113">
        <v>0</v>
      </c>
      <c r="FR113">
        <f t="shared" si="81"/>
        <v>0</v>
      </c>
      <c r="FS113">
        <v>0</v>
      </c>
      <c r="FT113" t="s">
        <v>99</v>
      </c>
      <c r="FU113" t="s">
        <v>100</v>
      </c>
      <c r="FX113">
        <v>106.2</v>
      </c>
      <c r="FY113">
        <v>53.55</v>
      </c>
      <c r="GA113" t="s">
        <v>3</v>
      </c>
      <c r="GD113">
        <v>1</v>
      </c>
      <c r="GF113">
        <v>-1773683300</v>
      </c>
      <c r="GG113">
        <v>2</v>
      </c>
      <c r="GH113">
        <v>1</v>
      </c>
      <c r="GI113">
        <v>2</v>
      </c>
      <c r="GJ113">
        <v>0</v>
      </c>
      <c r="GK113">
        <v>0</v>
      </c>
      <c r="GL113">
        <f t="shared" si="82"/>
        <v>0</v>
      </c>
      <c r="GM113">
        <f t="shared" si="83"/>
        <v>1388.4</v>
      </c>
      <c r="GN113">
        <f t="shared" si="84"/>
        <v>1388.4</v>
      </c>
      <c r="GO113">
        <f t="shared" si="85"/>
        <v>0</v>
      </c>
      <c r="GP113">
        <f t="shared" si="86"/>
        <v>0</v>
      </c>
      <c r="GR113">
        <v>0</v>
      </c>
      <c r="GS113">
        <v>3</v>
      </c>
      <c r="GT113">
        <v>0</v>
      </c>
      <c r="GU113" t="s">
        <v>3</v>
      </c>
      <c r="GV113">
        <f t="shared" si="87"/>
        <v>0</v>
      </c>
      <c r="GW113">
        <v>1</v>
      </c>
      <c r="GX113">
        <f t="shared" si="88"/>
        <v>0</v>
      </c>
      <c r="HA113">
        <v>0</v>
      </c>
      <c r="HB113">
        <v>0</v>
      </c>
      <c r="HC113">
        <f t="shared" si="89"/>
        <v>0</v>
      </c>
      <c r="HE113" t="s">
        <v>3</v>
      </c>
      <c r="HF113" t="s">
        <v>3</v>
      </c>
      <c r="IK113">
        <v>0</v>
      </c>
    </row>
    <row r="114" spans="1:245">
      <c r="A114">
        <v>18</v>
      </c>
      <c r="B114">
        <v>1</v>
      </c>
      <c r="C114">
        <v>70</v>
      </c>
      <c r="E114" t="s">
        <v>143</v>
      </c>
      <c r="F114" t="s">
        <v>144</v>
      </c>
      <c r="G114" t="s">
        <v>145</v>
      </c>
      <c r="H114" t="s">
        <v>146</v>
      </c>
      <c r="I114">
        <f>I113*J114</f>
        <v>4</v>
      </c>
      <c r="J114">
        <v>100</v>
      </c>
      <c r="O114">
        <f t="shared" si="50"/>
        <v>720.63</v>
      </c>
      <c r="P114">
        <f t="shared" si="51"/>
        <v>720.63</v>
      </c>
      <c r="Q114">
        <f t="shared" si="52"/>
        <v>0</v>
      </c>
      <c r="R114">
        <f t="shared" si="53"/>
        <v>0</v>
      </c>
      <c r="S114">
        <f t="shared" si="54"/>
        <v>0</v>
      </c>
      <c r="T114">
        <f t="shared" si="55"/>
        <v>0</v>
      </c>
      <c r="U114">
        <f t="shared" si="56"/>
        <v>0</v>
      </c>
      <c r="V114">
        <f t="shared" si="57"/>
        <v>0</v>
      </c>
      <c r="W114">
        <f t="shared" si="58"/>
        <v>34.72</v>
      </c>
      <c r="X114">
        <f t="shared" si="59"/>
        <v>0</v>
      </c>
      <c r="Y114">
        <f t="shared" si="60"/>
        <v>0</v>
      </c>
      <c r="AA114">
        <v>33804725</v>
      </c>
      <c r="AB114">
        <f t="shared" si="61"/>
        <v>189.64</v>
      </c>
      <c r="AC114">
        <f t="shared" si="62"/>
        <v>189.64</v>
      </c>
      <c r="AD114">
        <f t="shared" si="63"/>
        <v>0</v>
      </c>
      <c r="AE114">
        <f t="shared" si="64"/>
        <v>0</v>
      </c>
      <c r="AF114">
        <f t="shared" si="65"/>
        <v>0</v>
      </c>
      <c r="AG114">
        <f t="shared" si="66"/>
        <v>0</v>
      </c>
      <c r="AH114">
        <f t="shared" si="67"/>
        <v>0</v>
      </c>
      <c r="AI114">
        <f t="shared" si="68"/>
        <v>0</v>
      </c>
      <c r="AJ114">
        <f t="shared" si="69"/>
        <v>8.68</v>
      </c>
      <c r="AK114">
        <v>189.64</v>
      </c>
      <c r="AL114">
        <v>189.64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8.68</v>
      </c>
      <c r="AT114">
        <v>106</v>
      </c>
      <c r="AU114">
        <v>54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0.95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1</v>
      </c>
      <c r="BJ114" t="s">
        <v>147</v>
      </c>
      <c r="BM114">
        <v>10001</v>
      </c>
      <c r="BN114">
        <v>0</v>
      </c>
      <c r="BO114" t="s">
        <v>144</v>
      </c>
      <c r="BP114">
        <v>1</v>
      </c>
      <c r="BQ114">
        <v>2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118</v>
      </c>
      <c r="CA114">
        <v>63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70"/>
        <v>720.63</v>
      </c>
      <c r="CQ114">
        <f t="shared" si="71"/>
        <v>180.15799999999999</v>
      </c>
      <c r="CR114">
        <f t="shared" si="72"/>
        <v>0</v>
      </c>
      <c r="CS114">
        <f t="shared" si="73"/>
        <v>0</v>
      </c>
      <c r="CT114">
        <f t="shared" si="74"/>
        <v>0</v>
      </c>
      <c r="CU114">
        <f t="shared" si="75"/>
        <v>0</v>
      </c>
      <c r="CV114">
        <f t="shared" si="76"/>
        <v>0</v>
      </c>
      <c r="CW114">
        <f t="shared" si="77"/>
        <v>0</v>
      </c>
      <c r="CX114">
        <f t="shared" si="78"/>
        <v>8.68</v>
      </c>
      <c r="CY114">
        <f t="shared" si="79"/>
        <v>0</v>
      </c>
      <c r="CZ114">
        <f t="shared" si="80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1003</v>
      </c>
      <c r="DV114" t="s">
        <v>146</v>
      </c>
      <c r="DW114" t="s">
        <v>146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35526079</v>
      </c>
      <c r="EF114">
        <v>2</v>
      </c>
      <c r="EG114" t="s">
        <v>96</v>
      </c>
      <c r="EH114">
        <v>0</v>
      </c>
      <c r="EI114" t="s">
        <v>3</v>
      </c>
      <c r="EJ114">
        <v>1</v>
      </c>
      <c r="EK114">
        <v>10001</v>
      </c>
      <c r="EL114" t="s">
        <v>141</v>
      </c>
      <c r="EM114" t="s">
        <v>142</v>
      </c>
      <c r="EO114" t="s">
        <v>3</v>
      </c>
      <c r="EQ114">
        <v>0</v>
      </c>
      <c r="ER114">
        <v>189.64</v>
      </c>
      <c r="ES114">
        <v>189.64</v>
      </c>
      <c r="ET114">
        <v>0</v>
      </c>
      <c r="EU114">
        <v>0</v>
      </c>
      <c r="EV114">
        <v>0</v>
      </c>
      <c r="EW114">
        <v>0</v>
      </c>
      <c r="EX114">
        <v>0</v>
      </c>
      <c r="FQ114">
        <v>0</v>
      </c>
      <c r="FR114">
        <f t="shared" si="81"/>
        <v>0</v>
      </c>
      <c r="FS114">
        <v>0</v>
      </c>
      <c r="FT114" t="s">
        <v>99</v>
      </c>
      <c r="FU114" t="s">
        <v>100</v>
      </c>
      <c r="FX114">
        <v>106.2</v>
      </c>
      <c r="FY114">
        <v>53.55</v>
      </c>
      <c r="GA114" t="s">
        <v>3</v>
      </c>
      <c r="GD114">
        <v>1</v>
      </c>
      <c r="GF114">
        <v>-890746059</v>
      </c>
      <c r="GG114">
        <v>2</v>
      </c>
      <c r="GH114">
        <v>1</v>
      </c>
      <c r="GI114">
        <v>2</v>
      </c>
      <c r="GJ114">
        <v>0</v>
      </c>
      <c r="GK114">
        <v>0</v>
      </c>
      <c r="GL114">
        <f t="shared" si="82"/>
        <v>0</v>
      </c>
      <c r="GM114">
        <f t="shared" si="83"/>
        <v>720.63</v>
      </c>
      <c r="GN114">
        <f t="shared" si="84"/>
        <v>720.63</v>
      </c>
      <c r="GO114">
        <f t="shared" si="85"/>
        <v>0</v>
      </c>
      <c r="GP114">
        <f t="shared" si="86"/>
        <v>0</v>
      </c>
      <c r="GR114">
        <v>0</v>
      </c>
      <c r="GS114">
        <v>3</v>
      </c>
      <c r="GT114">
        <v>0</v>
      </c>
      <c r="GU114" t="s">
        <v>3</v>
      </c>
      <c r="GV114">
        <f t="shared" si="87"/>
        <v>0</v>
      </c>
      <c r="GW114">
        <v>1</v>
      </c>
      <c r="GX114">
        <f t="shared" si="88"/>
        <v>0</v>
      </c>
      <c r="HA114">
        <v>0</v>
      </c>
      <c r="HB114">
        <v>0</v>
      </c>
      <c r="HC114">
        <f t="shared" si="89"/>
        <v>0</v>
      </c>
      <c r="HE114" t="s">
        <v>3</v>
      </c>
      <c r="HF114" t="s">
        <v>3</v>
      </c>
      <c r="IK114">
        <v>0</v>
      </c>
    </row>
    <row r="115" spans="1:245">
      <c r="A115">
        <v>18</v>
      </c>
      <c r="B115">
        <v>1</v>
      </c>
      <c r="C115">
        <v>71</v>
      </c>
      <c r="E115" t="s">
        <v>148</v>
      </c>
      <c r="F115" t="s">
        <v>149</v>
      </c>
      <c r="G115" t="s">
        <v>150</v>
      </c>
      <c r="H115" t="s">
        <v>146</v>
      </c>
      <c r="I115">
        <f>I113*J115</f>
        <v>0</v>
      </c>
      <c r="J115">
        <v>0</v>
      </c>
      <c r="O115">
        <f t="shared" si="50"/>
        <v>0</v>
      </c>
      <c r="P115">
        <f t="shared" si="51"/>
        <v>0</v>
      </c>
      <c r="Q115">
        <f t="shared" si="52"/>
        <v>0</v>
      </c>
      <c r="R115">
        <f t="shared" si="53"/>
        <v>0</v>
      </c>
      <c r="S115">
        <f t="shared" si="54"/>
        <v>0</v>
      </c>
      <c r="T115">
        <f t="shared" si="55"/>
        <v>0</v>
      </c>
      <c r="U115">
        <f t="shared" si="56"/>
        <v>0</v>
      </c>
      <c r="V115">
        <f t="shared" si="57"/>
        <v>0</v>
      </c>
      <c r="W115">
        <f t="shared" si="58"/>
        <v>0</v>
      </c>
      <c r="X115">
        <f t="shared" si="59"/>
        <v>0</v>
      </c>
      <c r="Y115">
        <f t="shared" si="60"/>
        <v>0</v>
      </c>
      <c r="AA115">
        <v>33804725</v>
      </c>
      <c r="AB115">
        <f t="shared" si="61"/>
        <v>0</v>
      </c>
      <c r="AC115">
        <f t="shared" si="62"/>
        <v>0</v>
      </c>
      <c r="AD115">
        <f t="shared" si="63"/>
        <v>0</v>
      </c>
      <c r="AE115">
        <f t="shared" si="64"/>
        <v>0</v>
      </c>
      <c r="AF115">
        <f t="shared" si="65"/>
        <v>0</v>
      </c>
      <c r="AG115">
        <f t="shared" si="66"/>
        <v>0</v>
      </c>
      <c r="AH115">
        <f t="shared" si="67"/>
        <v>0</v>
      </c>
      <c r="AI115">
        <f t="shared" si="68"/>
        <v>0</v>
      </c>
      <c r="AJ115">
        <f t="shared" si="69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106</v>
      </c>
      <c r="AU115">
        <v>54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151</v>
      </c>
      <c r="BM115">
        <v>10001</v>
      </c>
      <c r="BN115">
        <v>0</v>
      </c>
      <c r="BO115" t="s">
        <v>3</v>
      </c>
      <c r="BP115">
        <v>0</v>
      </c>
      <c r="BQ115">
        <v>2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118</v>
      </c>
      <c r="CA115">
        <v>63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70"/>
        <v>0</v>
      </c>
      <c r="CQ115">
        <f t="shared" si="71"/>
        <v>0</v>
      </c>
      <c r="CR115">
        <f t="shared" si="72"/>
        <v>0</v>
      </c>
      <c r="CS115">
        <f t="shared" si="73"/>
        <v>0</v>
      </c>
      <c r="CT115">
        <f t="shared" si="74"/>
        <v>0</v>
      </c>
      <c r="CU115">
        <f t="shared" si="75"/>
        <v>0</v>
      </c>
      <c r="CV115">
        <f t="shared" si="76"/>
        <v>0</v>
      </c>
      <c r="CW115">
        <f t="shared" si="77"/>
        <v>0</v>
      </c>
      <c r="CX115">
        <f t="shared" si="78"/>
        <v>0</v>
      </c>
      <c r="CY115">
        <f t="shared" si="79"/>
        <v>0</v>
      </c>
      <c r="CZ115">
        <f t="shared" si="80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1003</v>
      </c>
      <c r="DV115" t="s">
        <v>146</v>
      </c>
      <c r="DW115" t="s">
        <v>146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35526079</v>
      </c>
      <c r="EF115">
        <v>2</v>
      </c>
      <c r="EG115" t="s">
        <v>96</v>
      </c>
      <c r="EH115">
        <v>0</v>
      </c>
      <c r="EI115" t="s">
        <v>3</v>
      </c>
      <c r="EJ115">
        <v>1</v>
      </c>
      <c r="EK115">
        <v>10001</v>
      </c>
      <c r="EL115" t="s">
        <v>141</v>
      </c>
      <c r="EM115" t="s">
        <v>142</v>
      </c>
      <c r="EO115" t="s">
        <v>3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81"/>
        <v>0</v>
      </c>
      <c r="FS115">
        <v>0</v>
      </c>
      <c r="FT115" t="s">
        <v>99</v>
      </c>
      <c r="FU115" t="s">
        <v>100</v>
      </c>
      <c r="FX115">
        <v>106.2</v>
      </c>
      <c r="FY115">
        <v>53.55</v>
      </c>
      <c r="GA115" t="s">
        <v>3</v>
      </c>
      <c r="GD115">
        <v>1</v>
      </c>
      <c r="GF115">
        <v>370620093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82"/>
        <v>0</v>
      </c>
      <c r="GM115">
        <f t="shared" si="83"/>
        <v>0</v>
      </c>
      <c r="GN115">
        <f t="shared" si="84"/>
        <v>0</v>
      </c>
      <c r="GO115">
        <f t="shared" si="85"/>
        <v>0</v>
      </c>
      <c r="GP115">
        <f t="shared" si="86"/>
        <v>0</v>
      </c>
      <c r="GR115">
        <v>0</v>
      </c>
      <c r="GS115">
        <v>3</v>
      </c>
      <c r="GT115">
        <v>0</v>
      </c>
      <c r="GU115" t="s">
        <v>3</v>
      </c>
      <c r="GV115">
        <f t="shared" si="87"/>
        <v>0</v>
      </c>
      <c r="GW115">
        <v>1</v>
      </c>
      <c r="GX115">
        <f t="shared" si="88"/>
        <v>0</v>
      </c>
      <c r="HA115">
        <v>0</v>
      </c>
      <c r="HB115">
        <v>0</v>
      </c>
      <c r="HC115">
        <f t="shared" si="89"/>
        <v>0</v>
      </c>
      <c r="HE115" t="s">
        <v>3</v>
      </c>
      <c r="HF115" t="s">
        <v>3</v>
      </c>
      <c r="IK115">
        <v>0</v>
      </c>
    </row>
    <row r="116" spans="1:245">
      <c r="A116">
        <v>17</v>
      </c>
      <c r="B116">
        <v>1</v>
      </c>
      <c r="C116">
        <f>ROW(SmtRes!A80)</f>
        <v>80</v>
      </c>
      <c r="D116">
        <f>ROW(EtalonRes!A76)</f>
        <v>76</v>
      </c>
      <c r="E116" t="s">
        <v>152</v>
      </c>
      <c r="F116" t="s">
        <v>153</v>
      </c>
      <c r="G116" t="s">
        <v>154</v>
      </c>
      <c r="H116" t="s">
        <v>155</v>
      </c>
      <c r="I116">
        <f>ROUND(5/100,9)</f>
        <v>0.05</v>
      </c>
      <c r="J116">
        <v>0</v>
      </c>
      <c r="O116">
        <f t="shared" si="50"/>
        <v>1447.62</v>
      </c>
      <c r="P116">
        <f t="shared" si="51"/>
        <v>862.74</v>
      </c>
      <c r="Q116">
        <f t="shared" si="52"/>
        <v>3.64</v>
      </c>
      <c r="R116">
        <f t="shared" si="53"/>
        <v>1.78</v>
      </c>
      <c r="S116">
        <f t="shared" si="54"/>
        <v>581.24</v>
      </c>
      <c r="T116">
        <f t="shared" si="55"/>
        <v>0</v>
      </c>
      <c r="U116">
        <f t="shared" si="56"/>
        <v>2.0705</v>
      </c>
      <c r="V116">
        <f t="shared" si="57"/>
        <v>4.0000000000000001E-3</v>
      </c>
      <c r="W116">
        <f t="shared" si="58"/>
        <v>0</v>
      </c>
      <c r="X116">
        <f t="shared" si="59"/>
        <v>483.91</v>
      </c>
      <c r="Y116">
        <f t="shared" si="60"/>
        <v>378.96</v>
      </c>
      <c r="AA116">
        <v>33804725</v>
      </c>
      <c r="AB116">
        <f t="shared" si="61"/>
        <v>2516.0700000000002</v>
      </c>
      <c r="AC116">
        <f t="shared" si="62"/>
        <v>2156.85</v>
      </c>
      <c r="AD116">
        <f t="shared" si="63"/>
        <v>5.99</v>
      </c>
      <c r="AE116">
        <f t="shared" si="64"/>
        <v>1.08</v>
      </c>
      <c r="AF116">
        <f t="shared" si="65"/>
        <v>353.23</v>
      </c>
      <c r="AG116">
        <f t="shared" si="66"/>
        <v>0</v>
      </c>
      <c r="AH116">
        <f t="shared" si="67"/>
        <v>41.41</v>
      </c>
      <c r="AI116">
        <f t="shared" si="68"/>
        <v>0.08</v>
      </c>
      <c r="AJ116">
        <f t="shared" si="69"/>
        <v>0</v>
      </c>
      <c r="AK116">
        <v>2516.0700000000002</v>
      </c>
      <c r="AL116">
        <v>2156.85</v>
      </c>
      <c r="AM116">
        <v>5.99</v>
      </c>
      <c r="AN116">
        <v>1.08</v>
      </c>
      <c r="AO116">
        <v>353.23</v>
      </c>
      <c r="AP116">
        <v>0</v>
      </c>
      <c r="AQ116">
        <v>41.41</v>
      </c>
      <c r="AR116">
        <v>0.08</v>
      </c>
      <c r="AS116">
        <v>0</v>
      </c>
      <c r="AT116">
        <v>83</v>
      </c>
      <c r="AU116">
        <v>65</v>
      </c>
      <c r="AV116">
        <v>1</v>
      </c>
      <c r="AW116">
        <v>1</v>
      </c>
      <c r="AZ116">
        <v>1</v>
      </c>
      <c r="BA116">
        <v>32.909999999999997</v>
      </c>
      <c r="BB116">
        <v>12.17</v>
      </c>
      <c r="BC116">
        <v>8</v>
      </c>
      <c r="BD116" t="s">
        <v>3</v>
      </c>
      <c r="BE116" t="s">
        <v>3</v>
      </c>
      <c r="BF116" t="s">
        <v>3</v>
      </c>
      <c r="BG116" t="s">
        <v>3</v>
      </c>
      <c r="BH116">
        <v>0</v>
      </c>
      <c r="BI116">
        <v>1</v>
      </c>
      <c r="BJ116" t="s">
        <v>156</v>
      </c>
      <c r="BM116">
        <v>58001</v>
      </c>
      <c r="BN116">
        <v>0</v>
      </c>
      <c r="BO116" t="s">
        <v>153</v>
      </c>
      <c r="BP116">
        <v>1</v>
      </c>
      <c r="BQ116">
        <v>6</v>
      </c>
      <c r="BR116">
        <v>0</v>
      </c>
      <c r="BS116">
        <v>32.909999999999997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83</v>
      </c>
      <c r="CA116">
        <v>65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>
        <f t="shared" si="70"/>
        <v>1447.62</v>
      </c>
      <c r="CQ116">
        <f t="shared" si="71"/>
        <v>17254.8</v>
      </c>
      <c r="CR116">
        <f t="shared" si="72"/>
        <v>72.898300000000006</v>
      </c>
      <c r="CS116">
        <f t="shared" si="73"/>
        <v>35.5428</v>
      </c>
      <c r="CT116">
        <f t="shared" si="74"/>
        <v>11624.799299999999</v>
      </c>
      <c r="CU116">
        <f t="shared" si="75"/>
        <v>0</v>
      </c>
      <c r="CV116">
        <f t="shared" si="76"/>
        <v>41.41</v>
      </c>
      <c r="CW116">
        <f t="shared" si="77"/>
        <v>0.08</v>
      </c>
      <c r="CX116">
        <f t="shared" si="78"/>
        <v>0</v>
      </c>
      <c r="CY116">
        <f t="shared" si="79"/>
        <v>483.90659999999997</v>
      </c>
      <c r="CZ116">
        <f t="shared" si="80"/>
        <v>378.96299999999997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1003</v>
      </c>
      <c r="DV116" t="s">
        <v>155</v>
      </c>
      <c r="DW116" t="s">
        <v>155</v>
      </c>
      <c r="DX116">
        <v>100</v>
      </c>
      <c r="DZ116" t="s">
        <v>3</v>
      </c>
      <c r="EA116" t="s">
        <v>3</v>
      </c>
      <c r="EB116" t="s">
        <v>3</v>
      </c>
      <c r="EC116" t="s">
        <v>3</v>
      </c>
      <c r="EE116">
        <v>35526159</v>
      </c>
      <c r="EF116">
        <v>6</v>
      </c>
      <c r="EG116" t="s">
        <v>157</v>
      </c>
      <c r="EH116">
        <v>0</v>
      </c>
      <c r="EI116" t="s">
        <v>3</v>
      </c>
      <c r="EJ116">
        <v>1</v>
      </c>
      <c r="EK116">
        <v>58001</v>
      </c>
      <c r="EL116" t="s">
        <v>158</v>
      </c>
      <c r="EM116" t="s">
        <v>159</v>
      </c>
      <c r="EO116" t="s">
        <v>3</v>
      </c>
      <c r="EQ116">
        <v>0</v>
      </c>
      <c r="ER116">
        <v>2516.0700000000002</v>
      </c>
      <c r="ES116">
        <v>2156.85</v>
      </c>
      <c r="ET116">
        <v>5.99</v>
      </c>
      <c r="EU116">
        <v>1.08</v>
      </c>
      <c r="EV116">
        <v>353.23</v>
      </c>
      <c r="EW116">
        <v>41.41</v>
      </c>
      <c r="EX116">
        <v>0.08</v>
      </c>
      <c r="EY116">
        <v>0</v>
      </c>
      <c r="FQ116">
        <v>0</v>
      </c>
      <c r="FR116">
        <f t="shared" si="81"/>
        <v>0</v>
      </c>
      <c r="FS116">
        <v>0</v>
      </c>
      <c r="FX116">
        <v>83</v>
      </c>
      <c r="FY116">
        <v>65</v>
      </c>
      <c r="GA116" t="s">
        <v>3</v>
      </c>
      <c r="GD116">
        <v>1</v>
      </c>
      <c r="GF116">
        <v>2132520740</v>
      </c>
      <c r="GG116">
        <v>2</v>
      </c>
      <c r="GH116">
        <v>1</v>
      </c>
      <c r="GI116">
        <v>2</v>
      </c>
      <c r="GJ116">
        <v>0</v>
      </c>
      <c r="GK116">
        <v>0</v>
      </c>
      <c r="GL116">
        <f t="shared" si="82"/>
        <v>0</v>
      </c>
      <c r="GM116">
        <f t="shared" si="83"/>
        <v>2310.4899999999998</v>
      </c>
      <c r="GN116">
        <f t="shared" si="84"/>
        <v>2310.4899999999998</v>
      </c>
      <c r="GO116">
        <f t="shared" si="85"/>
        <v>0</v>
      </c>
      <c r="GP116">
        <f t="shared" si="86"/>
        <v>0</v>
      </c>
      <c r="GR116">
        <v>0</v>
      </c>
      <c r="GS116">
        <v>3</v>
      </c>
      <c r="GT116">
        <v>0</v>
      </c>
      <c r="GU116" t="s">
        <v>3</v>
      </c>
      <c r="GV116">
        <f t="shared" si="87"/>
        <v>0</v>
      </c>
      <c r="GW116">
        <v>1</v>
      </c>
      <c r="GX116">
        <f t="shared" si="88"/>
        <v>0</v>
      </c>
      <c r="HA116">
        <v>0</v>
      </c>
      <c r="HB116">
        <v>0</v>
      </c>
      <c r="HC116">
        <f t="shared" si="89"/>
        <v>0</v>
      </c>
      <c r="HE116" t="s">
        <v>3</v>
      </c>
      <c r="HF116" t="s">
        <v>3</v>
      </c>
      <c r="IK116">
        <v>0</v>
      </c>
    </row>
    <row r="117" spans="1:245">
      <c r="A117">
        <v>18</v>
      </c>
      <c r="B117">
        <v>1</v>
      </c>
      <c r="C117">
        <v>80</v>
      </c>
      <c r="E117" t="s">
        <v>160</v>
      </c>
      <c r="F117" t="s">
        <v>161</v>
      </c>
      <c r="G117" t="s">
        <v>162</v>
      </c>
      <c r="H117" t="s">
        <v>134</v>
      </c>
      <c r="I117">
        <f>I116*J117</f>
        <v>1.12E-2</v>
      </c>
      <c r="J117">
        <v>0.22399999999999998</v>
      </c>
      <c r="O117">
        <f t="shared" si="50"/>
        <v>0</v>
      </c>
      <c r="P117">
        <f t="shared" si="51"/>
        <v>0</v>
      </c>
      <c r="Q117">
        <f t="shared" si="52"/>
        <v>0</v>
      </c>
      <c r="R117">
        <f t="shared" si="53"/>
        <v>0</v>
      </c>
      <c r="S117">
        <f t="shared" si="54"/>
        <v>0</v>
      </c>
      <c r="T117">
        <f t="shared" si="55"/>
        <v>0</v>
      </c>
      <c r="U117">
        <f t="shared" si="56"/>
        <v>0</v>
      </c>
      <c r="V117">
        <f t="shared" si="57"/>
        <v>0</v>
      </c>
      <c r="W117">
        <f t="shared" si="58"/>
        <v>0</v>
      </c>
      <c r="X117">
        <f t="shared" si="59"/>
        <v>0</v>
      </c>
      <c r="Y117">
        <f t="shared" si="60"/>
        <v>0</v>
      </c>
      <c r="AA117">
        <v>33804725</v>
      </c>
      <c r="AB117">
        <f t="shared" si="61"/>
        <v>0</v>
      </c>
      <c r="AC117">
        <f t="shared" si="62"/>
        <v>0</v>
      </c>
      <c r="AD117">
        <f t="shared" si="63"/>
        <v>0</v>
      </c>
      <c r="AE117">
        <f t="shared" si="64"/>
        <v>0</v>
      </c>
      <c r="AF117">
        <f t="shared" si="65"/>
        <v>0</v>
      </c>
      <c r="AG117">
        <f t="shared" si="66"/>
        <v>0</v>
      </c>
      <c r="AH117">
        <f t="shared" si="67"/>
        <v>0</v>
      </c>
      <c r="AI117">
        <f t="shared" si="68"/>
        <v>0</v>
      </c>
      <c r="AJ117">
        <f t="shared" si="69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83</v>
      </c>
      <c r="AU117">
        <v>65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163</v>
      </c>
      <c r="BM117">
        <v>58001</v>
      </c>
      <c r="BN117">
        <v>0</v>
      </c>
      <c r="BO117" t="s">
        <v>3</v>
      </c>
      <c r="BP117">
        <v>0</v>
      </c>
      <c r="BQ117">
        <v>6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83</v>
      </c>
      <c r="CA117">
        <v>65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70"/>
        <v>0</v>
      </c>
      <c r="CQ117">
        <f t="shared" si="71"/>
        <v>0</v>
      </c>
      <c r="CR117">
        <f t="shared" si="72"/>
        <v>0</v>
      </c>
      <c r="CS117">
        <f t="shared" si="73"/>
        <v>0</v>
      </c>
      <c r="CT117">
        <f t="shared" si="74"/>
        <v>0</v>
      </c>
      <c r="CU117">
        <f t="shared" si="75"/>
        <v>0</v>
      </c>
      <c r="CV117">
        <f t="shared" si="76"/>
        <v>0</v>
      </c>
      <c r="CW117">
        <f t="shared" si="77"/>
        <v>0</v>
      </c>
      <c r="CX117">
        <f t="shared" si="78"/>
        <v>0</v>
      </c>
      <c r="CY117">
        <f t="shared" si="79"/>
        <v>0</v>
      </c>
      <c r="CZ117">
        <f t="shared" si="80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1009</v>
      </c>
      <c r="DV117" t="s">
        <v>134</v>
      </c>
      <c r="DW117" t="s">
        <v>134</v>
      </c>
      <c r="DX117">
        <v>1000</v>
      </c>
      <c r="DZ117" t="s">
        <v>3</v>
      </c>
      <c r="EA117" t="s">
        <v>3</v>
      </c>
      <c r="EB117" t="s">
        <v>3</v>
      </c>
      <c r="EC117" t="s">
        <v>3</v>
      </c>
      <c r="EE117">
        <v>35526159</v>
      </c>
      <c r="EF117">
        <v>6</v>
      </c>
      <c r="EG117" t="s">
        <v>157</v>
      </c>
      <c r="EH117">
        <v>0</v>
      </c>
      <c r="EI117" t="s">
        <v>3</v>
      </c>
      <c r="EJ117">
        <v>1</v>
      </c>
      <c r="EK117">
        <v>58001</v>
      </c>
      <c r="EL117" t="s">
        <v>158</v>
      </c>
      <c r="EM117" t="s">
        <v>159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81"/>
        <v>0</v>
      </c>
      <c r="FS117">
        <v>0</v>
      </c>
      <c r="FX117">
        <v>83</v>
      </c>
      <c r="FY117">
        <v>65</v>
      </c>
      <c r="GA117" t="s">
        <v>3</v>
      </c>
      <c r="GD117">
        <v>1</v>
      </c>
      <c r="GF117">
        <v>-304821490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82"/>
        <v>0</v>
      </c>
      <c r="GM117">
        <f t="shared" si="83"/>
        <v>0</v>
      </c>
      <c r="GN117">
        <f t="shared" si="84"/>
        <v>0</v>
      </c>
      <c r="GO117">
        <f t="shared" si="85"/>
        <v>0</v>
      </c>
      <c r="GP117">
        <f t="shared" si="86"/>
        <v>0</v>
      </c>
      <c r="GR117">
        <v>0</v>
      </c>
      <c r="GS117">
        <v>3</v>
      </c>
      <c r="GT117">
        <v>0</v>
      </c>
      <c r="GU117" t="s">
        <v>3</v>
      </c>
      <c r="GV117">
        <f t="shared" si="87"/>
        <v>0</v>
      </c>
      <c r="GW117">
        <v>1</v>
      </c>
      <c r="GX117">
        <f t="shared" si="88"/>
        <v>0</v>
      </c>
      <c r="HA117">
        <v>0</v>
      </c>
      <c r="HB117">
        <v>0</v>
      </c>
      <c r="HC117">
        <f t="shared" si="89"/>
        <v>0</v>
      </c>
      <c r="HE117" t="s">
        <v>3</v>
      </c>
      <c r="HF117" t="s">
        <v>3</v>
      </c>
      <c r="IK117">
        <v>0</v>
      </c>
    </row>
    <row r="118" spans="1:245">
      <c r="A118">
        <v>17</v>
      </c>
      <c r="B118">
        <v>1</v>
      </c>
      <c r="C118">
        <f>ROW(SmtRes!A89)</f>
        <v>89</v>
      </c>
      <c r="D118">
        <f>ROW(EtalonRes!A85)</f>
        <v>85</v>
      </c>
      <c r="E118" t="s">
        <v>164</v>
      </c>
      <c r="F118" t="s">
        <v>165</v>
      </c>
      <c r="G118" t="s">
        <v>166</v>
      </c>
      <c r="H118" t="s">
        <v>88</v>
      </c>
      <c r="I118">
        <f>ROUND(1/100,9)</f>
        <v>0.01</v>
      </c>
      <c r="J118">
        <v>0</v>
      </c>
      <c r="O118">
        <f t="shared" si="50"/>
        <v>118.83</v>
      </c>
      <c r="P118">
        <f t="shared" si="51"/>
        <v>3.33</v>
      </c>
      <c r="Q118">
        <f t="shared" si="52"/>
        <v>0.81</v>
      </c>
      <c r="R118">
        <f t="shared" si="53"/>
        <v>0.13</v>
      </c>
      <c r="S118">
        <f t="shared" si="54"/>
        <v>114.69</v>
      </c>
      <c r="T118">
        <f t="shared" si="55"/>
        <v>0</v>
      </c>
      <c r="U118">
        <f t="shared" si="56"/>
        <v>0.35130000000000006</v>
      </c>
      <c r="V118">
        <f t="shared" si="57"/>
        <v>2.9999999999999997E-4</v>
      </c>
      <c r="W118">
        <f t="shared" si="58"/>
        <v>0</v>
      </c>
      <c r="X118">
        <f t="shared" si="59"/>
        <v>109.08</v>
      </c>
      <c r="Y118">
        <f t="shared" si="60"/>
        <v>74.63</v>
      </c>
      <c r="AA118">
        <v>33804725</v>
      </c>
      <c r="AB118">
        <f t="shared" si="61"/>
        <v>465.46</v>
      </c>
      <c r="AC118">
        <f t="shared" si="62"/>
        <v>103.19</v>
      </c>
      <c r="AD118">
        <f t="shared" si="63"/>
        <v>13.78</v>
      </c>
      <c r="AE118">
        <f t="shared" si="64"/>
        <v>0.41</v>
      </c>
      <c r="AF118">
        <f t="shared" si="65"/>
        <v>348.49</v>
      </c>
      <c r="AG118">
        <f t="shared" si="66"/>
        <v>0</v>
      </c>
      <c r="AH118">
        <f t="shared" si="67"/>
        <v>35.130000000000003</v>
      </c>
      <c r="AI118">
        <f t="shared" si="68"/>
        <v>0.03</v>
      </c>
      <c r="AJ118">
        <f t="shared" si="69"/>
        <v>0</v>
      </c>
      <c r="AK118">
        <v>465.46</v>
      </c>
      <c r="AL118">
        <v>103.19</v>
      </c>
      <c r="AM118">
        <v>13.78</v>
      </c>
      <c r="AN118">
        <v>0.41</v>
      </c>
      <c r="AO118">
        <v>348.49</v>
      </c>
      <c r="AP118">
        <v>0</v>
      </c>
      <c r="AQ118">
        <v>35.130000000000003</v>
      </c>
      <c r="AR118">
        <v>0.03</v>
      </c>
      <c r="AS118">
        <v>0</v>
      </c>
      <c r="AT118">
        <v>95</v>
      </c>
      <c r="AU118">
        <v>65</v>
      </c>
      <c r="AV118">
        <v>1</v>
      </c>
      <c r="AW118">
        <v>1</v>
      </c>
      <c r="AZ118">
        <v>1</v>
      </c>
      <c r="BA118">
        <v>32.909999999999997</v>
      </c>
      <c r="BB118">
        <v>5.9</v>
      </c>
      <c r="BC118">
        <v>3.23</v>
      </c>
      <c r="BD118" t="s">
        <v>3</v>
      </c>
      <c r="BE118" t="s">
        <v>3</v>
      </c>
      <c r="BF118" t="s">
        <v>3</v>
      </c>
      <c r="BG118" t="s">
        <v>3</v>
      </c>
      <c r="BH118">
        <v>0</v>
      </c>
      <c r="BI118">
        <v>2</v>
      </c>
      <c r="BJ118" t="s">
        <v>167</v>
      </c>
      <c r="BM118">
        <v>108001</v>
      </c>
      <c r="BN118">
        <v>0</v>
      </c>
      <c r="BO118" t="s">
        <v>165</v>
      </c>
      <c r="BP118">
        <v>1</v>
      </c>
      <c r="BQ118">
        <v>3</v>
      </c>
      <c r="BR118">
        <v>0</v>
      </c>
      <c r="BS118">
        <v>32.909999999999997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95</v>
      </c>
      <c r="CA118">
        <v>65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>
        <f t="shared" si="70"/>
        <v>118.83</v>
      </c>
      <c r="CQ118">
        <f t="shared" si="71"/>
        <v>333.30369999999999</v>
      </c>
      <c r="CR118">
        <f t="shared" si="72"/>
        <v>81.302000000000007</v>
      </c>
      <c r="CS118">
        <f t="shared" si="73"/>
        <v>13.493099999999998</v>
      </c>
      <c r="CT118">
        <f t="shared" si="74"/>
        <v>11468.805899999999</v>
      </c>
      <c r="CU118">
        <f t="shared" si="75"/>
        <v>0</v>
      </c>
      <c r="CV118">
        <f t="shared" si="76"/>
        <v>35.130000000000003</v>
      </c>
      <c r="CW118">
        <f t="shared" si="77"/>
        <v>0.03</v>
      </c>
      <c r="CX118">
        <f t="shared" si="78"/>
        <v>0</v>
      </c>
      <c r="CY118">
        <f t="shared" si="79"/>
        <v>109.07899999999999</v>
      </c>
      <c r="CZ118">
        <f t="shared" si="80"/>
        <v>74.632999999999996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1010</v>
      </c>
      <c r="DV118" t="s">
        <v>88</v>
      </c>
      <c r="DW118" t="s">
        <v>88</v>
      </c>
      <c r="DX118">
        <v>100</v>
      </c>
      <c r="DZ118" t="s">
        <v>3</v>
      </c>
      <c r="EA118" t="s">
        <v>3</v>
      </c>
      <c r="EB118" t="s">
        <v>3</v>
      </c>
      <c r="EC118" t="s">
        <v>3</v>
      </c>
      <c r="EE118">
        <v>35525962</v>
      </c>
      <c r="EF118">
        <v>3</v>
      </c>
      <c r="EG118" t="s">
        <v>76</v>
      </c>
      <c r="EH118">
        <v>0</v>
      </c>
      <c r="EI118" t="s">
        <v>3</v>
      </c>
      <c r="EJ118">
        <v>2</v>
      </c>
      <c r="EK118">
        <v>108001</v>
      </c>
      <c r="EL118" t="s">
        <v>77</v>
      </c>
      <c r="EM118" t="s">
        <v>78</v>
      </c>
      <c r="EO118" t="s">
        <v>3</v>
      </c>
      <c r="EQ118">
        <v>0</v>
      </c>
      <c r="ER118">
        <v>465.46</v>
      </c>
      <c r="ES118">
        <v>103.19</v>
      </c>
      <c r="ET118">
        <v>13.78</v>
      </c>
      <c r="EU118">
        <v>0.41</v>
      </c>
      <c r="EV118">
        <v>348.49</v>
      </c>
      <c r="EW118">
        <v>35.130000000000003</v>
      </c>
      <c r="EX118">
        <v>0.03</v>
      </c>
      <c r="EY118">
        <v>0</v>
      </c>
      <c r="FQ118">
        <v>0</v>
      </c>
      <c r="FR118">
        <f t="shared" si="81"/>
        <v>0</v>
      </c>
      <c r="FS118">
        <v>0</v>
      </c>
      <c r="FX118">
        <v>95</v>
      </c>
      <c r="FY118">
        <v>65</v>
      </c>
      <c r="GA118" t="s">
        <v>3</v>
      </c>
      <c r="GD118">
        <v>1</v>
      </c>
      <c r="GF118">
        <v>582664250</v>
      </c>
      <c r="GG118">
        <v>2</v>
      </c>
      <c r="GH118">
        <v>1</v>
      </c>
      <c r="GI118">
        <v>2</v>
      </c>
      <c r="GJ118">
        <v>0</v>
      </c>
      <c r="GK118">
        <v>0</v>
      </c>
      <c r="GL118">
        <f t="shared" si="82"/>
        <v>0</v>
      </c>
      <c r="GM118">
        <f t="shared" si="83"/>
        <v>302.54000000000002</v>
      </c>
      <c r="GN118">
        <f t="shared" si="84"/>
        <v>0</v>
      </c>
      <c r="GO118">
        <f t="shared" si="85"/>
        <v>302.54000000000002</v>
      </c>
      <c r="GP118">
        <f t="shared" si="86"/>
        <v>0</v>
      </c>
      <c r="GR118">
        <v>0</v>
      </c>
      <c r="GS118">
        <v>3</v>
      </c>
      <c r="GT118">
        <v>0</v>
      </c>
      <c r="GU118" t="s">
        <v>3</v>
      </c>
      <c r="GV118">
        <f t="shared" si="87"/>
        <v>0</v>
      </c>
      <c r="GW118">
        <v>1</v>
      </c>
      <c r="GX118">
        <f t="shared" si="88"/>
        <v>0</v>
      </c>
      <c r="HA118">
        <v>0</v>
      </c>
      <c r="HB118">
        <v>0</v>
      </c>
      <c r="HC118">
        <f t="shared" si="89"/>
        <v>0</v>
      </c>
      <c r="HE118" t="s">
        <v>3</v>
      </c>
      <c r="HF118" t="s">
        <v>3</v>
      </c>
      <c r="IK118">
        <v>0</v>
      </c>
    </row>
    <row r="119" spans="1:245">
      <c r="A119">
        <v>17</v>
      </c>
      <c r="B119">
        <v>1</v>
      </c>
      <c r="C119">
        <f>ROW(SmtRes!A100)</f>
        <v>100</v>
      </c>
      <c r="D119">
        <f>ROW(EtalonRes!A95)</f>
        <v>95</v>
      </c>
      <c r="E119" t="s">
        <v>168</v>
      </c>
      <c r="F119" t="s">
        <v>169</v>
      </c>
      <c r="G119" t="s">
        <v>170</v>
      </c>
      <c r="H119" t="s">
        <v>88</v>
      </c>
      <c r="I119">
        <f>ROUND(4/100,9)</f>
        <v>0.04</v>
      </c>
      <c r="J119">
        <v>0</v>
      </c>
      <c r="O119">
        <f t="shared" si="50"/>
        <v>468.22</v>
      </c>
      <c r="P119">
        <f t="shared" si="51"/>
        <v>13.66</v>
      </c>
      <c r="Q119">
        <f t="shared" si="52"/>
        <v>3.25</v>
      </c>
      <c r="R119">
        <f t="shared" si="53"/>
        <v>0.54</v>
      </c>
      <c r="S119">
        <f t="shared" si="54"/>
        <v>451.31</v>
      </c>
      <c r="T119">
        <f t="shared" si="55"/>
        <v>0</v>
      </c>
      <c r="U119">
        <f t="shared" si="56"/>
        <v>1.3824000000000001</v>
      </c>
      <c r="V119">
        <f t="shared" si="57"/>
        <v>1.1999999999999999E-3</v>
      </c>
      <c r="W119">
        <f t="shared" si="58"/>
        <v>0</v>
      </c>
      <c r="X119">
        <f t="shared" si="59"/>
        <v>429.26</v>
      </c>
      <c r="Y119">
        <f t="shared" si="60"/>
        <v>293.7</v>
      </c>
      <c r="AA119">
        <v>33804725</v>
      </c>
      <c r="AB119">
        <f t="shared" si="61"/>
        <v>463.3</v>
      </c>
      <c r="AC119">
        <f t="shared" si="62"/>
        <v>106.68</v>
      </c>
      <c r="AD119">
        <f t="shared" si="63"/>
        <v>13.78</v>
      </c>
      <c r="AE119">
        <f t="shared" si="64"/>
        <v>0.41</v>
      </c>
      <c r="AF119">
        <f t="shared" si="65"/>
        <v>342.84</v>
      </c>
      <c r="AG119">
        <f t="shared" si="66"/>
        <v>0</v>
      </c>
      <c r="AH119">
        <f t="shared" si="67"/>
        <v>34.56</v>
      </c>
      <c r="AI119">
        <f t="shared" si="68"/>
        <v>0.03</v>
      </c>
      <c r="AJ119">
        <f t="shared" si="69"/>
        <v>0</v>
      </c>
      <c r="AK119">
        <v>463.3</v>
      </c>
      <c r="AL119">
        <v>106.68</v>
      </c>
      <c r="AM119">
        <v>13.78</v>
      </c>
      <c r="AN119">
        <v>0.41</v>
      </c>
      <c r="AO119">
        <v>342.84</v>
      </c>
      <c r="AP119">
        <v>0</v>
      </c>
      <c r="AQ119">
        <v>34.56</v>
      </c>
      <c r="AR119">
        <v>0.03</v>
      </c>
      <c r="AS119">
        <v>0</v>
      </c>
      <c r="AT119">
        <v>95</v>
      </c>
      <c r="AU119">
        <v>65</v>
      </c>
      <c r="AV119">
        <v>1</v>
      </c>
      <c r="AW119">
        <v>1</v>
      </c>
      <c r="AZ119">
        <v>1</v>
      </c>
      <c r="BA119">
        <v>32.909999999999997</v>
      </c>
      <c r="BB119">
        <v>5.9</v>
      </c>
      <c r="BC119">
        <v>3.2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2</v>
      </c>
      <c r="BJ119" t="s">
        <v>171</v>
      </c>
      <c r="BM119">
        <v>108001</v>
      </c>
      <c r="BN119">
        <v>0</v>
      </c>
      <c r="BO119" t="s">
        <v>169</v>
      </c>
      <c r="BP119">
        <v>1</v>
      </c>
      <c r="BQ119">
        <v>3</v>
      </c>
      <c r="BR119">
        <v>0</v>
      </c>
      <c r="BS119">
        <v>32.909999999999997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95</v>
      </c>
      <c r="CA119">
        <v>65</v>
      </c>
      <c r="CE119">
        <v>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>
        <f t="shared" si="70"/>
        <v>468.22</v>
      </c>
      <c r="CQ119">
        <f t="shared" si="71"/>
        <v>341.37600000000003</v>
      </c>
      <c r="CR119">
        <f t="shared" si="72"/>
        <v>81.302000000000007</v>
      </c>
      <c r="CS119">
        <f t="shared" si="73"/>
        <v>13.493099999999998</v>
      </c>
      <c r="CT119">
        <f t="shared" si="74"/>
        <v>11282.864399999999</v>
      </c>
      <c r="CU119">
        <f t="shared" si="75"/>
        <v>0</v>
      </c>
      <c r="CV119">
        <f t="shared" si="76"/>
        <v>34.56</v>
      </c>
      <c r="CW119">
        <f t="shared" si="77"/>
        <v>0.03</v>
      </c>
      <c r="CX119">
        <f t="shared" si="78"/>
        <v>0</v>
      </c>
      <c r="CY119">
        <f t="shared" si="79"/>
        <v>429.25749999999999</v>
      </c>
      <c r="CZ119">
        <f t="shared" si="80"/>
        <v>293.70249999999999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1010</v>
      </c>
      <c r="DV119" t="s">
        <v>88</v>
      </c>
      <c r="DW119" t="s">
        <v>88</v>
      </c>
      <c r="DX119">
        <v>100</v>
      </c>
      <c r="DZ119" t="s">
        <v>3</v>
      </c>
      <c r="EA119" t="s">
        <v>3</v>
      </c>
      <c r="EB119" t="s">
        <v>3</v>
      </c>
      <c r="EC119" t="s">
        <v>3</v>
      </c>
      <c r="EE119">
        <v>35525962</v>
      </c>
      <c r="EF119">
        <v>3</v>
      </c>
      <c r="EG119" t="s">
        <v>76</v>
      </c>
      <c r="EH119">
        <v>0</v>
      </c>
      <c r="EI119" t="s">
        <v>3</v>
      </c>
      <c r="EJ119">
        <v>2</v>
      </c>
      <c r="EK119">
        <v>108001</v>
      </c>
      <c r="EL119" t="s">
        <v>77</v>
      </c>
      <c r="EM119" t="s">
        <v>78</v>
      </c>
      <c r="EO119" t="s">
        <v>3</v>
      </c>
      <c r="EQ119">
        <v>0</v>
      </c>
      <c r="ER119">
        <v>463.3</v>
      </c>
      <c r="ES119">
        <v>106.68</v>
      </c>
      <c r="ET119">
        <v>13.78</v>
      </c>
      <c r="EU119">
        <v>0.41</v>
      </c>
      <c r="EV119">
        <v>342.84</v>
      </c>
      <c r="EW119">
        <v>34.56</v>
      </c>
      <c r="EX119">
        <v>0.03</v>
      </c>
      <c r="EY119">
        <v>0</v>
      </c>
      <c r="FQ119">
        <v>0</v>
      </c>
      <c r="FR119">
        <f t="shared" si="81"/>
        <v>0</v>
      </c>
      <c r="FS119">
        <v>0</v>
      </c>
      <c r="FX119">
        <v>95</v>
      </c>
      <c r="FY119">
        <v>65</v>
      </c>
      <c r="GA119" t="s">
        <v>3</v>
      </c>
      <c r="GD119">
        <v>1</v>
      </c>
      <c r="GF119">
        <v>594613085</v>
      </c>
      <c r="GG119">
        <v>2</v>
      </c>
      <c r="GH119">
        <v>1</v>
      </c>
      <c r="GI119">
        <v>2</v>
      </c>
      <c r="GJ119">
        <v>0</v>
      </c>
      <c r="GK119">
        <v>0</v>
      </c>
      <c r="GL119">
        <f t="shared" si="82"/>
        <v>0</v>
      </c>
      <c r="GM119">
        <f t="shared" si="83"/>
        <v>1191.18</v>
      </c>
      <c r="GN119">
        <f t="shared" si="84"/>
        <v>0</v>
      </c>
      <c r="GO119">
        <f t="shared" si="85"/>
        <v>1191.18</v>
      </c>
      <c r="GP119">
        <f t="shared" si="86"/>
        <v>0</v>
      </c>
      <c r="GR119">
        <v>0</v>
      </c>
      <c r="GS119">
        <v>3</v>
      </c>
      <c r="GT119">
        <v>0</v>
      </c>
      <c r="GU119" t="s">
        <v>3</v>
      </c>
      <c r="GV119">
        <f t="shared" si="87"/>
        <v>0</v>
      </c>
      <c r="GW119">
        <v>1</v>
      </c>
      <c r="GX119">
        <f t="shared" si="88"/>
        <v>0</v>
      </c>
      <c r="HA119">
        <v>0</v>
      </c>
      <c r="HB119">
        <v>0</v>
      </c>
      <c r="HC119">
        <f t="shared" si="89"/>
        <v>0</v>
      </c>
      <c r="HE119" t="s">
        <v>3</v>
      </c>
      <c r="HF119" t="s">
        <v>3</v>
      </c>
      <c r="IK119">
        <v>0</v>
      </c>
    </row>
    <row r="120" spans="1:245">
      <c r="A120">
        <v>18</v>
      </c>
      <c r="B120">
        <v>1</v>
      </c>
      <c r="C120">
        <v>99</v>
      </c>
      <c r="E120" t="s">
        <v>172</v>
      </c>
      <c r="F120" t="s">
        <v>173</v>
      </c>
      <c r="G120" t="s">
        <v>174</v>
      </c>
      <c r="H120" t="s">
        <v>175</v>
      </c>
      <c r="I120">
        <f>I119*J120</f>
        <v>4</v>
      </c>
      <c r="J120">
        <v>100</v>
      </c>
      <c r="O120">
        <f t="shared" si="50"/>
        <v>229.01</v>
      </c>
      <c r="P120">
        <f t="shared" si="51"/>
        <v>229.01</v>
      </c>
      <c r="Q120">
        <f t="shared" si="52"/>
        <v>0</v>
      </c>
      <c r="R120">
        <f t="shared" si="53"/>
        <v>0</v>
      </c>
      <c r="S120">
        <f t="shared" si="54"/>
        <v>0</v>
      </c>
      <c r="T120">
        <f t="shared" si="55"/>
        <v>0</v>
      </c>
      <c r="U120">
        <f t="shared" si="56"/>
        <v>0</v>
      </c>
      <c r="V120">
        <f t="shared" si="57"/>
        <v>0</v>
      </c>
      <c r="W120">
        <f t="shared" si="58"/>
        <v>0.44</v>
      </c>
      <c r="X120">
        <f t="shared" si="59"/>
        <v>0</v>
      </c>
      <c r="Y120">
        <f t="shared" si="60"/>
        <v>0</v>
      </c>
      <c r="AA120">
        <v>33804725</v>
      </c>
      <c r="AB120">
        <f t="shared" si="61"/>
        <v>11.27</v>
      </c>
      <c r="AC120">
        <f t="shared" si="62"/>
        <v>11.27</v>
      </c>
      <c r="AD120">
        <f t="shared" si="63"/>
        <v>0</v>
      </c>
      <c r="AE120">
        <f t="shared" si="64"/>
        <v>0</v>
      </c>
      <c r="AF120">
        <f t="shared" si="65"/>
        <v>0</v>
      </c>
      <c r="AG120">
        <f t="shared" si="66"/>
        <v>0</v>
      </c>
      <c r="AH120">
        <f t="shared" si="67"/>
        <v>0</v>
      </c>
      <c r="AI120">
        <f t="shared" si="68"/>
        <v>0</v>
      </c>
      <c r="AJ120">
        <f t="shared" si="69"/>
        <v>0.11</v>
      </c>
      <c r="AK120">
        <v>11.27</v>
      </c>
      <c r="AL120">
        <v>11.27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0.11</v>
      </c>
      <c r="AT120">
        <v>95</v>
      </c>
      <c r="AU120">
        <v>65</v>
      </c>
      <c r="AV120">
        <v>1</v>
      </c>
      <c r="AW120">
        <v>1</v>
      </c>
      <c r="AZ120">
        <v>1</v>
      </c>
      <c r="BA120">
        <v>1</v>
      </c>
      <c r="BB120">
        <v>1</v>
      </c>
      <c r="BC120">
        <v>5.08</v>
      </c>
      <c r="BD120" t="s">
        <v>3</v>
      </c>
      <c r="BE120" t="s">
        <v>3</v>
      </c>
      <c r="BF120" t="s">
        <v>3</v>
      </c>
      <c r="BG120" t="s">
        <v>3</v>
      </c>
      <c r="BH120">
        <v>3</v>
      </c>
      <c r="BI120">
        <v>2</v>
      </c>
      <c r="BJ120" t="s">
        <v>176</v>
      </c>
      <c r="BM120">
        <v>108001</v>
      </c>
      <c r="BN120">
        <v>0</v>
      </c>
      <c r="BO120" t="s">
        <v>173</v>
      </c>
      <c r="BP120">
        <v>1</v>
      </c>
      <c r="BQ120">
        <v>3</v>
      </c>
      <c r="BR120">
        <v>0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3</v>
      </c>
      <c r="BZ120">
        <v>95</v>
      </c>
      <c r="CA120">
        <v>65</v>
      </c>
      <c r="CE120">
        <v>0</v>
      </c>
      <c r="CF120">
        <v>0</v>
      </c>
      <c r="CG120">
        <v>0</v>
      </c>
      <c r="CM120">
        <v>0</v>
      </c>
      <c r="CN120" t="s">
        <v>3</v>
      </c>
      <c r="CO120">
        <v>0</v>
      </c>
      <c r="CP120">
        <f t="shared" si="70"/>
        <v>229.01</v>
      </c>
      <c r="CQ120">
        <f t="shared" si="71"/>
        <v>57.251599999999996</v>
      </c>
      <c r="CR120">
        <f t="shared" si="72"/>
        <v>0</v>
      </c>
      <c r="CS120">
        <f t="shared" si="73"/>
        <v>0</v>
      </c>
      <c r="CT120">
        <f t="shared" si="74"/>
        <v>0</v>
      </c>
      <c r="CU120">
        <f t="shared" si="75"/>
        <v>0</v>
      </c>
      <c r="CV120">
        <f t="shared" si="76"/>
        <v>0</v>
      </c>
      <c r="CW120">
        <f t="shared" si="77"/>
        <v>0</v>
      </c>
      <c r="CX120">
        <f t="shared" si="78"/>
        <v>0.11</v>
      </c>
      <c r="CY120">
        <f t="shared" si="79"/>
        <v>0</v>
      </c>
      <c r="CZ120">
        <f t="shared" si="80"/>
        <v>0</v>
      </c>
      <c r="DC120" t="s">
        <v>3</v>
      </c>
      <c r="DD120" t="s">
        <v>3</v>
      </c>
      <c r="DE120" t="s">
        <v>3</v>
      </c>
      <c r="DF120" t="s">
        <v>3</v>
      </c>
      <c r="DG120" t="s">
        <v>3</v>
      </c>
      <c r="DH120" t="s">
        <v>3</v>
      </c>
      <c r="DI120" t="s">
        <v>3</v>
      </c>
      <c r="DJ120" t="s">
        <v>3</v>
      </c>
      <c r="DK120" t="s">
        <v>3</v>
      </c>
      <c r="DL120" t="s">
        <v>3</v>
      </c>
      <c r="DM120" t="s">
        <v>3</v>
      </c>
      <c r="DN120">
        <v>0</v>
      </c>
      <c r="DO120">
        <v>0</v>
      </c>
      <c r="DP120">
        <v>1</v>
      </c>
      <c r="DQ120">
        <v>1</v>
      </c>
      <c r="DU120">
        <v>1010</v>
      </c>
      <c r="DV120" t="s">
        <v>175</v>
      </c>
      <c r="DW120" t="s">
        <v>175</v>
      </c>
      <c r="DX120">
        <v>1</v>
      </c>
      <c r="DZ120" t="s">
        <v>3</v>
      </c>
      <c r="EA120" t="s">
        <v>3</v>
      </c>
      <c r="EB120" t="s">
        <v>3</v>
      </c>
      <c r="EC120" t="s">
        <v>3</v>
      </c>
      <c r="EE120">
        <v>35525962</v>
      </c>
      <c r="EF120">
        <v>3</v>
      </c>
      <c r="EG120" t="s">
        <v>76</v>
      </c>
      <c r="EH120">
        <v>0</v>
      </c>
      <c r="EI120" t="s">
        <v>3</v>
      </c>
      <c r="EJ120">
        <v>2</v>
      </c>
      <c r="EK120">
        <v>108001</v>
      </c>
      <c r="EL120" t="s">
        <v>77</v>
      </c>
      <c r="EM120" t="s">
        <v>78</v>
      </c>
      <c r="EO120" t="s">
        <v>3</v>
      </c>
      <c r="EQ120">
        <v>0</v>
      </c>
      <c r="ER120">
        <v>11.27</v>
      </c>
      <c r="ES120">
        <v>11.27</v>
      </c>
      <c r="ET120">
        <v>0</v>
      </c>
      <c r="EU120">
        <v>0</v>
      </c>
      <c r="EV120">
        <v>0</v>
      </c>
      <c r="EW120">
        <v>0</v>
      </c>
      <c r="EX120">
        <v>0</v>
      </c>
      <c r="FQ120">
        <v>0</v>
      </c>
      <c r="FR120">
        <f t="shared" si="81"/>
        <v>0</v>
      </c>
      <c r="FS120">
        <v>0</v>
      </c>
      <c r="FX120">
        <v>95</v>
      </c>
      <c r="FY120">
        <v>65</v>
      </c>
      <c r="GA120" t="s">
        <v>3</v>
      </c>
      <c r="GD120">
        <v>1</v>
      </c>
      <c r="GF120">
        <v>1743664744</v>
      </c>
      <c r="GG120">
        <v>2</v>
      </c>
      <c r="GH120">
        <v>1</v>
      </c>
      <c r="GI120">
        <v>2</v>
      </c>
      <c r="GJ120">
        <v>0</v>
      </c>
      <c r="GK120">
        <v>0</v>
      </c>
      <c r="GL120">
        <f t="shared" si="82"/>
        <v>0</v>
      </c>
      <c r="GM120">
        <f t="shared" si="83"/>
        <v>229.01</v>
      </c>
      <c r="GN120">
        <f t="shared" si="84"/>
        <v>0</v>
      </c>
      <c r="GO120">
        <f t="shared" si="85"/>
        <v>229.01</v>
      </c>
      <c r="GP120">
        <f t="shared" si="86"/>
        <v>0</v>
      </c>
      <c r="GR120">
        <v>0</v>
      </c>
      <c r="GS120">
        <v>3</v>
      </c>
      <c r="GT120">
        <v>0</v>
      </c>
      <c r="GU120" t="s">
        <v>3</v>
      </c>
      <c r="GV120">
        <f t="shared" si="87"/>
        <v>0</v>
      </c>
      <c r="GW120">
        <v>1</v>
      </c>
      <c r="GX120">
        <f t="shared" si="88"/>
        <v>0</v>
      </c>
      <c r="HA120">
        <v>0</v>
      </c>
      <c r="HB120">
        <v>0</v>
      </c>
      <c r="HC120">
        <f t="shared" si="89"/>
        <v>0</v>
      </c>
      <c r="HE120" t="s">
        <v>3</v>
      </c>
      <c r="HF120" t="s">
        <v>3</v>
      </c>
      <c r="IK120">
        <v>0</v>
      </c>
    </row>
    <row r="122" spans="1:245">
      <c r="A122" s="2">
        <v>51</v>
      </c>
      <c r="B122" s="2">
        <f>B102</f>
        <v>1</v>
      </c>
      <c r="C122" s="2">
        <f>A102</f>
        <v>5</v>
      </c>
      <c r="D122" s="2">
        <f>ROW(A102)</f>
        <v>102</v>
      </c>
      <c r="E122" s="2"/>
      <c r="F122" s="2" t="str">
        <f>IF(F102&lt;&gt;"",F102,"")</f>
        <v>Новый подраздел</v>
      </c>
      <c r="G122" s="2" t="str">
        <f>IF(G102&lt;&gt;"",G102,"")</f>
        <v>Стены</v>
      </c>
      <c r="H122" s="2">
        <v>0</v>
      </c>
      <c r="I122" s="2"/>
      <c r="J122" s="2"/>
      <c r="K122" s="2"/>
      <c r="L122" s="2"/>
      <c r="M122" s="2"/>
      <c r="N122" s="2"/>
      <c r="O122" s="2">
        <f t="shared" ref="O122:T122" si="90">ROUND(AB122,2)</f>
        <v>32221.39</v>
      </c>
      <c r="P122" s="2">
        <f t="shared" si="90"/>
        <v>14295.77</v>
      </c>
      <c r="Q122" s="2">
        <f t="shared" si="90"/>
        <v>79.36</v>
      </c>
      <c r="R122" s="2">
        <f t="shared" si="90"/>
        <v>48.05</v>
      </c>
      <c r="S122" s="2">
        <f t="shared" si="90"/>
        <v>17846.259999999998</v>
      </c>
      <c r="T122" s="2">
        <f t="shared" si="90"/>
        <v>0</v>
      </c>
      <c r="U122" s="2">
        <f>AH122</f>
        <v>60.157900000000005</v>
      </c>
      <c r="V122" s="2">
        <f>AI122</f>
        <v>0.10790000000000002</v>
      </c>
      <c r="W122" s="2">
        <f>ROUND(AJ122,2)</f>
        <v>169.64</v>
      </c>
      <c r="X122" s="2">
        <f>ROUND(AK122,2)</f>
        <v>16955.89</v>
      </c>
      <c r="Y122" s="2">
        <f>ROUND(AL122,2)</f>
        <v>8633.9599999999991</v>
      </c>
      <c r="Z122" s="2"/>
      <c r="AA122" s="2"/>
      <c r="AB122" s="2">
        <f>ROUND(SUMIF(AA106:AA120,"=33804725",O106:O120),2)</f>
        <v>32221.39</v>
      </c>
      <c r="AC122" s="2">
        <f>ROUND(SUMIF(AA106:AA120,"=33804725",P106:P120),2)</f>
        <v>14295.77</v>
      </c>
      <c r="AD122" s="2">
        <f>ROUND(SUMIF(AA106:AA120,"=33804725",Q106:Q120),2)</f>
        <v>79.36</v>
      </c>
      <c r="AE122" s="2">
        <f>ROUND(SUMIF(AA106:AA120,"=33804725",R106:R120),2)</f>
        <v>48.05</v>
      </c>
      <c r="AF122" s="2">
        <f>ROUND(SUMIF(AA106:AA120,"=33804725",S106:S120),2)</f>
        <v>17846.259999999998</v>
      </c>
      <c r="AG122" s="2">
        <f>ROUND(SUMIF(AA106:AA120,"=33804725",T106:T120),2)</f>
        <v>0</v>
      </c>
      <c r="AH122" s="2">
        <f>SUMIF(AA106:AA120,"=33804725",U106:U120)</f>
        <v>60.157900000000005</v>
      </c>
      <c r="AI122" s="2">
        <f>SUMIF(AA106:AA120,"=33804725",V106:V120)</f>
        <v>0.10790000000000002</v>
      </c>
      <c r="AJ122" s="2">
        <f>ROUND(SUMIF(AA106:AA120,"=33804725",W106:W120),2)</f>
        <v>169.64</v>
      </c>
      <c r="AK122" s="2">
        <f>ROUND(SUMIF(AA106:AA120,"=33804725",X106:X120),2)</f>
        <v>16955.89</v>
      </c>
      <c r="AL122" s="2">
        <f>ROUND(SUMIF(AA106:AA120,"=33804725",Y106:Y120),2)</f>
        <v>8633.9599999999991</v>
      </c>
      <c r="AM122" s="2"/>
      <c r="AN122" s="2"/>
      <c r="AO122" s="2">
        <f t="shared" ref="AO122:BD122" si="91">ROUND(BX122,2)</f>
        <v>0</v>
      </c>
      <c r="AP122" s="2">
        <f t="shared" si="91"/>
        <v>0</v>
      </c>
      <c r="AQ122" s="2">
        <f t="shared" si="91"/>
        <v>0</v>
      </c>
      <c r="AR122" s="2">
        <f t="shared" si="91"/>
        <v>57811.24</v>
      </c>
      <c r="AS122" s="2">
        <f t="shared" si="91"/>
        <v>56088.51</v>
      </c>
      <c r="AT122" s="2">
        <f t="shared" si="91"/>
        <v>1722.73</v>
      </c>
      <c r="AU122" s="2">
        <f t="shared" si="91"/>
        <v>0</v>
      </c>
      <c r="AV122" s="2">
        <f t="shared" si="91"/>
        <v>14295.77</v>
      </c>
      <c r="AW122" s="2">
        <f t="shared" si="91"/>
        <v>14295.77</v>
      </c>
      <c r="AX122" s="2">
        <f t="shared" si="91"/>
        <v>0</v>
      </c>
      <c r="AY122" s="2">
        <f t="shared" si="91"/>
        <v>14295.77</v>
      </c>
      <c r="AZ122" s="2">
        <f t="shared" si="91"/>
        <v>0</v>
      </c>
      <c r="BA122" s="2">
        <f t="shared" si="91"/>
        <v>0</v>
      </c>
      <c r="BB122" s="2">
        <f t="shared" si="91"/>
        <v>0</v>
      </c>
      <c r="BC122" s="2">
        <f t="shared" si="91"/>
        <v>0</v>
      </c>
      <c r="BD122" s="2">
        <f t="shared" si="91"/>
        <v>0</v>
      </c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>
        <f>ROUND(SUMIF(AA106:AA120,"=33804725",FQ106:FQ120),2)</f>
        <v>0</v>
      </c>
      <c r="BY122" s="2">
        <f>ROUND(SUMIF(AA106:AA120,"=33804725",FR106:FR120),2)</f>
        <v>0</v>
      </c>
      <c r="BZ122" s="2">
        <f>ROUND(SUMIF(AA106:AA120,"=33804725",GL106:GL120),2)</f>
        <v>0</v>
      </c>
      <c r="CA122" s="2">
        <f>ROUND(SUMIF(AA106:AA120,"=33804725",GM106:GM120),2)</f>
        <v>57811.24</v>
      </c>
      <c r="CB122" s="2">
        <f>ROUND(SUMIF(AA106:AA120,"=33804725",GN106:GN120),2)</f>
        <v>56088.51</v>
      </c>
      <c r="CC122" s="2">
        <f>ROUND(SUMIF(AA106:AA120,"=33804725",GO106:GO120),2)</f>
        <v>1722.73</v>
      </c>
      <c r="CD122" s="2">
        <f>ROUND(SUMIF(AA106:AA120,"=33804725",GP106:GP120),2)</f>
        <v>0</v>
      </c>
      <c r="CE122" s="2">
        <f>AC122-BX122</f>
        <v>14295.77</v>
      </c>
      <c r="CF122" s="2">
        <f>AC122-BY122</f>
        <v>14295.77</v>
      </c>
      <c r="CG122" s="2">
        <f>BX122-BZ122</f>
        <v>0</v>
      </c>
      <c r="CH122" s="2">
        <f>AC122-BX122-BY122+BZ122</f>
        <v>14295.77</v>
      </c>
      <c r="CI122" s="2">
        <f>BY122-BZ122</f>
        <v>0</v>
      </c>
      <c r="CJ122" s="2">
        <f>ROUND(SUMIF(AA106:AA120,"=33804725",GX106:GX120),2)</f>
        <v>0</v>
      </c>
      <c r="CK122" s="2">
        <f>ROUND(SUMIF(AA106:AA120,"=33804725",GY106:GY120),2)</f>
        <v>0</v>
      </c>
      <c r="CL122" s="2">
        <f>ROUND(SUMIF(AA106:AA120,"=33804725",GZ106:GZ120),2)</f>
        <v>0</v>
      </c>
      <c r="CM122" s="2">
        <f>ROUND(SUMIF(AA106:AA120,"=33804725",HD106:HD120),2)</f>
        <v>0</v>
      </c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>
        <v>0</v>
      </c>
    </row>
    <row r="124" spans="1:245">
      <c r="A124" s="4">
        <v>50</v>
      </c>
      <c r="B124" s="4">
        <v>0</v>
      </c>
      <c r="C124" s="4">
        <v>0</v>
      </c>
      <c r="D124" s="4">
        <v>1</v>
      </c>
      <c r="E124" s="4">
        <v>201</v>
      </c>
      <c r="F124" s="4">
        <f>ROUND(Source!O122,O124)</f>
        <v>32221.39</v>
      </c>
      <c r="G124" s="4" t="s">
        <v>15</v>
      </c>
      <c r="H124" s="4" t="s">
        <v>16</v>
      </c>
      <c r="I124" s="4"/>
      <c r="J124" s="4"/>
      <c r="K124" s="4">
        <v>201</v>
      </c>
      <c r="L124" s="4">
        <v>1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45">
      <c r="A125" s="4">
        <v>50</v>
      </c>
      <c r="B125" s="4">
        <v>0</v>
      </c>
      <c r="C125" s="4">
        <v>0</v>
      </c>
      <c r="D125" s="4">
        <v>1</v>
      </c>
      <c r="E125" s="4">
        <v>202</v>
      </c>
      <c r="F125" s="4">
        <f>ROUND(Source!P122,O125)</f>
        <v>14295.77</v>
      </c>
      <c r="G125" s="4" t="s">
        <v>17</v>
      </c>
      <c r="H125" s="4" t="s">
        <v>18</v>
      </c>
      <c r="I125" s="4"/>
      <c r="J125" s="4"/>
      <c r="K125" s="4">
        <v>202</v>
      </c>
      <c r="L125" s="4">
        <v>2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45">
      <c r="A126" s="4">
        <v>50</v>
      </c>
      <c r="B126" s="4">
        <v>0</v>
      </c>
      <c r="C126" s="4">
        <v>0</v>
      </c>
      <c r="D126" s="4">
        <v>1</v>
      </c>
      <c r="E126" s="4">
        <v>222</v>
      </c>
      <c r="F126" s="4">
        <f>ROUND(Source!AO122,O126)</f>
        <v>0</v>
      </c>
      <c r="G126" s="4" t="s">
        <v>19</v>
      </c>
      <c r="H126" s="4" t="s">
        <v>20</v>
      </c>
      <c r="I126" s="4"/>
      <c r="J126" s="4"/>
      <c r="K126" s="4">
        <v>222</v>
      </c>
      <c r="L126" s="4">
        <v>3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45">
      <c r="A127" s="4">
        <v>50</v>
      </c>
      <c r="B127" s="4">
        <v>0</v>
      </c>
      <c r="C127" s="4">
        <v>0</v>
      </c>
      <c r="D127" s="4">
        <v>1</v>
      </c>
      <c r="E127" s="4">
        <v>225</v>
      </c>
      <c r="F127" s="4">
        <f>ROUND(Source!AV122,O127)</f>
        <v>14295.77</v>
      </c>
      <c r="G127" s="4" t="s">
        <v>21</v>
      </c>
      <c r="H127" s="4" t="s">
        <v>22</v>
      </c>
      <c r="I127" s="4"/>
      <c r="J127" s="4"/>
      <c r="K127" s="4">
        <v>225</v>
      </c>
      <c r="L127" s="4">
        <v>4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45">
      <c r="A128" s="4">
        <v>50</v>
      </c>
      <c r="B128" s="4">
        <v>0</v>
      </c>
      <c r="C128" s="4">
        <v>0</v>
      </c>
      <c r="D128" s="4">
        <v>1</v>
      </c>
      <c r="E128" s="4">
        <v>226</v>
      </c>
      <c r="F128" s="4">
        <f>ROUND(Source!AW122,O128)</f>
        <v>14295.77</v>
      </c>
      <c r="G128" s="4" t="s">
        <v>23</v>
      </c>
      <c r="H128" s="4" t="s">
        <v>24</v>
      </c>
      <c r="I128" s="4"/>
      <c r="J128" s="4"/>
      <c r="K128" s="4">
        <v>226</v>
      </c>
      <c r="L128" s="4">
        <v>5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227</v>
      </c>
      <c r="F129" s="4">
        <f>ROUND(Source!AX122,O129)</f>
        <v>0</v>
      </c>
      <c r="G129" s="4" t="s">
        <v>25</v>
      </c>
      <c r="H129" s="4" t="s">
        <v>26</v>
      </c>
      <c r="I129" s="4"/>
      <c r="J129" s="4"/>
      <c r="K129" s="4">
        <v>227</v>
      </c>
      <c r="L129" s="4">
        <v>6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228</v>
      </c>
      <c r="F130" s="4">
        <f>ROUND(Source!AY122,O130)</f>
        <v>14295.77</v>
      </c>
      <c r="G130" s="4" t="s">
        <v>27</v>
      </c>
      <c r="H130" s="4" t="s">
        <v>28</v>
      </c>
      <c r="I130" s="4"/>
      <c r="J130" s="4"/>
      <c r="K130" s="4">
        <v>228</v>
      </c>
      <c r="L130" s="4">
        <v>7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216</v>
      </c>
      <c r="F131" s="4">
        <f>ROUND(Source!AP122,O131)</f>
        <v>0</v>
      </c>
      <c r="G131" s="4" t="s">
        <v>29</v>
      </c>
      <c r="H131" s="4" t="s">
        <v>30</v>
      </c>
      <c r="I131" s="4"/>
      <c r="J131" s="4"/>
      <c r="K131" s="4">
        <v>216</v>
      </c>
      <c r="L131" s="4">
        <v>8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0</v>
      </c>
      <c r="C132" s="4">
        <v>0</v>
      </c>
      <c r="D132" s="4">
        <v>1</v>
      </c>
      <c r="E132" s="4">
        <v>223</v>
      </c>
      <c r="F132" s="4">
        <f>ROUND(Source!AQ122,O132)</f>
        <v>0</v>
      </c>
      <c r="G132" s="4" t="s">
        <v>31</v>
      </c>
      <c r="H132" s="4" t="s">
        <v>32</v>
      </c>
      <c r="I132" s="4"/>
      <c r="J132" s="4"/>
      <c r="K132" s="4">
        <v>223</v>
      </c>
      <c r="L132" s="4">
        <v>9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0</v>
      </c>
      <c r="C133" s="4">
        <v>0</v>
      </c>
      <c r="D133" s="4">
        <v>1</v>
      </c>
      <c r="E133" s="4">
        <v>229</v>
      </c>
      <c r="F133" s="4">
        <f>ROUND(Source!AZ122,O133)</f>
        <v>0</v>
      </c>
      <c r="G133" s="4" t="s">
        <v>33</v>
      </c>
      <c r="H133" s="4" t="s">
        <v>34</v>
      </c>
      <c r="I133" s="4"/>
      <c r="J133" s="4"/>
      <c r="K133" s="4">
        <v>229</v>
      </c>
      <c r="L133" s="4">
        <v>10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>
      <c r="A134" s="4">
        <v>50</v>
      </c>
      <c r="B134" s="4">
        <v>0</v>
      </c>
      <c r="C134" s="4">
        <v>0</v>
      </c>
      <c r="D134" s="4">
        <v>1</v>
      </c>
      <c r="E134" s="4">
        <v>203</v>
      </c>
      <c r="F134" s="4">
        <f>ROUND(Source!Q122,O134)</f>
        <v>79.36</v>
      </c>
      <c r="G134" s="4" t="s">
        <v>35</v>
      </c>
      <c r="H134" s="4" t="s">
        <v>36</v>
      </c>
      <c r="I134" s="4"/>
      <c r="J134" s="4"/>
      <c r="K134" s="4">
        <v>203</v>
      </c>
      <c r="L134" s="4">
        <v>11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>
      <c r="A135" s="4">
        <v>50</v>
      </c>
      <c r="B135" s="4">
        <v>0</v>
      </c>
      <c r="C135" s="4">
        <v>0</v>
      </c>
      <c r="D135" s="4">
        <v>1</v>
      </c>
      <c r="E135" s="4">
        <v>231</v>
      </c>
      <c r="F135" s="4">
        <f>ROUND(Source!BB122,O135)</f>
        <v>0</v>
      </c>
      <c r="G135" s="4" t="s">
        <v>37</v>
      </c>
      <c r="H135" s="4" t="s">
        <v>38</v>
      </c>
      <c r="I135" s="4"/>
      <c r="J135" s="4"/>
      <c r="K135" s="4">
        <v>231</v>
      </c>
      <c r="L135" s="4">
        <v>12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>
      <c r="A136" s="4">
        <v>50</v>
      </c>
      <c r="B136" s="4">
        <v>0</v>
      </c>
      <c r="C136" s="4">
        <v>0</v>
      </c>
      <c r="D136" s="4">
        <v>1</v>
      </c>
      <c r="E136" s="4">
        <v>204</v>
      </c>
      <c r="F136" s="4">
        <f>ROUND(Source!R122,O136)</f>
        <v>48.05</v>
      </c>
      <c r="G136" s="4" t="s">
        <v>39</v>
      </c>
      <c r="H136" s="4" t="s">
        <v>40</v>
      </c>
      <c r="I136" s="4"/>
      <c r="J136" s="4"/>
      <c r="K136" s="4">
        <v>204</v>
      </c>
      <c r="L136" s="4">
        <v>13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>
      <c r="A137" s="4">
        <v>50</v>
      </c>
      <c r="B137" s="4">
        <v>0</v>
      </c>
      <c r="C137" s="4">
        <v>0</v>
      </c>
      <c r="D137" s="4">
        <v>1</v>
      </c>
      <c r="E137" s="4">
        <v>205</v>
      </c>
      <c r="F137" s="4">
        <f>ROUND(Source!S122,O137)</f>
        <v>17846.259999999998</v>
      </c>
      <c r="G137" s="4" t="s">
        <v>41</v>
      </c>
      <c r="H137" s="4" t="s">
        <v>42</v>
      </c>
      <c r="I137" s="4"/>
      <c r="J137" s="4"/>
      <c r="K137" s="4">
        <v>205</v>
      </c>
      <c r="L137" s="4">
        <v>14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>
      <c r="A138" s="4">
        <v>50</v>
      </c>
      <c r="B138" s="4">
        <v>0</v>
      </c>
      <c r="C138" s="4">
        <v>0</v>
      </c>
      <c r="D138" s="4">
        <v>1</v>
      </c>
      <c r="E138" s="4">
        <v>232</v>
      </c>
      <c r="F138" s="4">
        <f>ROUND(Source!BC122,O138)</f>
        <v>0</v>
      </c>
      <c r="G138" s="4" t="s">
        <v>43</v>
      </c>
      <c r="H138" s="4" t="s">
        <v>44</v>
      </c>
      <c r="I138" s="4"/>
      <c r="J138" s="4"/>
      <c r="K138" s="4">
        <v>232</v>
      </c>
      <c r="L138" s="4">
        <v>15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>
      <c r="A139" s="4">
        <v>50</v>
      </c>
      <c r="B139" s="4">
        <v>0</v>
      </c>
      <c r="C139" s="4">
        <v>0</v>
      </c>
      <c r="D139" s="4">
        <v>1</v>
      </c>
      <c r="E139" s="4">
        <v>214</v>
      </c>
      <c r="F139" s="4">
        <f>ROUND(Source!AS122,O139)</f>
        <v>56088.51</v>
      </c>
      <c r="G139" s="4" t="s">
        <v>45</v>
      </c>
      <c r="H139" s="4" t="s">
        <v>46</v>
      </c>
      <c r="I139" s="4"/>
      <c r="J139" s="4"/>
      <c r="K139" s="4">
        <v>214</v>
      </c>
      <c r="L139" s="4">
        <v>16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>
      <c r="A140" s="4">
        <v>50</v>
      </c>
      <c r="B140" s="4">
        <v>0</v>
      </c>
      <c r="C140" s="4">
        <v>0</v>
      </c>
      <c r="D140" s="4">
        <v>1</v>
      </c>
      <c r="E140" s="4">
        <v>215</v>
      </c>
      <c r="F140" s="4">
        <f>ROUND(Source!AT122,O140)</f>
        <v>1722.73</v>
      </c>
      <c r="G140" s="4" t="s">
        <v>47</v>
      </c>
      <c r="H140" s="4" t="s">
        <v>48</v>
      </c>
      <c r="I140" s="4"/>
      <c r="J140" s="4"/>
      <c r="K140" s="4">
        <v>215</v>
      </c>
      <c r="L140" s="4">
        <v>17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3">
      <c r="A141" s="4">
        <v>50</v>
      </c>
      <c r="B141" s="4">
        <v>0</v>
      </c>
      <c r="C141" s="4">
        <v>0</v>
      </c>
      <c r="D141" s="4">
        <v>1</v>
      </c>
      <c r="E141" s="4">
        <v>217</v>
      </c>
      <c r="F141" s="4">
        <f>ROUND(Source!AU122,O141)</f>
        <v>0</v>
      </c>
      <c r="G141" s="4" t="s">
        <v>49</v>
      </c>
      <c r="H141" s="4" t="s">
        <v>50</v>
      </c>
      <c r="I141" s="4"/>
      <c r="J141" s="4"/>
      <c r="K141" s="4">
        <v>217</v>
      </c>
      <c r="L141" s="4">
        <v>18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>
      <c r="A142" s="4">
        <v>50</v>
      </c>
      <c r="B142" s="4">
        <v>0</v>
      </c>
      <c r="C142" s="4">
        <v>0</v>
      </c>
      <c r="D142" s="4">
        <v>1</v>
      </c>
      <c r="E142" s="4">
        <v>230</v>
      </c>
      <c r="F142" s="4">
        <f>ROUND(Source!BA122,O142)</f>
        <v>0</v>
      </c>
      <c r="G142" s="4" t="s">
        <v>51</v>
      </c>
      <c r="H142" s="4" t="s">
        <v>52</v>
      </c>
      <c r="I142" s="4"/>
      <c r="J142" s="4"/>
      <c r="K142" s="4">
        <v>230</v>
      </c>
      <c r="L142" s="4">
        <v>19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>
      <c r="A143" s="4">
        <v>50</v>
      </c>
      <c r="B143" s="4">
        <v>0</v>
      </c>
      <c r="C143" s="4">
        <v>0</v>
      </c>
      <c r="D143" s="4">
        <v>1</v>
      </c>
      <c r="E143" s="4">
        <v>206</v>
      </c>
      <c r="F143" s="4">
        <f>ROUND(Source!T122,O143)</f>
        <v>0</v>
      </c>
      <c r="G143" s="4" t="s">
        <v>53</v>
      </c>
      <c r="H143" s="4" t="s">
        <v>54</v>
      </c>
      <c r="I143" s="4"/>
      <c r="J143" s="4"/>
      <c r="K143" s="4">
        <v>206</v>
      </c>
      <c r="L143" s="4">
        <v>20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>
      <c r="A144" s="4">
        <v>50</v>
      </c>
      <c r="B144" s="4">
        <v>0</v>
      </c>
      <c r="C144" s="4">
        <v>0</v>
      </c>
      <c r="D144" s="4">
        <v>1</v>
      </c>
      <c r="E144" s="4">
        <v>207</v>
      </c>
      <c r="F144" s="4">
        <f>Source!U122</f>
        <v>60.157900000000005</v>
      </c>
      <c r="G144" s="4" t="s">
        <v>55</v>
      </c>
      <c r="H144" s="4" t="s">
        <v>56</v>
      </c>
      <c r="I144" s="4"/>
      <c r="J144" s="4"/>
      <c r="K144" s="4">
        <v>207</v>
      </c>
      <c r="L144" s="4">
        <v>21</v>
      </c>
      <c r="M144" s="4">
        <v>3</v>
      </c>
      <c r="N144" s="4" t="s">
        <v>3</v>
      </c>
      <c r="O144" s="4">
        <v>-1</v>
      </c>
      <c r="P144" s="4"/>
      <c r="Q144" s="4"/>
      <c r="R144" s="4"/>
      <c r="S144" s="4"/>
      <c r="T144" s="4"/>
      <c r="U144" s="4"/>
      <c r="V144" s="4"/>
      <c r="W144" s="4"/>
    </row>
    <row r="145" spans="1:245">
      <c r="A145" s="4">
        <v>50</v>
      </c>
      <c r="B145" s="4">
        <v>0</v>
      </c>
      <c r="C145" s="4">
        <v>0</v>
      </c>
      <c r="D145" s="4">
        <v>1</v>
      </c>
      <c r="E145" s="4">
        <v>208</v>
      </c>
      <c r="F145" s="4">
        <f>Source!V122</f>
        <v>0.10790000000000002</v>
      </c>
      <c r="G145" s="4" t="s">
        <v>57</v>
      </c>
      <c r="H145" s="4" t="s">
        <v>58</v>
      </c>
      <c r="I145" s="4"/>
      <c r="J145" s="4"/>
      <c r="K145" s="4">
        <v>208</v>
      </c>
      <c r="L145" s="4">
        <v>22</v>
      </c>
      <c r="M145" s="4">
        <v>3</v>
      </c>
      <c r="N145" s="4" t="s">
        <v>3</v>
      </c>
      <c r="O145" s="4">
        <v>-1</v>
      </c>
      <c r="P145" s="4"/>
      <c r="Q145" s="4"/>
      <c r="R145" s="4"/>
      <c r="S145" s="4"/>
      <c r="T145" s="4"/>
      <c r="U145" s="4"/>
      <c r="V145" s="4"/>
      <c r="W145" s="4"/>
    </row>
    <row r="146" spans="1:245">
      <c r="A146" s="4">
        <v>50</v>
      </c>
      <c r="B146" s="4">
        <v>0</v>
      </c>
      <c r="C146" s="4">
        <v>0</v>
      </c>
      <c r="D146" s="4">
        <v>1</v>
      </c>
      <c r="E146" s="4">
        <v>209</v>
      </c>
      <c r="F146" s="4">
        <f>ROUND(Source!W122,O146)</f>
        <v>169.64</v>
      </c>
      <c r="G146" s="4" t="s">
        <v>59</v>
      </c>
      <c r="H146" s="4" t="s">
        <v>60</v>
      </c>
      <c r="I146" s="4"/>
      <c r="J146" s="4"/>
      <c r="K146" s="4">
        <v>209</v>
      </c>
      <c r="L146" s="4">
        <v>23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45">
      <c r="A147" s="4">
        <v>50</v>
      </c>
      <c r="B147" s="4">
        <v>0</v>
      </c>
      <c r="C147" s="4">
        <v>0</v>
      </c>
      <c r="D147" s="4">
        <v>1</v>
      </c>
      <c r="E147" s="4">
        <v>233</v>
      </c>
      <c r="F147" s="4">
        <f>ROUND(Source!BD122,O147)</f>
        <v>0</v>
      </c>
      <c r="G147" s="4" t="s">
        <v>61</v>
      </c>
      <c r="H147" s="4" t="s">
        <v>62</v>
      </c>
      <c r="I147" s="4"/>
      <c r="J147" s="4"/>
      <c r="K147" s="4">
        <v>233</v>
      </c>
      <c r="L147" s="4">
        <v>24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45">
      <c r="A148" s="4">
        <v>50</v>
      </c>
      <c r="B148" s="4">
        <v>0</v>
      </c>
      <c r="C148" s="4">
        <v>0</v>
      </c>
      <c r="D148" s="4">
        <v>1</v>
      </c>
      <c r="E148" s="4">
        <v>210</v>
      </c>
      <c r="F148" s="4">
        <f>ROUND(Source!X122,O148)</f>
        <v>16955.89</v>
      </c>
      <c r="G148" s="4" t="s">
        <v>63</v>
      </c>
      <c r="H148" s="4" t="s">
        <v>64</v>
      </c>
      <c r="I148" s="4"/>
      <c r="J148" s="4"/>
      <c r="K148" s="4">
        <v>210</v>
      </c>
      <c r="L148" s="4">
        <v>25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45">
      <c r="A149" s="4">
        <v>50</v>
      </c>
      <c r="B149" s="4">
        <v>0</v>
      </c>
      <c r="C149" s="4">
        <v>0</v>
      </c>
      <c r="D149" s="4">
        <v>1</v>
      </c>
      <c r="E149" s="4">
        <v>211</v>
      </c>
      <c r="F149" s="4">
        <f>ROUND(Source!Y122,O149)</f>
        <v>8633.9599999999991</v>
      </c>
      <c r="G149" s="4" t="s">
        <v>65</v>
      </c>
      <c r="H149" s="4" t="s">
        <v>66</v>
      </c>
      <c r="I149" s="4"/>
      <c r="J149" s="4"/>
      <c r="K149" s="4">
        <v>211</v>
      </c>
      <c r="L149" s="4">
        <v>26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45">
      <c r="A150" s="4">
        <v>50</v>
      </c>
      <c r="B150" s="4">
        <v>0</v>
      </c>
      <c r="C150" s="4">
        <v>0</v>
      </c>
      <c r="D150" s="4">
        <v>1</v>
      </c>
      <c r="E150" s="4">
        <v>224</v>
      </c>
      <c r="F150" s="4">
        <f>ROUND(Source!AR122,O150)</f>
        <v>57811.24</v>
      </c>
      <c r="G150" s="4" t="s">
        <v>67</v>
      </c>
      <c r="H150" s="4" t="s">
        <v>68</v>
      </c>
      <c r="I150" s="4"/>
      <c r="J150" s="4"/>
      <c r="K150" s="4">
        <v>224</v>
      </c>
      <c r="L150" s="4">
        <v>27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2" spans="1:245">
      <c r="A152" s="1">
        <v>5</v>
      </c>
      <c r="B152" s="1">
        <v>1</v>
      </c>
      <c r="C152" s="1"/>
      <c r="D152" s="1">
        <f>ROW(A164)</f>
        <v>164</v>
      </c>
      <c r="E152" s="1"/>
      <c r="F152" s="1" t="s">
        <v>69</v>
      </c>
      <c r="G152" s="1" t="s">
        <v>177</v>
      </c>
      <c r="H152" s="1" t="s">
        <v>3</v>
      </c>
      <c r="I152" s="1">
        <v>0</v>
      </c>
      <c r="J152" s="1"/>
      <c r="K152" s="1">
        <v>0</v>
      </c>
      <c r="L152" s="1"/>
      <c r="M152" s="1" t="s">
        <v>3</v>
      </c>
      <c r="N152" s="1"/>
      <c r="O152" s="1"/>
      <c r="P152" s="1"/>
      <c r="Q152" s="1"/>
      <c r="R152" s="1"/>
      <c r="S152" s="1">
        <v>0</v>
      </c>
      <c r="T152" s="1"/>
      <c r="U152" s="1" t="s">
        <v>3</v>
      </c>
      <c r="V152" s="1">
        <v>0</v>
      </c>
      <c r="W152" s="1"/>
      <c r="X152" s="1"/>
      <c r="Y152" s="1"/>
      <c r="Z152" s="1"/>
      <c r="AA152" s="1"/>
      <c r="AB152" s="1" t="s">
        <v>3</v>
      </c>
      <c r="AC152" s="1" t="s">
        <v>3</v>
      </c>
      <c r="AD152" s="1" t="s">
        <v>3</v>
      </c>
      <c r="AE152" s="1" t="s">
        <v>3</v>
      </c>
      <c r="AF152" s="1" t="s">
        <v>3</v>
      </c>
      <c r="AG152" s="1" t="s">
        <v>3</v>
      </c>
      <c r="AH152" s="1"/>
      <c r="AI152" s="1"/>
      <c r="AJ152" s="1"/>
      <c r="AK152" s="1"/>
      <c r="AL152" s="1"/>
      <c r="AM152" s="1"/>
      <c r="AN152" s="1"/>
      <c r="AO152" s="1"/>
      <c r="AP152" s="1" t="s">
        <v>3</v>
      </c>
      <c r="AQ152" s="1" t="s">
        <v>3</v>
      </c>
      <c r="AR152" s="1" t="s">
        <v>3</v>
      </c>
      <c r="AS152" s="1"/>
      <c r="AT152" s="1"/>
      <c r="AU152" s="1"/>
      <c r="AV152" s="1"/>
      <c r="AW152" s="1"/>
      <c r="AX152" s="1"/>
      <c r="AY152" s="1"/>
      <c r="AZ152" s="1" t="s">
        <v>3</v>
      </c>
      <c r="BA152" s="1"/>
      <c r="BB152" s="1" t="s">
        <v>3</v>
      </c>
      <c r="BC152" s="1" t="s">
        <v>3</v>
      </c>
      <c r="BD152" s="1" t="s">
        <v>3</v>
      </c>
      <c r="BE152" s="1" t="s">
        <v>3</v>
      </c>
      <c r="BF152" s="1" t="s">
        <v>3</v>
      </c>
      <c r="BG152" s="1" t="s">
        <v>3</v>
      </c>
      <c r="BH152" s="1" t="s">
        <v>3</v>
      </c>
      <c r="BI152" s="1" t="s">
        <v>3</v>
      </c>
      <c r="BJ152" s="1" t="s">
        <v>3</v>
      </c>
      <c r="BK152" s="1" t="s">
        <v>3</v>
      </c>
      <c r="BL152" s="1" t="s">
        <v>3</v>
      </c>
      <c r="BM152" s="1" t="s">
        <v>3</v>
      </c>
      <c r="BN152" s="1" t="s">
        <v>3</v>
      </c>
      <c r="BO152" s="1" t="s">
        <v>3</v>
      </c>
      <c r="BP152" s="1" t="s">
        <v>3</v>
      </c>
      <c r="BQ152" s="1"/>
      <c r="BR152" s="1"/>
      <c r="BS152" s="1"/>
      <c r="BT152" s="1"/>
      <c r="BU152" s="1"/>
      <c r="BV152" s="1"/>
      <c r="BW152" s="1"/>
      <c r="BX152" s="1">
        <v>0</v>
      </c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>
        <v>0</v>
      </c>
    </row>
    <row r="154" spans="1:245">
      <c r="A154" s="2">
        <v>52</v>
      </c>
      <c r="B154" s="2">
        <f t="shared" ref="B154:G154" si="92">B164</f>
        <v>1</v>
      </c>
      <c r="C154" s="2">
        <f t="shared" si="92"/>
        <v>5</v>
      </c>
      <c r="D154" s="2">
        <f t="shared" si="92"/>
        <v>152</v>
      </c>
      <c r="E154" s="2">
        <f t="shared" si="92"/>
        <v>0</v>
      </c>
      <c r="F154" s="2" t="str">
        <f t="shared" si="92"/>
        <v>Новый подраздел</v>
      </c>
      <c r="G154" s="2" t="str">
        <f t="shared" si="92"/>
        <v>Пол</v>
      </c>
      <c r="H154" s="2"/>
      <c r="I154" s="2"/>
      <c r="J154" s="2"/>
      <c r="K154" s="2"/>
      <c r="L154" s="2"/>
      <c r="M154" s="2"/>
      <c r="N154" s="2"/>
      <c r="O154" s="2">
        <f t="shared" ref="O154:AT154" si="93">O164</f>
        <v>21589.59</v>
      </c>
      <c r="P154" s="2">
        <f t="shared" si="93"/>
        <v>12975.2</v>
      </c>
      <c r="Q154" s="2">
        <f t="shared" si="93"/>
        <v>1127.8399999999999</v>
      </c>
      <c r="R154" s="2">
        <f t="shared" si="93"/>
        <v>529.47</v>
      </c>
      <c r="S154" s="2">
        <f t="shared" si="93"/>
        <v>7486.55</v>
      </c>
      <c r="T154" s="2">
        <f t="shared" si="93"/>
        <v>0</v>
      </c>
      <c r="U154" s="2">
        <f t="shared" si="93"/>
        <v>27.459607999999999</v>
      </c>
      <c r="V154" s="2">
        <f t="shared" si="93"/>
        <v>1.5416000000000001</v>
      </c>
      <c r="W154" s="2">
        <f t="shared" si="93"/>
        <v>82.75</v>
      </c>
      <c r="X154" s="2">
        <f t="shared" si="93"/>
        <v>7918.31</v>
      </c>
      <c r="Y154" s="2">
        <f t="shared" si="93"/>
        <v>5256.63</v>
      </c>
      <c r="Z154" s="2">
        <f t="shared" si="93"/>
        <v>0</v>
      </c>
      <c r="AA154" s="2">
        <f t="shared" si="93"/>
        <v>0</v>
      </c>
      <c r="AB154" s="2">
        <f t="shared" si="93"/>
        <v>21589.59</v>
      </c>
      <c r="AC154" s="2">
        <f t="shared" si="93"/>
        <v>12975.2</v>
      </c>
      <c r="AD154" s="2">
        <f t="shared" si="93"/>
        <v>1127.8399999999999</v>
      </c>
      <c r="AE154" s="2">
        <f t="shared" si="93"/>
        <v>529.47</v>
      </c>
      <c r="AF154" s="2">
        <f t="shared" si="93"/>
        <v>7486.55</v>
      </c>
      <c r="AG154" s="2">
        <f t="shared" si="93"/>
        <v>0</v>
      </c>
      <c r="AH154" s="2">
        <f t="shared" si="93"/>
        <v>27.459607999999999</v>
      </c>
      <c r="AI154" s="2">
        <f t="shared" si="93"/>
        <v>1.5416000000000001</v>
      </c>
      <c r="AJ154" s="2">
        <f t="shared" si="93"/>
        <v>82.75</v>
      </c>
      <c r="AK154" s="2">
        <f t="shared" si="93"/>
        <v>7918.31</v>
      </c>
      <c r="AL154" s="2">
        <f t="shared" si="93"/>
        <v>5256.63</v>
      </c>
      <c r="AM154" s="2">
        <f t="shared" si="93"/>
        <v>0</v>
      </c>
      <c r="AN154" s="2">
        <f t="shared" si="93"/>
        <v>0</v>
      </c>
      <c r="AO154" s="2">
        <f t="shared" si="93"/>
        <v>0</v>
      </c>
      <c r="AP154" s="2">
        <f t="shared" si="93"/>
        <v>0</v>
      </c>
      <c r="AQ154" s="2">
        <f t="shared" si="93"/>
        <v>0</v>
      </c>
      <c r="AR154" s="2">
        <f t="shared" si="93"/>
        <v>34764.53</v>
      </c>
      <c r="AS154" s="2">
        <f t="shared" si="93"/>
        <v>34764.53</v>
      </c>
      <c r="AT154" s="2">
        <f t="shared" si="93"/>
        <v>0</v>
      </c>
      <c r="AU154" s="2">
        <f t="shared" ref="AU154:BZ154" si="94">AU164</f>
        <v>0</v>
      </c>
      <c r="AV154" s="2">
        <f t="shared" si="94"/>
        <v>12975.2</v>
      </c>
      <c r="AW154" s="2">
        <f t="shared" si="94"/>
        <v>12975.2</v>
      </c>
      <c r="AX154" s="2">
        <f t="shared" si="94"/>
        <v>0</v>
      </c>
      <c r="AY154" s="2">
        <f t="shared" si="94"/>
        <v>12975.2</v>
      </c>
      <c r="AZ154" s="2">
        <f t="shared" si="94"/>
        <v>0</v>
      </c>
      <c r="BA154" s="2">
        <f t="shared" si="94"/>
        <v>0</v>
      </c>
      <c r="BB154" s="2">
        <f t="shared" si="94"/>
        <v>0</v>
      </c>
      <c r="BC154" s="2">
        <f t="shared" si="94"/>
        <v>0</v>
      </c>
      <c r="BD154" s="2">
        <f t="shared" si="94"/>
        <v>0</v>
      </c>
      <c r="BE154" s="2">
        <f t="shared" si="94"/>
        <v>0</v>
      </c>
      <c r="BF154" s="2">
        <f t="shared" si="94"/>
        <v>0</v>
      </c>
      <c r="BG154" s="2">
        <f t="shared" si="94"/>
        <v>0</v>
      </c>
      <c r="BH154" s="2">
        <f t="shared" si="94"/>
        <v>0</v>
      </c>
      <c r="BI154" s="2">
        <f t="shared" si="94"/>
        <v>0</v>
      </c>
      <c r="BJ154" s="2">
        <f t="shared" si="94"/>
        <v>0</v>
      </c>
      <c r="BK154" s="2">
        <f t="shared" si="94"/>
        <v>0</v>
      </c>
      <c r="BL154" s="2">
        <f t="shared" si="94"/>
        <v>0</v>
      </c>
      <c r="BM154" s="2">
        <f t="shared" si="94"/>
        <v>0</v>
      </c>
      <c r="BN154" s="2">
        <f t="shared" si="94"/>
        <v>0</v>
      </c>
      <c r="BO154" s="2">
        <f t="shared" si="94"/>
        <v>0</v>
      </c>
      <c r="BP154" s="2">
        <f t="shared" si="94"/>
        <v>0</v>
      </c>
      <c r="BQ154" s="2">
        <f t="shared" si="94"/>
        <v>0</v>
      </c>
      <c r="BR154" s="2">
        <f t="shared" si="94"/>
        <v>0</v>
      </c>
      <c r="BS154" s="2">
        <f t="shared" si="94"/>
        <v>0</v>
      </c>
      <c r="BT154" s="2">
        <f t="shared" si="94"/>
        <v>0</v>
      </c>
      <c r="BU154" s="2">
        <f t="shared" si="94"/>
        <v>0</v>
      </c>
      <c r="BV154" s="2">
        <f t="shared" si="94"/>
        <v>0</v>
      </c>
      <c r="BW154" s="2">
        <f t="shared" si="94"/>
        <v>0</v>
      </c>
      <c r="BX154" s="2">
        <f t="shared" si="94"/>
        <v>0</v>
      </c>
      <c r="BY154" s="2">
        <f t="shared" si="94"/>
        <v>0</v>
      </c>
      <c r="BZ154" s="2">
        <f t="shared" si="94"/>
        <v>0</v>
      </c>
      <c r="CA154" s="2">
        <f t="shared" ref="CA154:DF154" si="95">CA164</f>
        <v>34764.53</v>
      </c>
      <c r="CB154" s="2">
        <f t="shared" si="95"/>
        <v>34764.53</v>
      </c>
      <c r="CC154" s="2">
        <f t="shared" si="95"/>
        <v>0</v>
      </c>
      <c r="CD154" s="2">
        <f t="shared" si="95"/>
        <v>0</v>
      </c>
      <c r="CE154" s="2">
        <f t="shared" si="95"/>
        <v>12975.2</v>
      </c>
      <c r="CF154" s="2">
        <f t="shared" si="95"/>
        <v>12975.2</v>
      </c>
      <c r="CG154" s="2">
        <f t="shared" si="95"/>
        <v>0</v>
      </c>
      <c r="CH154" s="2">
        <f t="shared" si="95"/>
        <v>12975.2</v>
      </c>
      <c r="CI154" s="2">
        <f t="shared" si="95"/>
        <v>0</v>
      </c>
      <c r="CJ154" s="2">
        <f t="shared" si="95"/>
        <v>0</v>
      </c>
      <c r="CK154" s="2">
        <f t="shared" si="95"/>
        <v>0</v>
      </c>
      <c r="CL154" s="2">
        <f t="shared" si="95"/>
        <v>0</v>
      </c>
      <c r="CM154" s="2">
        <f t="shared" si="95"/>
        <v>0</v>
      </c>
      <c r="CN154" s="2">
        <f t="shared" si="95"/>
        <v>0</v>
      </c>
      <c r="CO154" s="2">
        <f t="shared" si="95"/>
        <v>0</v>
      </c>
      <c r="CP154" s="2">
        <f t="shared" si="95"/>
        <v>0</v>
      </c>
      <c r="CQ154" s="2">
        <f t="shared" si="95"/>
        <v>0</v>
      </c>
      <c r="CR154" s="2">
        <f t="shared" si="95"/>
        <v>0</v>
      </c>
      <c r="CS154" s="2">
        <f t="shared" si="95"/>
        <v>0</v>
      </c>
      <c r="CT154" s="2">
        <f t="shared" si="95"/>
        <v>0</v>
      </c>
      <c r="CU154" s="2">
        <f t="shared" si="95"/>
        <v>0</v>
      </c>
      <c r="CV154" s="2">
        <f t="shared" si="95"/>
        <v>0</v>
      </c>
      <c r="CW154" s="2">
        <f t="shared" si="95"/>
        <v>0</v>
      </c>
      <c r="CX154" s="2">
        <f t="shared" si="95"/>
        <v>0</v>
      </c>
      <c r="CY154" s="2">
        <f t="shared" si="95"/>
        <v>0</v>
      </c>
      <c r="CZ154" s="2">
        <f t="shared" si="95"/>
        <v>0</v>
      </c>
      <c r="DA154" s="2">
        <f t="shared" si="95"/>
        <v>0</v>
      </c>
      <c r="DB154" s="2">
        <f t="shared" si="95"/>
        <v>0</v>
      </c>
      <c r="DC154" s="2">
        <f t="shared" si="95"/>
        <v>0</v>
      </c>
      <c r="DD154" s="2">
        <f t="shared" si="95"/>
        <v>0</v>
      </c>
      <c r="DE154" s="2">
        <f t="shared" si="95"/>
        <v>0</v>
      </c>
      <c r="DF154" s="2">
        <f t="shared" si="95"/>
        <v>0</v>
      </c>
      <c r="DG154" s="3">
        <f t="shared" ref="DG154:EL154" si="96">DG164</f>
        <v>0</v>
      </c>
      <c r="DH154" s="3">
        <f t="shared" si="96"/>
        <v>0</v>
      </c>
      <c r="DI154" s="3">
        <f t="shared" si="96"/>
        <v>0</v>
      </c>
      <c r="DJ154" s="3">
        <f t="shared" si="96"/>
        <v>0</v>
      </c>
      <c r="DK154" s="3">
        <f t="shared" si="96"/>
        <v>0</v>
      </c>
      <c r="DL154" s="3">
        <f t="shared" si="96"/>
        <v>0</v>
      </c>
      <c r="DM154" s="3">
        <f t="shared" si="96"/>
        <v>0</v>
      </c>
      <c r="DN154" s="3">
        <f t="shared" si="96"/>
        <v>0</v>
      </c>
      <c r="DO154" s="3">
        <f t="shared" si="96"/>
        <v>0</v>
      </c>
      <c r="DP154" s="3">
        <f t="shared" si="96"/>
        <v>0</v>
      </c>
      <c r="DQ154" s="3">
        <f t="shared" si="96"/>
        <v>0</v>
      </c>
      <c r="DR154" s="3">
        <f t="shared" si="96"/>
        <v>0</v>
      </c>
      <c r="DS154" s="3">
        <f t="shared" si="96"/>
        <v>0</v>
      </c>
      <c r="DT154" s="3">
        <f t="shared" si="96"/>
        <v>0</v>
      </c>
      <c r="DU154" s="3">
        <f t="shared" si="96"/>
        <v>0</v>
      </c>
      <c r="DV154" s="3">
        <f t="shared" si="96"/>
        <v>0</v>
      </c>
      <c r="DW154" s="3">
        <f t="shared" si="96"/>
        <v>0</v>
      </c>
      <c r="DX154" s="3">
        <f t="shared" si="96"/>
        <v>0</v>
      </c>
      <c r="DY154" s="3">
        <f t="shared" si="96"/>
        <v>0</v>
      </c>
      <c r="DZ154" s="3">
        <f t="shared" si="96"/>
        <v>0</v>
      </c>
      <c r="EA154" s="3">
        <f t="shared" si="96"/>
        <v>0</v>
      </c>
      <c r="EB154" s="3">
        <f t="shared" si="96"/>
        <v>0</v>
      </c>
      <c r="EC154" s="3">
        <f t="shared" si="96"/>
        <v>0</v>
      </c>
      <c r="ED154" s="3">
        <f t="shared" si="96"/>
        <v>0</v>
      </c>
      <c r="EE154" s="3">
        <f t="shared" si="96"/>
        <v>0</v>
      </c>
      <c r="EF154" s="3">
        <f t="shared" si="96"/>
        <v>0</v>
      </c>
      <c r="EG154" s="3">
        <f t="shared" si="96"/>
        <v>0</v>
      </c>
      <c r="EH154" s="3">
        <f t="shared" si="96"/>
        <v>0</v>
      </c>
      <c r="EI154" s="3">
        <f t="shared" si="96"/>
        <v>0</v>
      </c>
      <c r="EJ154" s="3">
        <f t="shared" si="96"/>
        <v>0</v>
      </c>
      <c r="EK154" s="3">
        <f t="shared" si="96"/>
        <v>0</v>
      </c>
      <c r="EL154" s="3">
        <f t="shared" si="96"/>
        <v>0</v>
      </c>
      <c r="EM154" s="3">
        <f t="shared" ref="EM154:FR154" si="97">EM164</f>
        <v>0</v>
      </c>
      <c r="EN154" s="3">
        <f t="shared" si="97"/>
        <v>0</v>
      </c>
      <c r="EO154" s="3">
        <f t="shared" si="97"/>
        <v>0</v>
      </c>
      <c r="EP154" s="3">
        <f t="shared" si="97"/>
        <v>0</v>
      </c>
      <c r="EQ154" s="3">
        <f t="shared" si="97"/>
        <v>0</v>
      </c>
      <c r="ER154" s="3">
        <f t="shared" si="97"/>
        <v>0</v>
      </c>
      <c r="ES154" s="3">
        <f t="shared" si="97"/>
        <v>0</v>
      </c>
      <c r="ET154" s="3">
        <f t="shared" si="97"/>
        <v>0</v>
      </c>
      <c r="EU154" s="3">
        <f t="shared" si="97"/>
        <v>0</v>
      </c>
      <c r="EV154" s="3">
        <f t="shared" si="97"/>
        <v>0</v>
      </c>
      <c r="EW154" s="3">
        <f t="shared" si="97"/>
        <v>0</v>
      </c>
      <c r="EX154" s="3">
        <f t="shared" si="97"/>
        <v>0</v>
      </c>
      <c r="EY154" s="3">
        <f t="shared" si="97"/>
        <v>0</v>
      </c>
      <c r="EZ154" s="3">
        <f t="shared" si="97"/>
        <v>0</v>
      </c>
      <c r="FA154" s="3">
        <f t="shared" si="97"/>
        <v>0</v>
      </c>
      <c r="FB154" s="3">
        <f t="shared" si="97"/>
        <v>0</v>
      </c>
      <c r="FC154" s="3">
        <f t="shared" si="97"/>
        <v>0</v>
      </c>
      <c r="FD154" s="3">
        <f t="shared" si="97"/>
        <v>0</v>
      </c>
      <c r="FE154" s="3">
        <f t="shared" si="97"/>
        <v>0</v>
      </c>
      <c r="FF154" s="3">
        <f t="shared" si="97"/>
        <v>0</v>
      </c>
      <c r="FG154" s="3">
        <f t="shared" si="97"/>
        <v>0</v>
      </c>
      <c r="FH154" s="3">
        <f t="shared" si="97"/>
        <v>0</v>
      </c>
      <c r="FI154" s="3">
        <f t="shared" si="97"/>
        <v>0</v>
      </c>
      <c r="FJ154" s="3">
        <f t="shared" si="97"/>
        <v>0</v>
      </c>
      <c r="FK154" s="3">
        <f t="shared" si="97"/>
        <v>0</v>
      </c>
      <c r="FL154" s="3">
        <f t="shared" si="97"/>
        <v>0</v>
      </c>
      <c r="FM154" s="3">
        <f t="shared" si="97"/>
        <v>0</v>
      </c>
      <c r="FN154" s="3">
        <f t="shared" si="97"/>
        <v>0</v>
      </c>
      <c r="FO154" s="3">
        <f t="shared" si="97"/>
        <v>0</v>
      </c>
      <c r="FP154" s="3">
        <f t="shared" si="97"/>
        <v>0</v>
      </c>
      <c r="FQ154" s="3">
        <f t="shared" si="97"/>
        <v>0</v>
      </c>
      <c r="FR154" s="3">
        <f t="shared" si="97"/>
        <v>0</v>
      </c>
      <c r="FS154" s="3">
        <f t="shared" ref="FS154:GX154" si="98">FS164</f>
        <v>0</v>
      </c>
      <c r="FT154" s="3">
        <f t="shared" si="98"/>
        <v>0</v>
      </c>
      <c r="FU154" s="3">
        <f t="shared" si="98"/>
        <v>0</v>
      </c>
      <c r="FV154" s="3">
        <f t="shared" si="98"/>
        <v>0</v>
      </c>
      <c r="FW154" s="3">
        <f t="shared" si="98"/>
        <v>0</v>
      </c>
      <c r="FX154" s="3">
        <f t="shared" si="98"/>
        <v>0</v>
      </c>
      <c r="FY154" s="3">
        <f t="shared" si="98"/>
        <v>0</v>
      </c>
      <c r="FZ154" s="3">
        <f t="shared" si="98"/>
        <v>0</v>
      </c>
      <c r="GA154" s="3">
        <f t="shared" si="98"/>
        <v>0</v>
      </c>
      <c r="GB154" s="3">
        <f t="shared" si="98"/>
        <v>0</v>
      </c>
      <c r="GC154" s="3">
        <f t="shared" si="98"/>
        <v>0</v>
      </c>
      <c r="GD154" s="3">
        <f t="shared" si="98"/>
        <v>0</v>
      </c>
      <c r="GE154" s="3">
        <f t="shared" si="98"/>
        <v>0</v>
      </c>
      <c r="GF154" s="3">
        <f t="shared" si="98"/>
        <v>0</v>
      </c>
      <c r="GG154" s="3">
        <f t="shared" si="98"/>
        <v>0</v>
      </c>
      <c r="GH154" s="3">
        <f t="shared" si="98"/>
        <v>0</v>
      </c>
      <c r="GI154" s="3">
        <f t="shared" si="98"/>
        <v>0</v>
      </c>
      <c r="GJ154" s="3">
        <f t="shared" si="98"/>
        <v>0</v>
      </c>
      <c r="GK154" s="3">
        <f t="shared" si="98"/>
        <v>0</v>
      </c>
      <c r="GL154" s="3">
        <f t="shared" si="98"/>
        <v>0</v>
      </c>
      <c r="GM154" s="3">
        <f t="shared" si="98"/>
        <v>0</v>
      </c>
      <c r="GN154" s="3">
        <f t="shared" si="98"/>
        <v>0</v>
      </c>
      <c r="GO154" s="3">
        <f t="shared" si="98"/>
        <v>0</v>
      </c>
      <c r="GP154" s="3">
        <f t="shared" si="98"/>
        <v>0</v>
      </c>
      <c r="GQ154" s="3">
        <f t="shared" si="98"/>
        <v>0</v>
      </c>
      <c r="GR154" s="3">
        <f t="shared" si="98"/>
        <v>0</v>
      </c>
      <c r="GS154" s="3">
        <f t="shared" si="98"/>
        <v>0</v>
      </c>
      <c r="GT154" s="3">
        <f t="shared" si="98"/>
        <v>0</v>
      </c>
      <c r="GU154" s="3">
        <f t="shared" si="98"/>
        <v>0</v>
      </c>
      <c r="GV154" s="3">
        <f t="shared" si="98"/>
        <v>0</v>
      </c>
      <c r="GW154" s="3">
        <f t="shared" si="98"/>
        <v>0</v>
      </c>
      <c r="GX154" s="3">
        <f t="shared" si="98"/>
        <v>0</v>
      </c>
    </row>
    <row r="156" spans="1:245">
      <c r="A156">
        <v>17</v>
      </c>
      <c r="B156">
        <v>1</v>
      </c>
      <c r="C156">
        <f>ROW(SmtRes!A107)</f>
        <v>107</v>
      </c>
      <c r="D156">
        <f>ROW(EtalonRes!A102)</f>
        <v>102</v>
      </c>
      <c r="E156" t="s">
        <v>107</v>
      </c>
      <c r="F156" t="s">
        <v>178</v>
      </c>
      <c r="G156" t="s">
        <v>179</v>
      </c>
      <c r="H156" t="s">
        <v>180</v>
      </c>
      <c r="I156">
        <f>ROUND(16.4/100,9)</f>
        <v>0.16400000000000001</v>
      </c>
      <c r="J156">
        <v>0</v>
      </c>
      <c r="O156">
        <f t="shared" ref="O156:O162" si="99">ROUND(CP156,2)</f>
        <v>7972.41</v>
      </c>
      <c r="P156">
        <f t="shared" ref="P156:P162" si="100">ROUND(CQ156*I156,2)</f>
        <v>4680.2700000000004</v>
      </c>
      <c r="Q156">
        <f t="shared" ref="Q156:Q162" si="101">ROUND(CR156*I156,2)</f>
        <v>175.38</v>
      </c>
      <c r="R156">
        <f t="shared" ref="R156:R162" si="102">ROUND(CS156*I156,2)</f>
        <v>42.84</v>
      </c>
      <c r="S156">
        <f t="shared" ref="S156:S162" si="103">ROUND(CT156*I156,2)</f>
        <v>3116.76</v>
      </c>
      <c r="T156">
        <f t="shared" ref="T156:T162" si="104">ROUND(CU156*I156,2)</f>
        <v>0</v>
      </c>
      <c r="U156">
        <f t="shared" ref="U156:U162" si="105">CV156*I156</f>
        <v>11.706402000000001</v>
      </c>
      <c r="V156">
        <f t="shared" ref="V156:V162" si="106">CW156*I156</f>
        <v>9.6349999999999991E-2</v>
      </c>
      <c r="W156">
        <f t="shared" ref="W156:W162" si="107">ROUND(CX156*I156,2)</f>
        <v>0</v>
      </c>
      <c r="X156">
        <f t="shared" ref="X156:Y162" si="108">ROUND(CY156,2)</f>
        <v>2527.6799999999998</v>
      </c>
      <c r="Y156">
        <f t="shared" si="108"/>
        <v>2148.5300000000002</v>
      </c>
      <c r="AA156">
        <v>33804725</v>
      </c>
      <c r="AB156">
        <f t="shared" ref="AB156:AB162" si="109">ROUND((AC156+AD156+AF156),6)</f>
        <v>5678.82</v>
      </c>
      <c r="AC156">
        <f>ROUND((ES156),6)</f>
        <v>5006.71</v>
      </c>
      <c r="AD156">
        <f>ROUND(((((ET156*1.25))-((EU156*1.25)))+AE156),6)</f>
        <v>94.637500000000003</v>
      </c>
      <c r="AE156">
        <f>ROUND(((EU156*1.25)),6)</f>
        <v>7.9375</v>
      </c>
      <c r="AF156">
        <f>ROUND(((EV156*1.15)),6)</f>
        <v>577.47249999999997</v>
      </c>
      <c r="AG156">
        <f t="shared" ref="AG156:AG162" si="110">ROUND((AP156),6)</f>
        <v>0</v>
      </c>
      <c r="AH156">
        <f>((EW156*1.15))</f>
        <v>71.380499999999998</v>
      </c>
      <c r="AI156">
        <f>((EX156*1.25))</f>
        <v>0.58749999999999991</v>
      </c>
      <c r="AJ156">
        <f t="shared" ref="AJ156:AJ162" si="111">(AS156)</f>
        <v>0</v>
      </c>
      <c r="AK156">
        <v>5584.57</v>
      </c>
      <c r="AL156">
        <v>5006.71</v>
      </c>
      <c r="AM156">
        <v>75.709999999999994</v>
      </c>
      <c r="AN156">
        <v>6.35</v>
      </c>
      <c r="AO156">
        <v>502.15</v>
      </c>
      <c r="AP156">
        <v>0</v>
      </c>
      <c r="AQ156">
        <v>62.07</v>
      </c>
      <c r="AR156">
        <v>0.47</v>
      </c>
      <c r="AS156">
        <v>0</v>
      </c>
      <c r="AT156">
        <v>80</v>
      </c>
      <c r="AU156">
        <v>68</v>
      </c>
      <c r="AV156">
        <v>1</v>
      </c>
      <c r="AW156">
        <v>1</v>
      </c>
      <c r="AZ156">
        <v>1</v>
      </c>
      <c r="BA156">
        <v>32.909999999999997</v>
      </c>
      <c r="BB156">
        <v>11.3</v>
      </c>
      <c r="BC156">
        <v>5.7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1</v>
      </c>
      <c r="BJ156" t="s">
        <v>181</v>
      </c>
      <c r="BM156">
        <v>57001</v>
      </c>
      <c r="BN156">
        <v>0</v>
      </c>
      <c r="BO156" t="s">
        <v>178</v>
      </c>
      <c r="BP156">
        <v>1</v>
      </c>
      <c r="BQ156">
        <v>6</v>
      </c>
      <c r="BR156">
        <v>0</v>
      </c>
      <c r="BS156">
        <v>32.909999999999997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80</v>
      </c>
      <c r="CA156">
        <v>68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ref="CP156:CP162" si="112">(P156+Q156+S156)</f>
        <v>7972.4100000000008</v>
      </c>
      <c r="CQ156">
        <f t="shared" ref="CQ156:CQ162" si="113">AC156*BC156</f>
        <v>28538.246999999999</v>
      </c>
      <c r="CR156">
        <f t="shared" ref="CR156:CR162" si="114">AD156*BB156</f>
        <v>1069.4037500000002</v>
      </c>
      <c r="CS156">
        <f t="shared" ref="CS156:CS162" si="115">AE156*BS156</f>
        <v>261.22312499999998</v>
      </c>
      <c r="CT156">
        <f t="shared" ref="CT156:CT162" si="116">AF156*BA156</f>
        <v>19004.619974999998</v>
      </c>
      <c r="CU156">
        <f t="shared" ref="CU156:CX162" si="117">AG156</f>
        <v>0</v>
      </c>
      <c r="CV156">
        <f t="shared" si="117"/>
        <v>71.380499999999998</v>
      </c>
      <c r="CW156">
        <f t="shared" si="117"/>
        <v>0.58749999999999991</v>
      </c>
      <c r="CX156">
        <f t="shared" si="117"/>
        <v>0</v>
      </c>
      <c r="CY156">
        <f t="shared" ref="CY156:CY162" si="118">(((S156+R156)*AT156)/100)</f>
        <v>2527.6800000000003</v>
      </c>
      <c r="CZ156">
        <f t="shared" ref="CZ156:CZ162" si="119">(((S156+R156)*AU156)/100)</f>
        <v>2148.5280000000002</v>
      </c>
      <c r="DC156" t="s">
        <v>3</v>
      </c>
      <c r="DD156" t="s">
        <v>3</v>
      </c>
      <c r="DE156" t="s">
        <v>182</v>
      </c>
      <c r="DF156" t="s">
        <v>182</v>
      </c>
      <c r="DG156" t="s">
        <v>183</v>
      </c>
      <c r="DH156" t="s">
        <v>3</v>
      </c>
      <c r="DI156" t="s">
        <v>183</v>
      </c>
      <c r="DJ156" t="s">
        <v>182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180</v>
      </c>
      <c r="DW156" t="s">
        <v>180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35526158</v>
      </c>
      <c r="EF156">
        <v>6</v>
      </c>
      <c r="EG156" t="s">
        <v>157</v>
      </c>
      <c r="EH156">
        <v>0</v>
      </c>
      <c r="EI156" t="s">
        <v>3</v>
      </c>
      <c r="EJ156">
        <v>1</v>
      </c>
      <c r="EK156">
        <v>57001</v>
      </c>
      <c r="EL156" t="s">
        <v>184</v>
      </c>
      <c r="EM156" t="s">
        <v>185</v>
      </c>
      <c r="EO156" t="s">
        <v>3</v>
      </c>
      <c r="EQ156">
        <v>0</v>
      </c>
      <c r="ER156">
        <v>5584.57</v>
      </c>
      <c r="ES156">
        <v>5006.71</v>
      </c>
      <c r="ET156">
        <v>75.709999999999994</v>
      </c>
      <c r="EU156">
        <v>6.35</v>
      </c>
      <c r="EV156">
        <v>502.15</v>
      </c>
      <c r="EW156">
        <v>62.07</v>
      </c>
      <c r="EX156">
        <v>0.47</v>
      </c>
      <c r="EY156">
        <v>0</v>
      </c>
      <c r="FQ156">
        <v>0</v>
      </c>
      <c r="FR156">
        <f t="shared" ref="FR156:FR162" si="120">ROUND(IF(AND(BH156=3,BI156=3),P156,0),2)</f>
        <v>0</v>
      </c>
      <c r="FS156">
        <v>0</v>
      </c>
      <c r="FX156">
        <v>80</v>
      </c>
      <c r="FY156">
        <v>68</v>
      </c>
      <c r="GA156" t="s">
        <v>3</v>
      </c>
      <c r="GD156">
        <v>1</v>
      </c>
      <c r="GF156">
        <v>-844954107</v>
      </c>
      <c r="GG156">
        <v>2</v>
      </c>
      <c r="GH156">
        <v>1</v>
      </c>
      <c r="GI156">
        <v>2</v>
      </c>
      <c r="GJ156">
        <v>0</v>
      </c>
      <c r="GK156">
        <v>0</v>
      </c>
      <c r="GL156">
        <f t="shared" ref="GL156:GL162" si="121">ROUND(IF(AND(BH156=3,BI156=3,FS156&lt;&gt;0),P156,0),2)</f>
        <v>0</v>
      </c>
      <c r="GM156">
        <f t="shared" ref="GM156:GM162" si="122">ROUND(O156+X156+Y156,2)+GX156</f>
        <v>12648.62</v>
      </c>
      <c r="GN156">
        <f t="shared" ref="GN156:GN162" si="123">IF(OR(BI156=0,BI156=1),ROUND(O156+X156+Y156,2),0)</f>
        <v>12648.62</v>
      </c>
      <c r="GO156">
        <f t="shared" ref="GO156:GO162" si="124">IF(BI156=2,ROUND(O156+X156+Y156,2),0)</f>
        <v>0</v>
      </c>
      <c r="GP156">
        <f t="shared" ref="GP156:GP162" si="125">IF(BI156=4,ROUND(O156+X156+Y156,2)+GX156,0)</f>
        <v>0</v>
      </c>
      <c r="GR156">
        <v>0</v>
      </c>
      <c r="GS156">
        <v>0</v>
      </c>
      <c r="GT156">
        <v>0</v>
      </c>
      <c r="GU156" t="s">
        <v>3</v>
      </c>
      <c r="GV156">
        <f t="shared" ref="GV156:GV162" si="126">ROUND((GT156),6)</f>
        <v>0</v>
      </c>
      <c r="GW156">
        <v>1</v>
      </c>
      <c r="GX156">
        <f t="shared" ref="GX156:GX162" si="127">ROUND(HC156*I156,2)</f>
        <v>0</v>
      </c>
      <c r="HA156">
        <v>0</v>
      </c>
      <c r="HB156">
        <v>0</v>
      </c>
      <c r="HC156">
        <f t="shared" ref="HC156:HC162" si="128">GV156*GW156</f>
        <v>0</v>
      </c>
      <c r="HE156" t="s">
        <v>3</v>
      </c>
      <c r="HF156" t="s">
        <v>3</v>
      </c>
      <c r="IK156">
        <v>0</v>
      </c>
    </row>
    <row r="157" spans="1:245">
      <c r="A157">
        <v>18</v>
      </c>
      <c r="B157">
        <v>1</v>
      </c>
      <c r="C157">
        <v>107</v>
      </c>
      <c r="E157" t="s">
        <v>186</v>
      </c>
      <c r="F157" t="s">
        <v>161</v>
      </c>
      <c r="G157" t="s">
        <v>162</v>
      </c>
      <c r="H157" t="s">
        <v>134</v>
      </c>
      <c r="I157">
        <f>I156*J157</f>
        <v>0.30503999999999998</v>
      </c>
      <c r="J157">
        <v>1.8599999999999999</v>
      </c>
      <c r="O157">
        <f t="shared" si="99"/>
        <v>0</v>
      </c>
      <c r="P157">
        <f t="shared" si="100"/>
        <v>0</v>
      </c>
      <c r="Q157">
        <f t="shared" si="101"/>
        <v>0</v>
      </c>
      <c r="R157">
        <f t="shared" si="102"/>
        <v>0</v>
      </c>
      <c r="S157">
        <f t="shared" si="103"/>
        <v>0</v>
      </c>
      <c r="T157">
        <f t="shared" si="104"/>
        <v>0</v>
      </c>
      <c r="U157">
        <f t="shared" si="105"/>
        <v>0</v>
      </c>
      <c r="V157">
        <f t="shared" si="106"/>
        <v>0</v>
      </c>
      <c r="W157">
        <f t="shared" si="107"/>
        <v>0</v>
      </c>
      <c r="X157">
        <f t="shared" si="108"/>
        <v>0</v>
      </c>
      <c r="Y157">
        <f t="shared" si="108"/>
        <v>0</v>
      </c>
      <c r="AA157">
        <v>33804725</v>
      </c>
      <c r="AB157">
        <f t="shared" si="109"/>
        <v>0</v>
      </c>
      <c r="AC157">
        <f>ROUND((ES157),6)</f>
        <v>0</v>
      </c>
      <c r="AD157">
        <f>ROUND((((ET157)-(EU157))+AE157),6)</f>
        <v>0</v>
      </c>
      <c r="AE157">
        <f>ROUND((EU157),6)</f>
        <v>0</v>
      </c>
      <c r="AF157">
        <f>ROUND((EV157),6)</f>
        <v>0</v>
      </c>
      <c r="AG157">
        <f t="shared" si="110"/>
        <v>0</v>
      </c>
      <c r="AH157">
        <f>(EW157)</f>
        <v>0</v>
      </c>
      <c r="AI157">
        <f>(EX157)</f>
        <v>0</v>
      </c>
      <c r="AJ157">
        <f t="shared" si="111"/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80</v>
      </c>
      <c r="AU157">
        <v>68</v>
      </c>
      <c r="AV157">
        <v>1</v>
      </c>
      <c r="AW157">
        <v>1</v>
      </c>
      <c r="AZ157">
        <v>1</v>
      </c>
      <c r="BA157">
        <v>1</v>
      </c>
      <c r="BB157">
        <v>1</v>
      </c>
      <c r="BC157">
        <v>1</v>
      </c>
      <c r="BD157" t="s">
        <v>3</v>
      </c>
      <c r="BE157" t="s">
        <v>3</v>
      </c>
      <c r="BF157" t="s">
        <v>3</v>
      </c>
      <c r="BG157" t="s">
        <v>3</v>
      </c>
      <c r="BH157">
        <v>3</v>
      </c>
      <c r="BI157">
        <v>1</v>
      </c>
      <c r="BJ157" t="s">
        <v>163</v>
      </c>
      <c r="BM157">
        <v>57001</v>
      </c>
      <c r="BN157">
        <v>0</v>
      </c>
      <c r="BO157" t="s">
        <v>3</v>
      </c>
      <c r="BP157">
        <v>0</v>
      </c>
      <c r="BQ157">
        <v>6</v>
      </c>
      <c r="BR157">
        <v>0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80</v>
      </c>
      <c r="CA157">
        <v>68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12"/>
        <v>0</v>
      </c>
      <c r="CQ157">
        <f t="shared" si="113"/>
        <v>0</v>
      </c>
      <c r="CR157">
        <f t="shared" si="114"/>
        <v>0</v>
      </c>
      <c r="CS157">
        <f t="shared" si="115"/>
        <v>0</v>
      </c>
      <c r="CT157">
        <f t="shared" si="116"/>
        <v>0</v>
      </c>
      <c r="CU157">
        <f t="shared" si="117"/>
        <v>0</v>
      </c>
      <c r="CV157">
        <f t="shared" si="117"/>
        <v>0</v>
      </c>
      <c r="CW157">
        <f t="shared" si="117"/>
        <v>0</v>
      </c>
      <c r="CX157">
        <f t="shared" si="117"/>
        <v>0</v>
      </c>
      <c r="CY157">
        <f t="shared" si="118"/>
        <v>0</v>
      </c>
      <c r="CZ157">
        <f t="shared" si="119"/>
        <v>0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1009</v>
      </c>
      <c r="DV157" t="s">
        <v>134</v>
      </c>
      <c r="DW157" t="s">
        <v>134</v>
      </c>
      <c r="DX157">
        <v>1000</v>
      </c>
      <c r="DZ157" t="s">
        <v>3</v>
      </c>
      <c r="EA157" t="s">
        <v>3</v>
      </c>
      <c r="EB157" t="s">
        <v>3</v>
      </c>
      <c r="EC157" t="s">
        <v>3</v>
      </c>
      <c r="EE157">
        <v>35526158</v>
      </c>
      <c r="EF157">
        <v>6</v>
      </c>
      <c r="EG157" t="s">
        <v>157</v>
      </c>
      <c r="EH157">
        <v>0</v>
      </c>
      <c r="EI157" t="s">
        <v>3</v>
      </c>
      <c r="EJ157">
        <v>1</v>
      </c>
      <c r="EK157">
        <v>57001</v>
      </c>
      <c r="EL157" t="s">
        <v>184</v>
      </c>
      <c r="EM157" t="s">
        <v>185</v>
      </c>
      <c r="EO157" t="s">
        <v>3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FQ157">
        <v>0</v>
      </c>
      <c r="FR157">
        <f t="shared" si="120"/>
        <v>0</v>
      </c>
      <c r="FS157">
        <v>0</v>
      </c>
      <c r="FX157">
        <v>80</v>
      </c>
      <c r="FY157">
        <v>68</v>
      </c>
      <c r="GA157" t="s">
        <v>3</v>
      </c>
      <c r="GD157">
        <v>1</v>
      </c>
      <c r="GF157">
        <v>-304821490</v>
      </c>
      <c r="GG157">
        <v>2</v>
      </c>
      <c r="GH157">
        <v>1</v>
      </c>
      <c r="GI157">
        <v>-2</v>
      </c>
      <c r="GJ157">
        <v>0</v>
      </c>
      <c r="GK157">
        <v>0</v>
      </c>
      <c r="GL157">
        <f t="shared" si="121"/>
        <v>0</v>
      </c>
      <c r="GM157">
        <f t="shared" si="122"/>
        <v>0</v>
      </c>
      <c r="GN157">
        <f t="shared" si="123"/>
        <v>0</v>
      </c>
      <c r="GO157">
        <f t="shared" si="124"/>
        <v>0</v>
      </c>
      <c r="GP157">
        <f t="shared" si="125"/>
        <v>0</v>
      </c>
      <c r="GR157">
        <v>0</v>
      </c>
      <c r="GS157">
        <v>0</v>
      </c>
      <c r="GT157">
        <v>0</v>
      </c>
      <c r="GU157" t="s">
        <v>3</v>
      </c>
      <c r="GV157">
        <f t="shared" si="126"/>
        <v>0</v>
      </c>
      <c r="GW157">
        <v>1</v>
      </c>
      <c r="GX157">
        <f t="shared" si="127"/>
        <v>0</v>
      </c>
      <c r="HA157">
        <v>0</v>
      </c>
      <c r="HB157">
        <v>0</v>
      </c>
      <c r="HC157">
        <f t="shared" si="128"/>
        <v>0</v>
      </c>
      <c r="HE157" t="s">
        <v>3</v>
      </c>
      <c r="HF157" t="s">
        <v>3</v>
      </c>
      <c r="IK157">
        <v>0</v>
      </c>
    </row>
    <row r="158" spans="1:245">
      <c r="A158">
        <v>17</v>
      </c>
      <c r="B158">
        <v>1</v>
      </c>
      <c r="C158">
        <f>ROW(SmtRes!A114)</f>
        <v>114</v>
      </c>
      <c r="D158">
        <f>ROW(EtalonRes!A109)</f>
        <v>109</v>
      </c>
      <c r="E158" t="s">
        <v>71</v>
      </c>
      <c r="F158" t="s">
        <v>187</v>
      </c>
      <c r="G158" t="s">
        <v>188</v>
      </c>
      <c r="H158" t="s">
        <v>180</v>
      </c>
      <c r="I158">
        <f>ROUND(16.4/100,9)</f>
        <v>0.16400000000000001</v>
      </c>
      <c r="J158">
        <v>0</v>
      </c>
      <c r="O158">
        <f t="shared" si="99"/>
        <v>7780.18</v>
      </c>
      <c r="P158">
        <f t="shared" si="100"/>
        <v>5375.3</v>
      </c>
      <c r="Q158">
        <f t="shared" si="101"/>
        <v>819.72</v>
      </c>
      <c r="R158">
        <f t="shared" si="102"/>
        <v>454.72</v>
      </c>
      <c r="S158">
        <f t="shared" si="103"/>
        <v>1585.16</v>
      </c>
      <c r="T158">
        <f t="shared" si="104"/>
        <v>0</v>
      </c>
      <c r="U158">
        <f t="shared" si="105"/>
        <v>5.8956359999999997</v>
      </c>
      <c r="V158">
        <f t="shared" si="106"/>
        <v>1.3735000000000002</v>
      </c>
      <c r="W158">
        <f t="shared" si="107"/>
        <v>0</v>
      </c>
      <c r="X158">
        <f t="shared" si="108"/>
        <v>2264.27</v>
      </c>
      <c r="Y158">
        <f t="shared" si="108"/>
        <v>1305.52</v>
      </c>
      <c r="AA158">
        <v>33804725</v>
      </c>
      <c r="AB158">
        <f t="shared" si="109"/>
        <v>6346.7034999999996</v>
      </c>
      <c r="AC158">
        <f>ROUND((ES158),6)</f>
        <v>5583.68</v>
      </c>
      <c r="AD158">
        <f>ROUND(((((ET158*1.25))-((EU158*1.25)))+AE158),6)</f>
        <v>469.32499999999999</v>
      </c>
      <c r="AE158">
        <f>ROUND(((EU158*1.25)),6)</f>
        <v>84.25</v>
      </c>
      <c r="AF158">
        <f>ROUND(((EV158*1.15)),6)</f>
        <v>293.69850000000002</v>
      </c>
      <c r="AG158">
        <f t="shared" si="110"/>
        <v>0</v>
      </c>
      <c r="AH158">
        <f>((EW158*1.15))</f>
        <v>35.948999999999998</v>
      </c>
      <c r="AI158">
        <f>((EX158*1.25))</f>
        <v>8.375</v>
      </c>
      <c r="AJ158">
        <f t="shared" si="111"/>
        <v>0</v>
      </c>
      <c r="AK158">
        <v>6214.53</v>
      </c>
      <c r="AL158">
        <v>5583.68</v>
      </c>
      <c r="AM158">
        <v>375.46</v>
      </c>
      <c r="AN158">
        <v>67.400000000000006</v>
      </c>
      <c r="AO158">
        <v>255.39</v>
      </c>
      <c r="AP158">
        <v>0</v>
      </c>
      <c r="AQ158">
        <v>31.26</v>
      </c>
      <c r="AR158">
        <v>6.7</v>
      </c>
      <c r="AS158">
        <v>0</v>
      </c>
      <c r="AT158">
        <v>111</v>
      </c>
      <c r="AU158">
        <v>64</v>
      </c>
      <c r="AV158">
        <v>1</v>
      </c>
      <c r="AW158">
        <v>1</v>
      </c>
      <c r="AZ158">
        <v>1</v>
      </c>
      <c r="BA158">
        <v>32.909999999999997</v>
      </c>
      <c r="BB158">
        <v>10.65</v>
      </c>
      <c r="BC158">
        <v>5.87</v>
      </c>
      <c r="BD158" t="s">
        <v>3</v>
      </c>
      <c r="BE158" t="s">
        <v>3</v>
      </c>
      <c r="BF158" t="s">
        <v>3</v>
      </c>
      <c r="BG158" t="s">
        <v>3</v>
      </c>
      <c r="BH158">
        <v>0</v>
      </c>
      <c r="BI158">
        <v>1</v>
      </c>
      <c r="BJ158" t="s">
        <v>189</v>
      </c>
      <c r="BM158">
        <v>11001</v>
      </c>
      <c r="BN158">
        <v>0</v>
      </c>
      <c r="BO158" t="s">
        <v>187</v>
      </c>
      <c r="BP158">
        <v>1</v>
      </c>
      <c r="BQ158">
        <v>2</v>
      </c>
      <c r="BR158">
        <v>0</v>
      </c>
      <c r="BS158">
        <v>32.909999999999997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123</v>
      </c>
      <c r="CA158">
        <v>75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12"/>
        <v>7780.18</v>
      </c>
      <c r="CQ158">
        <f t="shared" si="113"/>
        <v>32776.2016</v>
      </c>
      <c r="CR158">
        <f t="shared" si="114"/>
        <v>4998.3112499999997</v>
      </c>
      <c r="CS158">
        <f t="shared" si="115"/>
        <v>2772.6674999999996</v>
      </c>
      <c r="CT158">
        <f t="shared" si="116"/>
        <v>9665.6176350000005</v>
      </c>
      <c r="CU158">
        <f t="shared" si="117"/>
        <v>0</v>
      </c>
      <c r="CV158">
        <f t="shared" si="117"/>
        <v>35.948999999999998</v>
      </c>
      <c r="CW158">
        <f t="shared" si="117"/>
        <v>8.375</v>
      </c>
      <c r="CX158">
        <f t="shared" si="117"/>
        <v>0</v>
      </c>
      <c r="CY158">
        <f t="shared" si="118"/>
        <v>2264.2668000000003</v>
      </c>
      <c r="CZ158">
        <f t="shared" si="119"/>
        <v>1305.5232000000001</v>
      </c>
      <c r="DC158" t="s">
        <v>3</v>
      </c>
      <c r="DD158" t="s">
        <v>3</v>
      </c>
      <c r="DE158" t="s">
        <v>182</v>
      </c>
      <c r="DF158" t="s">
        <v>182</v>
      </c>
      <c r="DG158" t="s">
        <v>183</v>
      </c>
      <c r="DH158" t="s">
        <v>3</v>
      </c>
      <c r="DI158" t="s">
        <v>183</v>
      </c>
      <c r="DJ158" t="s">
        <v>182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1013</v>
      </c>
      <c r="DV158" t="s">
        <v>180</v>
      </c>
      <c r="DW158" t="s">
        <v>180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35526080</v>
      </c>
      <c r="EF158">
        <v>2</v>
      </c>
      <c r="EG158" t="s">
        <v>96</v>
      </c>
      <c r="EH158">
        <v>0</v>
      </c>
      <c r="EI158" t="s">
        <v>3</v>
      </c>
      <c r="EJ158">
        <v>1</v>
      </c>
      <c r="EK158">
        <v>11001</v>
      </c>
      <c r="EL158" t="s">
        <v>184</v>
      </c>
      <c r="EM158" t="s">
        <v>190</v>
      </c>
      <c r="EO158" t="s">
        <v>3</v>
      </c>
      <c r="EQ158">
        <v>0</v>
      </c>
      <c r="ER158">
        <v>6214.53</v>
      </c>
      <c r="ES158">
        <v>5583.68</v>
      </c>
      <c r="ET158">
        <v>375.46</v>
      </c>
      <c r="EU158">
        <v>67.400000000000006</v>
      </c>
      <c r="EV158">
        <v>255.39</v>
      </c>
      <c r="EW158">
        <v>31.26</v>
      </c>
      <c r="EX158">
        <v>6.7</v>
      </c>
      <c r="EY158">
        <v>0</v>
      </c>
      <c r="FQ158">
        <v>0</v>
      </c>
      <c r="FR158">
        <f t="shared" si="120"/>
        <v>0</v>
      </c>
      <c r="FS158">
        <v>0</v>
      </c>
      <c r="FT158" t="s">
        <v>99</v>
      </c>
      <c r="FU158" t="s">
        <v>100</v>
      </c>
      <c r="FX158">
        <v>110.7</v>
      </c>
      <c r="FY158">
        <v>63.75</v>
      </c>
      <c r="GA158" t="s">
        <v>3</v>
      </c>
      <c r="GD158">
        <v>1</v>
      </c>
      <c r="GF158">
        <v>1220877284</v>
      </c>
      <c r="GG158">
        <v>2</v>
      </c>
      <c r="GH158">
        <v>1</v>
      </c>
      <c r="GI158">
        <v>2</v>
      </c>
      <c r="GJ158">
        <v>0</v>
      </c>
      <c r="GK158">
        <v>0</v>
      </c>
      <c r="GL158">
        <f t="shared" si="121"/>
        <v>0</v>
      </c>
      <c r="GM158">
        <f t="shared" si="122"/>
        <v>11349.97</v>
      </c>
      <c r="GN158">
        <f t="shared" si="123"/>
        <v>11349.97</v>
      </c>
      <c r="GO158">
        <f t="shared" si="124"/>
        <v>0</v>
      </c>
      <c r="GP158">
        <f t="shared" si="125"/>
        <v>0</v>
      </c>
      <c r="GR158">
        <v>0</v>
      </c>
      <c r="GS158">
        <v>0</v>
      </c>
      <c r="GT158">
        <v>0</v>
      </c>
      <c r="GU158" t="s">
        <v>3</v>
      </c>
      <c r="GV158">
        <f t="shared" si="126"/>
        <v>0</v>
      </c>
      <c r="GW158">
        <v>1</v>
      </c>
      <c r="GX158">
        <f t="shared" si="127"/>
        <v>0</v>
      </c>
      <c r="HA158">
        <v>0</v>
      </c>
      <c r="HB158">
        <v>0</v>
      </c>
      <c r="HC158">
        <f t="shared" si="128"/>
        <v>0</v>
      </c>
      <c r="HE158" t="s">
        <v>3</v>
      </c>
      <c r="HF158" t="s">
        <v>3</v>
      </c>
      <c r="IK158">
        <v>0</v>
      </c>
    </row>
    <row r="159" spans="1:245">
      <c r="A159">
        <v>17</v>
      </c>
      <c r="B159">
        <v>1</v>
      </c>
      <c r="C159">
        <f>ROW(SmtRes!A122)</f>
        <v>122</v>
      </c>
      <c r="D159">
        <f>ROW(EtalonRes!A116)</f>
        <v>116</v>
      </c>
      <c r="E159" t="s">
        <v>85</v>
      </c>
      <c r="F159" t="s">
        <v>191</v>
      </c>
      <c r="G159" t="s">
        <v>192</v>
      </c>
      <c r="H159" t="s">
        <v>193</v>
      </c>
      <c r="I159">
        <f>ROUND(16.4/100,9)</f>
        <v>0.16400000000000001</v>
      </c>
      <c r="J159">
        <v>0</v>
      </c>
      <c r="O159">
        <f t="shared" si="99"/>
        <v>2313.4499999999998</v>
      </c>
      <c r="P159">
        <f t="shared" si="100"/>
        <v>0</v>
      </c>
      <c r="Q159">
        <f t="shared" si="101"/>
        <v>126.54</v>
      </c>
      <c r="R159">
        <f t="shared" si="102"/>
        <v>31.91</v>
      </c>
      <c r="S159">
        <f t="shared" si="103"/>
        <v>2186.91</v>
      </c>
      <c r="T159">
        <f t="shared" si="104"/>
        <v>0</v>
      </c>
      <c r="U159">
        <f t="shared" si="105"/>
        <v>7.9966400000000002</v>
      </c>
      <c r="V159">
        <f t="shared" si="106"/>
        <v>7.1750000000000008E-2</v>
      </c>
      <c r="W159">
        <f t="shared" si="107"/>
        <v>0</v>
      </c>
      <c r="X159">
        <f t="shared" si="108"/>
        <v>2462.89</v>
      </c>
      <c r="Y159">
        <f t="shared" si="108"/>
        <v>1420.04</v>
      </c>
      <c r="AA159">
        <v>33804725</v>
      </c>
      <c r="AB159">
        <f t="shared" si="109"/>
        <v>473.3535</v>
      </c>
      <c r="AC159">
        <f>ROUND(0,6)</f>
        <v>0</v>
      </c>
      <c r="AD159">
        <f>ROUND(((((ET159*1.25))-((EU159*1.25)))+AE159),6)</f>
        <v>68.162499999999994</v>
      </c>
      <c r="AE159">
        <f>ROUND(((EU159*1.25)),6)</f>
        <v>5.9124999999999996</v>
      </c>
      <c r="AF159">
        <f>ROUND(((EV159*1.15)),6)</f>
        <v>405.19099999999997</v>
      </c>
      <c r="AG159">
        <f t="shared" si="110"/>
        <v>0</v>
      </c>
      <c r="AH159">
        <f>((EW159*1.15))</f>
        <v>48.76</v>
      </c>
      <c r="AI159">
        <f>((EX159*1.25))</f>
        <v>0.4375</v>
      </c>
      <c r="AJ159">
        <f t="shared" si="111"/>
        <v>0</v>
      </c>
      <c r="AK159">
        <v>406.87</v>
      </c>
      <c r="AL159">
        <v>0</v>
      </c>
      <c r="AM159">
        <v>54.53</v>
      </c>
      <c r="AN159">
        <v>4.7300000000000004</v>
      </c>
      <c r="AO159">
        <v>352.34</v>
      </c>
      <c r="AP159">
        <v>0</v>
      </c>
      <c r="AQ159">
        <v>42.4</v>
      </c>
      <c r="AR159">
        <v>0.35</v>
      </c>
      <c r="AS159">
        <v>0</v>
      </c>
      <c r="AT159">
        <v>111</v>
      </c>
      <c r="AU159">
        <v>64</v>
      </c>
      <c r="AV159">
        <v>1</v>
      </c>
      <c r="AW159">
        <v>1</v>
      </c>
      <c r="AZ159">
        <v>1</v>
      </c>
      <c r="BA159">
        <v>32.909999999999997</v>
      </c>
      <c r="BB159">
        <v>11.32</v>
      </c>
      <c r="BC159">
        <v>7.28</v>
      </c>
      <c r="BD159" t="s">
        <v>3</v>
      </c>
      <c r="BE159" t="s">
        <v>3</v>
      </c>
      <c r="BF159" t="s">
        <v>3</v>
      </c>
      <c r="BG159" t="s">
        <v>3</v>
      </c>
      <c r="BH159">
        <v>0</v>
      </c>
      <c r="BI159">
        <v>1</v>
      </c>
      <c r="BJ159" t="s">
        <v>194</v>
      </c>
      <c r="BM159">
        <v>11001</v>
      </c>
      <c r="BN159">
        <v>0</v>
      </c>
      <c r="BO159" t="s">
        <v>191</v>
      </c>
      <c r="BP159">
        <v>1</v>
      </c>
      <c r="BQ159">
        <v>2</v>
      </c>
      <c r="BR159">
        <v>0</v>
      </c>
      <c r="BS159">
        <v>32.909999999999997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123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12"/>
        <v>2313.4499999999998</v>
      </c>
      <c r="CQ159">
        <f t="shared" si="113"/>
        <v>0</v>
      </c>
      <c r="CR159">
        <f t="shared" si="114"/>
        <v>771.59949999999992</v>
      </c>
      <c r="CS159">
        <f t="shared" si="115"/>
        <v>194.58037499999998</v>
      </c>
      <c r="CT159">
        <f t="shared" si="116"/>
        <v>13334.835809999999</v>
      </c>
      <c r="CU159">
        <f t="shared" si="117"/>
        <v>0</v>
      </c>
      <c r="CV159">
        <f t="shared" si="117"/>
        <v>48.76</v>
      </c>
      <c r="CW159">
        <f t="shared" si="117"/>
        <v>0.4375</v>
      </c>
      <c r="CX159">
        <f t="shared" si="117"/>
        <v>0</v>
      </c>
      <c r="CY159">
        <f t="shared" si="118"/>
        <v>2462.8901999999998</v>
      </c>
      <c r="CZ159">
        <f t="shared" si="119"/>
        <v>1420.0447999999999</v>
      </c>
      <c r="DC159" t="s">
        <v>3</v>
      </c>
      <c r="DD159" t="s">
        <v>95</v>
      </c>
      <c r="DE159" t="s">
        <v>182</v>
      </c>
      <c r="DF159" t="s">
        <v>182</v>
      </c>
      <c r="DG159" t="s">
        <v>183</v>
      </c>
      <c r="DH159" t="s">
        <v>3</v>
      </c>
      <c r="DI159" t="s">
        <v>183</v>
      </c>
      <c r="DJ159" t="s">
        <v>182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1013</v>
      </c>
      <c r="DV159" t="s">
        <v>193</v>
      </c>
      <c r="DW159" t="s">
        <v>193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35526080</v>
      </c>
      <c r="EF159">
        <v>2</v>
      </c>
      <c r="EG159" t="s">
        <v>96</v>
      </c>
      <c r="EH159">
        <v>0</v>
      </c>
      <c r="EI159" t="s">
        <v>3</v>
      </c>
      <c r="EJ159">
        <v>1</v>
      </c>
      <c r="EK159">
        <v>11001</v>
      </c>
      <c r="EL159" t="s">
        <v>184</v>
      </c>
      <c r="EM159" t="s">
        <v>190</v>
      </c>
      <c r="EO159" t="s">
        <v>3</v>
      </c>
      <c r="EQ159">
        <v>0</v>
      </c>
      <c r="ER159">
        <v>406.87</v>
      </c>
      <c r="ES159">
        <v>0</v>
      </c>
      <c r="ET159">
        <v>54.53</v>
      </c>
      <c r="EU159">
        <v>4.7300000000000004</v>
      </c>
      <c r="EV159">
        <v>352.34</v>
      </c>
      <c r="EW159">
        <v>42.4</v>
      </c>
      <c r="EX159">
        <v>0.35</v>
      </c>
      <c r="EY159">
        <v>0</v>
      </c>
      <c r="FQ159">
        <v>0</v>
      </c>
      <c r="FR159">
        <f t="shared" si="120"/>
        <v>0</v>
      </c>
      <c r="FS159">
        <v>0</v>
      </c>
      <c r="FT159" t="s">
        <v>99</v>
      </c>
      <c r="FU159" t="s">
        <v>100</v>
      </c>
      <c r="FX159">
        <v>110.7</v>
      </c>
      <c r="FY159">
        <v>63.75</v>
      </c>
      <c r="GA159" t="s">
        <v>3</v>
      </c>
      <c r="GD159">
        <v>1</v>
      </c>
      <c r="GF159">
        <v>-780012720</v>
      </c>
      <c r="GG159">
        <v>2</v>
      </c>
      <c r="GH159">
        <v>2</v>
      </c>
      <c r="GI159">
        <v>2</v>
      </c>
      <c r="GJ159">
        <v>0</v>
      </c>
      <c r="GK159">
        <v>0</v>
      </c>
      <c r="GL159">
        <f t="shared" si="121"/>
        <v>0</v>
      </c>
      <c r="GM159">
        <f t="shared" si="122"/>
        <v>6196.38</v>
      </c>
      <c r="GN159">
        <f t="shared" si="123"/>
        <v>6196.38</v>
      </c>
      <c r="GO159">
        <f t="shared" si="124"/>
        <v>0</v>
      </c>
      <c r="GP159">
        <f t="shared" si="125"/>
        <v>0</v>
      </c>
      <c r="GR159">
        <v>0</v>
      </c>
      <c r="GS159">
        <v>0</v>
      </c>
      <c r="GT159">
        <v>0</v>
      </c>
      <c r="GU159" t="s">
        <v>3</v>
      </c>
      <c r="GV159">
        <f t="shared" si="126"/>
        <v>0</v>
      </c>
      <c r="GW159">
        <v>1</v>
      </c>
      <c r="GX159">
        <f t="shared" si="127"/>
        <v>0</v>
      </c>
      <c r="HA159">
        <v>0</v>
      </c>
      <c r="HB159">
        <v>0</v>
      </c>
      <c r="HC159">
        <f t="shared" si="128"/>
        <v>0</v>
      </c>
      <c r="HE159" t="s">
        <v>3</v>
      </c>
      <c r="HF159" t="s">
        <v>3</v>
      </c>
      <c r="IK159">
        <v>0</v>
      </c>
    </row>
    <row r="160" spans="1:245">
      <c r="A160">
        <v>18</v>
      </c>
      <c r="B160">
        <v>1</v>
      </c>
      <c r="C160">
        <v>120</v>
      </c>
      <c r="E160" t="s">
        <v>195</v>
      </c>
      <c r="F160" t="s">
        <v>196</v>
      </c>
      <c r="G160" t="s">
        <v>197</v>
      </c>
      <c r="H160" t="s">
        <v>104</v>
      </c>
      <c r="I160">
        <f>I159*J160</f>
        <v>16.399999999999999</v>
      </c>
      <c r="J160">
        <v>99.999999999999986</v>
      </c>
      <c r="O160">
        <f t="shared" si="99"/>
        <v>2418.87</v>
      </c>
      <c r="P160">
        <f t="shared" si="100"/>
        <v>2418.87</v>
      </c>
      <c r="Q160">
        <f t="shared" si="101"/>
        <v>0</v>
      </c>
      <c r="R160">
        <f t="shared" si="102"/>
        <v>0</v>
      </c>
      <c r="S160">
        <f t="shared" si="103"/>
        <v>0</v>
      </c>
      <c r="T160">
        <f t="shared" si="104"/>
        <v>0</v>
      </c>
      <c r="U160">
        <f t="shared" si="105"/>
        <v>0</v>
      </c>
      <c r="V160">
        <f t="shared" si="106"/>
        <v>0</v>
      </c>
      <c r="W160">
        <f t="shared" si="107"/>
        <v>65.11</v>
      </c>
      <c r="X160">
        <f t="shared" si="108"/>
        <v>0</v>
      </c>
      <c r="Y160">
        <f t="shared" si="108"/>
        <v>0</v>
      </c>
      <c r="AA160">
        <v>33804725</v>
      </c>
      <c r="AB160">
        <f t="shared" si="109"/>
        <v>86.76</v>
      </c>
      <c r="AC160">
        <f>ROUND((ES160),6)</f>
        <v>86.76</v>
      </c>
      <c r="AD160">
        <f>ROUND((((ET160)-(EU160))+AE160),6)</f>
        <v>0</v>
      </c>
      <c r="AE160">
        <f>ROUND((EU160),6)</f>
        <v>0</v>
      </c>
      <c r="AF160">
        <f>ROUND((EV160),6)</f>
        <v>0</v>
      </c>
      <c r="AG160">
        <f t="shared" si="110"/>
        <v>0</v>
      </c>
      <c r="AH160">
        <f>(EW160)</f>
        <v>0</v>
      </c>
      <c r="AI160">
        <f>(EX160)</f>
        <v>0</v>
      </c>
      <c r="AJ160">
        <f t="shared" si="111"/>
        <v>3.97</v>
      </c>
      <c r="AK160">
        <v>86.76</v>
      </c>
      <c r="AL160">
        <v>86.76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3.97</v>
      </c>
      <c r="AT160">
        <v>111</v>
      </c>
      <c r="AU160">
        <v>64</v>
      </c>
      <c r="AV160">
        <v>1</v>
      </c>
      <c r="AW160">
        <v>1</v>
      </c>
      <c r="AZ160">
        <v>1</v>
      </c>
      <c r="BA160">
        <v>1</v>
      </c>
      <c r="BB160">
        <v>1</v>
      </c>
      <c r="BC160">
        <v>1.7</v>
      </c>
      <c r="BD160" t="s">
        <v>3</v>
      </c>
      <c r="BE160" t="s">
        <v>3</v>
      </c>
      <c r="BF160" t="s">
        <v>3</v>
      </c>
      <c r="BG160" t="s">
        <v>3</v>
      </c>
      <c r="BH160">
        <v>3</v>
      </c>
      <c r="BI160">
        <v>1</v>
      </c>
      <c r="BJ160" t="s">
        <v>198</v>
      </c>
      <c r="BM160">
        <v>11001</v>
      </c>
      <c r="BN160">
        <v>0</v>
      </c>
      <c r="BO160" t="s">
        <v>196</v>
      </c>
      <c r="BP160">
        <v>1</v>
      </c>
      <c r="BQ160">
        <v>2</v>
      </c>
      <c r="BR160">
        <v>0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123</v>
      </c>
      <c r="CA160">
        <v>75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112"/>
        <v>2418.87</v>
      </c>
      <c r="CQ160">
        <f t="shared" si="113"/>
        <v>147.49200000000002</v>
      </c>
      <c r="CR160">
        <f t="shared" si="114"/>
        <v>0</v>
      </c>
      <c r="CS160">
        <f t="shared" si="115"/>
        <v>0</v>
      </c>
      <c r="CT160">
        <f t="shared" si="116"/>
        <v>0</v>
      </c>
      <c r="CU160">
        <f t="shared" si="117"/>
        <v>0</v>
      </c>
      <c r="CV160">
        <f t="shared" si="117"/>
        <v>0</v>
      </c>
      <c r="CW160">
        <f t="shared" si="117"/>
        <v>0</v>
      </c>
      <c r="CX160">
        <f t="shared" si="117"/>
        <v>3.97</v>
      </c>
      <c r="CY160">
        <f t="shared" si="118"/>
        <v>0</v>
      </c>
      <c r="CZ160">
        <f t="shared" si="119"/>
        <v>0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1005</v>
      </c>
      <c r="DV160" t="s">
        <v>104</v>
      </c>
      <c r="DW160" t="s">
        <v>104</v>
      </c>
      <c r="DX160">
        <v>1</v>
      </c>
      <c r="DZ160" t="s">
        <v>3</v>
      </c>
      <c r="EA160" t="s">
        <v>3</v>
      </c>
      <c r="EB160" t="s">
        <v>3</v>
      </c>
      <c r="EC160" t="s">
        <v>3</v>
      </c>
      <c r="EE160">
        <v>35526080</v>
      </c>
      <c r="EF160">
        <v>2</v>
      </c>
      <c r="EG160" t="s">
        <v>96</v>
      </c>
      <c r="EH160">
        <v>0</v>
      </c>
      <c r="EI160" t="s">
        <v>3</v>
      </c>
      <c r="EJ160">
        <v>1</v>
      </c>
      <c r="EK160">
        <v>11001</v>
      </c>
      <c r="EL160" t="s">
        <v>184</v>
      </c>
      <c r="EM160" t="s">
        <v>190</v>
      </c>
      <c r="EO160" t="s">
        <v>3</v>
      </c>
      <c r="EQ160">
        <v>0</v>
      </c>
      <c r="ER160">
        <v>86.76</v>
      </c>
      <c r="ES160">
        <v>86.76</v>
      </c>
      <c r="ET160">
        <v>0</v>
      </c>
      <c r="EU160">
        <v>0</v>
      </c>
      <c r="EV160">
        <v>0</v>
      </c>
      <c r="EW160">
        <v>0</v>
      </c>
      <c r="EX160">
        <v>0</v>
      </c>
      <c r="FQ160">
        <v>0</v>
      </c>
      <c r="FR160">
        <f t="shared" si="120"/>
        <v>0</v>
      </c>
      <c r="FS160">
        <v>0</v>
      </c>
      <c r="FT160" t="s">
        <v>99</v>
      </c>
      <c r="FU160" t="s">
        <v>100</v>
      </c>
      <c r="FX160">
        <v>110.7</v>
      </c>
      <c r="FY160">
        <v>63.75</v>
      </c>
      <c r="GA160" t="s">
        <v>3</v>
      </c>
      <c r="GD160">
        <v>1</v>
      </c>
      <c r="GF160">
        <v>2024019540</v>
      </c>
      <c r="GG160">
        <v>2</v>
      </c>
      <c r="GH160">
        <v>1</v>
      </c>
      <c r="GI160">
        <v>2</v>
      </c>
      <c r="GJ160">
        <v>0</v>
      </c>
      <c r="GK160">
        <v>0</v>
      </c>
      <c r="GL160">
        <f t="shared" si="121"/>
        <v>0</v>
      </c>
      <c r="GM160">
        <f t="shared" si="122"/>
        <v>2418.87</v>
      </c>
      <c r="GN160">
        <f t="shared" si="123"/>
        <v>2418.87</v>
      </c>
      <c r="GO160">
        <f t="shared" si="124"/>
        <v>0</v>
      </c>
      <c r="GP160">
        <f t="shared" si="125"/>
        <v>0</v>
      </c>
      <c r="GR160">
        <v>0</v>
      </c>
      <c r="GS160">
        <v>3</v>
      </c>
      <c r="GT160">
        <v>0</v>
      </c>
      <c r="GU160" t="s">
        <v>3</v>
      </c>
      <c r="GV160">
        <f t="shared" si="126"/>
        <v>0</v>
      </c>
      <c r="GW160">
        <v>1</v>
      </c>
      <c r="GX160">
        <f t="shared" si="127"/>
        <v>0</v>
      </c>
      <c r="HA160">
        <v>0</v>
      </c>
      <c r="HB160">
        <v>0</v>
      </c>
      <c r="HC160">
        <f t="shared" si="128"/>
        <v>0</v>
      </c>
      <c r="HE160" t="s">
        <v>3</v>
      </c>
      <c r="HF160" t="s">
        <v>3</v>
      </c>
      <c r="IK160">
        <v>0</v>
      </c>
    </row>
    <row r="161" spans="1:245">
      <c r="A161">
        <v>17</v>
      </c>
      <c r="B161">
        <v>1</v>
      </c>
      <c r="C161">
        <f>ROW(SmtRes!A127)</f>
        <v>127</v>
      </c>
      <c r="D161">
        <f>ROW(EtalonRes!A120)</f>
        <v>120</v>
      </c>
      <c r="E161" t="s">
        <v>90</v>
      </c>
      <c r="F161" t="s">
        <v>199</v>
      </c>
      <c r="G161" t="s">
        <v>200</v>
      </c>
      <c r="H161" t="s">
        <v>201</v>
      </c>
      <c r="I161">
        <f>ROUND(18/100,9)</f>
        <v>0.18</v>
      </c>
      <c r="J161">
        <v>0</v>
      </c>
      <c r="O161">
        <f t="shared" si="99"/>
        <v>603.91999999999996</v>
      </c>
      <c r="P161">
        <f t="shared" si="100"/>
        <v>0</v>
      </c>
      <c r="Q161">
        <f t="shared" si="101"/>
        <v>6.2</v>
      </c>
      <c r="R161">
        <f t="shared" si="102"/>
        <v>0</v>
      </c>
      <c r="S161">
        <f t="shared" si="103"/>
        <v>597.72</v>
      </c>
      <c r="T161">
        <f t="shared" si="104"/>
        <v>0</v>
      </c>
      <c r="U161">
        <f t="shared" si="105"/>
        <v>1.86093</v>
      </c>
      <c r="V161">
        <f t="shared" si="106"/>
        <v>0</v>
      </c>
      <c r="W161">
        <f t="shared" si="107"/>
        <v>0</v>
      </c>
      <c r="X161">
        <f t="shared" si="108"/>
        <v>663.47</v>
      </c>
      <c r="Y161">
        <f t="shared" si="108"/>
        <v>382.54</v>
      </c>
      <c r="AA161">
        <v>33804725</v>
      </c>
      <c r="AB161">
        <f t="shared" si="109"/>
        <v>104.176</v>
      </c>
      <c r="AC161">
        <f>ROUND(0,6)</f>
        <v>0</v>
      </c>
      <c r="AD161">
        <f>ROUND(((((ET161*1.25))-((EU161*1.25)))+AE161),6)</f>
        <v>3.2749999999999999</v>
      </c>
      <c r="AE161">
        <f>ROUND(((EU161*1.25)),6)</f>
        <v>0</v>
      </c>
      <c r="AF161">
        <f>ROUND(((EV161*1.15)),6)</f>
        <v>100.901</v>
      </c>
      <c r="AG161">
        <f t="shared" si="110"/>
        <v>0</v>
      </c>
      <c r="AH161">
        <f>((EW161*1.15))</f>
        <v>10.3385</v>
      </c>
      <c r="AI161">
        <f>((EX161*1.25))</f>
        <v>0</v>
      </c>
      <c r="AJ161">
        <f t="shared" si="111"/>
        <v>0</v>
      </c>
      <c r="AK161">
        <v>90.36</v>
      </c>
      <c r="AL161">
        <v>0</v>
      </c>
      <c r="AM161">
        <v>2.62</v>
      </c>
      <c r="AN161">
        <v>0</v>
      </c>
      <c r="AO161">
        <v>87.74</v>
      </c>
      <c r="AP161">
        <v>0</v>
      </c>
      <c r="AQ161">
        <v>8.99</v>
      </c>
      <c r="AR161">
        <v>0</v>
      </c>
      <c r="AS161">
        <v>0</v>
      </c>
      <c r="AT161">
        <v>111</v>
      </c>
      <c r="AU161">
        <v>64</v>
      </c>
      <c r="AV161">
        <v>1</v>
      </c>
      <c r="AW161">
        <v>1</v>
      </c>
      <c r="AZ161">
        <v>1</v>
      </c>
      <c r="BA161">
        <v>32.909999999999997</v>
      </c>
      <c r="BB161">
        <v>10.52</v>
      </c>
      <c r="BC161">
        <v>2.86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1</v>
      </c>
      <c r="BJ161" t="s">
        <v>202</v>
      </c>
      <c r="BM161">
        <v>11001</v>
      </c>
      <c r="BN161">
        <v>0</v>
      </c>
      <c r="BO161" t="s">
        <v>199</v>
      </c>
      <c r="BP161">
        <v>1</v>
      </c>
      <c r="BQ161">
        <v>2</v>
      </c>
      <c r="BR161">
        <v>0</v>
      </c>
      <c r="BS161">
        <v>32.909999999999997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123</v>
      </c>
      <c r="CA161">
        <v>75</v>
      </c>
      <c r="CE161">
        <v>0</v>
      </c>
      <c r="CF161">
        <v>0</v>
      </c>
      <c r="CG161">
        <v>0</v>
      </c>
      <c r="CM161">
        <v>0</v>
      </c>
      <c r="CN161" t="s">
        <v>3</v>
      </c>
      <c r="CO161">
        <v>0</v>
      </c>
      <c r="CP161">
        <f t="shared" si="112"/>
        <v>603.92000000000007</v>
      </c>
      <c r="CQ161">
        <f t="shared" si="113"/>
        <v>0</v>
      </c>
      <c r="CR161">
        <f t="shared" si="114"/>
        <v>34.452999999999996</v>
      </c>
      <c r="CS161">
        <f t="shared" si="115"/>
        <v>0</v>
      </c>
      <c r="CT161">
        <f t="shared" si="116"/>
        <v>3320.6519099999996</v>
      </c>
      <c r="CU161">
        <f t="shared" si="117"/>
        <v>0</v>
      </c>
      <c r="CV161">
        <f t="shared" si="117"/>
        <v>10.3385</v>
      </c>
      <c r="CW161">
        <f t="shared" si="117"/>
        <v>0</v>
      </c>
      <c r="CX161">
        <f t="shared" si="117"/>
        <v>0</v>
      </c>
      <c r="CY161">
        <f t="shared" si="118"/>
        <v>663.4692</v>
      </c>
      <c r="CZ161">
        <f t="shared" si="119"/>
        <v>382.54079999999999</v>
      </c>
      <c r="DC161" t="s">
        <v>3</v>
      </c>
      <c r="DD161" t="s">
        <v>95</v>
      </c>
      <c r="DE161" t="s">
        <v>182</v>
      </c>
      <c r="DF161" t="s">
        <v>182</v>
      </c>
      <c r="DG161" t="s">
        <v>183</v>
      </c>
      <c r="DH161" t="s">
        <v>3</v>
      </c>
      <c r="DI161" t="s">
        <v>183</v>
      </c>
      <c r="DJ161" t="s">
        <v>182</v>
      </c>
      <c r="DK161" t="s">
        <v>3</v>
      </c>
      <c r="DL161" t="s">
        <v>3</v>
      </c>
      <c r="DM161" t="s">
        <v>3</v>
      </c>
      <c r="DN161">
        <v>0</v>
      </c>
      <c r="DO161">
        <v>0</v>
      </c>
      <c r="DP161">
        <v>1</v>
      </c>
      <c r="DQ161">
        <v>1</v>
      </c>
      <c r="DU161">
        <v>1013</v>
      </c>
      <c r="DV161" t="s">
        <v>201</v>
      </c>
      <c r="DW161" t="s">
        <v>201</v>
      </c>
      <c r="DX161">
        <v>1</v>
      </c>
      <c r="DZ161" t="s">
        <v>3</v>
      </c>
      <c r="EA161" t="s">
        <v>3</v>
      </c>
      <c r="EB161" t="s">
        <v>3</v>
      </c>
      <c r="EC161" t="s">
        <v>3</v>
      </c>
      <c r="EE161">
        <v>35526080</v>
      </c>
      <c r="EF161">
        <v>2</v>
      </c>
      <c r="EG161" t="s">
        <v>96</v>
      </c>
      <c r="EH161">
        <v>0</v>
      </c>
      <c r="EI161" t="s">
        <v>3</v>
      </c>
      <c r="EJ161">
        <v>1</v>
      </c>
      <c r="EK161">
        <v>11001</v>
      </c>
      <c r="EL161" t="s">
        <v>184</v>
      </c>
      <c r="EM161" t="s">
        <v>190</v>
      </c>
      <c r="EO161" t="s">
        <v>3</v>
      </c>
      <c r="EQ161">
        <v>0</v>
      </c>
      <c r="ER161">
        <v>90.36</v>
      </c>
      <c r="ES161">
        <v>0</v>
      </c>
      <c r="ET161">
        <v>2.62</v>
      </c>
      <c r="EU161">
        <v>0</v>
      </c>
      <c r="EV161">
        <v>87.74</v>
      </c>
      <c r="EW161">
        <v>8.99</v>
      </c>
      <c r="EX161">
        <v>0</v>
      </c>
      <c r="EY161">
        <v>0</v>
      </c>
      <c r="FQ161">
        <v>0</v>
      </c>
      <c r="FR161">
        <f t="shared" si="120"/>
        <v>0</v>
      </c>
      <c r="FS161">
        <v>0</v>
      </c>
      <c r="FT161" t="s">
        <v>99</v>
      </c>
      <c r="FU161" t="s">
        <v>100</v>
      </c>
      <c r="FX161">
        <v>110.7</v>
      </c>
      <c r="FY161">
        <v>63.75</v>
      </c>
      <c r="GA161" t="s">
        <v>3</v>
      </c>
      <c r="GD161">
        <v>1</v>
      </c>
      <c r="GF161">
        <v>273681548</v>
      </c>
      <c r="GG161">
        <v>2</v>
      </c>
      <c r="GH161">
        <v>2</v>
      </c>
      <c r="GI161">
        <v>2</v>
      </c>
      <c r="GJ161">
        <v>0</v>
      </c>
      <c r="GK161">
        <v>0</v>
      </c>
      <c r="GL161">
        <f t="shared" si="121"/>
        <v>0</v>
      </c>
      <c r="GM161">
        <f t="shared" si="122"/>
        <v>1649.93</v>
      </c>
      <c r="GN161">
        <f t="shared" si="123"/>
        <v>1649.93</v>
      </c>
      <c r="GO161">
        <f t="shared" si="124"/>
        <v>0</v>
      </c>
      <c r="GP161">
        <f t="shared" si="125"/>
        <v>0</v>
      </c>
      <c r="GR161">
        <v>0</v>
      </c>
      <c r="GS161">
        <v>0</v>
      </c>
      <c r="GT161">
        <v>0</v>
      </c>
      <c r="GU161" t="s">
        <v>3</v>
      </c>
      <c r="GV161">
        <f t="shared" si="126"/>
        <v>0</v>
      </c>
      <c r="GW161">
        <v>1</v>
      </c>
      <c r="GX161">
        <f t="shared" si="127"/>
        <v>0</v>
      </c>
      <c r="HA161">
        <v>0</v>
      </c>
      <c r="HB161">
        <v>0</v>
      </c>
      <c r="HC161">
        <f t="shared" si="128"/>
        <v>0</v>
      </c>
      <c r="HE161" t="s">
        <v>3</v>
      </c>
      <c r="HF161" t="s">
        <v>3</v>
      </c>
      <c r="IK161">
        <v>0</v>
      </c>
    </row>
    <row r="162" spans="1:245">
      <c r="A162">
        <v>18</v>
      </c>
      <c r="B162">
        <v>1</v>
      </c>
      <c r="C162">
        <v>127</v>
      </c>
      <c r="E162" t="s">
        <v>101</v>
      </c>
      <c r="F162" t="s">
        <v>203</v>
      </c>
      <c r="G162" t="s">
        <v>204</v>
      </c>
      <c r="H162" t="s">
        <v>146</v>
      </c>
      <c r="I162">
        <f>I161*J162</f>
        <v>18</v>
      </c>
      <c r="J162">
        <v>100</v>
      </c>
      <c r="O162">
        <f t="shared" si="99"/>
        <v>500.76</v>
      </c>
      <c r="P162">
        <f t="shared" si="100"/>
        <v>500.76</v>
      </c>
      <c r="Q162">
        <f t="shared" si="101"/>
        <v>0</v>
      </c>
      <c r="R162">
        <f t="shared" si="102"/>
        <v>0</v>
      </c>
      <c r="S162">
        <f t="shared" si="103"/>
        <v>0</v>
      </c>
      <c r="T162">
        <f t="shared" si="104"/>
        <v>0</v>
      </c>
      <c r="U162">
        <f t="shared" si="105"/>
        <v>0</v>
      </c>
      <c r="V162">
        <f t="shared" si="106"/>
        <v>0</v>
      </c>
      <c r="W162">
        <f t="shared" si="107"/>
        <v>17.64</v>
      </c>
      <c r="X162">
        <f t="shared" si="108"/>
        <v>0</v>
      </c>
      <c r="Y162">
        <f t="shared" si="108"/>
        <v>0</v>
      </c>
      <c r="AA162">
        <v>33804725</v>
      </c>
      <c r="AB162">
        <f t="shared" si="109"/>
        <v>21.4</v>
      </c>
      <c r="AC162">
        <f>ROUND((ES162),6)</f>
        <v>21.4</v>
      </c>
      <c r="AD162">
        <f>ROUND((((ET162)-(EU162))+AE162),6)</f>
        <v>0</v>
      </c>
      <c r="AE162">
        <f>ROUND((EU162),6)</f>
        <v>0</v>
      </c>
      <c r="AF162">
        <f>ROUND((EV162),6)</f>
        <v>0</v>
      </c>
      <c r="AG162">
        <f t="shared" si="110"/>
        <v>0</v>
      </c>
      <c r="AH162">
        <f>(EW162)</f>
        <v>0</v>
      </c>
      <c r="AI162">
        <f>(EX162)</f>
        <v>0</v>
      </c>
      <c r="AJ162">
        <f t="shared" si="111"/>
        <v>0.98</v>
      </c>
      <c r="AK162">
        <v>21.4</v>
      </c>
      <c r="AL162">
        <v>21.4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0.98</v>
      </c>
      <c r="AT162">
        <v>111</v>
      </c>
      <c r="AU162">
        <v>64</v>
      </c>
      <c r="AV162">
        <v>1</v>
      </c>
      <c r="AW162">
        <v>1</v>
      </c>
      <c r="AZ162">
        <v>1</v>
      </c>
      <c r="BA162">
        <v>1</v>
      </c>
      <c r="BB162">
        <v>1</v>
      </c>
      <c r="BC162">
        <v>1.3</v>
      </c>
      <c r="BD162" t="s">
        <v>3</v>
      </c>
      <c r="BE162" t="s">
        <v>3</v>
      </c>
      <c r="BF162" t="s">
        <v>3</v>
      </c>
      <c r="BG162" t="s">
        <v>3</v>
      </c>
      <c r="BH162">
        <v>3</v>
      </c>
      <c r="BI162">
        <v>1</v>
      </c>
      <c r="BJ162" t="s">
        <v>205</v>
      </c>
      <c r="BM162">
        <v>11001</v>
      </c>
      <c r="BN162">
        <v>0</v>
      </c>
      <c r="BO162" t="s">
        <v>203</v>
      </c>
      <c r="BP162">
        <v>1</v>
      </c>
      <c r="BQ162">
        <v>2</v>
      </c>
      <c r="BR162">
        <v>0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1</v>
      </c>
      <c r="BY162" t="s">
        <v>3</v>
      </c>
      <c r="BZ162">
        <v>123</v>
      </c>
      <c r="CA162">
        <v>75</v>
      </c>
      <c r="CE162">
        <v>0</v>
      </c>
      <c r="CF162">
        <v>0</v>
      </c>
      <c r="CG162">
        <v>0</v>
      </c>
      <c r="CM162">
        <v>0</v>
      </c>
      <c r="CN162" t="s">
        <v>3</v>
      </c>
      <c r="CO162">
        <v>0</v>
      </c>
      <c r="CP162">
        <f t="shared" si="112"/>
        <v>500.76</v>
      </c>
      <c r="CQ162">
        <f t="shared" si="113"/>
        <v>27.82</v>
      </c>
      <c r="CR162">
        <f t="shared" si="114"/>
        <v>0</v>
      </c>
      <c r="CS162">
        <f t="shared" si="115"/>
        <v>0</v>
      </c>
      <c r="CT162">
        <f t="shared" si="116"/>
        <v>0</v>
      </c>
      <c r="CU162">
        <f t="shared" si="117"/>
        <v>0</v>
      </c>
      <c r="CV162">
        <f t="shared" si="117"/>
        <v>0</v>
      </c>
      <c r="CW162">
        <f t="shared" si="117"/>
        <v>0</v>
      </c>
      <c r="CX162">
        <f t="shared" si="117"/>
        <v>0.98</v>
      </c>
      <c r="CY162">
        <f t="shared" si="118"/>
        <v>0</v>
      </c>
      <c r="CZ162">
        <f t="shared" si="119"/>
        <v>0</v>
      </c>
      <c r="DC162" t="s">
        <v>3</v>
      </c>
      <c r="DD162" t="s">
        <v>3</v>
      </c>
      <c r="DE162" t="s">
        <v>3</v>
      </c>
      <c r="DF162" t="s">
        <v>3</v>
      </c>
      <c r="DG162" t="s">
        <v>3</v>
      </c>
      <c r="DH162" t="s">
        <v>3</v>
      </c>
      <c r="DI162" t="s">
        <v>3</v>
      </c>
      <c r="DJ162" t="s">
        <v>3</v>
      </c>
      <c r="DK162" t="s">
        <v>3</v>
      </c>
      <c r="DL162" t="s">
        <v>3</v>
      </c>
      <c r="DM162" t="s">
        <v>3</v>
      </c>
      <c r="DN162">
        <v>0</v>
      </c>
      <c r="DO162">
        <v>0</v>
      </c>
      <c r="DP162">
        <v>1</v>
      </c>
      <c r="DQ162">
        <v>1</v>
      </c>
      <c r="DU162">
        <v>1003</v>
      </c>
      <c r="DV162" t="s">
        <v>146</v>
      </c>
      <c r="DW162" t="s">
        <v>146</v>
      </c>
      <c r="DX162">
        <v>1</v>
      </c>
      <c r="DZ162" t="s">
        <v>3</v>
      </c>
      <c r="EA162" t="s">
        <v>3</v>
      </c>
      <c r="EB162" t="s">
        <v>3</v>
      </c>
      <c r="EC162" t="s">
        <v>3</v>
      </c>
      <c r="EE162">
        <v>35526080</v>
      </c>
      <c r="EF162">
        <v>2</v>
      </c>
      <c r="EG162" t="s">
        <v>96</v>
      </c>
      <c r="EH162">
        <v>0</v>
      </c>
      <c r="EI162" t="s">
        <v>3</v>
      </c>
      <c r="EJ162">
        <v>1</v>
      </c>
      <c r="EK162">
        <v>11001</v>
      </c>
      <c r="EL162" t="s">
        <v>184</v>
      </c>
      <c r="EM162" t="s">
        <v>190</v>
      </c>
      <c r="EO162" t="s">
        <v>3</v>
      </c>
      <c r="EQ162">
        <v>0</v>
      </c>
      <c r="ER162">
        <v>21.4</v>
      </c>
      <c r="ES162">
        <v>21.4</v>
      </c>
      <c r="ET162">
        <v>0</v>
      </c>
      <c r="EU162">
        <v>0</v>
      </c>
      <c r="EV162">
        <v>0</v>
      </c>
      <c r="EW162">
        <v>0</v>
      </c>
      <c r="EX162">
        <v>0</v>
      </c>
      <c r="FQ162">
        <v>0</v>
      </c>
      <c r="FR162">
        <f t="shared" si="120"/>
        <v>0</v>
      </c>
      <c r="FS162">
        <v>0</v>
      </c>
      <c r="FT162" t="s">
        <v>99</v>
      </c>
      <c r="FU162" t="s">
        <v>100</v>
      </c>
      <c r="FX162">
        <v>110.7</v>
      </c>
      <c r="FY162">
        <v>63.75</v>
      </c>
      <c r="GA162" t="s">
        <v>3</v>
      </c>
      <c r="GD162">
        <v>1</v>
      </c>
      <c r="GF162">
        <v>1585229817</v>
      </c>
      <c r="GG162">
        <v>2</v>
      </c>
      <c r="GH162">
        <v>1</v>
      </c>
      <c r="GI162">
        <v>2</v>
      </c>
      <c r="GJ162">
        <v>0</v>
      </c>
      <c r="GK162">
        <v>0</v>
      </c>
      <c r="GL162">
        <f t="shared" si="121"/>
        <v>0</v>
      </c>
      <c r="GM162">
        <f t="shared" si="122"/>
        <v>500.76</v>
      </c>
      <c r="GN162">
        <f t="shared" si="123"/>
        <v>500.76</v>
      </c>
      <c r="GO162">
        <f t="shared" si="124"/>
        <v>0</v>
      </c>
      <c r="GP162">
        <f t="shared" si="125"/>
        <v>0</v>
      </c>
      <c r="GR162">
        <v>0</v>
      </c>
      <c r="GS162">
        <v>3</v>
      </c>
      <c r="GT162">
        <v>0</v>
      </c>
      <c r="GU162" t="s">
        <v>3</v>
      </c>
      <c r="GV162">
        <f t="shared" si="126"/>
        <v>0</v>
      </c>
      <c r="GW162">
        <v>1</v>
      </c>
      <c r="GX162">
        <f t="shared" si="127"/>
        <v>0</v>
      </c>
      <c r="HA162">
        <v>0</v>
      </c>
      <c r="HB162">
        <v>0</v>
      </c>
      <c r="HC162">
        <f t="shared" si="128"/>
        <v>0</v>
      </c>
      <c r="HE162" t="s">
        <v>3</v>
      </c>
      <c r="HF162" t="s">
        <v>3</v>
      </c>
      <c r="IK162">
        <v>0</v>
      </c>
    </row>
    <row r="164" spans="1:245">
      <c r="A164" s="2">
        <v>51</v>
      </c>
      <c r="B164" s="2">
        <f>B152</f>
        <v>1</v>
      </c>
      <c r="C164" s="2">
        <f>A152</f>
        <v>5</v>
      </c>
      <c r="D164" s="2">
        <f>ROW(A152)</f>
        <v>152</v>
      </c>
      <c r="E164" s="2"/>
      <c r="F164" s="2" t="str">
        <f>IF(F152&lt;&gt;"",F152,"")</f>
        <v>Новый подраздел</v>
      </c>
      <c r="G164" s="2" t="str">
        <f>IF(G152&lt;&gt;"",G152,"")</f>
        <v>Пол</v>
      </c>
      <c r="H164" s="2">
        <v>0</v>
      </c>
      <c r="I164" s="2"/>
      <c r="J164" s="2"/>
      <c r="K164" s="2"/>
      <c r="L164" s="2"/>
      <c r="M164" s="2"/>
      <c r="N164" s="2"/>
      <c r="O164" s="2">
        <f t="shared" ref="O164:T164" si="129">ROUND(AB164,2)</f>
        <v>21589.59</v>
      </c>
      <c r="P164" s="2">
        <f t="shared" si="129"/>
        <v>12975.2</v>
      </c>
      <c r="Q164" s="2">
        <f t="shared" si="129"/>
        <v>1127.8399999999999</v>
      </c>
      <c r="R164" s="2">
        <f t="shared" si="129"/>
        <v>529.47</v>
      </c>
      <c r="S164" s="2">
        <f t="shared" si="129"/>
        <v>7486.55</v>
      </c>
      <c r="T164" s="2">
        <f t="shared" si="129"/>
        <v>0</v>
      </c>
      <c r="U164" s="2">
        <f>AH164</f>
        <v>27.459607999999999</v>
      </c>
      <c r="V164" s="2">
        <f>AI164</f>
        <v>1.5416000000000001</v>
      </c>
      <c r="W164" s="2">
        <f>ROUND(AJ164,2)</f>
        <v>82.75</v>
      </c>
      <c r="X164" s="2">
        <f>ROUND(AK164,2)</f>
        <v>7918.31</v>
      </c>
      <c r="Y164" s="2">
        <f>ROUND(AL164,2)</f>
        <v>5256.63</v>
      </c>
      <c r="Z164" s="2"/>
      <c r="AA164" s="2"/>
      <c r="AB164" s="2">
        <f>ROUND(SUMIF(AA156:AA162,"=33804725",O156:O162),2)</f>
        <v>21589.59</v>
      </c>
      <c r="AC164" s="2">
        <f>ROUND(SUMIF(AA156:AA162,"=33804725",P156:P162),2)</f>
        <v>12975.2</v>
      </c>
      <c r="AD164" s="2">
        <f>ROUND(SUMIF(AA156:AA162,"=33804725",Q156:Q162),2)</f>
        <v>1127.8399999999999</v>
      </c>
      <c r="AE164" s="2">
        <f>ROUND(SUMIF(AA156:AA162,"=33804725",R156:R162),2)</f>
        <v>529.47</v>
      </c>
      <c r="AF164" s="2">
        <f>ROUND(SUMIF(AA156:AA162,"=33804725",S156:S162),2)</f>
        <v>7486.55</v>
      </c>
      <c r="AG164" s="2">
        <f>ROUND(SUMIF(AA156:AA162,"=33804725",T156:T162),2)</f>
        <v>0</v>
      </c>
      <c r="AH164" s="2">
        <f>SUMIF(AA156:AA162,"=33804725",U156:U162)</f>
        <v>27.459607999999999</v>
      </c>
      <c r="AI164" s="2">
        <f>SUMIF(AA156:AA162,"=33804725",V156:V162)</f>
        <v>1.5416000000000001</v>
      </c>
      <c r="AJ164" s="2">
        <f>ROUND(SUMIF(AA156:AA162,"=33804725",W156:W162),2)</f>
        <v>82.75</v>
      </c>
      <c r="AK164" s="2">
        <f>ROUND(SUMIF(AA156:AA162,"=33804725",X156:X162),2)</f>
        <v>7918.31</v>
      </c>
      <c r="AL164" s="2">
        <f>ROUND(SUMIF(AA156:AA162,"=33804725",Y156:Y162),2)</f>
        <v>5256.63</v>
      </c>
      <c r="AM164" s="2"/>
      <c r="AN164" s="2"/>
      <c r="AO164" s="2">
        <f t="shared" ref="AO164:BD164" si="130">ROUND(BX164,2)</f>
        <v>0</v>
      </c>
      <c r="AP164" s="2">
        <f t="shared" si="130"/>
        <v>0</v>
      </c>
      <c r="AQ164" s="2">
        <f t="shared" si="130"/>
        <v>0</v>
      </c>
      <c r="AR164" s="2">
        <f t="shared" si="130"/>
        <v>34764.53</v>
      </c>
      <c r="AS164" s="2">
        <f t="shared" si="130"/>
        <v>34764.53</v>
      </c>
      <c r="AT164" s="2">
        <f t="shared" si="130"/>
        <v>0</v>
      </c>
      <c r="AU164" s="2">
        <f t="shared" si="130"/>
        <v>0</v>
      </c>
      <c r="AV164" s="2">
        <f t="shared" si="130"/>
        <v>12975.2</v>
      </c>
      <c r="AW164" s="2">
        <f t="shared" si="130"/>
        <v>12975.2</v>
      </c>
      <c r="AX164" s="2">
        <f t="shared" si="130"/>
        <v>0</v>
      </c>
      <c r="AY164" s="2">
        <f t="shared" si="130"/>
        <v>12975.2</v>
      </c>
      <c r="AZ164" s="2">
        <f t="shared" si="130"/>
        <v>0</v>
      </c>
      <c r="BA164" s="2">
        <f t="shared" si="130"/>
        <v>0</v>
      </c>
      <c r="BB164" s="2">
        <f t="shared" si="130"/>
        <v>0</v>
      </c>
      <c r="BC164" s="2">
        <f t="shared" si="130"/>
        <v>0</v>
      </c>
      <c r="BD164" s="2">
        <f t="shared" si="130"/>
        <v>0</v>
      </c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>
        <f>ROUND(SUMIF(AA156:AA162,"=33804725",FQ156:FQ162),2)</f>
        <v>0</v>
      </c>
      <c r="BY164" s="2">
        <f>ROUND(SUMIF(AA156:AA162,"=33804725",FR156:FR162),2)</f>
        <v>0</v>
      </c>
      <c r="BZ164" s="2">
        <f>ROUND(SUMIF(AA156:AA162,"=33804725",GL156:GL162),2)</f>
        <v>0</v>
      </c>
      <c r="CA164" s="2">
        <f>ROUND(SUMIF(AA156:AA162,"=33804725",GM156:GM162),2)</f>
        <v>34764.53</v>
      </c>
      <c r="CB164" s="2">
        <f>ROUND(SUMIF(AA156:AA162,"=33804725",GN156:GN162),2)</f>
        <v>34764.53</v>
      </c>
      <c r="CC164" s="2">
        <f>ROUND(SUMIF(AA156:AA162,"=33804725",GO156:GO162),2)</f>
        <v>0</v>
      </c>
      <c r="CD164" s="2">
        <f>ROUND(SUMIF(AA156:AA162,"=33804725",GP156:GP162),2)</f>
        <v>0</v>
      </c>
      <c r="CE164" s="2">
        <f>AC164-BX164</f>
        <v>12975.2</v>
      </c>
      <c r="CF164" s="2">
        <f>AC164-BY164</f>
        <v>12975.2</v>
      </c>
      <c r="CG164" s="2">
        <f>BX164-BZ164</f>
        <v>0</v>
      </c>
      <c r="CH164" s="2">
        <f>AC164-BX164-BY164+BZ164</f>
        <v>12975.2</v>
      </c>
      <c r="CI164" s="2">
        <f>BY164-BZ164</f>
        <v>0</v>
      </c>
      <c r="CJ164" s="2">
        <f>ROUND(SUMIF(AA156:AA162,"=33804725",GX156:GX162),2)</f>
        <v>0</v>
      </c>
      <c r="CK164" s="2">
        <f>ROUND(SUMIF(AA156:AA162,"=33804725",GY156:GY162),2)</f>
        <v>0</v>
      </c>
      <c r="CL164" s="2">
        <f>ROUND(SUMIF(AA156:AA162,"=33804725",GZ156:GZ162),2)</f>
        <v>0</v>
      </c>
      <c r="CM164" s="2">
        <f>ROUND(SUMIF(AA156:AA162,"=33804725",HD156:HD162),2)</f>
        <v>0</v>
      </c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>
        <v>0</v>
      </c>
    </row>
    <row r="166" spans="1:245">
      <c r="A166" s="4">
        <v>50</v>
      </c>
      <c r="B166" s="4">
        <v>0</v>
      </c>
      <c r="C166" s="4">
        <v>0</v>
      </c>
      <c r="D166" s="4">
        <v>1</v>
      </c>
      <c r="E166" s="4">
        <v>201</v>
      </c>
      <c r="F166" s="4">
        <f>ROUND(Source!O164,O166)</f>
        <v>21589.59</v>
      </c>
      <c r="G166" s="4" t="s">
        <v>15</v>
      </c>
      <c r="H166" s="4" t="s">
        <v>16</v>
      </c>
      <c r="I166" s="4"/>
      <c r="J166" s="4"/>
      <c r="K166" s="4">
        <v>201</v>
      </c>
      <c r="L166" s="4">
        <v>1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45">
      <c r="A167" s="4">
        <v>50</v>
      </c>
      <c r="B167" s="4">
        <v>0</v>
      </c>
      <c r="C167" s="4">
        <v>0</v>
      </c>
      <c r="D167" s="4">
        <v>1</v>
      </c>
      <c r="E167" s="4">
        <v>202</v>
      </c>
      <c r="F167" s="4">
        <f>ROUND(Source!P164,O167)</f>
        <v>12975.2</v>
      </c>
      <c r="G167" s="4" t="s">
        <v>17</v>
      </c>
      <c r="H167" s="4" t="s">
        <v>18</v>
      </c>
      <c r="I167" s="4"/>
      <c r="J167" s="4"/>
      <c r="K167" s="4">
        <v>202</v>
      </c>
      <c r="L167" s="4">
        <v>2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45">
      <c r="A168" s="4">
        <v>50</v>
      </c>
      <c r="B168" s="4">
        <v>0</v>
      </c>
      <c r="C168" s="4">
        <v>0</v>
      </c>
      <c r="D168" s="4">
        <v>1</v>
      </c>
      <c r="E168" s="4">
        <v>222</v>
      </c>
      <c r="F168" s="4">
        <f>ROUND(Source!AO164,O168)</f>
        <v>0</v>
      </c>
      <c r="G168" s="4" t="s">
        <v>19</v>
      </c>
      <c r="H168" s="4" t="s">
        <v>20</v>
      </c>
      <c r="I168" s="4"/>
      <c r="J168" s="4"/>
      <c r="K168" s="4">
        <v>222</v>
      </c>
      <c r="L168" s="4">
        <v>3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45">
      <c r="A169" s="4">
        <v>50</v>
      </c>
      <c r="B169" s="4">
        <v>0</v>
      </c>
      <c r="C169" s="4">
        <v>0</v>
      </c>
      <c r="D169" s="4">
        <v>1</v>
      </c>
      <c r="E169" s="4">
        <v>225</v>
      </c>
      <c r="F169" s="4">
        <f>ROUND(Source!AV164,O169)</f>
        <v>12975.2</v>
      </c>
      <c r="G169" s="4" t="s">
        <v>21</v>
      </c>
      <c r="H169" s="4" t="s">
        <v>22</v>
      </c>
      <c r="I169" s="4"/>
      <c r="J169" s="4"/>
      <c r="K169" s="4">
        <v>225</v>
      </c>
      <c r="L169" s="4">
        <v>4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45">
      <c r="A170" s="4">
        <v>50</v>
      </c>
      <c r="B170" s="4">
        <v>0</v>
      </c>
      <c r="C170" s="4">
        <v>0</v>
      </c>
      <c r="D170" s="4">
        <v>1</v>
      </c>
      <c r="E170" s="4">
        <v>226</v>
      </c>
      <c r="F170" s="4">
        <f>ROUND(Source!AW164,O170)</f>
        <v>12975.2</v>
      </c>
      <c r="G170" s="4" t="s">
        <v>23</v>
      </c>
      <c r="H170" s="4" t="s">
        <v>24</v>
      </c>
      <c r="I170" s="4"/>
      <c r="J170" s="4"/>
      <c r="K170" s="4">
        <v>226</v>
      </c>
      <c r="L170" s="4">
        <v>5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45">
      <c r="A171" s="4">
        <v>50</v>
      </c>
      <c r="B171" s="4">
        <v>0</v>
      </c>
      <c r="C171" s="4">
        <v>0</v>
      </c>
      <c r="D171" s="4">
        <v>1</v>
      </c>
      <c r="E171" s="4">
        <v>227</v>
      </c>
      <c r="F171" s="4">
        <f>ROUND(Source!AX164,O171)</f>
        <v>0</v>
      </c>
      <c r="G171" s="4" t="s">
        <v>25</v>
      </c>
      <c r="H171" s="4" t="s">
        <v>26</v>
      </c>
      <c r="I171" s="4"/>
      <c r="J171" s="4"/>
      <c r="K171" s="4">
        <v>227</v>
      </c>
      <c r="L171" s="4">
        <v>6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45">
      <c r="A172" s="4">
        <v>50</v>
      </c>
      <c r="B172" s="4">
        <v>0</v>
      </c>
      <c r="C172" s="4">
        <v>0</v>
      </c>
      <c r="D172" s="4">
        <v>1</v>
      </c>
      <c r="E172" s="4">
        <v>228</v>
      </c>
      <c r="F172" s="4">
        <f>ROUND(Source!AY164,O172)</f>
        <v>12975.2</v>
      </c>
      <c r="G172" s="4" t="s">
        <v>27</v>
      </c>
      <c r="H172" s="4" t="s">
        <v>28</v>
      </c>
      <c r="I172" s="4"/>
      <c r="J172" s="4"/>
      <c r="K172" s="4">
        <v>228</v>
      </c>
      <c r="L172" s="4">
        <v>7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45">
      <c r="A173" s="4">
        <v>50</v>
      </c>
      <c r="B173" s="4">
        <v>0</v>
      </c>
      <c r="C173" s="4">
        <v>0</v>
      </c>
      <c r="D173" s="4">
        <v>1</v>
      </c>
      <c r="E173" s="4">
        <v>216</v>
      </c>
      <c r="F173" s="4">
        <f>ROUND(Source!AP164,O173)</f>
        <v>0</v>
      </c>
      <c r="G173" s="4" t="s">
        <v>29</v>
      </c>
      <c r="H173" s="4" t="s">
        <v>30</v>
      </c>
      <c r="I173" s="4"/>
      <c r="J173" s="4"/>
      <c r="K173" s="4">
        <v>216</v>
      </c>
      <c r="L173" s="4">
        <v>8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45">
      <c r="A174" s="4">
        <v>50</v>
      </c>
      <c r="B174" s="4">
        <v>0</v>
      </c>
      <c r="C174" s="4">
        <v>0</v>
      </c>
      <c r="D174" s="4">
        <v>1</v>
      </c>
      <c r="E174" s="4">
        <v>223</v>
      </c>
      <c r="F174" s="4">
        <f>ROUND(Source!AQ164,O174)</f>
        <v>0</v>
      </c>
      <c r="G174" s="4" t="s">
        <v>31</v>
      </c>
      <c r="H174" s="4" t="s">
        <v>32</v>
      </c>
      <c r="I174" s="4"/>
      <c r="J174" s="4"/>
      <c r="K174" s="4">
        <v>223</v>
      </c>
      <c r="L174" s="4">
        <v>9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45">
      <c r="A175" s="4">
        <v>50</v>
      </c>
      <c r="B175" s="4">
        <v>0</v>
      </c>
      <c r="C175" s="4">
        <v>0</v>
      </c>
      <c r="D175" s="4">
        <v>1</v>
      </c>
      <c r="E175" s="4">
        <v>229</v>
      </c>
      <c r="F175" s="4">
        <f>ROUND(Source!AZ164,O175)</f>
        <v>0</v>
      </c>
      <c r="G175" s="4" t="s">
        <v>33</v>
      </c>
      <c r="H175" s="4" t="s">
        <v>34</v>
      </c>
      <c r="I175" s="4"/>
      <c r="J175" s="4"/>
      <c r="K175" s="4">
        <v>229</v>
      </c>
      <c r="L175" s="4">
        <v>10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45">
      <c r="A176" s="4">
        <v>50</v>
      </c>
      <c r="B176" s="4">
        <v>0</v>
      </c>
      <c r="C176" s="4">
        <v>0</v>
      </c>
      <c r="D176" s="4">
        <v>1</v>
      </c>
      <c r="E176" s="4">
        <v>203</v>
      </c>
      <c r="F176" s="4">
        <f>ROUND(Source!Q164,O176)</f>
        <v>1127.8399999999999</v>
      </c>
      <c r="G176" s="4" t="s">
        <v>35</v>
      </c>
      <c r="H176" s="4" t="s">
        <v>36</v>
      </c>
      <c r="I176" s="4"/>
      <c r="J176" s="4"/>
      <c r="K176" s="4">
        <v>203</v>
      </c>
      <c r="L176" s="4">
        <v>11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231</v>
      </c>
      <c r="F177" s="4">
        <f>ROUND(Source!BB164,O177)</f>
        <v>0</v>
      </c>
      <c r="G177" s="4" t="s">
        <v>37</v>
      </c>
      <c r="H177" s="4" t="s">
        <v>38</v>
      </c>
      <c r="I177" s="4"/>
      <c r="J177" s="4"/>
      <c r="K177" s="4">
        <v>231</v>
      </c>
      <c r="L177" s="4">
        <v>12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204</v>
      </c>
      <c r="F178" s="4">
        <f>ROUND(Source!R164,O178)</f>
        <v>529.47</v>
      </c>
      <c r="G178" s="4" t="s">
        <v>39</v>
      </c>
      <c r="H178" s="4" t="s">
        <v>40</v>
      </c>
      <c r="I178" s="4"/>
      <c r="J178" s="4"/>
      <c r="K178" s="4">
        <v>204</v>
      </c>
      <c r="L178" s="4">
        <v>13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205</v>
      </c>
      <c r="F179" s="4">
        <f>ROUND(Source!S164,O179)</f>
        <v>7486.55</v>
      </c>
      <c r="G179" s="4" t="s">
        <v>41</v>
      </c>
      <c r="H179" s="4" t="s">
        <v>42</v>
      </c>
      <c r="I179" s="4"/>
      <c r="J179" s="4"/>
      <c r="K179" s="4">
        <v>205</v>
      </c>
      <c r="L179" s="4">
        <v>14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232</v>
      </c>
      <c r="F180" s="4">
        <f>ROUND(Source!BC164,O180)</f>
        <v>0</v>
      </c>
      <c r="G180" s="4" t="s">
        <v>43</v>
      </c>
      <c r="H180" s="4" t="s">
        <v>44</v>
      </c>
      <c r="I180" s="4"/>
      <c r="J180" s="4"/>
      <c r="K180" s="4">
        <v>232</v>
      </c>
      <c r="L180" s="4">
        <v>15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214</v>
      </c>
      <c r="F181" s="4">
        <f>ROUND(Source!AS164,O181)</f>
        <v>34764.53</v>
      </c>
      <c r="G181" s="4" t="s">
        <v>45</v>
      </c>
      <c r="H181" s="4" t="s">
        <v>46</v>
      </c>
      <c r="I181" s="4"/>
      <c r="J181" s="4"/>
      <c r="K181" s="4">
        <v>214</v>
      </c>
      <c r="L181" s="4">
        <v>16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215</v>
      </c>
      <c r="F182" s="4">
        <f>ROUND(Source!AT164,O182)</f>
        <v>0</v>
      </c>
      <c r="G182" s="4" t="s">
        <v>47</v>
      </c>
      <c r="H182" s="4" t="s">
        <v>48</v>
      </c>
      <c r="I182" s="4"/>
      <c r="J182" s="4"/>
      <c r="K182" s="4">
        <v>215</v>
      </c>
      <c r="L182" s="4">
        <v>17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217</v>
      </c>
      <c r="F183" s="4">
        <f>ROUND(Source!AU164,O183)</f>
        <v>0</v>
      </c>
      <c r="G183" s="4" t="s">
        <v>49</v>
      </c>
      <c r="H183" s="4" t="s">
        <v>50</v>
      </c>
      <c r="I183" s="4"/>
      <c r="J183" s="4"/>
      <c r="K183" s="4">
        <v>217</v>
      </c>
      <c r="L183" s="4">
        <v>18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230</v>
      </c>
      <c r="F184" s="4">
        <f>ROUND(Source!BA164,O184)</f>
        <v>0</v>
      </c>
      <c r="G184" s="4" t="s">
        <v>51</v>
      </c>
      <c r="H184" s="4" t="s">
        <v>52</v>
      </c>
      <c r="I184" s="4"/>
      <c r="J184" s="4"/>
      <c r="K184" s="4">
        <v>230</v>
      </c>
      <c r="L184" s="4">
        <v>19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206</v>
      </c>
      <c r="F185" s="4">
        <f>ROUND(Source!T164,O185)</f>
        <v>0</v>
      </c>
      <c r="G185" s="4" t="s">
        <v>53</v>
      </c>
      <c r="H185" s="4" t="s">
        <v>54</v>
      </c>
      <c r="I185" s="4"/>
      <c r="J185" s="4"/>
      <c r="K185" s="4">
        <v>206</v>
      </c>
      <c r="L185" s="4">
        <v>20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207</v>
      </c>
      <c r="F186" s="4">
        <f>Source!U164</f>
        <v>27.459607999999999</v>
      </c>
      <c r="G186" s="4" t="s">
        <v>55</v>
      </c>
      <c r="H186" s="4" t="s">
        <v>56</v>
      </c>
      <c r="I186" s="4"/>
      <c r="J186" s="4"/>
      <c r="K186" s="4">
        <v>207</v>
      </c>
      <c r="L186" s="4">
        <v>21</v>
      </c>
      <c r="M186" s="4">
        <v>3</v>
      </c>
      <c r="N186" s="4" t="s">
        <v>3</v>
      </c>
      <c r="O186" s="4">
        <v>-1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208</v>
      </c>
      <c r="F187" s="4">
        <f>Source!V164</f>
        <v>1.5416000000000001</v>
      </c>
      <c r="G187" s="4" t="s">
        <v>57</v>
      </c>
      <c r="H187" s="4" t="s">
        <v>58</v>
      </c>
      <c r="I187" s="4"/>
      <c r="J187" s="4"/>
      <c r="K187" s="4">
        <v>208</v>
      </c>
      <c r="L187" s="4">
        <v>22</v>
      </c>
      <c r="M187" s="4">
        <v>3</v>
      </c>
      <c r="N187" s="4" t="s">
        <v>3</v>
      </c>
      <c r="O187" s="4">
        <v>-1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209</v>
      </c>
      <c r="F188" s="4">
        <f>ROUND(Source!W164,O188)</f>
        <v>82.75</v>
      </c>
      <c r="G188" s="4" t="s">
        <v>59</v>
      </c>
      <c r="H188" s="4" t="s">
        <v>60</v>
      </c>
      <c r="I188" s="4"/>
      <c r="J188" s="4"/>
      <c r="K188" s="4">
        <v>209</v>
      </c>
      <c r="L188" s="4">
        <v>23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233</v>
      </c>
      <c r="F189" s="4">
        <f>ROUND(Source!BD164,O189)</f>
        <v>0</v>
      </c>
      <c r="G189" s="4" t="s">
        <v>61</v>
      </c>
      <c r="H189" s="4" t="s">
        <v>62</v>
      </c>
      <c r="I189" s="4"/>
      <c r="J189" s="4"/>
      <c r="K189" s="4">
        <v>233</v>
      </c>
      <c r="L189" s="4">
        <v>24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210</v>
      </c>
      <c r="F190" s="4">
        <f>ROUND(Source!X164,O190)</f>
        <v>7918.31</v>
      </c>
      <c r="G190" s="4" t="s">
        <v>63</v>
      </c>
      <c r="H190" s="4" t="s">
        <v>64</v>
      </c>
      <c r="I190" s="4"/>
      <c r="J190" s="4"/>
      <c r="K190" s="4">
        <v>210</v>
      </c>
      <c r="L190" s="4">
        <v>25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211</v>
      </c>
      <c r="F191" s="4">
        <f>ROUND(Source!Y164,O191)</f>
        <v>5256.63</v>
      </c>
      <c r="G191" s="4" t="s">
        <v>65</v>
      </c>
      <c r="H191" s="4" t="s">
        <v>66</v>
      </c>
      <c r="I191" s="4"/>
      <c r="J191" s="4"/>
      <c r="K191" s="4">
        <v>211</v>
      </c>
      <c r="L191" s="4">
        <v>26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0</v>
      </c>
      <c r="C192" s="4">
        <v>0</v>
      </c>
      <c r="D192" s="4">
        <v>1</v>
      </c>
      <c r="E192" s="4">
        <v>224</v>
      </c>
      <c r="F192" s="4">
        <f>ROUND(Source!AR164,O192)</f>
        <v>34764.53</v>
      </c>
      <c r="G192" s="4" t="s">
        <v>67</v>
      </c>
      <c r="H192" s="4" t="s">
        <v>68</v>
      </c>
      <c r="I192" s="4"/>
      <c r="J192" s="4"/>
      <c r="K192" s="4">
        <v>224</v>
      </c>
      <c r="L192" s="4">
        <v>27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4" spans="1:206">
      <c r="A194" s="2">
        <v>51</v>
      </c>
      <c r="B194" s="2">
        <f>B58</f>
        <v>1</v>
      </c>
      <c r="C194" s="2">
        <f>A58</f>
        <v>4</v>
      </c>
      <c r="D194" s="2">
        <f>ROW(A58)</f>
        <v>58</v>
      </c>
      <c r="E194" s="2"/>
      <c r="F194" s="2" t="str">
        <f>IF(F58&lt;&gt;"",F58,"")</f>
        <v/>
      </c>
      <c r="G194" s="2" t="str">
        <f>IF(G58&lt;&gt;"",G58,"")</f>
        <v>Монтаж</v>
      </c>
      <c r="H194" s="2">
        <v>0</v>
      </c>
      <c r="I194" s="2"/>
      <c r="J194" s="2"/>
      <c r="K194" s="2"/>
      <c r="L194" s="2"/>
      <c r="M194" s="2"/>
      <c r="N194" s="2"/>
      <c r="O194" s="2">
        <f t="shared" ref="O194:T194" si="131">ROUND(O72+O122+O164+AB194,2)</f>
        <v>73541.38</v>
      </c>
      <c r="P194" s="2">
        <f t="shared" si="131"/>
        <v>33730.589999999997</v>
      </c>
      <c r="Q194" s="2">
        <f t="shared" si="131"/>
        <v>2224.94</v>
      </c>
      <c r="R194" s="2">
        <f t="shared" si="131"/>
        <v>688.88</v>
      </c>
      <c r="S194" s="2">
        <f t="shared" si="131"/>
        <v>37585.85</v>
      </c>
      <c r="T194" s="2">
        <f t="shared" si="131"/>
        <v>0</v>
      </c>
      <c r="U194" s="2">
        <f>U72+U122+U164+AH194</f>
        <v>126.17454800000002</v>
      </c>
      <c r="V194" s="2">
        <f>V72+V122+V164+AI194</f>
        <v>1.9001399999999999</v>
      </c>
      <c r="W194" s="2">
        <f>ROUND(W72+W122+W164+AJ194,2)</f>
        <v>291.77999999999997</v>
      </c>
      <c r="X194" s="2">
        <f>ROUND(X72+X122+X164+AK194,2)</f>
        <v>36620.379999999997</v>
      </c>
      <c r="Y194" s="2">
        <f>ROUND(Y72+Y122+Y164+AL194,2)</f>
        <v>20981.81</v>
      </c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>
        <f t="shared" ref="AO194:BD194" si="132">ROUND(AO72+AO122+AO164+BX194,2)</f>
        <v>0</v>
      </c>
      <c r="AP194" s="2">
        <f t="shared" si="132"/>
        <v>0</v>
      </c>
      <c r="AQ194" s="2">
        <f t="shared" si="132"/>
        <v>0</v>
      </c>
      <c r="AR194" s="2">
        <f t="shared" si="132"/>
        <v>131143.57</v>
      </c>
      <c r="AS194" s="2">
        <f t="shared" si="132"/>
        <v>108506.92</v>
      </c>
      <c r="AT194" s="2">
        <f t="shared" si="132"/>
        <v>22636.65</v>
      </c>
      <c r="AU194" s="2">
        <f t="shared" si="132"/>
        <v>0</v>
      </c>
      <c r="AV194" s="2">
        <f t="shared" si="132"/>
        <v>33730.589999999997</v>
      </c>
      <c r="AW194" s="2">
        <f t="shared" si="132"/>
        <v>33730.589999999997</v>
      </c>
      <c r="AX194" s="2">
        <f t="shared" si="132"/>
        <v>0</v>
      </c>
      <c r="AY194" s="2">
        <f t="shared" si="132"/>
        <v>33730.589999999997</v>
      </c>
      <c r="AZ194" s="2">
        <f t="shared" si="132"/>
        <v>0</v>
      </c>
      <c r="BA194" s="2">
        <f t="shared" si="132"/>
        <v>0</v>
      </c>
      <c r="BB194" s="2">
        <f t="shared" si="132"/>
        <v>0</v>
      </c>
      <c r="BC194" s="2">
        <f t="shared" si="132"/>
        <v>0</v>
      </c>
      <c r="BD194" s="2">
        <f t="shared" si="132"/>
        <v>0</v>
      </c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>
        <v>0</v>
      </c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201</v>
      </c>
      <c r="F196" s="4">
        <f>ROUND(Source!O194,O196)</f>
        <v>73541.38</v>
      </c>
      <c r="G196" s="4" t="s">
        <v>15</v>
      </c>
      <c r="H196" s="4" t="s">
        <v>16</v>
      </c>
      <c r="I196" s="4"/>
      <c r="J196" s="4"/>
      <c r="K196" s="4">
        <v>201</v>
      </c>
      <c r="L196" s="4">
        <v>1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202</v>
      </c>
      <c r="F197" s="4">
        <f>ROUND(Source!P194,O197)</f>
        <v>33730.589999999997</v>
      </c>
      <c r="G197" s="4" t="s">
        <v>17</v>
      </c>
      <c r="H197" s="4" t="s">
        <v>18</v>
      </c>
      <c r="I197" s="4"/>
      <c r="J197" s="4"/>
      <c r="K197" s="4">
        <v>202</v>
      </c>
      <c r="L197" s="4">
        <v>2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222</v>
      </c>
      <c r="F198" s="4">
        <f>ROUND(Source!AO194,O198)</f>
        <v>0</v>
      </c>
      <c r="G198" s="4" t="s">
        <v>19</v>
      </c>
      <c r="H198" s="4" t="s">
        <v>20</v>
      </c>
      <c r="I198" s="4"/>
      <c r="J198" s="4"/>
      <c r="K198" s="4">
        <v>222</v>
      </c>
      <c r="L198" s="4">
        <v>3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225</v>
      </c>
      <c r="F199" s="4">
        <f>ROUND(Source!AV194,O199)</f>
        <v>33730.589999999997</v>
      </c>
      <c r="G199" s="4" t="s">
        <v>21</v>
      </c>
      <c r="H199" s="4" t="s">
        <v>22</v>
      </c>
      <c r="I199" s="4"/>
      <c r="J199" s="4"/>
      <c r="K199" s="4">
        <v>225</v>
      </c>
      <c r="L199" s="4">
        <v>4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226</v>
      </c>
      <c r="F200" s="4">
        <f>ROUND(Source!AW194,O200)</f>
        <v>33730.589999999997</v>
      </c>
      <c r="G200" s="4" t="s">
        <v>23</v>
      </c>
      <c r="H200" s="4" t="s">
        <v>24</v>
      </c>
      <c r="I200" s="4"/>
      <c r="J200" s="4"/>
      <c r="K200" s="4">
        <v>226</v>
      </c>
      <c r="L200" s="4">
        <v>5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227</v>
      </c>
      <c r="F201" s="4">
        <f>ROUND(Source!AX194,O201)</f>
        <v>0</v>
      </c>
      <c r="G201" s="4" t="s">
        <v>25</v>
      </c>
      <c r="H201" s="4" t="s">
        <v>26</v>
      </c>
      <c r="I201" s="4"/>
      <c r="J201" s="4"/>
      <c r="K201" s="4">
        <v>227</v>
      </c>
      <c r="L201" s="4">
        <v>6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228</v>
      </c>
      <c r="F202" s="4">
        <f>ROUND(Source!AY194,O202)</f>
        <v>33730.589999999997</v>
      </c>
      <c r="G202" s="4" t="s">
        <v>27</v>
      </c>
      <c r="H202" s="4" t="s">
        <v>28</v>
      </c>
      <c r="I202" s="4"/>
      <c r="J202" s="4"/>
      <c r="K202" s="4">
        <v>228</v>
      </c>
      <c r="L202" s="4">
        <v>7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216</v>
      </c>
      <c r="F203" s="4">
        <f>ROUND(Source!AP194,O203)</f>
        <v>0</v>
      </c>
      <c r="G203" s="4" t="s">
        <v>29</v>
      </c>
      <c r="H203" s="4" t="s">
        <v>30</v>
      </c>
      <c r="I203" s="4"/>
      <c r="J203" s="4"/>
      <c r="K203" s="4">
        <v>216</v>
      </c>
      <c r="L203" s="4">
        <v>8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223</v>
      </c>
      <c r="F204" s="4">
        <f>ROUND(Source!AQ194,O204)</f>
        <v>0</v>
      </c>
      <c r="G204" s="4" t="s">
        <v>31</v>
      </c>
      <c r="H204" s="4" t="s">
        <v>32</v>
      </c>
      <c r="I204" s="4"/>
      <c r="J204" s="4"/>
      <c r="K204" s="4">
        <v>223</v>
      </c>
      <c r="L204" s="4">
        <v>9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229</v>
      </c>
      <c r="F205" s="4">
        <f>ROUND(Source!AZ194,O205)</f>
        <v>0</v>
      </c>
      <c r="G205" s="4" t="s">
        <v>33</v>
      </c>
      <c r="H205" s="4" t="s">
        <v>34</v>
      </c>
      <c r="I205" s="4"/>
      <c r="J205" s="4"/>
      <c r="K205" s="4">
        <v>229</v>
      </c>
      <c r="L205" s="4">
        <v>10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203</v>
      </c>
      <c r="F206" s="4">
        <f>ROUND(Source!Q194,O206)</f>
        <v>2224.94</v>
      </c>
      <c r="G206" s="4" t="s">
        <v>35</v>
      </c>
      <c r="H206" s="4" t="s">
        <v>36</v>
      </c>
      <c r="I206" s="4"/>
      <c r="J206" s="4"/>
      <c r="K206" s="4">
        <v>203</v>
      </c>
      <c r="L206" s="4">
        <v>11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231</v>
      </c>
      <c r="F207" s="4">
        <f>ROUND(Source!BB194,O207)</f>
        <v>0</v>
      </c>
      <c r="G207" s="4" t="s">
        <v>37</v>
      </c>
      <c r="H207" s="4" t="s">
        <v>38</v>
      </c>
      <c r="I207" s="4"/>
      <c r="J207" s="4"/>
      <c r="K207" s="4">
        <v>231</v>
      </c>
      <c r="L207" s="4">
        <v>12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204</v>
      </c>
      <c r="F208" s="4">
        <f>ROUND(Source!R194,O208)</f>
        <v>688.88</v>
      </c>
      <c r="G208" s="4" t="s">
        <v>39</v>
      </c>
      <c r="H208" s="4" t="s">
        <v>40</v>
      </c>
      <c r="I208" s="4"/>
      <c r="J208" s="4"/>
      <c r="K208" s="4">
        <v>204</v>
      </c>
      <c r="L208" s="4">
        <v>13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06">
      <c r="A209" s="4">
        <v>50</v>
      </c>
      <c r="B209" s="4">
        <v>0</v>
      </c>
      <c r="C209" s="4">
        <v>0</v>
      </c>
      <c r="D209" s="4">
        <v>1</v>
      </c>
      <c r="E209" s="4">
        <v>205</v>
      </c>
      <c r="F209" s="4">
        <f>ROUND(Source!S194,O209)</f>
        <v>37585.85</v>
      </c>
      <c r="G209" s="4" t="s">
        <v>41</v>
      </c>
      <c r="H209" s="4" t="s">
        <v>42</v>
      </c>
      <c r="I209" s="4"/>
      <c r="J209" s="4"/>
      <c r="K209" s="4">
        <v>205</v>
      </c>
      <c r="L209" s="4">
        <v>14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06">
      <c r="A210" s="4">
        <v>50</v>
      </c>
      <c r="B210" s="4">
        <v>0</v>
      </c>
      <c r="C210" s="4">
        <v>0</v>
      </c>
      <c r="D210" s="4">
        <v>1</v>
      </c>
      <c r="E210" s="4">
        <v>232</v>
      </c>
      <c r="F210" s="4">
        <f>ROUND(Source!BC194,O210)</f>
        <v>0</v>
      </c>
      <c r="G210" s="4" t="s">
        <v>43</v>
      </c>
      <c r="H210" s="4" t="s">
        <v>44</v>
      </c>
      <c r="I210" s="4"/>
      <c r="J210" s="4"/>
      <c r="K210" s="4">
        <v>232</v>
      </c>
      <c r="L210" s="4">
        <v>15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06">
      <c r="A211" s="4">
        <v>50</v>
      </c>
      <c r="B211" s="4">
        <v>0</v>
      </c>
      <c r="C211" s="4">
        <v>0</v>
      </c>
      <c r="D211" s="4">
        <v>1</v>
      </c>
      <c r="E211" s="4">
        <v>214</v>
      </c>
      <c r="F211" s="4">
        <f>ROUND(Source!AS194,O211)</f>
        <v>108506.92</v>
      </c>
      <c r="G211" s="4" t="s">
        <v>45</v>
      </c>
      <c r="H211" s="4" t="s">
        <v>46</v>
      </c>
      <c r="I211" s="4"/>
      <c r="J211" s="4"/>
      <c r="K211" s="4">
        <v>214</v>
      </c>
      <c r="L211" s="4">
        <v>16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06">
      <c r="A212" s="4">
        <v>50</v>
      </c>
      <c r="B212" s="4">
        <v>0</v>
      </c>
      <c r="C212" s="4">
        <v>0</v>
      </c>
      <c r="D212" s="4">
        <v>1</v>
      </c>
      <c r="E212" s="4">
        <v>215</v>
      </c>
      <c r="F212" s="4">
        <f>ROUND(Source!AT194,O212)</f>
        <v>22636.65</v>
      </c>
      <c r="G212" s="4" t="s">
        <v>47</v>
      </c>
      <c r="H212" s="4" t="s">
        <v>48</v>
      </c>
      <c r="I212" s="4"/>
      <c r="J212" s="4"/>
      <c r="K212" s="4">
        <v>215</v>
      </c>
      <c r="L212" s="4">
        <v>17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06">
      <c r="A213" s="4">
        <v>50</v>
      </c>
      <c r="B213" s="4">
        <v>0</v>
      </c>
      <c r="C213" s="4">
        <v>0</v>
      </c>
      <c r="D213" s="4">
        <v>1</v>
      </c>
      <c r="E213" s="4">
        <v>217</v>
      </c>
      <c r="F213" s="4">
        <f>ROUND(Source!AU194,O213)</f>
        <v>0</v>
      </c>
      <c r="G213" s="4" t="s">
        <v>49</v>
      </c>
      <c r="H213" s="4" t="s">
        <v>50</v>
      </c>
      <c r="I213" s="4"/>
      <c r="J213" s="4"/>
      <c r="K213" s="4">
        <v>217</v>
      </c>
      <c r="L213" s="4">
        <v>18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06">
      <c r="A214" s="4">
        <v>50</v>
      </c>
      <c r="B214" s="4">
        <v>0</v>
      </c>
      <c r="C214" s="4">
        <v>0</v>
      </c>
      <c r="D214" s="4">
        <v>1</v>
      </c>
      <c r="E214" s="4">
        <v>230</v>
      </c>
      <c r="F214" s="4">
        <f>ROUND(Source!BA194,O214)</f>
        <v>0</v>
      </c>
      <c r="G214" s="4" t="s">
        <v>51</v>
      </c>
      <c r="H214" s="4" t="s">
        <v>52</v>
      </c>
      <c r="I214" s="4"/>
      <c r="J214" s="4"/>
      <c r="K214" s="4">
        <v>230</v>
      </c>
      <c r="L214" s="4">
        <v>19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06">
      <c r="A215" s="4">
        <v>50</v>
      </c>
      <c r="B215" s="4">
        <v>0</v>
      </c>
      <c r="C215" s="4">
        <v>0</v>
      </c>
      <c r="D215" s="4">
        <v>1</v>
      </c>
      <c r="E215" s="4">
        <v>206</v>
      </c>
      <c r="F215" s="4">
        <f>ROUND(Source!T194,O215)</f>
        <v>0</v>
      </c>
      <c r="G215" s="4" t="s">
        <v>53</v>
      </c>
      <c r="H215" s="4" t="s">
        <v>54</v>
      </c>
      <c r="I215" s="4"/>
      <c r="J215" s="4"/>
      <c r="K215" s="4">
        <v>206</v>
      </c>
      <c r="L215" s="4">
        <v>20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06">
      <c r="A216" s="4">
        <v>50</v>
      </c>
      <c r="B216" s="4">
        <v>0</v>
      </c>
      <c r="C216" s="4">
        <v>0</v>
      </c>
      <c r="D216" s="4">
        <v>1</v>
      </c>
      <c r="E216" s="4">
        <v>207</v>
      </c>
      <c r="F216" s="4">
        <f>Source!U194</f>
        <v>126.17454800000002</v>
      </c>
      <c r="G216" s="4" t="s">
        <v>55</v>
      </c>
      <c r="H216" s="4" t="s">
        <v>56</v>
      </c>
      <c r="I216" s="4"/>
      <c r="J216" s="4"/>
      <c r="K216" s="4">
        <v>207</v>
      </c>
      <c r="L216" s="4">
        <v>21</v>
      </c>
      <c r="M216" s="4">
        <v>3</v>
      </c>
      <c r="N216" s="4" t="s">
        <v>3</v>
      </c>
      <c r="O216" s="4">
        <v>-1</v>
      </c>
      <c r="P216" s="4"/>
      <c r="Q216" s="4"/>
      <c r="R216" s="4"/>
      <c r="S216" s="4"/>
      <c r="T216" s="4"/>
      <c r="U216" s="4"/>
      <c r="V216" s="4"/>
      <c r="W216" s="4"/>
    </row>
    <row r="217" spans="1:206">
      <c r="A217" s="4">
        <v>50</v>
      </c>
      <c r="B217" s="4">
        <v>0</v>
      </c>
      <c r="C217" s="4">
        <v>0</v>
      </c>
      <c r="D217" s="4">
        <v>1</v>
      </c>
      <c r="E217" s="4">
        <v>208</v>
      </c>
      <c r="F217" s="4">
        <f>Source!V194</f>
        <v>1.9001399999999999</v>
      </c>
      <c r="G217" s="4" t="s">
        <v>57</v>
      </c>
      <c r="H217" s="4" t="s">
        <v>58</v>
      </c>
      <c r="I217" s="4"/>
      <c r="J217" s="4"/>
      <c r="K217" s="4">
        <v>208</v>
      </c>
      <c r="L217" s="4">
        <v>22</v>
      </c>
      <c r="M217" s="4">
        <v>3</v>
      </c>
      <c r="N217" s="4" t="s">
        <v>3</v>
      </c>
      <c r="O217" s="4">
        <v>-1</v>
      </c>
      <c r="P217" s="4"/>
      <c r="Q217" s="4"/>
      <c r="R217" s="4"/>
      <c r="S217" s="4"/>
      <c r="T217" s="4"/>
      <c r="U217" s="4"/>
      <c r="V217" s="4"/>
      <c r="W217" s="4"/>
    </row>
    <row r="218" spans="1:206">
      <c r="A218" s="4">
        <v>50</v>
      </c>
      <c r="B218" s="4">
        <v>0</v>
      </c>
      <c r="C218" s="4">
        <v>0</v>
      </c>
      <c r="D218" s="4">
        <v>1</v>
      </c>
      <c r="E218" s="4">
        <v>209</v>
      </c>
      <c r="F218" s="4">
        <f>ROUND(Source!W194,O218)</f>
        <v>291.77999999999997</v>
      </c>
      <c r="G218" s="4" t="s">
        <v>59</v>
      </c>
      <c r="H218" s="4" t="s">
        <v>60</v>
      </c>
      <c r="I218" s="4"/>
      <c r="J218" s="4"/>
      <c r="K218" s="4">
        <v>209</v>
      </c>
      <c r="L218" s="4">
        <v>23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06">
      <c r="A219" s="4">
        <v>50</v>
      </c>
      <c r="B219" s="4">
        <v>0</v>
      </c>
      <c r="C219" s="4">
        <v>0</v>
      </c>
      <c r="D219" s="4">
        <v>1</v>
      </c>
      <c r="E219" s="4">
        <v>233</v>
      </c>
      <c r="F219" s="4">
        <f>ROUND(Source!BD194,O219)</f>
        <v>0</v>
      </c>
      <c r="G219" s="4" t="s">
        <v>61</v>
      </c>
      <c r="H219" s="4" t="s">
        <v>62</v>
      </c>
      <c r="I219" s="4"/>
      <c r="J219" s="4"/>
      <c r="K219" s="4">
        <v>233</v>
      </c>
      <c r="L219" s="4">
        <v>24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06">
      <c r="A220" s="4">
        <v>50</v>
      </c>
      <c r="B220" s="4">
        <v>0</v>
      </c>
      <c r="C220" s="4">
        <v>0</v>
      </c>
      <c r="D220" s="4">
        <v>1</v>
      </c>
      <c r="E220" s="4">
        <v>210</v>
      </c>
      <c r="F220" s="4">
        <f>ROUND(Source!X194,O220)</f>
        <v>36620.379999999997</v>
      </c>
      <c r="G220" s="4" t="s">
        <v>63</v>
      </c>
      <c r="H220" s="4" t="s">
        <v>64</v>
      </c>
      <c r="I220" s="4"/>
      <c r="J220" s="4"/>
      <c r="K220" s="4">
        <v>210</v>
      </c>
      <c r="L220" s="4">
        <v>25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06">
      <c r="A221" s="4">
        <v>50</v>
      </c>
      <c r="B221" s="4">
        <v>0</v>
      </c>
      <c r="C221" s="4">
        <v>0</v>
      </c>
      <c r="D221" s="4">
        <v>1</v>
      </c>
      <c r="E221" s="4">
        <v>211</v>
      </c>
      <c r="F221" s="4">
        <f>ROUND(Source!Y194,O221)</f>
        <v>20981.81</v>
      </c>
      <c r="G221" s="4" t="s">
        <v>65</v>
      </c>
      <c r="H221" s="4" t="s">
        <v>66</v>
      </c>
      <c r="I221" s="4"/>
      <c r="J221" s="4"/>
      <c r="K221" s="4">
        <v>211</v>
      </c>
      <c r="L221" s="4">
        <v>26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06">
      <c r="A222" s="4">
        <v>50</v>
      </c>
      <c r="B222" s="4">
        <v>0</v>
      </c>
      <c r="C222" s="4">
        <v>0</v>
      </c>
      <c r="D222" s="4">
        <v>1</v>
      </c>
      <c r="E222" s="4">
        <v>224</v>
      </c>
      <c r="F222" s="4">
        <f>ROUND(Source!AR194,O222)</f>
        <v>131143.57</v>
      </c>
      <c r="G222" s="4" t="s">
        <v>67</v>
      </c>
      <c r="H222" s="4" t="s">
        <v>68</v>
      </c>
      <c r="I222" s="4"/>
      <c r="J222" s="4"/>
      <c r="K222" s="4">
        <v>224</v>
      </c>
      <c r="L222" s="4">
        <v>27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4" spans="1:206">
      <c r="A224" s="2">
        <v>51</v>
      </c>
      <c r="B224" s="2">
        <f>B20</f>
        <v>1</v>
      </c>
      <c r="C224" s="2">
        <f>A20</f>
        <v>3</v>
      </c>
      <c r="D224" s="2">
        <f>ROW(A20)</f>
        <v>20</v>
      </c>
      <c r="E224" s="2"/>
      <c r="F224" s="2" t="str">
        <f>IF(F20&lt;&gt;"",F20,"")</f>
        <v>Новая локальная смета</v>
      </c>
      <c r="G224" s="2" t="str">
        <f>IF(G20&lt;&gt;"",G20,"")</f>
        <v>Новая локальная смета</v>
      </c>
      <c r="H224" s="2">
        <v>0</v>
      </c>
      <c r="I224" s="2"/>
      <c r="J224" s="2"/>
      <c r="K224" s="2"/>
      <c r="L224" s="2"/>
      <c r="M224" s="2"/>
      <c r="N224" s="2"/>
      <c r="O224" s="2">
        <f t="shared" ref="O224:T224" si="133">ROUND(O28+O194+AB224,2)</f>
        <v>73541.38</v>
      </c>
      <c r="P224" s="2">
        <f t="shared" si="133"/>
        <v>33730.589999999997</v>
      </c>
      <c r="Q224" s="2">
        <f t="shared" si="133"/>
        <v>2224.94</v>
      </c>
      <c r="R224" s="2">
        <f t="shared" si="133"/>
        <v>688.88</v>
      </c>
      <c r="S224" s="2">
        <f t="shared" si="133"/>
        <v>37585.85</v>
      </c>
      <c r="T224" s="2">
        <f t="shared" si="133"/>
        <v>0</v>
      </c>
      <c r="U224" s="2">
        <f>U28+U194+AH224</f>
        <v>126.17454800000002</v>
      </c>
      <c r="V224" s="2">
        <f>V28+V194+AI224</f>
        <v>1.9001399999999999</v>
      </c>
      <c r="W224" s="2">
        <f>ROUND(W28+W194+AJ224,2)</f>
        <v>291.77999999999997</v>
      </c>
      <c r="X224" s="2">
        <f>ROUND(X28+X194+AK224,2)</f>
        <v>36620.379999999997</v>
      </c>
      <c r="Y224" s="2">
        <f>ROUND(Y28+Y194+AL224,2)</f>
        <v>20981.81</v>
      </c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>
        <f t="shared" ref="AO224:BD224" si="134">ROUND(AO28+AO194+BX224,2)</f>
        <v>0</v>
      </c>
      <c r="AP224" s="2">
        <f t="shared" si="134"/>
        <v>0</v>
      </c>
      <c r="AQ224" s="2">
        <f t="shared" si="134"/>
        <v>0</v>
      </c>
      <c r="AR224" s="2">
        <f t="shared" si="134"/>
        <v>131143.57</v>
      </c>
      <c r="AS224" s="2">
        <f t="shared" si="134"/>
        <v>108506.92</v>
      </c>
      <c r="AT224" s="2">
        <f t="shared" si="134"/>
        <v>22636.65</v>
      </c>
      <c r="AU224" s="2">
        <f t="shared" si="134"/>
        <v>0</v>
      </c>
      <c r="AV224" s="2">
        <f t="shared" si="134"/>
        <v>33730.589999999997</v>
      </c>
      <c r="AW224" s="2">
        <f t="shared" si="134"/>
        <v>33730.589999999997</v>
      </c>
      <c r="AX224" s="2">
        <f t="shared" si="134"/>
        <v>0</v>
      </c>
      <c r="AY224" s="2">
        <f t="shared" si="134"/>
        <v>33730.589999999997</v>
      </c>
      <c r="AZ224" s="2">
        <f t="shared" si="134"/>
        <v>0</v>
      </c>
      <c r="BA224" s="2">
        <f t="shared" si="134"/>
        <v>0</v>
      </c>
      <c r="BB224" s="2">
        <f t="shared" si="134"/>
        <v>0</v>
      </c>
      <c r="BC224" s="2">
        <f t="shared" si="134"/>
        <v>0</v>
      </c>
      <c r="BD224" s="2">
        <f t="shared" si="134"/>
        <v>0</v>
      </c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>
        <v>0</v>
      </c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201</v>
      </c>
      <c r="F226" s="4">
        <f>ROUND(Source!O224,O226)</f>
        <v>73541.38</v>
      </c>
      <c r="G226" s="4" t="s">
        <v>15</v>
      </c>
      <c r="H226" s="4" t="s">
        <v>16</v>
      </c>
      <c r="I226" s="4"/>
      <c r="J226" s="4"/>
      <c r="K226" s="4">
        <v>201</v>
      </c>
      <c r="L226" s="4">
        <v>1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202</v>
      </c>
      <c r="F227" s="4">
        <f>ROUND(Source!P224,O227)</f>
        <v>33730.589999999997</v>
      </c>
      <c r="G227" s="4" t="s">
        <v>17</v>
      </c>
      <c r="H227" s="4" t="s">
        <v>18</v>
      </c>
      <c r="I227" s="4"/>
      <c r="J227" s="4"/>
      <c r="K227" s="4">
        <v>202</v>
      </c>
      <c r="L227" s="4">
        <v>2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222</v>
      </c>
      <c r="F228" s="4">
        <f>ROUND(Source!AO224,O228)</f>
        <v>0</v>
      </c>
      <c r="G228" s="4" t="s">
        <v>19</v>
      </c>
      <c r="H228" s="4" t="s">
        <v>20</v>
      </c>
      <c r="I228" s="4"/>
      <c r="J228" s="4"/>
      <c r="K228" s="4">
        <v>222</v>
      </c>
      <c r="L228" s="4">
        <v>3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225</v>
      </c>
      <c r="F229" s="4">
        <f>ROUND(Source!AV224,O229)</f>
        <v>33730.589999999997</v>
      </c>
      <c r="G229" s="4" t="s">
        <v>21</v>
      </c>
      <c r="H229" s="4" t="s">
        <v>22</v>
      </c>
      <c r="I229" s="4"/>
      <c r="J229" s="4"/>
      <c r="K229" s="4">
        <v>225</v>
      </c>
      <c r="L229" s="4">
        <v>4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226</v>
      </c>
      <c r="F230" s="4">
        <f>ROUND(Source!AW224,O230)</f>
        <v>33730.589999999997</v>
      </c>
      <c r="G230" s="4" t="s">
        <v>23</v>
      </c>
      <c r="H230" s="4" t="s">
        <v>24</v>
      </c>
      <c r="I230" s="4"/>
      <c r="J230" s="4"/>
      <c r="K230" s="4">
        <v>226</v>
      </c>
      <c r="L230" s="4">
        <v>5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227</v>
      </c>
      <c r="F231" s="4">
        <f>ROUND(Source!AX224,O231)</f>
        <v>0</v>
      </c>
      <c r="G231" s="4" t="s">
        <v>25</v>
      </c>
      <c r="H231" s="4" t="s">
        <v>26</v>
      </c>
      <c r="I231" s="4"/>
      <c r="J231" s="4"/>
      <c r="K231" s="4">
        <v>227</v>
      </c>
      <c r="L231" s="4">
        <v>6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228</v>
      </c>
      <c r="F232" s="4">
        <f>ROUND(Source!AY224,O232)</f>
        <v>33730.589999999997</v>
      </c>
      <c r="G232" s="4" t="s">
        <v>27</v>
      </c>
      <c r="H232" s="4" t="s">
        <v>28</v>
      </c>
      <c r="I232" s="4"/>
      <c r="J232" s="4"/>
      <c r="K232" s="4">
        <v>228</v>
      </c>
      <c r="L232" s="4">
        <v>7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216</v>
      </c>
      <c r="F233" s="4">
        <f>ROUND(Source!AP224,O233)</f>
        <v>0</v>
      </c>
      <c r="G233" s="4" t="s">
        <v>29</v>
      </c>
      <c r="H233" s="4" t="s">
        <v>30</v>
      </c>
      <c r="I233" s="4"/>
      <c r="J233" s="4"/>
      <c r="K233" s="4">
        <v>216</v>
      </c>
      <c r="L233" s="4">
        <v>8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223</v>
      </c>
      <c r="F234" s="4">
        <f>ROUND(Source!AQ224,O234)</f>
        <v>0</v>
      </c>
      <c r="G234" s="4" t="s">
        <v>31</v>
      </c>
      <c r="H234" s="4" t="s">
        <v>32</v>
      </c>
      <c r="I234" s="4"/>
      <c r="J234" s="4"/>
      <c r="K234" s="4">
        <v>223</v>
      </c>
      <c r="L234" s="4">
        <v>9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229</v>
      </c>
      <c r="F235" s="4">
        <f>ROUND(Source!AZ224,O235)</f>
        <v>0</v>
      </c>
      <c r="G235" s="4" t="s">
        <v>33</v>
      </c>
      <c r="H235" s="4" t="s">
        <v>34</v>
      </c>
      <c r="I235" s="4"/>
      <c r="J235" s="4"/>
      <c r="K235" s="4">
        <v>229</v>
      </c>
      <c r="L235" s="4">
        <v>10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0</v>
      </c>
      <c r="C236" s="4">
        <v>0</v>
      </c>
      <c r="D236" s="4">
        <v>1</v>
      </c>
      <c r="E236" s="4">
        <v>203</v>
      </c>
      <c r="F236" s="4">
        <f>ROUND(Source!Q224,O236)</f>
        <v>2224.94</v>
      </c>
      <c r="G236" s="4" t="s">
        <v>35</v>
      </c>
      <c r="H236" s="4" t="s">
        <v>36</v>
      </c>
      <c r="I236" s="4"/>
      <c r="J236" s="4"/>
      <c r="K236" s="4">
        <v>203</v>
      </c>
      <c r="L236" s="4">
        <v>11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0</v>
      </c>
      <c r="C237" s="4">
        <v>0</v>
      </c>
      <c r="D237" s="4">
        <v>1</v>
      </c>
      <c r="E237" s="4">
        <v>231</v>
      </c>
      <c r="F237" s="4">
        <f>ROUND(Source!BB224,O237)</f>
        <v>0</v>
      </c>
      <c r="G237" s="4" t="s">
        <v>37</v>
      </c>
      <c r="H237" s="4" t="s">
        <v>38</v>
      </c>
      <c r="I237" s="4"/>
      <c r="J237" s="4"/>
      <c r="K237" s="4">
        <v>231</v>
      </c>
      <c r="L237" s="4">
        <v>12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>
      <c r="A238" s="4">
        <v>50</v>
      </c>
      <c r="B238" s="4">
        <v>0</v>
      </c>
      <c r="C238" s="4">
        <v>0</v>
      </c>
      <c r="D238" s="4">
        <v>1</v>
      </c>
      <c r="E238" s="4">
        <v>204</v>
      </c>
      <c r="F238" s="4">
        <f>ROUND(Source!R224,O238)</f>
        <v>688.88</v>
      </c>
      <c r="G238" s="4" t="s">
        <v>39</v>
      </c>
      <c r="H238" s="4" t="s">
        <v>40</v>
      </c>
      <c r="I238" s="4"/>
      <c r="J238" s="4"/>
      <c r="K238" s="4">
        <v>204</v>
      </c>
      <c r="L238" s="4">
        <v>13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>
      <c r="A239" s="4">
        <v>50</v>
      </c>
      <c r="B239" s="4">
        <v>0</v>
      </c>
      <c r="C239" s="4">
        <v>0</v>
      </c>
      <c r="D239" s="4">
        <v>1</v>
      </c>
      <c r="E239" s="4">
        <v>205</v>
      </c>
      <c r="F239" s="4">
        <f>ROUND(Source!S224,O239)</f>
        <v>37585.85</v>
      </c>
      <c r="G239" s="4" t="s">
        <v>41</v>
      </c>
      <c r="H239" s="4" t="s">
        <v>42</v>
      </c>
      <c r="I239" s="4"/>
      <c r="J239" s="4"/>
      <c r="K239" s="4">
        <v>205</v>
      </c>
      <c r="L239" s="4">
        <v>14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>
      <c r="A240" s="4">
        <v>50</v>
      </c>
      <c r="B240" s="4">
        <v>0</v>
      </c>
      <c r="C240" s="4">
        <v>0</v>
      </c>
      <c r="D240" s="4">
        <v>1</v>
      </c>
      <c r="E240" s="4">
        <v>232</v>
      </c>
      <c r="F240" s="4">
        <f>ROUND(Source!BC224,O240)</f>
        <v>0</v>
      </c>
      <c r="G240" s="4" t="s">
        <v>43</v>
      </c>
      <c r="H240" s="4" t="s">
        <v>44</v>
      </c>
      <c r="I240" s="4"/>
      <c r="J240" s="4"/>
      <c r="K240" s="4">
        <v>232</v>
      </c>
      <c r="L240" s="4">
        <v>15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06">
      <c r="A241" s="4">
        <v>50</v>
      </c>
      <c r="B241" s="4">
        <v>0</v>
      </c>
      <c r="C241" s="4">
        <v>0</v>
      </c>
      <c r="D241" s="4">
        <v>1</v>
      </c>
      <c r="E241" s="4">
        <v>214</v>
      </c>
      <c r="F241" s="4">
        <f>ROUND(Source!AS224,O241)</f>
        <v>108506.92</v>
      </c>
      <c r="G241" s="4" t="s">
        <v>45</v>
      </c>
      <c r="H241" s="4" t="s">
        <v>46</v>
      </c>
      <c r="I241" s="4"/>
      <c r="J241" s="4"/>
      <c r="K241" s="4">
        <v>214</v>
      </c>
      <c r="L241" s="4">
        <v>16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06">
      <c r="A242" s="4">
        <v>50</v>
      </c>
      <c r="B242" s="4">
        <v>0</v>
      </c>
      <c r="C242" s="4">
        <v>0</v>
      </c>
      <c r="D242" s="4">
        <v>1</v>
      </c>
      <c r="E242" s="4">
        <v>215</v>
      </c>
      <c r="F242" s="4">
        <f>ROUND(Source!AT224,O242)</f>
        <v>22636.65</v>
      </c>
      <c r="G242" s="4" t="s">
        <v>47</v>
      </c>
      <c r="H242" s="4" t="s">
        <v>48</v>
      </c>
      <c r="I242" s="4"/>
      <c r="J242" s="4"/>
      <c r="K242" s="4">
        <v>215</v>
      </c>
      <c r="L242" s="4">
        <v>17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06">
      <c r="A243" s="4">
        <v>50</v>
      </c>
      <c r="B243" s="4">
        <v>0</v>
      </c>
      <c r="C243" s="4">
        <v>0</v>
      </c>
      <c r="D243" s="4">
        <v>1</v>
      </c>
      <c r="E243" s="4">
        <v>217</v>
      </c>
      <c r="F243" s="4">
        <f>ROUND(Source!AU224,O243)</f>
        <v>0</v>
      </c>
      <c r="G243" s="4" t="s">
        <v>49</v>
      </c>
      <c r="H243" s="4" t="s">
        <v>50</v>
      </c>
      <c r="I243" s="4"/>
      <c r="J243" s="4"/>
      <c r="K243" s="4">
        <v>217</v>
      </c>
      <c r="L243" s="4">
        <v>18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06">
      <c r="A244" s="4">
        <v>50</v>
      </c>
      <c r="B244" s="4">
        <v>0</v>
      </c>
      <c r="C244" s="4">
        <v>0</v>
      </c>
      <c r="D244" s="4">
        <v>1</v>
      </c>
      <c r="E244" s="4">
        <v>230</v>
      </c>
      <c r="F244" s="4">
        <f>ROUND(Source!BA224,O244)</f>
        <v>0</v>
      </c>
      <c r="G244" s="4" t="s">
        <v>51</v>
      </c>
      <c r="H244" s="4" t="s">
        <v>52</v>
      </c>
      <c r="I244" s="4"/>
      <c r="J244" s="4"/>
      <c r="K244" s="4">
        <v>230</v>
      </c>
      <c r="L244" s="4">
        <v>19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06">
      <c r="A245" s="4">
        <v>50</v>
      </c>
      <c r="B245" s="4">
        <v>0</v>
      </c>
      <c r="C245" s="4">
        <v>0</v>
      </c>
      <c r="D245" s="4">
        <v>1</v>
      </c>
      <c r="E245" s="4">
        <v>206</v>
      </c>
      <c r="F245" s="4">
        <f>ROUND(Source!T224,O245)</f>
        <v>0</v>
      </c>
      <c r="G245" s="4" t="s">
        <v>53</v>
      </c>
      <c r="H245" s="4" t="s">
        <v>54</v>
      </c>
      <c r="I245" s="4"/>
      <c r="J245" s="4"/>
      <c r="K245" s="4">
        <v>206</v>
      </c>
      <c r="L245" s="4">
        <v>20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6" spans="1:206">
      <c r="A246" s="4">
        <v>50</v>
      </c>
      <c r="B246" s="4">
        <v>0</v>
      </c>
      <c r="C246" s="4">
        <v>0</v>
      </c>
      <c r="D246" s="4">
        <v>1</v>
      </c>
      <c r="E246" s="4">
        <v>207</v>
      </c>
      <c r="F246" s="4">
        <f>Source!U224</f>
        <v>126.17454800000002</v>
      </c>
      <c r="G246" s="4" t="s">
        <v>55</v>
      </c>
      <c r="H246" s="4" t="s">
        <v>56</v>
      </c>
      <c r="I246" s="4"/>
      <c r="J246" s="4"/>
      <c r="K246" s="4">
        <v>207</v>
      </c>
      <c r="L246" s="4">
        <v>21</v>
      </c>
      <c r="M246" s="4">
        <v>3</v>
      </c>
      <c r="N246" s="4" t="s">
        <v>3</v>
      </c>
      <c r="O246" s="4">
        <v>-1</v>
      </c>
      <c r="P246" s="4"/>
      <c r="Q246" s="4"/>
      <c r="R246" s="4"/>
      <c r="S246" s="4"/>
      <c r="T246" s="4"/>
      <c r="U246" s="4"/>
      <c r="V246" s="4"/>
      <c r="W246" s="4"/>
    </row>
    <row r="247" spans="1:206">
      <c r="A247" s="4">
        <v>50</v>
      </c>
      <c r="B247" s="4">
        <v>0</v>
      </c>
      <c r="C247" s="4">
        <v>0</v>
      </c>
      <c r="D247" s="4">
        <v>1</v>
      </c>
      <c r="E247" s="4">
        <v>208</v>
      </c>
      <c r="F247" s="4">
        <f>Source!V224</f>
        <v>1.9001399999999999</v>
      </c>
      <c r="G247" s="4" t="s">
        <v>57</v>
      </c>
      <c r="H247" s="4" t="s">
        <v>58</v>
      </c>
      <c r="I247" s="4"/>
      <c r="J247" s="4"/>
      <c r="K247" s="4">
        <v>208</v>
      </c>
      <c r="L247" s="4">
        <v>22</v>
      </c>
      <c r="M247" s="4">
        <v>3</v>
      </c>
      <c r="N247" s="4" t="s">
        <v>3</v>
      </c>
      <c r="O247" s="4">
        <v>-1</v>
      </c>
      <c r="P247" s="4"/>
      <c r="Q247" s="4"/>
      <c r="R247" s="4"/>
      <c r="S247" s="4"/>
      <c r="T247" s="4"/>
      <c r="U247" s="4"/>
      <c r="V247" s="4"/>
      <c r="W247" s="4"/>
    </row>
    <row r="248" spans="1:206">
      <c r="A248" s="4">
        <v>50</v>
      </c>
      <c r="B248" s="4">
        <v>0</v>
      </c>
      <c r="C248" s="4">
        <v>0</v>
      </c>
      <c r="D248" s="4">
        <v>1</v>
      </c>
      <c r="E248" s="4">
        <v>209</v>
      </c>
      <c r="F248" s="4">
        <f>ROUND(Source!W224,O248)</f>
        <v>291.77999999999997</v>
      </c>
      <c r="G248" s="4" t="s">
        <v>59</v>
      </c>
      <c r="H248" s="4" t="s">
        <v>60</v>
      </c>
      <c r="I248" s="4"/>
      <c r="J248" s="4"/>
      <c r="K248" s="4">
        <v>209</v>
      </c>
      <c r="L248" s="4">
        <v>23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06">
      <c r="A249" s="4">
        <v>50</v>
      </c>
      <c r="B249" s="4">
        <v>0</v>
      </c>
      <c r="C249" s="4">
        <v>0</v>
      </c>
      <c r="D249" s="4">
        <v>1</v>
      </c>
      <c r="E249" s="4">
        <v>233</v>
      </c>
      <c r="F249" s="4">
        <f>ROUND(Source!BD224,O249)</f>
        <v>0</v>
      </c>
      <c r="G249" s="4" t="s">
        <v>61</v>
      </c>
      <c r="H249" s="4" t="s">
        <v>62</v>
      </c>
      <c r="I249" s="4"/>
      <c r="J249" s="4"/>
      <c r="K249" s="4">
        <v>233</v>
      </c>
      <c r="L249" s="4">
        <v>24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06">
      <c r="A250" s="4">
        <v>50</v>
      </c>
      <c r="B250" s="4">
        <v>0</v>
      </c>
      <c r="C250" s="4">
        <v>0</v>
      </c>
      <c r="D250" s="4">
        <v>1</v>
      </c>
      <c r="E250" s="4">
        <v>210</v>
      </c>
      <c r="F250" s="4">
        <f>ROUND(Source!X224,O250)</f>
        <v>36620.379999999997</v>
      </c>
      <c r="G250" s="4" t="s">
        <v>63</v>
      </c>
      <c r="H250" s="4" t="s">
        <v>64</v>
      </c>
      <c r="I250" s="4"/>
      <c r="J250" s="4"/>
      <c r="K250" s="4">
        <v>210</v>
      </c>
      <c r="L250" s="4">
        <v>25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06">
      <c r="A251" s="4">
        <v>50</v>
      </c>
      <c r="B251" s="4">
        <v>0</v>
      </c>
      <c r="C251" s="4">
        <v>0</v>
      </c>
      <c r="D251" s="4">
        <v>1</v>
      </c>
      <c r="E251" s="4">
        <v>211</v>
      </c>
      <c r="F251" s="4">
        <f>ROUND(Source!Y224,O251)</f>
        <v>20981.81</v>
      </c>
      <c r="G251" s="4" t="s">
        <v>65</v>
      </c>
      <c r="H251" s="4" t="s">
        <v>66</v>
      </c>
      <c r="I251" s="4"/>
      <c r="J251" s="4"/>
      <c r="K251" s="4">
        <v>211</v>
      </c>
      <c r="L251" s="4">
        <v>26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06">
      <c r="A252" s="4">
        <v>50</v>
      </c>
      <c r="B252" s="4">
        <v>0</v>
      </c>
      <c r="C252" s="4">
        <v>0</v>
      </c>
      <c r="D252" s="4">
        <v>1</v>
      </c>
      <c r="E252" s="4">
        <v>224</v>
      </c>
      <c r="F252" s="4">
        <f>ROUND(Source!AR224,O252)</f>
        <v>131143.57</v>
      </c>
      <c r="G252" s="4" t="s">
        <v>67</v>
      </c>
      <c r="H252" s="4" t="s">
        <v>68</v>
      </c>
      <c r="I252" s="4"/>
      <c r="J252" s="4"/>
      <c r="K252" s="4">
        <v>224</v>
      </c>
      <c r="L252" s="4">
        <v>27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4" spans="1:206">
      <c r="A254" s="2">
        <v>51</v>
      </c>
      <c r="B254" s="2">
        <f>B12</f>
        <v>315</v>
      </c>
      <c r="C254" s="2">
        <f>A12</f>
        <v>1</v>
      </c>
      <c r="D254" s="2">
        <f>ROW(A12)</f>
        <v>12</v>
      </c>
      <c r="E254" s="2"/>
      <c r="F254" s="2" t="str">
        <f>IF(F12&lt;&gt;"",F12,"")</f>
        <v>Новый объект</v>
      </c>
      <c r="G254" s="2" t="str">
        <f>IF(G12&lt;&gt;"",G12,"")</f>
        <v>Ремонт  комнаты Верея 21</v>
      </c>
      <c r="H254" s="2">
        <v>0</v>
      </c>
      <c r="I254" s="2"/>
      <c r="J254" s="2"/>
      <c r="K254" s="2"/>
      <c r="L254" s="2"/>
      <c r="M254" s="2"/>
      <c r="N254" s="2"/>
      <c r="O254" s="2">
        <f t="shared" ref="O254:T254" si="135">ROUND(O224,2)</f>
        <v>73541.38</v>
      </c>
      <c r="P254" s="2">
        <f t="shared" si="135"/>
        <v>33730.589999999997</v>
      </c>
      <c r="Q254" s="2">
        <f t="shared" si="135"/>
        <v>2224.94</v>
      </c>
      <c r="R254" s="2">
        <f t="shared" si="135"/>
        <v>688.88</v>
      </c>
      <c r="S254" s="2">
        <f t="shared" si="135"/>
        <v>37585.85</v>
      </c>
      <c r="T254" s="2">
        <f t="shared" si="135"/>
        <v>0</v>
      </c>
      <c r="U254" s="2">
        <f>U224</f>
        <v>126.17454800000002</v>
      </c>
      <c r="V254" s="2">
        <f>V224</f>
        <v>1.9001399999999999</v>
      </c>
      <c r="W254" s="2">
        <f>ROUND(W224,2)</f>
        <v>291.77999999999997</v>
      </c>
      <c r="X254" s="2">
        <f>ROUND(X224,2)</f>
        <v>36620.379999999997</v>
      </c>
      <c r="Y254" s="2">
        <f>ROUND(Y224,2)</f>
        <v>20981.81</v>
      </c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>
        <f t="shared" ref="AO254:BD254" si="136">ROUND(AO224,2)</f>
        <v>0</v>
      </c>
      <c r="AP254" s="2">
        <f t="shared" si="136"/>
        <v>0</v>
      </c>
      <c r="AQ254" s="2">
        <f t="shared" si="136"/>
        <v>0</v>
      </c>
      <c r="AR254" s="2">
        <f t="shared" si="136"/>
        <v>131143.57</v>
      </c>
      <c r="AS254" s="2">
        <f t="shared" si="136"/>
        <v>108506.92</v>
      </c>
      <c r="AT254" s="2">
        <f t="shared" si="136"/>
        <v>22636.65</v>
      </c>
      <c r="AU254" s="2">
        <f t="shared" si="136"/>
        <v>0</v>
      </c>
      <c r="AV254" s="2">
        <f t="shared" si="136"/>
        <v>33730.589999999997</v>
      </c>
      <c r="AW254" s="2">
        <f t="shared" si="136"/>
        <v>33730.589999999997</v>
      </c>
      <c r="AX254" s="2">
        <f t="shared" si="136"/>
        <v>0</v>
      </c>
      <c r="AY254" s="2">
        <f t="shared" si="136"/>
        <v>33730.589999999997</v>
      </c>
      <c r="AZ254" s="2">
        <f t="shared" si="136"/>
        <v>0</v>
      </c>
      <c r="BA254" s="2">
        <f t="shared" si="136"/>
        <v>0</v>
      </c>
      <c r="BB254" s="2">
        <f t="shared" si="136"/>
        <v>0</v>
      </c>
      <c r="BC254" s="2">
        <f t="shared" si="136"/>
        <v>0</v>
      </c>
      <c r="BD254" s="2">
        <f t="shared" si="136"/>
        <v>0</v>
      </c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>
        <v>0</v>
      </c>
    </row>
    <row r="256" spans="1:206">
      <c r="A256" s="4">
        <v>50</v>
      </c>
      <c r="B256" s="4">
        <v>0</v>
      </c>
      <c r="C256" s="4">
        <v>0</v>
      </c>
      <c r="D256" s="4">
        <v>1</v>
      </c>
      <c r="E256" s="4">
        <v>201</v>
      </c>
      <c r="F256" s="4">
        <f>ROUND(Source!O254,O256)</f>
        <v>73541.38</v>
      </c>
      <c r="G256" s="4" t="s">
        <v>15</v>
      </c>
      <c r="H256" s="4" t="s">
        <v>16</v>
      </c>
      <c r="I256" s="4"/>
      <c r="J256" s="4"/>
      <c r="K256" s="4">
        <v>201</v>
      </c>
      <c r="L256" s="4">
        <v>1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202</v>
      </c>
      <c r="F257" s="4">
        <f>ROUND(Source!P254,O257)</f>
        <v>33730.589999999997</v>
      </c>
      <c r="G257" s="4" t="s">
        <v>17</v>
      </c>
      <c r="H257" s="4" t="s">
        <v>18</v>
      </c>
      <c r="I257" s="4"/>
      <c r="J257" s="4"/>
      <c r="K257" s="4">
        <v>202</v>
      </c>
      <c r="L257" s="4">
        <v>2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222</v>
      </c>
      <c r="F258" s="4">
        <f>ROUND(Source!AO254,O258)</f>
        <v>0</v>
      </c>
      <c r="G258" s="4" t="s">
        <v>19</v>
      </c>
      <c r="H258" s="4" t="s">
        <v>20</v>
      </c>
      <c r="I258" s="4"/>
      <c r="J258" s="4"/>
      <c r="K258" s="4">
        <v>222</v>
      </c>
      <c r="L258" s="4">
        <v>3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225</v>
      </c>
      <c r="F259" s="4">
        <f>ROUND(Source!AV254,O259)</f>
        <v>33730.589999999997</v>
      </c>
      <c r="G259" s="4" t="s">
        <v>21</v>
      </c>
      <c r="H259" s="4" t="s">
        <v>22</v>
      </c>
      <c r="I259" s="4"/>
      <c r="J259" s="4"/>
      <c r="K259" s="4">
        <v>225</v>
      </c>
      <c r="L259" s="4">
        <v>4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226</v>
      </c>
      <c r="F260" s="4">
        <f>ROUND(Source!AW254,O260)</f>
        <v>33730.589999999997</v>
      </c>
      <c r="G260" s="4" t="s">
        <v>23</v>
      </c>
      <c r="H260" s="4" t="s">
        <v>24</v>
      </c>
      <c r="I260" s="4"/>
      <c r="J260" s="4"/>
      <c r="K260" s="4">
        <v>226</v>
      </c>
      <c r="L260" s="4">
        <v>5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1</v>
      </c>
      <c r="E261" s="4">
        <v>227</v>
      </c>
      <c r="F261" s="4">
        <f>ROUND(Source!AX254,O261)</f>
        <v>0</v>
      </c>
      <c r="G261" s="4" t="s">
        <v>25</v>
      </c>
      <c r="H261" s="4" t="s">
        <v>26</v>
      </c>
      <c r="I261" s="4"/>
      <c r="J261" s="4"/>
      <c r="K261" s="4">
        <v>227</v>
      </c>
      <c r="L261" s="4">
        <v>6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1</v>
      </c>
      <c r="E262" s="4">
        <v>228</v>
      </c>
      <c r="F262" s="4">
        <f>ROUND(Source!AY254,O262)</f>
        <v>33730.589999999997</v>
      </c>
      <c r="G262" s="4" t="s">
        <v>27</v>
      </c>
      <c r="H262" s="4" t="s">
        <v>28</v>
      </c>
      <c r="I262" s="4"/>
      <c r="J262" s="4"/>
      <c r="K262" s="4">
        <v>228</v>
      </c>
      <c r="L262" s="4">
        <v>7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0</v>
      </c>
      <c r="C263" s="4">
        <v>0</v>
      </c>
      <c r="D263" s="4">
        <v>1</v>
      </c>
      <c r="E263" s="4">
        <v>216</v>
      </c>
      <c r="F263" s="4">
        <f>ROUND(Source!AP254,O263)</f>
        <v>0</v>
      </c>
      <c r="G263" s="4" t="s">
        <v>29</v>
      </c>
      <c r="H263" s="4" t="s">
        <v>30</v>
      </c>
      <c r="I263" s="4"/>
      <c r="J263" s="4"/>
      <c r="K263" s="4">
        <v>216</v>
      </c>
      <c r="L263" s="4">
        <v>8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0</v>
      </c>
      <c r="C264" s="4">
        <v>0</v>
      </c>
      <c r="D264" s="4">
        <v>1</v>
      </c>
      <c r="E264" s="4">
        <v>223</v>
      </c>
      <c r="F264" s="4">
        <f>ROUND(Source!AQ254,O264)</f>
        <v>0</v>
      </c>
      <c r="G264" s="4" t="s">
        <v>31</v>
      </c>
      <c r="H264" s="4" t="s">
        <v>32</v>
      </c>
      <c r="I264" s="4"/>
      <c r="J264" s="4"/>
      <c r="K264" s="4">
        <v>223</v>
      </c>
      <c r="L264" s="4">
        <v>9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>
      <c r="A265" s="4">
        <v>50</v>
      </c>
      <c r="B265" s="4">
        <v>0</v>
      </c>
      <c r="C265" s="4">
        <v>0</v>
      </c>
      <c r="D265" s="4">
        <v>1</v>
      </c>
      <c r="E265" s="4">
        <v>229</v>
      </c>
      <c r="F265" s="4">
        <f>ROUND(Source!AZ254,O265)</f>
        <v>0</v>
      </c>
      <c r="G265" s="4" t="s">
        <v>33</v>
      </c>
      <c r="H265" s="4" t="s">
        <v>34</v>
      </c>
      <c r="I265" s="4"/>
      <c r="J265" s="4"/>
      <c r="K265" s="4">
        <v>229</v>
      </c>
      <c r="L265" s="4">
        <v>10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>
      <c r="A266" s="4">
        <v>50</v>
      </c>
      <c r="B266" s="4">
        <v>0</v>
      </c>
      <c r="C266" s="4">
        <v>0</v>
      </c>
      <c r="D266" s="4">
        <v>1</v>
      </c>
      <c r="E266" s="4">
        <v>203</v>
      </c>
      <c r="F266" s="4">
        <f>ROUND(Source!Q254,O266)</f>
        <v>2224.94</v>
      </c>
      <c r="G266" s="4" t="s">
        <v>35</v>
      </c>
      <c r="H266" s="4" t="s">
        <v>36</v>
      </c>
      <c r="I266" s="4"/>
      <c r="J266" s="4"/>
      <c r="K266" s="4">
        <v>203</v>
      </c>
      <c r="L266" s="4">
        <v>11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>
      <c r="A267" s="4">
        <v>50</v>
      </c>
      <c r="B267" s="4">
        <v>0</v>
      </c>
      <c r="C267" s="4">
        <v>0</v>
      </c>
      <c r="D267" s="4">
        <v>1</v>
      </c>
      <c r="E267" s="4">
        <v>231</v>
      </c>
      <c r="F267" s="4">
        <f>ROUND(Source!BB254,O267)</f>
        <v>0</v>
      </c>
      <c r="G267" s="4" t="s">
        <v>37</v>
      </c>
      <c r="H267" s="4" t="s">
        <v>38</v>
      </c>
      <c r="I267" s="4"/>
      <c r="J267" s="4"/>
      <c r="K267" s="4">
        <v>231</v>
      </c>
      <c r="L267" s="4">
        <v>12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>
      <c r="A268" s="4">
        <v>50</v>
      </c>
      <c r="B268" s="4">
        <v>0</v>
      </c>
      <c r="C268" s="4">
        <v>0</v>
      </c>
      <c r="D268" s="4">
        <v>1</v>
      </c>
      <c r="E268" s="4">
        <v>204</v>
      </c>
      <c r="F268" s="4">
        <f>ROUND(Source!R254,O268)</f>
        <v>688.88</v>
      </c>
      <c r="G268" s="4" t="s">
        <v>39</v>
      </c>
      <c r="H268" s="4" t="s">
        <v>40</v>
      </c>
      <c r="I268" s="4"/>
      <c r="J268" s="4"/>
      <c r="K268" s="4">
        <v>204</v>
      </c>
      <c r="L268" s="4">
        <v>13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/>
    </row>
    <row r="269" spans="1:23">
      <c r="A269" s="4">
        <v>50</v>
      </c>
      <c r="B269" s="4">
        <v>0</v>
      </c>
      <c r="C269" s="4">
        <v>0</v>
      </c>
      <c r="D269" s="4">
        <v>1</v>
      </c>
      <c r="E269" s="4">
        <v>205</v>
      </c>
      <c r="F269" s="4">
        <f>ROUND(Source!S254,O269)</f>
        <v>37585.85</v>
      </c>
      <c r="G269" s="4" t="s">
        <v>41</v>
      </c>
      <c r="H269" s="4" t="s">
        <v>42</v>
      </c>
      <c r="I269" s="4"/>
      <c r="J269" s="4"/>
      <c r="K269" s="4">
        <v>205</v>
      </c>
      <c r="L269" s="4">
        <v>14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/>
    </row>
    <row r="270" spans="1:23">
      <c r="A270" s="4">
        <v>50</v>
      </c>
      <c r="B270" s="4">
        <v>0</v>
      </c>
      <c r="C270" s="4">
        <v>0</v>
      </c>
      <c r="D270" s="4">
        <v>1</v>
      </c>
      <c r="E270" s="4">
        <v>232</v>
      </c>
      <c r="F270" s="4">
        <f>ROUND(Source!BC254,O270)</f>
        <v>0</v>
      </c>
      <c r="G270" s="4" t="s">
        <v>43</v>
      </c>
      <c r="H270" s="4" t="s">
        <v>44</v>
      </c>
      <c r="I270" s="4"/>
      <c r="J270" s="4"/>
      <c r="K270" s="4">
        <v>232</v>
      </c>
      <c r="L270" s="4">
        <v>15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>
      <c r="A271" s="4">
        <v>50</v>
      </c>
      <c r="B271" s="4">
        <v>0</v>
      </c>
      <c r="C271" s="4">
        <v>0</v>
      </c>
      <c r="D271" s="4">
        <v>1</v>
      </c>
      <c r="E271" s="4">
        <v>214</v>
      </c>
      <c r="F271" s="4">
        <f>ROUND(Source!AS254,O271)</f>
        <v>108506.92</v>
      </c>
      <c r="G271" s="4" t="s">
        <v>45</v>
      </c>
      <c r="H271" s="4" t="s">
        <v>46</v>
      </c>
      <c r="I271" s="4"/>
      <c r="J271" s="4"/>
      <c r="K271" s="4">
        <v>214</v>
      </c>
      <c r="L271" s="4">
        <v>16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>
      <c r="A272" s="4">
        <v>50</v>
      </c>
      <c r="B272" s="4">
        <v>0</v>
      </c>
      <c r="C272" s="4">
        <v>0</v>
      </c>
      <c r="D272" s="4">
        <v>1</v>
      </c>
      <c r="E272" s="4">
        <v>215</v>
      </c>
      <c r="F272" s="4">
        <f>ROUND(Source!AT254,O272)</f>
        <v>22636.65</v>
      </c>
      <c r="G272" s="4" t="s">
        <v>47</v>
      </c>
      <c r="H272" s="4" t="s">
        <v>48</v>
      </c>
      <c r="I272" s="4"/>
      <c r="J272" s="4"/>
      <c r="K272" s="4">
        <v>215</v>
      </c>
      <c r="L272" s="4">
        <v>17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3">
      <c r="A273" s="4">
        <v>50</v>
      </c>
      <c r="B273" s="4">
        <v>0</v>
      </c>
      <c r="C273" s="4">
        <v>0</v>
      </c>
      <c r="D273" s="4">
        <v>1</v>
      </c>
      <c r="E273" s="4">
        <v>217</v>
      </c>
      <c r="F273" s="4">
        <f>ROUND(Source!AU254,O273)</f>
        <v>0</v>
      </c>
      <c r="G273" s="4" t="s">
        <v>49</v>
      </c>
      <c r="H273" s="4" t="s">
        <v>50</v>
      </c>
      <c r="I273" s="4"/>
      <c r="J273" s="4"/>
      <c r="K273" s="4">
        <v>217</v>
      </c>
      <c r="L273" s="4">
        <v>18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3">
      <c r="A274" s="4">
        <v>50</v>
      </c>
      <c r="B274" s="4">
        <v>0</v>
      </c>
      <c r="C274" s="4">
        <v>0</v>
      </c>
      <c r="D274" s="4">
        <v>1</v>
      </c>
      <c r="E274" s="4">
        <v>230</v>
      </c>
      <c r="F274" s="4">
        <f>ROUND(Source!BA254,O274)</f>
        <v>0</v>
      </c>
      <c r="G274" s="4" t="s">
        <v>51</v>
      </c>
      <c r="H274" s="4" t="s">
        <v>52</v>
      </c>
      <c r="I274" s="4"/>
      <c r="J274" s="4"/>
      <c r="K274" s="4">
        <v>230</v>
      </c>
      <c r="L274" s="4">
        <v>19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/>
    </row>
    <row r="275" spans="1:23">
      <c r="A275" s="4">
        <v>50</v>
      </c>
      <c r="B275" s="4">
        <v>0</v>
      </c>
      <c r="C275" s="4">
        <v>0</v>
      </c>
      <c r="D275" s="4">
        <v>1</v>
      </c>
      <c r="E275" s="4">
        <v>206</v>
      </c>
      <c r="F275" s="4">
        <f>ROUND(Source!T254,O275)</f>
        <v>0</v>
      </c>
      <c r="G275" s="4" t="s">
        <v>53</v>
      </c>
      <c r="H275" s="4" t="s">
        <v>54</v>
      </c>
      <c r="I275" s="4"/>
      <c r="J275" s="4"/>
      <c r="K275" s="4">
        <v>206</v>
      </c>
      <c r="L275" s="4">
        <v>20</v>
      </c>
      <c r="M275" s="4">
        <v>3</v>
      </c>
      <c r="N275" s="4" t="s">
        <v>3</v>
      </c>
      <c r="O275" s="4">
        <v>2</v>
      </c>
      <c r="P275" s="4"/>
      <c r="Q275" s="4"/>
      <c r="R275" s="4"/>
      <c r="S275" s="4"/>
      <c r="T275" s="4"/>
      <c r="U275" s="4"/>
      <c r="V275" s="4"/>
      <c r="W275" s="4"/>
    </row>
    <row r="276" spans="1:23">
      <c r="A276" s="4">
        <v>50</v>
      </c>
      <c r="B276" s="4">
        <v>0</v>
      </c>
      <c r="C276" s="4">
        <v>0</v>
      </c>
      <c r="D276" s="4">
        <v>1</v>
      </c>
      <c r="E276" s="4">
        <v>207</v>
      </c>
      <c r="F276" s="4">
        <f>Source!U254</f>
        <v>126.17454800000002</v>
      </c>
      <c r="G276" s="4" t="s">
        <v>55</v>
      </c>
      <c r="H276" s="4" t="s">
        <v>56</v>
      </c>
      <c r="I276" s="4"/>
      <c r="J276" s="4"/>
      <c r="K276" s="4">
        <v>207</v>
      </c>
      <c r="L276" s="4">
        <v>21</v>
      </c>
      <c r="M276" s="4">
        <v>3</v>
      </c>
      <c r="N276" s="4" t="s">
        <v>3</v>
      </c>
      <c r="O276" s="4">
        <v>-1</v>
      </c>
      <c r="P276" s="4"/>
      <c r="Q276" s="4"/>
      <c r="R276" s="4"/>
      <c r="S276" s="4"/>
      <c r="T276" s="4"/>
      <c r="U276" s="4"/>
      <c r="V276" s="4"/>
      <c r="W276" s="4"/>
    </row>
    <row r="277" spans="1:23">
      <c r="A277" s="4">
        <v>50</v>
      </c>
      <c r="B277" s="4">
        <v>0</v>
      </c>
      <c r="C277" s="4">
        <v>0</v>
      </c>
      <c r="D277" s="4">
        <v>1</v>
      </c>
      <c r="E277" s="4">
        <v>208</v>
      </c>
      <c r="F277" s="4">
        <f>Source!V254</f>
        <v>1.9001399999999999</v>
      </c>
      <c r="G277" s="4" t="s">
        <v>57</v>
      </c>
      <c r="H277" s="4" t="s">
        <v>58</v>
      </c>
      <c r="I277" s="4"/>
      <c r="J277" s="4"/>
      <c r="K277" s="4">
        <v>208</v>
      </c>
      <c r="L277" s="4">
        <v>22</v>
      </c>
      <c r="M277" s="4">
        <v>3</v>
      </c>
      <c r="N277" s="4" t="s">
        <v>3</v>
      </c>
      <c r="O277" s="4">
        <v>-1</v>
      </c>
      <c r="P277" s="4"/>
      <c r="Q277" s="4"/>
      <c r="R277" s="4"/>
      <c r="S277" s="4"/>
      <c r="T277" s="4"/>
      <c r="U277" s="4"/>
      <c r="V277" s="4"/>
      <c r="W277" s="4"/>
    </row>
    <row r="278" spans="1:23">
      <c r="A278" s="4">
        <v>50</v>
      </c>
      <c r="B278" s="4">
        <v>0</v>
      </c>
      <c r="C278" s="4">
        <v>0</v>
      </c>
      <c r="D278" s="4">
        <v>1</v>
      </c>
      <c r="E278" s="4">
        <v>209</v>
      </c>
      <c r="F278" s="4">
        <f>ROUND(Source!W254,O278)</f>
        <v>291.77999999999997</v>
      </c>
      <c r="G278" s="4" t="s">
        <v>59</v>
      </c>
      <c r="H278" s="4" t="s">
        <v>60</v>
      </c>
      <c r="I278" s="4"/>
      <c r="J278" s="4"/>
      <c r="K278" s="4">
        <v>209</v>
      </c>
      <c r="L278" s="4">
        <v>23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3">
      <c r="A279" s="4">
        <v>50</v>
      </c>
      <c r="B279" s="4">
        <v>0</v>
      </c>
      <c r="C279" s="4">
        <v>0</v>
      </c>
      <c r="D279" s="4">
        <v>1</v>
      </c>
      <c r="E279" s="4">
        <v>233</v>
      </c>
      <c r="F279" s="4">
        <f>ROUND(Source!BD254,O279)</f>
        <v>0</v>
      </c>
      <c r="G279" s="4" t="s">
        <v>61</v>
      </c>
      <c r="H279" s="4" t="s">
        <v>62</v>
      </c>
      <c r="I279" s="4"/>
      <c r="J279" s="4"/>
      <c r="K279" s="4">
        <v>233</v>
      </c>
      <c r="L279" s="4">
        <v>24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3">
      <c r="A280" s="4">
        <v>50</v>
      </c>
      <c r="B280" s="4">
        <v>0</v>
      </c>
      <c r="C280" s="4">
        <v>0</v>
      </c>
      <c r="D280" s="4">
        <v>1</v>
      </c>
      <c r="E280" s="4">
        <v>210</v>
      </c>
      <c r="F280" s="4">
        <f>ROUND(Source!X254,O280)</f>
        <v>36620.379999999997</v>
      </c>
      <c r="G280" s="4" t="s">
        <v>63</v>
      </c>
      <c r="H280" s="4" t="s">
        <v>64</v>
      </c>
      <c r="I280" s="4"/>
      <c r="J280" s="4"/>
      <c r="K280" s="4">
        <v>210</v>
      </c>
      <c r="L280" s="4">
        <v>25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3">
      <c r="A281" s="4">
        <v>50</v>
      </c>
      <c r="B281" s="4">
        <v>0</v>
      </c>
      <c r="C281" s="4">
        <v>0</v>
      </c>
      <c r="D281" s="4">
        <v>1</v>
      </c>
      <c r="E281" s="4">
        <v>211</v>
      </c>
      <c r="F281" s="4">
        <f>ROUND(Source!Y254,O281)</f>
        <v>20981.81</v>
      </c>
      <c r="G281" s="4" t="s">
        <v>65</v>
      </c>
      <c r="H281" s="4" t="s">
        <v>66</v>
      </c>
      <c r="I281" s="4"/>
      <c r="J281" s="4"/>
      <c r="K281" s="4">
        <v>211</v>
      </c>
      <c r="L281" s="4">
        <v>26</v>
      </c>
      <c r="M281" s="4">
        <v>3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/>
    </row>
    <row r="282" spans="1:23">
      <c r="A282" s="4">
        <v>50</v>
      </c>
      <c r="B282" s="4">
        <v>0</v>
      </c>
      <c r="C282" s="4">
        <v>0</v>
      </c>
      <c r="D282" s="4">
        <v>1</v>
      </c>
      <c r="E282" s="4">
        <v>224</v>
      </c>
      <c r="F282" s="4">
        <f>ROUND(Source!AR254,O282)</f>
        <v>131143.57</v>
      </c>
      <c r="G282" s="4" t="s">
        <v>67</v>
      </c>
      <c r="H282" s="4" t="s">
        <v>68</v>
      </c>
      <c r="I282" s="4"/>
      <c r="J282" s="4"/>
      <c r="K282" s="4">
        <v>224</v>
      </c>
      <c r="L282" s="4">
        <v>27</v>
      </c>
      <c r="M282" s="4">
        <v>3</v>
      </c>
      <c r="N282" s="4" t="s">
        <v>3</v>
      </c>
      <c r="O282" s="4">
        <v>2</v>
      </c>
      <c r="P282" s="4"/>
      <c r="Q282" s="4"/>
      <c r="R282" s="4"/>
      <c r="S282" s="4"/>
      <c r="T282" s="4"/>
      <c r="U282" s="4"/>
      <c r="V282" s="4"/>
      <c r="W282" s="4"/>
    </row>
    <row r="283" spans="1:23">
      <c r="A283" s="4">
        <v>50</v>
      </c>
      <c r="B283" s="4">
        <v>1</v>
      </c>
      <c r="C283" s="4">
        <v>0</v>
      </c>
      <c r="D283" s="4">
        <v>2</v>
      </c>
      <c r="E283" s="4">
        <v>0</v>
      </c>
      <c r="F283" s="4">
        <f>ROUND(F282*0.2,O283)</f>
        <v>26228.71</v>
      </c>
      <c r="G283" s="4" t="s">
        <v>206</v>
      </c>
      <c r="H283" s="4" t="s">
        <v>207</v>
      </c>
      <c r="I283" s="4"/>
      <c r="J283" s="4"/>
      <c r="K283" s="4">
        <v>212</v>
      </c>
      <c r="L283" s="4">
        <v>28</v>
      </c>
      <c r="M283" s="4">
        <v>0</v>
      </c>
      <c r="N283" s="4" t="s">
        <v>3</v>
      </c>
      <c r="O283" s="4">
        <v>2</v>
      </c>
      <c r="P283" s="4"/>
      <c r="Q283" s="4"/>
      <c r="R283" s="4"/>
      <c r="S283" s="4"/>
      <c r="T283" s="4"/>
      <c r="U283" s="4"/>
      <c r="V283" s="4"/>
      <c r="W283" s="4"/>
    </row>
    <row r="284" spans="1:23">
      <c r="A284" s="4">
        <v>50</v>
      </c>
      <c r="B284" s="4">
        <v>1</v>
      </c>
      <c r="C284" s="4">
        <v>0</v>
      </c>
      <c r="D284" s="4">
        <v>2</v>
      </c>
      <c r="E284" s="4">
        <v>213</v>
      </c>
      <c r="F284" s="4">
        <f>ROUND(F282+F283,O284)</f>
        <v>157372.28</v>
      </c>
      <c r="G284" s="4" t="s">
        <v>208</v>
      </c>
      <c r="H284" s="4" t="s">
        <v>209</v>
      </c>
      <c r="I284" s="4"/>
      <c r="J284" s="4"/>
      <c r="K284" s="4">
        <v>212</v>
      </c>
      <c r="L284" s="4">
        <v>29</v>
      </c>
      <c r="M284" s="4">
        <v>0</v>
      </c>
      <c r="N284" s="4" t="s">
        <v>3</v>
      </c>
      <c r="O284" s="4">
        <v>2</v>
      </c>
      <c r="P284" s="4"/>
      <c r="Q284" s="4"/>
      <c r="R284" s="4"/>
      <c r="S284" s="4"/>
      <c r="T284" s="4"/>
      <c r="U284" s="4"/>
      <c r="V284" s="4"/>
      <c r="W284" s="4"/>
    </row>
    <row r="287" spans="1:23">
      <c r="A287">
        <v>70</v>
      </c>
      <c r="B287">
        <v>1</v>
      </c>
      <c r="D287">
        <v>1</v>
      </c>
      <c r="E287" t="s">
        <v>210</v>
      </c>
      <c r="F287" t="s">
        <v>211</v>
      </c>
      <c r="G287">
        <v>0</v>
      </c>
      <c r="H287">
        <v>0</v>
      </c>
      <c r="I287" t="s">
        <v>3</v>
      </c>
      <c r="J287">
        <v>1</v>
      </c>
      <c r="K287">
        <v>0</v>
      </c>
      <c r="L287" t="s">
        <v>3</v>
      </c>
      <c r="M287" t="s">
        <v>3</v>
      </c>
      <c r="N287">
        <v>0</v>
      </c>
    </row>
    <row r="288" spans="1:23">
      <c r="A288">
        <v>70</v>
      </c>
      <c r="B288">
        <v>1</v>
      </c>
      <c r="D288">
        <v>2</v>
      </c>
      <c r="E288" t="s">
        <v>212</v>
      </c>
      <c r="F288" t="s">
        <v>213</v>
      </c>
      <c r="G288">
        <v>1</v>
      </c>
      <c r="H288">
        <v>0</v>
      </c>
      <c r="I288" t="s">
        <v>3</v>
      </c>
      <c r="J288">
        <v>1</v>
      </c>
      <c r="K288">
        <v>0</v>
      </c>
      <c r="L288" t="s">
        <v>3</v>
      </c>
      <c r="M288" t="s">
        <v>3</v>
      </c>
      <c r="N288">
        <v>0</v>
      </c>
    </row>
    <row r="289" spans="1:14">
      <c r="A289">
        <v>70</v>
      </c>
      <c r="B289">
        <v>1</v>
      </c>
      <c r="D289">
        <v>3</v>
      </c>
      <c r="E289" t="s">
        <v>214</v>
      </c>
      <c r="F289" t="s">
        <v>215</v>
      </c>
      <c r="G289">
        <v>0</v>
      </c>
      <c r="H289">
        <v>0</v>
      </c>
      <c r="I289" t="s">
        <v>3</v>
      </c>
      <c r="J289">
        <v>1</v>
      </c>
      <c r="K289">
        <v>0</v>
      </c>
      <c r="L289" t="s">
        <v>3</v>
      </c>
      <c r="M289" t="s">
        <v>3</v>
      </c>
      <c r="N289">
        <v>0</v>
      </c>
    </row>
    <row r="290" spans="1:14">
      <c r="A290">
        <v>70</v>
      </c>
      <c r="B290">
        <v>1</v>
      </c>
      <c r="D290">
        <v>4</v>
      </c>
      <c r="E290" t="s">
        <v>216</v>
      </c>
      <c r="F290" t="s">
        <v>217</v>
      </c>
      <c r="G290">
        <v>0</v>
      </c>
      <c r="H290">
        <v>0</v>
      </c>
      <c r="I290" t="s">
        <v>218</v>
      </c>
      <c r="J290">
        <v>0</v>
      </c>
      <c r="K290">
        <v>0</v>
      </c>
      <c r="L290" t="s">
        <v>3</v>
      </c>
      <c r="M290" t="s">
        <v>3</v>
      </c>
      <c r="N290">
        <v>0</v>
      </c>
    </row>
    <row r="291" spans="1:14">
      <c r="A291">
        <v>70</v>
      </c>
      <c r="B291">
        <v>1</v>
      </c>
      <c r="D291">
        <v>5</v>
      </c>
      <c r="E291" t="s">
        <v>219</v>
      </c>
      <c r="F291" t="s">
        <v>220</v>
      </c>
      <c r="G291">
        <v>0</v>
      </c>
      <c r="H291">
        <v>0</v>
      </c>
      <c r="I291" t="s">
        <v>221</v>
      </c>
      <c r="J291">
        <v>0</v>
      </c>
      <c r="K291">
        <v>0</v>
      </c>
      <c r="L291" t="s">
        <v>3</v>
      </c>
      <c r="M291" t="s">
        <v>3</v>
      </c>
      <c r="N291">
        <v>0</v>
      </c>
    </row>
    <row r="292" spans="1:14">
      <c r="A292">
        <v>70</v>
      </c>
      <c r="B292">
        <v>1</v>
      </c>
      <c r="D292">
        <v>6</v>
      </c>
      <c r="E292" t="s">
        <v>222</v>
      </c>
      <c r="F292" t="s">
        <v>223</v>
      </c>
      <c r="G292">
        <v>0</v>
      </c>
      <c r="H292">
        <v>0</v>
      </c>
      <c r="I292" t="s">
        <v>224</v>
      </c>
      <c r="J292">
        <v>0</v>
      </c>
      <c r="K292">
        <v>0</v>
      </c>
      <c r="L292" t="s">
        <v>3</v>
      </c>
      <c r="M292" t="s">
        <v>3</v>
      </c>
      <c r="N292">
        <v>0</v>
      </c>
    </row>
    <row r="293" spans="1:14">
      <c r="A293">
        <v>70</v>
      </c>
      <c r="B293">
        <v>1</v>
      </c>
      <c r="D293">
        <v>7</v>
      </c>
      <c r="E293" t="s">
        <v>225</v>
      </c>
      <c r="F293" t="s">
        <v>226</v>
      </c>
      <c r="G293">
        <v>1</v>
      </c>
      <c r="H293">
        <v>0</v>
      </c>
      <c r="I293" t="s">
        <v>3</v>
      </c>
      <c r="J293">
        <v>0</v>
      </c>
      <c r="K293">
        <v>0</v>
      </c>
      <c r="L293" t="s">
        <v>3</v>
      </c>
      <c r="M293" t="s">
        <v>3</v>
      </c>
      <c r="N293">
        <v>0</v>
      </c>
    </row>
    <row r="294" spans="1:14">
      <c r="A294">
        <v>70</v>
      </c>
      <c r="B294">
        <v>1</v>
      </c>
      <c r="D294">
        <v>8</v>
      </c>
      <c r="E294" t="s">
        <v>227</v>
      </c>
      <c r="F294" t="s">
        <v>228</v>
      </c>
      <c r="G294">
        <v>0</v>
      </c>
      <c r="H294">
        <v>0</v>
      </c>
      <c r="I294" t="s">
        <v>229</v>
      </c>
      <c r="J294">
        <v>0</v>
      </c>
      <c r="K294">
        <v>0</v>
      </c>
      <c r="L294" t="s">
        <v>3</v>
      </c>
      <c r="M294" t="s">
        <v>3</v>
      </c>
      <c r="N294">
        <v>0</v>
      </c>
    </row>
    <row r="295" spans="1:14">
      <c r="A295">
        <v>70</v>
      </c>
      <c r="B295">
        <v>1</v>
      </c>
      <c r="D295">
        <v>9</v>
      </c>
      <c r="E295" t="s">
        <v>230</v>
      </c>
      <c r="F295" t="s">
        <v>231</v>
      </c>
      <c r="G295">
        <v>0</v>
      </c>
      <c r="H295">
        <v>0</v>
      </c>
      <c r="I295" t="s">
        <v>232</v>
      </c>
      <c r="J295">
        <v>0</v>
      </c>
      <c r="K295">
        <v>0</v>
      </c>
      <c r="L295" t="s">
        <v>3</v>
      </c>
      <c r="M295" t="s">
        <v>3</v>
      </c>
      <c r="N295">
        <v>0</v>
      </c>
    </row>
    <row r="296" spans="1:14">
      <c r="A296">
        <v>70</v>
      </c>
      <c r="B296">
        <v>1</v>
      </c>
      <c r="D296">
        <v>10</v>
      </c>
      <c r="E296" t="s">
        <v>233</v>
      </c>
      <c r="F296" t="s">
        <v>234</v>
      </c>
      <c r="G296">
        <v>0</v>
      </c>
      <c r="H296">
        <v>0</v>
      </c>
      <c r="I296" t="s">
        <v>235</v>
      </c>
      <c r="J296">
        <v>0</v>
      </c>
      <c r="K296">
        <v>0</v>
      </c>
      <c r="L296" t="s">
        <v>3</v>
      </c>
      <c r="M296" t="s">
        <v>3</v>
      </c>
      <c r="N296">
        <v>0</v>
      </c>
    </row>
    <row r="297" spans="1:14">
      <c r="A297">
        <v>70</v>
      </c>
      <c r="B297">
        <v>1</v>
      </c>
      <c r="D297">
        <v>11</v>
      </c>
      <c r="E297" t="s">
        <v>236</v>
      </c>
      <c r="F297" t="s">
        <v>237</v>
      </c>
      <c r="G297">
        <v>0</v>
      </c>
      <c r="H297">
        <v>0</v>
      </c>
      <c r="I297" t="s">
        <v>238</v>
      </c>
      <c r="J297">
        <v>0</v>
      </c>
      <c r="K297">
        <v>0</v>
      </c>
      <c r="L297" t="s">
        <v>3</v>
      </c>
      <c r="M297" t="s">
        <v>3</v>
      </c>
      <c r="N297">
        <v>0</v>
      </c>
    </row>
    <row r="298" spans="1:14">
      <c r="A298">
        <v>70</v>
      </c>
      <c r="B298">
        <v>1</v>
      </c>
      <c r="D298">
        <v>12</v>
      </c>
      <c r="E298" t="s">
        <v>239</v>
      </c>
      <c r="F298" t="s">
        <v>240</v>
      </c>
      <c r="G298">
        <v>0</v>
      </c>
      <c r="H298">
        <v>0</v>
      </c>
      <c r="I298" t="s">
        <v>3</v>
      </c>
      <c r="J298">
        <v>0</v>
      </c>
      <c r="K298">
        <v>0</v>
      </c>
      <c r="L298" t="s">
        <v>3</v>
      </c>
      <c r="M298" t="s">
        <v>3</v>
      </c>
      <c r="N298">
        <v>0</v>
      </c>
    </row>
    <row r="299" spans="1:14">
      <c r="A299">
        <v>70</v>
      </c>
      <c r="B299">
        <v>1</v>
      </c>
      <c r="D299">
        <v>1</v>
      </c>
      <c r="E299" t="s">
        <v>241</v>
      </c>
      <c r="F299" t="s">
        <v>242</v>
      </c>
      <c r="G299">
        <v>0.9</v>
      </c>
      <c r="H299">
        <v>1</v>
      </c>
      <c r="I299" t="s">
        <v>243</v>
      </c>
      <c r="J299">
        <v>0</v>
      </c>
      <c r="K299">
        <v>0</v>
      </c>
      <c r="L299" t="s">
        <v>3</v>
      </c>
      <c r="M299" t="s">
        <v>3</v>
      </c>
      <c r="N299">
        <v>0</v>
      </c>
    </row>
    <row r="300" spans="1:14">
      <c r="A300">
        <v>70</v>
      </c>
      <c r="B300">
        <v>1</v>
      </c>
      <c r="D300">
        <v>2</v>
      </c>
      <c r="E300" t="s">
        <v>244</v>
      </c>
      <c r="F300" t="s">
        <v>245</v>
      </c>
      <c r="G300">
        <v>0.85</v>
      </c>
      <c r="H300">
        <v>1</v>
      </c>
      <c r="I300" t="s">
        <v>246</v>
      </c>
      <c r="J300">
        <v>0</v>
      </c>
      <c r="K300">
        <v>0</v>
      </c>
      <c r="L300" t="s">
        <v>3</v>
      </c>
      <c r="M300" t="s">
        <v>3</v>
      </c>
      <c r="N300">
        <v>0</v>
      </c>
    </row>
    <row r="301" spans="1:14">
      <c r="A301">
        <v>70</v>
      </c>
      <c r="B301">
        <v>1</v>
      </c>
      <c r="D301">
        <v>3</v>
      </c>
      <c r="E301" t="s">
        <v>247</v>
      </c>
      <c r="F301" t="s">
        <v>248</v>
      </c>
      <c r="G301">
        <v>1</v>
      </c>
      <c r="H301">
        <v>0.85</v>
      </c>
      <c r="I301" t="s">
        <v>249</v>
      </c>
      <c r="J301">
        <v>0</v>
      </c>
      <c r="K301">
        <v>0</v>
      </c>
      <c r="L301" t="s">
        <v>3</v>
      </c>
      <c r="M301" t="s">
        <v>3</v>
      </c>
      <c r="N301">
        <v>0</v>
      </c>
    </row>
    <row r="302" spans="1:14">
      <c r="A302">
        <v>70</v>
      </c>
      <c r="B302">
        <v>1</v>
      </c>
      <c r="D302">
        <v>4</v>
      </c>
      <c r="E302" t="s">
        <v>250</v>
      </c>
      <c r="F302" t="s">
        <v>251</v>
      </c>
      <c r="G302">
        <v>1</v>
      </c>
      <c r="H302">
        <v>0</v>
      </c>
      <c r="I302" t="s">
        <v>3</v>
      </c>
      <c r="J302">
        <v>0</v>
      </c>
      <c r="K302">
        <v>0</v>
      </c>
      <c r="L302" t="s">
        <v>3</v>
      </c>
      <c r="M302" t="s">
        <v>3</v>
      </c>
      <c r="N302">
        <v>0</v>
      </c>
    </row>
    <row r="303" spans="1:14">
      <c r="A303">
        <v>70</v>
      </c>
      <c r="B303">
        <v>1</v>
      </c>
      <c r="D303">
        <v>5</v>
      </c>
      <c r="E303" t="s">
        <v>252</v>
      </c>
      <c r="F303" t="s">
        <v>253</v>
      </c>
      <c r="G303">
        <v>1</v>
      </c>
      <c r="H303">
        <v>0.8</v>
      </c>
      <c r="I303" t="s">
        <v>254</v>
      </c>
      <c r="J303">
        <v>0</v>
      </c>
      <c r="K303">
        <v>0</v>
      </c>
      <c r="L303" t="s">
        <v>3</v>
      </c>
      <c r="M303" t="s">
        <v>3</v>
      </c>
      <c r="N303">
        <v>0</v>
      </c>
    </row>
    <row r="304" spans="1:14">
      <c r="A304">
        <v>70</v>
      </c>
      <c r="B304">
        <v>1</v>
      </c>
      <c r="D304">
        <v>6</v>
      </c>
      <c r="E304" t="s">
        <v>255</v>
      </c>
      <c r="F304" t="s">
        <v>256</v>
      </c>
      <c r="G304">
        <v>0.85</v>
      </c>
      <c r="H304">
        <v>0</v>
      </c>
      <c r="I304" t="s">
        <v>3</v>
      </c>
      <c r="J304">
        <v>0</v>
      </c>
      <c r="K304">
        <v>0</v>
      </c>
      <c r="L304" t="s">
        <v>3</v>
      </c>
      <c r="M304" t="s">
        <v>3</v>
      </c>
      <c r="N304">
        <v>0</v>
      </c>
    </row>
    <row r="305" spans="1:40">
      <c r="A305">
        <v>70</v>
      </c>
      <c r="B305">
        <v>1</v>
      </c>
      <c r="D305">
        <v>7</v>
      </c>
      <c r="E305" t="s">
        <v>257</v>
      </c>
      <c r="F305" t="s">
        <v>258</v>
      </c>
      <c r="G305">
        <v>0.8</v>
      </c>
      <c r="H305">
        <v>0</v>
      </c>
      <c r="I305" t="s">
        <v>3</v>
      </c>
      <c r="J305">
        <v>0</v>
      </c>
      <c r="K305">
        <v>0</v>
      </c>
      <c r="L305" t="s">
        <v>3</v>
      </c>
      <c r="M305" t="s">
        <v>3</v>
      </c>
      <c r="N305">
        <v>0</v>
      </c>
    </row>
    <row r="306" spans="1:40">
      <c r="A306">
        <v>70</v>
      </c>
      <c r="B306">
        <v>1</v>
      </c>
      <c r="D306">
        <v>8</v>
      </c>
      <c r="E306" t="s">
        <v>259</v>
      </c>
      <c r="F306" t="s">
        <v>260</v>
      </c>
      <c r="G306">
        <v>0.7</v>
      </c>
      <c r="H306">
        <v>0</v>
      </c>
      <c r="I306" t="s">
        <v>3</v>
      </c>
      <c r="J306">
        <v>0</v>
      </c>
      <c r="K306">
        <v>0</v>
      </c>
      <c r="L306" t="s">
        <v>3</v>
      </c>
      <c r="M306" t="s">
        <v>3</v>
      </c>
      <c r="N306">
        <v>0</v>
      </c>
    </row>
    <row r="307" spans="1:40">
      <c r="A307">
        <v>70</v>
      </c>
      <c r="B307">
        <v>1</v>
      </c>
      <c r="D307">
        <v>9</v>
      </c>
      <c r="E307" t="s">
        <v>261</v>
      </c>
      <c r="F307" t="s">
        <v>262</v>
      </c>
      <c r="G307">
        <v>0.9</v>
      </c>
      <c r="H307">
        <v>0</v>
      </c>
      <c r="I307" t="s">
        <v>3</v>
      </c>
      <c r="J307">
        <v>0</v>
      </c>
      <c r="K307">
        <v>0</v>
      </c>
      <c r="L307" t="s">
        <v>3</v>
      </c>
      <c r="M307" t="s">
        <v>3</v>
      </c>
      <c r="N307">
        <v>0</v>
      </c>
    </row>
    <row r="308" spans="1:40">
      <c r="A308">
        <v>70</v>
      </c>
      <c r="B308">
        <v>1</v>
      </c>
      <c r="D308">
        <v>10</v>
      </c>
      <c r="E308" t="s">
        <v>263</v>
      </c>
      <c r="F308" t="s">
        <v>264</v>
      </c>
      <c r="G308">
        <v>0.6</v>
      </c>
      <c r="H308">
        <v>0</v>
      </c>
      <c r="I308" t="s">
        <v>3</v>
      </c>
      <c r="J308">
        <v>0</v>
      </c>
      <c r="K308">
        <v>0</v>
      </c>
      <c r="L308" t="s">
        <v>3</v>
      </c>
      <c r="M308" t="s">
        <v>3</v>
      </c>
      <c r="N308">
        <v>0</v>
      </c>
    </row>
    <row r="309" spans="1:40">
      <c r="A309">
        <v>70</v>
      </c>
      <c r="B309">
        <v>1</v>
      </c>
      <c r="D309">
        <v>11</v>
      </c>
      <c r="E309" t="s">
        <v>265</v>
      </c>
      <c r="F309" t="s">
        <v>266</v>
      </c>
      <c r="G309">
        <v>1.2</v>
      </c>
      <c r="H309">
        <v>0</v>
      </c>
      <c r="I309" t="s">
        <v>3</v>
      </c>
      <c r="J309">
        <v>0</v>
      </c>
      <c r="K309">
        <v>0</v>
      </c>
      <c r="L309" t="s">
        <v>3</v>
      </c>
      <c r="M309" t="s">
        <v>3</v>
      </c>
      <c r="N309">
        <v>0</v>
      </c>
    </row>
    <row r="310" spans="1:40">
      <c r="A310">
        <v>70</v>
      </c>
      <c r="B310">
        <v>1</v>
      </c>
      <c r="D310">
        <v>12</v>
      </c>
      <c r="E310" t="s">
        <v>267</v>
      </c>
      <c r="F310" t="s">
        <v>268</v>
      </c>
      <c r="G310">
        <v>0</v>
      </c>
      <c r="H310">
        <v>0</v>
      </c>
      <c r="I310" t="s">
        <v>3</v>
      </c>
      <c r="J310">
        <v>0</v>
      </c>
      <c r="K310">
        <v>0</v>
      </c>
      <c r="L310" t="s">
        <v>3</v>
      </c>
      <c r="M310" t="s">
        <v>3</v>
      </c>
      <c r="N310">
        <v>0</v>
      </c>
    </row>
    <row r="311" spans="1:40">
      <c r="A311">
        <v>70</v>
      </c>
      <c r="B311">
        <v>1</v>
      </c>
      <c r="D311">
        <v>13</v>
      </c>
      <c r="E311" t="s">
        <v>269</v>
      </c>
      <c r="F311" t="s">
        <v>270</v>
      </c>
      <c r="G311">
        <v>1</v>
      </c>
      <c r="H311">
        <v>0</v>
      </c>
      <c r="I311" t="s">
        <v>3</v>
      </c>
      <c r="J311">
        <v>0</v>
      </c>
      <c r="K311">
        <v>0</v>
      </c>
      <c r="L311" t="s">
        <v>3</v>
      </c>
      <c r="M311" t="s">
        <v>3</v>
      </c>
      <c r="N311">
        <v>0</v>
      </c>
    </row>
    <row r="313" spans="1:40">
      <c r="A313">
        <v>-1</v>
      </c>
    </row>
    <row r="315" spans="1:40">
      <c r="A315" s="3">
        <v>75</v>
      </c>
      <c r="B315" s="3" t="s">
        <v>271</v>
      </c>
      <c r="C315" s="3">
        <v>2021</v>
      </c>
      <c r="D315" s="3">
        <v>0</v>
      </c>
      <c r="E315" s="3">
        <v>1</v>
      </c>
      <c r="F315" s="3"/>
      <c r="G315" s="3">
        <v>0</v>
      </c>
      <c r="H315" s="3">
        <v>1</v>
      </c>
      <c r="I315" s="3">
        <v>0</v>
      </c>
      <c r="J315" s="3">
        <v>3</v>
      </c>
      <c r="K315" s="3">
        <v>0</v>
      </c>
      <c r="L315" s="3">
        <v>0</v>
      </c>
      <c r="M315" s="3">
        <v>0</v>
      </c>
      <c r="N315" s="3">
        <v>33804725</v>
      </c>
      <c r="O315" s="3">
        <v>1</v>
      </c>
    </row>
    <row r="316" spans="1:40">
      <c r="A316" s="5">
        <v>1</v>
      </c>
      <c r="B316" s="5" t="s">
        <v>272</v>
      </c>
      <c r="C316" s="5" t="s">
        <v>273</v>
      </c>
      <c r="D316" s="5">
        <v>2021</v>
      </c>
      <c r="E316" s="5">
        <v>1</v>
      </c>
      <c r="F316" s="5">
        <v>1</v>
      </c>
      <c r="G316" s="5">
        <v>1</v>
      </c>
      <c r="H316" s="5">
        <v>0</v>
      </c>
      <c r="I316" s="5">
        <v>2</v>
      </c>
      <c r="J316" s="5">
        <v>1</v>
      </c>
      <c r="K316" s="5">
        <v>1</v>
      </c>
      <c r="L316" s="5">
        <v>1</v>
      </c>
      <c r="M316" s="5">
        <v>1</v>
      </c>
      <c r="N316" s="5">
        <v>1</v>
      </c>
      <c r="O316" s="5">
        <v>1</v>
      </c>
      <c r="P316" s="5">
        <v>1</v>
      </c>
      <c r="Q316" s="5">
        <v>1</v>
      </c>
      <c r="R316" s="5" t="s">
        <v>3</v>
      </c>
      <c r="S316" s="5" t="s">
        <v>3</v>
      </c>
      <c r="T316" s="5" t="s">
        <v>3</v>
      </c>
      <c r="U316" s="5" t="s">
        <v>3</v>
      </c>
      <c r="V316" s="5" t="s">
        <v>3</v>
      </c>
      <c r="W316" s="5" t="s">
        <v>3</v>
      </c>
      <c r="X316" s="5" t="s">
        <v>3</v>
      </c>
      <c r="Y316" s="5" t="s">
        <v>3</v>
      </c>
      <c r="Z316" s="5" t="s">
        <v>3</v>
      </c>
      <c r="AA316" s="5" t="s">
        <v>3</v>
      </c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>
        <v>33804726</v>
      </c>
    </row>
    <row r="317" spans="1:40">
      <c r="A317" s="5">
        <v>2</v>
      </c>
      <c r="B317" s="5" t="s">
        <v>274</v>
      </c>
      <c r="C317" s="5" t="s">
        <v>275</v>
      </c>
      <c r="D317" s="5">
        <v>0</v>
      </c>
      <c r="E317" s="5">
        <v>0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>
        <v>33804727</v>
      </c>
    </row>
    <row r="321" spans="1:5">
      <c r="A321">
        <v>65</v>
      </c>
      <c r="C321">
        <v>1</v>
      </c>
      <c r="D321">
        <v>0</v>
      </c>
      <c r="E32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276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33804725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(Source!F241)/1000</f>
        <v>108.50691999999999</v>
      </c>
      <c r="F16" s="7">
        <f>(Source!F242)/1000</f>
        <v>22.636650000000003</v>
      </c>
      <c r="G16" s="7">
        <f>(Source!F233)/1000</f>
        <v>0</v>
      </c>
      <c r="H16" s="7">
        <f>(Source!F243)/1000+(Source!F244)/1000</f>
        <v>0</v>
      </c>
      <c r="I16" s="7">
        <f>E16+F16+G16+H16</f>
        <v>131.14357000000001</v>
      </c>
      <c r="J16" s="7">
        <f>(Source!F239)/1000</f>
        <v>37.585850000000001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73541.38</v>
      </c>
      <c r="AU16" s="7">
        <v>33730.589999999997</v>
      </c>
      <c r="AV16" s="7">
        <v>0</v>
      </c>
      <c r="AW16" s="7">
        <v>0</v>
      </c>
      <c r="AX16" s="7">
        <v>0</v>
      </c>
      <c r="AY16" s="7">
        <v>2224.94</v>
      </c>
      <c r="AZ16" s="7">
        <v>688.88</v>
      </c>
      <c r="BA16" s="7">
        <v>37585.85</v>
      </c>
      <c r="BB16" s="7">
        <v>108506.92</v>
      </c>
      <c r="BC16" s="7">
        <v>22636.65</v>
      </c>
      <c r="BD16" s="7">
        <v>0</v>
      </c>
      <c r="BE16" s="7">
        <v>0</v>
      </c>
      <c r="BF16" s="7">
        <v>126.17454799999997</v>
      </c>
      <c r="BG16" s="7">
        <v>1.9001399999999999</v>
      </c>
      <c r="BH16" s="7">
        <v>291.77999999999997</v>
      </c>
      <c r="BI16" s="7">
        <v>36620.379999999997</v>
      </c>
      <c r="BJ16" s="7">
        <v>20981.81</v>
      </c>
      <c r="BK16" s="7">
        <v>131143.57</v>
      </c>
    </row>
    <row r="18" spans="1:19">
      <c r="A18">
        <v>51</v>
      </c>
      <c r="E18" s="8">
        <f>SUMIF(A16:A17,3,E16:E17)</f>
        <v>108.50691999999999</v>
      </c>
      <c r="F18" s="8">
        <f>SUMIF(A16:A17,3,F16:F17)</f>
        <v>22.636650000000003</v>
      </c>
      <c r="G18" s="8">
        <f>SUMIF(A16:A17,3,G16:G17)</f>
        <v>0</v>
      </c>
      <c r="H18" s="8">
        <f>SUMIF(A16:A17,3,H16:H17)</f>
        <v>0</v>
      </c>
      <c r="I18" s="8">
        <f>SUMIF(A16:A17,3,I16:I17)</f>
        <v>131.14357000000001</v>
      </c>
      <c r="J18" s="8">
        <f>SUMIF(A16:A17,3,J16:J17)</f>
        <v>37.585850000000001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73541.38</v>
      </c>
      <c r="G20" s="4" t="s">
        <v>15</v>
      </c>
      <c r="H20" s="4" t="s">
        <v>16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33730.589999999997</v>
      </c>
      <c r="G21" s="4" t="s">
        <v>17</v>
      </c>
      <c r="H21" s="4" t="s">
        <v>18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19</v>
      </c>
      <c r="H22" s="4" t="s">
        <v>20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33730.589999999997</v>
      </c>
      <c r="G23" s="4" t="s">
        <v>21</v>
      </c>
      <c r="H23" s="4" t="s">
        <v>22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33730.589999999997</v>
      </c>
      <c r="G24" s="4" t="s">
        <v>23</v>
      </c>
      <c r="H24" s="4" t="s">
        <v>24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25</v>
      </c>
      <c r="H25" s="4" t="s">
        <v>26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33730.589999999997</v>
      </c>
      <c r="G26" s="4" t="s">
        <v>27</v>
      </c>
      <c r="H26" s="4" t="s">
        <v>28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29</v>
      </c>
      <c r="H27" s="4" t="s">
        <v>30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31</v>
      </c>
      <c r="H28" s="4" t="s">
        <v>32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33</v>
      </c>
      <c r="H29" s="4" t="s">
        <v>34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2224.94</v>
      </c>
      <c r="G30" s="4" t="s">
        <v>35</v>
      </c>
      <c r="H30" s="4" t="s">
        <v>36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37</v>
      </c>
      <c r="H31" s="4" t="s">
        <v>38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688.88</v>
      </c>
      <c r="G32" s="4" t="s">
        <v>39</v>
      </c>
      <c r="H32" s="4" t="s">
        <v>40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37585.85</v>
      </c>
      <c r="G33" s="4" t="s">
        <v>41</v>
      </c>
      <c r="H33" s="4" t="s">
        <v>42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43</v>
      </c>
      <c r="H34" s="4" t="s">
        <v>44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108506.92</v>
      </c>
      <c r="G35" s="4" t="s">
        <v>45</v>
      </c>
      <c r="H35" s="4" t="s">
        <v>46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22636.65</v>
      </c>
      <c r="G36" s="4" t="s">
        <v>47</v>
      </c>
      <c r="H36" s="4" t="s">
        <v>48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49</v>
      </c>
      <c r="H37" s="4" t="s">
        <v>50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51</v>
      </c>
      <c r="H38" s="4" t="s">
        <v>52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53</v>
      </c>
      <c r="H39" s="4" t="s">
        <v>54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126.17454799999997</v>
      </c>
      <c r="G40" s="4" t="s">
        <v>55</v>
      </c>
      <c r="H40" s="4" t="s">
        <v>56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1.9001399999999999</v>
      </c>
      <c r="G41" s="4" t="s">
        <v>57</v>
      </c>
      <c r="H41" s="4" t="s">
        <v>58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291.77999999999997</v>
      </c>
      <c r="G42" s="4" t="s">
        <v>59</v>
      </c>
      <c r="H42" s="4" t="s">
        <v>60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61</v>
      </c>
      <c r="H43" s="4" t="s">
        <v>62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36620.379999999997</v>
      </c>
      <c r="G44" s="4" t="s">
        <v>63</v>
      </c>
      <c r="H44" s="4" t="s">
        <v>64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20981.81</v>
      </c>
      <c r="G45" s="4" t="s">
        <v>65</v>
      </c>
      <c r="H45" s="4" t="s">
        <v>66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131143.57</v>
      </c>
      <c r="G46" s="4" t="s">
        <v>67</v>
      </c>
      <c r="H46" s="4" t="s">
        <v>68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26228.71</v>
      </c>
      <c r="G47" s="4" t="s">
        <v>206</v>
      </c>
      <c r="H47" s="4" t="s">
        <v>207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157372.28</v>
      </c>
      <c r="G48" s="4" t="s">
        <v>208</v>
      </c>
      <c r="H48" s="4" t="s">
        <v>209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271</v>
      </c>
      <c r="C53" s="3">
        <v>2021</v>
      </c>
      <c r="D53" s="3">
        <v>0</v>
      </c>
      <c r="E53" s="3">
        <v>1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33804725</v>
      </c>
      <c r="O53" s="3">
        <v>1</v>
      </c>
    </row>
    <row r="54" spans="1:40">
      <c r="A54" s="5">
        <v>1</v>
      </c>
      <c r="B54" s="5" t="s">
        <v>272</v>
      </c>
      <c r="C54" s="5" t="s">
        <v>273</v>
      </c>
      <c r="D54" s="5">
        <v>2021</v>
      </c>
      <c r="E54" s="5">
        <v>1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33804726</v>
      </c>
    </row>
    <row r="55" spans="1:40">
      <c r="A55" s="5">
        <v>2</v>
      </c>
      <c r="B55" s="5" t="s">
        <v>274</v>
      </c>
      <c r="C55" s="5" t="s">
        <v>275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33804727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27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ROW(Source!A66)</f>
        <v>66</v>
      </c>
      <c r="B1">
        <v>33804725</v>
      </c>
      <c r="C1">
        <v>33892628</v>
      </c>
      <c r="D1">
        <v>9430636</v>
      </c>
      <c r="E1">
        <v>1</v>
      </c>
      <c r="F1">
        <v>1</v>
      </c>
      <c r="G1">
        <v>1</v>
      </c>
      <c r="H1">
        <v>1</v>
      </c>
      <c r="I1" t="s">
        <v>277</v>
      </c>
      <c r="J1" t="s">
        <v>3</v>
      </c>
      <c r="K1" t="s">
        <v>278</v>
      </c>
      <c r="L1">
        <v>1369</v>
      </c>
      <c r="N1">
        <v>1013</v>
      </c>
      <c r="O1" t="s">
        <v>279</v>
      </c>
      <c r="P1" t="s">
        <v>279</v>
      </c>
      <c r="Q1">
        <v>1</v>
      </c>
      <c r="W1">
        <v>0</v>
      </c>
      <c r="X1">
        <v>625109291</v>
      </c>
      <c r="Y1">
        <v>45.76</v>
      </c>
      <c r="AA1">
        <v>0</v>
      </c>
      <c r="AB1">
        <v>0</v>
      </c>
      <c r="AC1">
        <v>0</v>
      </c>
      <c r="AD1">
        <v>306.91000000000003</v>
      </c>
      <c r="AE1">
        <v>0</v>
      </c>
      <c r="AF1">
        <v>0</v>
      </c>
      <c r="AG1">
        <v>0</v>
      </c>
      <c r="AH1">
        <v>306.91000000000003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45.76</v>
      </c>
      <c r="AU1" t="s">
        <v>3</v>
      </c>
      <c r="AV1">
        <v>1</v>
      </c>
      <c r="AW1">
        <v>2</v>
      </c>
      <c r="AX1">
        <v>33892642</v>
      </c>
      <c r="AY1">
        <v>2</v>
      </c>
      <c r="AZ1">
        <v>131072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Y1*Source!I66</f>
        <v>2.7455999999999996</v>
      </c>
      <c r="CY1">
        <f>AD1</f>
        <v>306.91000000000003</v>
      </c>
      <c r="CZ1">
        <f>AH1</f>
        <v>306.91000000000003</v>
      </c>
      <c r="DA1">
        <f>AL1</f>
        <v>1</v>
      </c>
      <c r="DB1">
        <f t="shared" ref="DB1:DB32" si="0">ROUND(ROUND(AT1*CZ1,2),6)</f>
        <v>14044.2</v>
      </c>
      <c r="DC1">
        <f t="shared" ref="DC1:DC32" si="1">ROUND(ROUND(AT1*AG1,2),6)</f>
        <v>0</v>
      </c>
    </row>
    <row r="2" spans="1:107">
      <c r="A2">
        <f>ROW(Source!A66)</f>
        <v>66</v>
      </c>
      <c r="B2">
        <v>33804725</v>
      </c>
      <c r="C2">
        <v>33892628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71</v>
      </c>
      <c r="J2" t="s">
        <v>3</v>
      </c>
      <c r="K2" t="s">
        <v>280</v>
      </c>
      <c r="L2">
        <v>608254</v>
      </c>
      <c r="N2">
        <v>1013</v>
      </c>
      <c r="O2" t="s">
        <v>281</v>
      </c>
      <c r="P2" t="s">
        <v>281</v>
      </c>
      <c r="Q2">
        <v>1</v>
      </c>
      <c r="W2">
        <v>0</v>
      </c>
      <c r="X2">
        <v>-185737400</v>
      </c>
      <c r="Y2">
        <v>0.9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0.9</v>
      </c>
      <c r="AU2" t="s">
        <v>3</v>
      </c>
      <c r="AV2">
        <v>2</v>
      </c>
      <c r="AW2">
        <v>2</v>
      </c>
      <c r="AX2">
        <v>33892643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Y2*Source!I66</f>
        <v>5.3999999999999999E-2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ROW(Source!A66)</f>
        <v>66</v>
      </c>
      <c r="B3">
        <v>33804725</v>
      </c>
      <c r="C3">
        <v>33892628</v>
      </c>
      <c r="D3">
        <v>24316470</v>
      </c>
      <c r="E3">
        <v>1</v>
      </c>
      <c r="F3">
        <v>1</v>
      </c>
      <c r="G3">
        <v>1</v>
      </c>
      <c r="H3">
        <v>2</v>
      </c>
      <c r="I3" t="s">
        <v>282</v>
      </c>
      <c r="J3" t="s">
        <v>283</v>
      </c>
      <c r="K3" t="s">
        <v>284</v>
      </c>
      <c r="L3">
        <v>1368</v>
      </c>
      <c r="N3">
        <v>1011</v>
      </c>
      <c r="O3" t="s">
        <v>285</v>
      </c>
      <c r="P3" t="s">
        <v>285</v>
      </c>
      <c r="Q3">
        <v>1</v>
      </c>
      <c r="W3">
        <v>0</v>
      </c>
      <c r="X3">
        <v>-1522137766</v>
      </c>
      <c r="Y3">
        <v>0.9</v>
      </c>
      <c r="AA3">
        <v>0</v>
      </c>
      <c r="AB3">
        <v>1097.4000000000001</v>
      </c>
      <c r="AC3">
        <v>444.29</v>
      </c>
      <c r="AD3">
        <v>0</v>
      </c>
      <c r="AE3">
        <v>0</v>
      </c>
      <c r="AF3">
        <v>134.65</v>
      </c>
      <c r="AG3">
        <v>13.5</v>
      </c>
      <c r="AH3">
        <v>0</v>
      </c>
      <c r="AI3">
        <v>1</v>
      </c>
      <c r="AJ3">
        <v>8.15</v>
      </c>
      <c r="AK3">
        <v>32.909999999999997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0.9</v>
      </c>
      <c r="AU3" t="s">
        <v>3</v>
      </c>
      <c r="AV3">
        <v>0</v>
      </c>
      <c r="AW3">
        <v>2</v>
      </c>
      <c r="AX3">
        <v>33892644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Y3*Source!I66</f>
        <v>5.3999999999999999E-2</v>
      </c>
      <c r="CY3">
        <f>AB3</f>
        <v>1097.4000000000001</v>
      </c>
      <c r="CZ3">
        <f>AF3</f>
        <v>134.65</v>
      </c>
      <c r="DA3">
        <f>AJ3</f>
        <v>8.15</v>
      </c>
      <c r="DB3">
        <f t="shared" si="0"/>
        <v>121.19</v>
      </c>
      <c r="DC3">
        <f t="shared" si="1"/>
        <v>12.15</v>
      </c>
    </row>
    <row r="4" spans="1:107">
      <c r="A4">
        <f>ROW(Source!A66)</f>
        <v>66</v>
      </c>
      <c r="B4">
        <v>33804725</v>
      </c>
      <c r="C4">
        <v>33892628</v>
      </c>
      <c r="D4">
        <v>24262102</v>
      </c>
      <c r="E4">
        <v>1</v>
      </c>
      <c r="F4">
        <v>1</v>
      </c>
      <c r="G4">
        <v>1</v>
      </c>
      <c r="H4">
        <v>2</v>
      </c>
      <c r="I4" t="s">
        <v>286</v>
      </c>
      <c r="J4" t="s">
        <v>287</v>
      </c>
      <c r="K4" t="s">
        <v>288</v>
      </c>
      <c r="L4">
        <v>1368</v>
      </c>
      <c r="N4">
        <v>1011</v>
      </c>
      <c r="O4" t="s">
        <v>285</v>
      </c>
      <c r="P4" t="s">
        <v>285</v>
      </c>
      <c r="Q4">
        <v>1</v>
      </c>
      <c r="W4">
        <v>0</v>
      </c>
      <c r="X4">
        <v>-365761310</v>
      </c>
      <c r="Y4">
        <v>0.9</v>
      </c>
      <c r="AA4">
        <v>0</v>
      </c>
      <c r="AB4">
        <v>918.77</v>
      </c>
      <c r="AC4">
        <v>381.76</v>
      </c>
      <c r="AD4">
        <v>0</v>
      </c>
      <c r="AE4">
        <v>0</v>
      </c>
      <c r="AF4">
        <v>87.17</v>
      </c>
      <c r="AG4">
        <v>11.6</v>
      </c>
      <c r="AH4">
        <v>0</v>
      </c>
      <c r="AI4">
        <v>1</v>
      </c>
      <c r="AJ4">
        <v>10.54</v>
      </c>
      <c r="AK4">
        <v>32.909999999999997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0.9</v>
      </c>
      <c r="AU4" t="s">
        <v>3</v>
      </c>
      <c r="AV4">
        <v>0</v>
      </c>
      <c r="AW4">
        <v>2</v>
      </c>
      <c r="AX4">
        <v>33892645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Y4*Source!I66</f>
        <v>5.3999999999999999E-2</v>
      </c>
      <c r="CY4">
        <f>AB4</f>
        <v>918.77</v>
      </c>
      <c r="CZ4">
        <f>AF4</f>
        <v>87.17</v>
      </c>
      <c r="DA4">
        <f>AJ4</f>
        <v>10.54</v>
      </c>
      <c r="DB4">
        <f t="shared" si="0"/>
        <v>78.45</v>
      </c>
      <c r="DC4">
        <f t="shared" si="1"/>
        <v>10.44</v>
      </c>
    </row>
    <row r="5" spans="1:107">
      <c r="A5">
        <f>ROW(Source!A66)</f>
        <v>66</v>
      </c>
      <c r="B5">
        <v>33804725</v>
      </c>
      <c r="C5">
        <v>33892628</v>
      </c>
      <c r="D5">
        <v>24305918</v>
      </c>
      <c r="E5">
        <v>1</v>
      </c>
      <c r="F5">
        <v>1</v>
      </c>
      <c r="G5">
        <v>1</v>
      </c>
      <c r="H5">
        <v>3</v>
      </c>
      <c r="I5" t="s">
        <v>289</v>
      </c>
      <c r="J5" t="s">
        <v>290</v>
      </c>
      <c r="K5" t="s">
        <v>291</v>
      </c>
      <c r="L5">
        <v>1348</v>
      </c>
      <c r="N5">
        <v>1009</v>
      </c>
      <c r="O5" t="s">
        <v>134</v>
      </c>
      <c r="P5" t="s">
        <v>134</v>
      </c>
      <c r="Q5">
        <v>1000</v>
      </c>
      <c r="W5">
        <v>0</v>
      </c>
      <c r="X5">
        <v>-87842765</v>
      </c>
      <c r="Y5">
        <v>3.3E-4</v>
      </c>
      <c r="AA5">
        <v>153450</v>
      </c>
      <c r="AB5">
        <v>0</v>
      </c>
      <c r="AC5">
        <v>0</v>
      </c>
      <c r="AD5">
        <v>0</v>
      </c>
      <c r="AE5">
        <v>19800</v>
      </c>
      <c r="AF5">
        <v>0</v>
      </c>
      <c r="AG5">
        <v>0</v>
      </c>
      <c r="AH5">
        <v>0</v>
      </c>
      <c r="AI5">
        <v>7.75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3.3E-4</v>
      </c>
      <c r="AU5" t="s">
        <v>3</v>
      </c>
      <c r="AV5">
        <v>0</v>
      </c>
      <c r="AW5">
        <v>2</v>
      </c>
      <c r="AX5">
        <v>33892646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Y5*Source!I66</f>
        <v>1.98E-5</v>
      </c>
      <c r="CY5">
        <f t="shared" ref="CY5:CY13" si="2">AA5</f>
        <v>153450</v>
      </c>
      <c r="CZ5">
        <f t="shared" ref="CZ5:CZ13" si="3">AE5</f>
        <v>19800</v>
      </c>
      <c r="DA5">
        <f t="shared" ref="DA5:DA13" si="4">AI5</f>
        <v>7.75</v>
      </c>
      <c r="DB5">
        <f t="shared" si="0"/>
        <v>6.53</v>
      </c>
      <c r="DC5">
        <f t="shared" si="1"/>
        <v>0</v>
      </c>
    </row>
    <row r="6" spans="1:107">
      <c r="A6">
        <f>ROW(Source!A66)</f>
        <v>66</v>
      </c>
      <c r="B6">
        <v>33804725</v>
      </c>
      <c r="C6">
        <v>33892628</v>
      </c>
      <c r="D6">
        <v>24326171</v>
      </c>
      <c r="E6">
        <v>1</v>
      </c>
      <c r="F6">
        <v>1</v>
      </c>
      <c r="G6">
        <v>1</v>
      </c>
      <c r="H6">
        <v>3</v>
      </c>
      <c r="I6" t="s">
        <v>292</v>
      </c>
      <c r="J6" t="s">
        <v>293</v>
      </c>
      <c r="K6" t="s">
        <v>294</v>
      </c>
      <c r="L6">
        <v>1348</v>
      </c>
      <c r="N6">
        <v>1009</v>
      </c>
      <c r="O6" t="s">
        <v>134</v>
      </c>
      <c r="P6" t="s">
        <v>134</v>
      </c>
      <c r="Q6">
        <v>1000</v>
      </c>
      <c r="W6">
        <v>0</v>
      </c>
      <c r="X6">
        <v>140522372</v>
      </c>
      <c r="Y6">
        <v>1.4E-3</v>
      </c>
      <c r="AA6">
        <v>34372.800000000003</v>
      </c>
      <c r="AB6">
        <v>0</v>
      </c>
      <c r="AC6">
        <v>0</v>
      </c>
      <c r="AD6">
        <v>0</v>
      </c>
      <c r="AE6">
        <v>3960</v>
      </c>
      <c r="AF6">
        <v>0</v>
      </c>
      <c r="AG6">
        <v>0</v>
      </c>
      <c r="AH6">
        <v>0</v>
      </c>
      <c r="AI6">
        <v>8.68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1.4E-3</v>
      </c>
      <c r="AU6" t="s">
        <v>3</v>
      </c>
      <c r="AV6">
        <v>0</v>
      </c>
      <c r="AW6">
        <v>2</v>
      </c>
      <c r="AX6">
        <v>33892647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Y6*Source!I66</f>
        <v>8.3999999999999995E-5</v>
      </c>
      <c r="CY6">
        <f t="shared" si="2"/>
        <v>34372.800000000003</v>
      </c>
      <c r="CZ6">
        <f t="shared" si="3"/>
        <v>3960</v>
      </c>
      <c r="DA6">
        <f t="shared" si="4"/>
        <v>8.68</v>
      </c>
      <c r="DB6">
        <f t="shared" si="0"/>
        <v>5.54</v>
      </c>
      <c r="DC6">
        <f t="shared" si="1"/>
        <v>0</v>
      </c>
    </row>
    <row r="7" spans="1:107">
      <c r="A7">
        <f>ROW(Source!A66)</f>
        <v>66</v>
      </c>
      <c r="B7">
        <v>33804725</v>
      </c>
      <c r="C7">
        <v>33892628</v>
      </c>
      <c r="D7">
        <v>24330817</v>
      </c>
      <c r="E7">
        <v>1</v>
      </c>
      <c r="F7">
        <v>1</v>
      </c>
      <c r="G7">
        <v>1</v>
      </c>
      <c r="H7">
        <v>3</v>
      </c>
      <c r="I7" t="s">
        <v>295</v>
      </c>
      <c r="J7" t="s">
        <v>296</v>
      </c>
      <c r="K7" t="s">
        <v>297</v>
      </c>
      <c r="L7">
        <v>1348</v>
      </c>
      <c r="N7">
        <v>1009</v>
      </c>
      <c r="O7" t="s">
        <v>134</v>
      </c>
      <c r="P7" t="s">
        <v>134</v>
      </c>
      <c r="Q7">
        <v>1000</v>
      </c>
      <c r="W7">
        <v>0</v>
      </c>
      <c r="X7">
        <v>902378642</v>
      </c>
      <c r="Y7">
        <v>7.7999999999999996E-3</v>
      </c>
      <c r="AA7">
        <v>17435.599999999999</v>
      </c>
      <c r="AB7">
        <v>0</v>
      </c>
      <c r="AC7">
        <v>0</v>
      </c>
      <c r="AD7">
        <v>0</v>
      </c>
      <c r="AE7">
        <v>1820</v>
      </c>
      <c r="AF7">
        <v>0</v>
      </c>
      <c r="AG7">
        <v>0</v>
      </c>
      <c r="AH7">
        <v>0</v>
      </c>
      <c r="AI7">
        <v>9.58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7.7999999999999996E-3</v>
      </c>
      <c r="AU7" t="s">
        <v>3</v>
      </c>
      <c r="AV7">
        <v>0</v>
      </c>
      <c r="AW7">
        <v>2</v>
      </c>
      <c r="AX7">
        <v>33892648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Y7*Source!I66</f>
        <v>4.6799999999999994E-4</v>
      </c>
      <c r="CY7">
        <f t="shared" si="2"/>
        <v>17435.599999999999</v>
      </c>
      <c r="CZ7">
        <f t="shared" si="3"/>
        <v>1820</v>
      </c>
      <c r="DA7">
        <f t="shared" si="4"/>
        <v>9.58</v>
      </c>
      <c r="DB7">
        <f t="shared" si="0"/>
        <v>14.2</v>
      </c>
      <c r="DC7">
        <f t="shared" si="1"/>
        <v>0</v>
      </c>
    </row>
    <row r="8" spans="1:107">
      <c r="A8">
        <f>ROW(Source!A66)</f>
        <v>66</v>
      </c>
      <c r="B8">
        <v>33804725</v>
      </c>
      <c r="C8">
        <v>33892628</v>
      </c>
      <c r="D8">
        <v>24551895</v>
      </c>
      <c r="E8">
        <v>1</v>
      </c>
      <c r="F8">
        <v>1</v>
      </c>
      <c r="G8">
        <v>1</v>
      </c>
      <c r="H8">
        <v>3</v>
      </c>
      <c r="I8" t="s">
        <v>298</v>
      </c>
      <c r="J8" t="s">
        <v>299</v>
      </c>
      <c r="K8" t="s">
        <v>300</v>
      </c>
      <c r="L8">
        <v>1346</v>
      </c>
      <c r="N8">
        <v>1009</v>
      </c>
      <c r="O8" t="s">
        <v>301</v>
      </c>
      <c r="P8" t="s">
        <v>301</v>
      </c>
      <c r="Q8">
        <v>1</v>
      </c>
      <c r="W8">
        <v>0</v>
      </c>
      <c r="X8">
        <v>326289475</v>
      </c>
      <c r="Y8">
        <v>0.06</v>
      </c>
      <c r="AA8">
        <v>63.21</v>
      </c>
      <c r="AB8">
        <v>0</v>
      </c>
      <c r="AC8">
        <v>0</v>
      </c>
      <c r="AD8">
        <v>0</v>
      </c>
      <c r="AE8">
        <v>28.6</v>
      </c>
      <c r="AF8">
        <v>0</v>
      </c>
      <c r="AG8">
        <v>0</v>
      </c>
      <c r="AH8">
        <v>0</v>
      </c>
      <c r="AI8">
        <v>2.21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0.06</v>
      </c>
      <c r="AU8" t="s">
        <v>3</v>
      </c>
      <c r="AV8">
        <v>0</v>
      </c>
      <c r="AW8">
        <v>2</v>
      </c>
      <c r="AX8">
        <v>33892649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Y8*Source!I66</f>
        <v>3.5999999999999999E-3</v>
      </c>
      <c r="CY8">
        <f t="shared" si="2"/>
        <v>63.21</v>
      </c>
      <c r="CZ8">
        <f t="shared" si="3"/>
        <v>28.6</v>
      </c>
      <c r="DA8">
        <f t="shared" si="4"/>
        <v>2.21</v>
      </c>
      <c r="DB8">
        <f t="shared" si="0"/>
        <v>1.72</v>
      </c>
      <c r="DC8">
        <f t="shared" si="1"/>
        <v>0</v>
      </c>
    </row>
    <row r="9" spans="1:107">
      <c r="A9">
        <f>ROW(Source!A66)</f>
        <v>66</v>
      </c>
      <c r="B9">
        <v>33804725</v>
      </c>
      <c r="C9">
        <v>33892628</v>
      </c>
      <c r="D9">
        <v>24552971</v>
      </c>
      <c r="E9">
        <v>1</v>
      </c>
      <c r="F9">
        <v>1</v>
      </c>
      <c r="G9">
        <v>1</v>
      </c>
      <c r="H9">
        <v>3</v>
      </c>
      <c r="I9" t="s">
        <v>302</v>
      </c>
      <c r="J9" t="s">
        <v>303</v>
      </c>
      <c r="K9" t="s">
        <v>304</v>
      </c>
      <c r="L9">
        <v>1346</v>
      </c>
      <c r="N9">
        <v>1009</v>
      </c>
      <c r="O9" t="s">
        <v>301</v>
      </c>
      <c r="P9" t="s">
        <v>301</v>
      </c>
      <c r="Q9">
        <v>1</v>
      </c>
      <c r="W9">
        <v>0</v>
      </c>
      <c r="X9">
        <v>295609945</v>
      </c>
      <c r="Y9">
        <v>0.4</v>
      </c>
      <c r="AA9">
        <v>99.71</v>
      </c>
      <c r="AB9">
        <v>0</v>
      </c>
      <c r="AC9">
        <v>0</v>
      </c>
      <c r="AD9">
        <v>0</v>
      </c>
      <c r="AE9">
        <v>30.4</v>
      </c>
      <c r="AF9">
        <v>0</v>
      </c>
      <c r="AG9">
        <v>0</v>
      </c>
      <c r="AH9">
        <v>0</v>
      </c>
      <c r="AI9">
        <v>3.28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0.4</v>
      </c>
      <c r="AU9" t="s">
        <v>3</v>
      </c>
      <c r="AV9">
        <v>0</v>
      </c>
      <c r="AW9">
        <v>2</v>
      </c>
      <c r="AX9">
        <v>33892650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Y9*Source!I66</f>
        <v>2.4E-2</v>
      </c>
      <c r="CY9">
        <f t="shared" si="2"/>
        <v>99.71</v>
      </c>
      <c r="CZ9">
        <f t="shared" si="3"/>
        <v>30.4</v>
      </c>
      <c r="DA9">
        <f t="shared" si="4"/>
        <v>3.28</v>
      </c>
      <c r="DB9">
        <f t="shared" si="0"/>
        <v>12.16</v>
      </c>
      <c r="DC9">
        <f t="shared" si="1"/>
        <v>0</v>
      </c>
    </row>
    <row r="10" spans="1:107">
      <c r="A10">
        <f>ROW(Source!A66)</f>
        <v>66</v>
      </c>
      <c r="B10">
        <v>33804725</v>
      </c>
      <c r="C10">
        <v>33892628</v>
      </c>
      <c r="D10">
        <v>24358570</v>
      </c>
      <c r="E10">
        <v>1</v>
      </c>
      <c r="F10">
        <v>1</v>
      </c>
      <c r="G10">
        <v>1</v>
      </c>
      <c r="H10">
        <v>3</v>
      </c>
      <c r="I10" t="s">
        <v>305</v>
      </c>
      <c r="J10" t="s">
        <v>306</v>
      </c>
      <c r="K10" t="s">
        <v>307</v>
      </c>
      <c r="L10">
        <v>1355</v>
      </c>
      <c r="N10">
        <v>1010</v>
      </c>
      <c r="O10" t="s">
        <v>88</v>
      </c>
      <c r="P10" t="s">
        <v>88</v>
      </c>
      <c r="Q10">
        <v>100</v>
      </c>
      <c r="W10">
        <v>0</v>
      </c>
      <c r="X10">
        <v>628216102</v>
      </c>
      <c r="Y10">
        <v>0.32</v>
      </c>
      <c r="AA10">
        <v>55.04</v>
      </c>
      <c r="AB10">
        <v>0</v>
      </c>
      <c r="AC10">
        <v>0</v>
      </c>
      <c r="AD10">
        <v>0</v>
      </c>
      <c r="AE10">
        <v>86</v>
      </c>
      <c r="AF10">
        <v>0</v>
      </c>
      <c r="AG10">
        <v>0</v>
      </c>
      <c r="AH10">
        <v>0</v>
      </c>
      <c r="AI10">
        <v>0.64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0.32</v>
      </c>
      <c r="AU10" t="s">
        <v>3</v>
      </c>
      <c r="AV10">
        <v>0</v>
      </c>
      <c r="AW10">
        <v>2</v>
      </c>
      <c r="AX10">
        <v>33892651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Y10*Source!I66</f>
        <v>1.9199999999999998E-2</v>
      </c>
      <c r="CY10">
        <f t="shared" si="2"/>
        <v>55.04</v>
      </c>
      <c r="CZ10">
        <f t="shared" si="3"/>
        <v>86</v>
      </c>
      <c r="DA10">
        <f t="shared" si="4"/>
        <v>0.64</v>
      </c>
      <c r="DB10">
        <f t="shared" si="0"/>
        <v>27.52</v>
      </c>
      <c r="DC10">
        <f t="shared" si="1"/>
        <v>0</v>
      </c>
    </row>
    <row r="11" spans="1:107">
      <c r="A11">
        <f>ROW(Source!A66)</f>
        <v>66</v>
      </c>
      <c r="B11">
        <v>33804725</v>
      </c>
      <c r="C11">
        <v>33892628</v>
      </c>
      <c r="D11">
        <v>24312272</v>
      </c>
      <c r="E11">
        <v>1</v>
      </c>
      <c r="F11">
        <v>1</v>
      </c>
      <c r="G11">
        <v>1</v>
      </c>
      <c r="H11">
        <v>3</v>
      </c>
      <c r="I11" t="s">
        <v>308</v>
      </c>
      <c r="J11" t="s">
        <v>309</v>
      </c>
      <c r="K11" t="s">
        <v>310</v>
      </c>
      <c r="L11">
        <v>1348</v>
      </c>
      <c r="N11">
        <v>1009</v>
      </c>
      <c r="O11" t="s">
        <v>134</v>
      </c>
      <c r="P11" t="s">
        <v>134</v>
      </c>
      <c r="Q11">
        <v>1000</v>
      </c>
      <c r="W11">
        <v>0</v>
      </c>
      <c r="X11">
        <v>-1518679237</v>
      </c>
      <c r="Y11">
        <v>2.1000000000000001E-2</v>
      </c>
      <c r="AA11">
        <v>4971.16</v>
      </c>
      <c r="AB11">
        <v>0</v>
      </c>
      <c r="AC11">
        <v>0</v>
      </c>
      <c r="AD11">
        <v>0</v>
      </c>
      <c r="AE11">
        <v>729.98</v>
      </c>
      <c r="AF11">
        <v>0</v>
      </c>
      <c r="AG11">
        <v>0</v>
      </c>
      <c r="AH11">
        <v>0</v>
      </c>
      <c r="AI11">
        <v>6.81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2.1000000000000001E-2</v>
      </c>
      <c r="AU11" t="s">
        <v>3</v>
      </c>
      <c r="AV11">
        <v>0</v>
      </c>
      <c r="AW11">
        <v>2</v>
      </c>
      <c r="AX11">
        <v>33892652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Y11*Source!I66</f>
        <v>1.2600000000000001E-3</v>
      </c>
      <c r="CY11">
        <f t="shared" si="2"/>
        <v>4971.16</v>
      </c>
      <c r="CZ11">
        <f t="shared" si="3"/>
        <v>729.98</v>
      </c>
      <c r="DA11">
        <f t="shared" si="4"/>
        <v>6.81</v>
      </c>
      <c r="DB11">
        <f t="shared" si="0"/>
        <v>15.33</v>
      </c>
      <c r="DC11">
        <f t="shared" si="1"/>
        <v>0</v>
      </c>
    </row>
    <row r="12" spans="1:107">
      <c r="A12">
        <f>ROW(Source!A66)</f>
        <v>66</v>
      </c>
      <c r="B12">
        <v>33804725</v>
      </c>
      <c r="C12">
        <v>33892628</v>
      </c>
      <c r="D12">
        <v>29152134</v>
      </c>
      <c r="E12">
        <v>1</v>
      </c>
      <c r="F12">
        <v>1</v>
      </c>
      <c r="G12">
        <v>1</v>
      </c>
      <c r="H12">
        <v>3</v>
      </c>
      <c r="I12" t="s">
        <v>80</v>
      </c>
      <c r="J12" t="s">
        <v>83</v>
      </c>
      <c r="K12" t="s">
        <v>81</v>
      </c>
      <c r="L12">
        <v>1477</v>
      </c>
      <c r="N12">
        <v>1013</v>
      </c>
      <c r="O12" t="s">
        <v>82</v>
      </c>
      <c r="P12" t="s">
        <v>84</v>
      </c>
      <c r="Q12">
        <v>1</v>
      </c>
      <c r="W12">
        <v>0</v>
      </c>
      <c r="X12">
        <v>-941243289</v>
      </c>
      <c r="Y12">
        <v>0.1</v>
      </c>
      <c r="AA12">
        <v>31991.33</v>
      </c>
      <c r="AB12">
        <v>0</v>
      </c>
      <c r="AC12">
        <v>0</v>
      </c>
      <c r="AD12">
        <v>0</v>
      </c>
      <c r="AE12">
        <v>3090.95</v>
      </c>
      <c r="AF12">
        <v>0</v>
      </c>
      <c r="AG12">
        <v>0</v>
      </c>
      <c r="AH12">
        <v>0</v>
      </c>
      <c r="AI12">
        <v>10.35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0.1</v>
      </c>
      <c r="AU12" t="s">
        <v>3</v>
      </c>
      <c r="AV12">
        <v>0</v>
      </c>
      <c r="AW12">
        <v>1</v>
      </c>
      <c r="AX12">
        <v>-1</v>
      </c>
      <c r="AY12">
        <v>0</v>
      </c>
      <c r="AZ12">
        <v>0</v>
      </c>
      <c r="BA12" t="s"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Y12*Source!I66</f>
        <v>6.0000000000000001E-3</v>
      </c>
      <c r="CY12">
        <f t="shared" si="2"/>
        <v>31991.33</v>
      </c>
      <c r="CZ12">
        <f t="shared" si="3"/>
        <v>3090.95</v>
      </c>
      <c r="DA12">
        <f t="shared" si="4"/>
        <v>10.35</v>
      </c>
      <c r="DB12">
        <f t="shared" si="0"/>
        <v>309.10000000000002</v>
      </c>
      <c r="DC12">
        <f t="shared" si="1"/>
        <v>0</v>
      </c>
    </row>
    <row r="13" spans="1:107">
      <c r="A13">
        <f>ROW(Source!A66)</f>
        <v>66</v>
      </c>
      <c r="B13">
        <v>33804725</v>
      </c>
      <c r="C13">
        <v>33892628</v>
      </c>
      <c r="D13">
        <v>24519631</v>
      </c>
      <c r="E13">
        <v>1</v>
      </c>
      <c r="F13">
        <v>1</v>
      </c>
      <c r="G13">
        <v>1</v>
      </c>
      <c r="H13">
        <v>3</v>
      </c>
      <c r="I13" t="s">
        <v>311</v>
      </c>
      <c r="J13" t="s">
        <v>312</v>
      </c>
      <c r="K13" t="s">
        <v>313</v>
      </c>
      <c r="L13">
        <v>1374</v>
      </c>
      <c r="N13">
        <v>1013</v>
      </c>
      <c r="O13" t="s">
        <v>314</v>
      </c>
      <c r="P13" t="s">
        <v>314</v>
      </c>
      <c r="Q13">
        <v>1</v>
      </c>
      <c r="W13">
        <v>0</v>
      </c>
      <c r="X13">
        <v>1223377994</v>
      </c>
      <c r="Y13">
        <v>8.6</v>
      </c>
      <c r="AA13">
        <v>1</v>
      </c>
      <c r="AB13">
        <v>0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8.6</v>
      </c>
      <c r="AU13" t="s">
        <v>3</v>
      </c>
      <c r="AV13">
        <v>0</v>
      </c>
      <c r="AW13">
        <v>2</v>
      </c>
      <c r="AX13">
        <v>33892653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Y13*Source!I66</f>
        <v>0.51600000000000001</v>
      </c>
      <c r="CY13">
        <f t="shared" si="2"/>
        <v>1</v>
      </c>
      <c r="CZ13">
        <f t="shared" si="3"/>
        <v>1</v>
      </c>
      <c r="DA13">
        <f t="shared" si="4"/>
        <v>1</v>
      </c>
      <c r="DB13">
        <f t="shared" si="0"/>
        <v>8.6</v>
      </c>
      <c r="DC13">
        <f t="shared" si="1"/>
        <v>0</v>
      </c>
    </row>
    <row r="14" spans="1:107">
      <c r="A14">
        <f>ROW(Source!A68)</f>
        <v>68</v>
      </c>
      <c r="B14">
        <v>33804725</v>
      </c>
      <c r="C14">
        <v>33892655</v>
      </c>
      <c r="D14">
        <v>9431548</v>
      </c>
      <c r="E14">
        <v>1</v>
      </c>
      <c r="F14">
        <v>1</v>
      </c>
      <c r="G14">
        <v>1</v>
      </c>
      <c r="H14">
        <v>1</v>
      </c>
      <c r="I14" t="s">
        <v>315</v>
      </c>
      <c r="J14" t="s">
        <v>3</v>
      </c>
      <c r="K14" t="s">
        <v>316</v>
      </c>
      <c r="L14">
        <v>1369</v>
      </c>
      <c r="N14">
        <v>1013</v>
      </c>
      <c r="O14" t="s">
        <v>279</v>
      </c>
      <c r="P14" t="s">
        <v>279</v>
      </c>
      <c r="Q14">
        <v>1</v>
      </c>
      <c r="W14">
        <v>0</v>
      </c>
      <c r="X14">
        <v>1246207434</v>
      </c>
      <c r="Y14">
        <v>316.8</v>
      </c>
      <c r="AA14">
        <v>0</v>
      </c>
      <c r="AB14">
        <v>0</v>
      </c>
      <c r="AC14">
        <v>0</v>
      </c>
      <c r="AD14">
        <v>323.88</v>
      </c>
      <c r="AE14">
        <v>0</v>
      </c>
      <c r="AF14">
        <v>0</v>
      </c>
      <c r="AG14">
        <v>0</v>
      </c>
      <c r="AH14">
        <v>323.88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316.8</v>
      </c>
      <c r="AU14" t="s">
        <v>3</v>
      </c>
      <c r="AV14">
        <v>1</v>
      </c>
      <c r="AW14">
        <v>2</v>
      </c>
      <c r="AX14">
        <v>33892670</v>
      </c>
      <c r="AY14">
        <v>2</v>
      </c>
      <c r="AZ14">
        <v>131072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Y14*Source!I68</f>
        <v>19.007999999999999</v>
      </c>
      <c r="CY14">
        <f>AD14</f>
        <v>323.88</v>
      </c>
      <c r="CZ14">
        <f>AH14</f>
        <v>323.88</v>
      </c>
      <c r="DA14">
        <f>AL14</f>
        <v>1</v>
      </c>
      <c r="DB14">
        <f t="shared" si="0"/>
        <v>102605.18</v>
      </c>
      <c r="DC14">
        <f t="shared" si="1"/>
        <v>0</v>
      </c>
    </row>
    <row r="15" spans="1:107">
      <c r="A15">
        <f>ROW(Source!A68)</f>
        <v>68</v>
      </c>
      <c r="B15">
        <v>33804725</v>
      </c>
      <c r="C15">
        <v>33892655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71</v>
      </c>
      <c r="J15" t="s">
        <v>3</v>
      </c>
      <c r="K15" t="s">
        <v>280</v>
      </c>
      <c r="L15">
        <v>608254</v>
      </c>
      <c r="N15">
        <v>1013</v>
      </c>
      <c r="O15" t="s">
        <v>281</v>
      </c>
      <c r="P15" t="s">
        <v>281</v>
      </c>
      <c r="Q15">
        <v>1</v>
      </c>
      <c r="W15">
        <v>0</v>
      </c>
      <c r="X15">
        <v>-185737400</v>
      </c>
      <c r="Y15">
        <v>1.2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1.2</v>
      </c>
      <c r="AU15" t="s">
        <v>3</v>
      </c>
      <c r="AV15">
        <v>2</v>
      </c>
      <c r="AW15">
        <v>2</v>
      </c>
      <c r="AX15">
        <v>33892671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Y15*Source!I68</f>
        <v>7.1999999999999995E-2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>
      <c r="A16">
        <f>ROW(Source!A68)</f>
        <v>68</v>
      </c>
      <c r="B16">
        <v>33804725</v>
      </c>
      <c r="C16">
        <v>33892655</v>
      </c>
      <c r="D16">
        <v>24316470</v>
      </c>
      <c r="E16">
        <v>1</v>
      </c>
      <c r="F16">
        <v>1</v>
      </c>
      <c r="G16">
        <v>1</v>
      </c>
      <c r="H16">
        <v>2</v>
      </c>
      <c r="I16" t="s">
        <v>282</v>
      </c>
      <c r="J16" t="s">
        <v>283</v>
      </c>
      <c r="K16" t="s">
        <v>284</v>
      </c>
      <c r="L16">
        <v>1368</v>
      </c>
      <c r="N16">
        <v>1011</v>
      </c>
      <c r="O16" t="s">
        <v>285</v>
      </c>
      <c r="P16" t="s">
        <v>285</v>
      </c>
      <c r="Q16">
        <v>1</v>
      </c>
      <c r="W16">
        <v>0</v>
      </c>
      <c r="X16">
        <v>-1522137766</v>
      </c>
      <c r="Y16">
        <v>1.2</v>
      </c>
      <c r="AA16">
        <v>0</v>
      </c>
      <c r="AB16">
        <v>1097.4000000000001</v>
      </c>
      <c r="AC16">
        <v>444.29</v>
      </c>
      <c r="AD16">
        <v>0</v>
      </c>
      <c r="AE16">
        <v>0</v>
      </c>
      <c r="AF16">
        <v>134.65</v>
      </c>
      <c r="AG16">
        <v>13.5</v>
      </c>
      <c r="AH16">
        <v>0</v>
      </c>
      <c r="AI16">
        <v>1</v>
      </c>
      <c r="AJ16">
        <v>8.15</v>
      </c>
      <c r="AK16">
        <v>32.909999999999997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1.2</v>
      </c>
      <c r="AU16" t="s">
        <v>3</v>
      </c>
      <c r="AV16">
        <v>0</v>
      </c>
      <c r="AW16">
        <v>2</v>
      </c>
      <c r="AX16">
        <v>33892672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Y16*Source!I68</f>
        <v>7.1999999999999995E-2</v>
      </c>
      <c r="CY16">
        <f>AB16</f>
        <v>1097.4000000000001</v>
      </c>
      <c r="CZ16">
        <f>AF16</f>
        <v>134.65</v>
      </c>
      <c r="DA16">
        <f>AJ16</f>
        <v>8.15</v>
      </c>
      <c r="DB16">
        <f t="shared" si="0"/>
        <v>161.58000000000001</v>
      </c>
      <c r="DC16">
        <f t="shared" si="1"/>
        <v>16.2</v>
      </c>
    </row>
    <row r="17" spans="1:107">
      <c r="A17">
        <f>ROW(Source!A68)</f>
        <v>68</v>
      </c>
      <c r="B17">
        <v>33804725</v>
      </c>
      <c r="C17">
        <v>33892655</v>
      </c>
      <c r="D17">
        <v>24266779</v>
      </c>
      <c r="E17">
        <v>1</v>
      </c>
      <c r="F17">
        <v>1</v>
      </c>
      <c r="G17">
        <v>1</v>
      </c>
      <c r="H17">
        <v>2</v>
      </c>
      <c r="I17" t="s">
        <v>317</v>
      </c>
      <c r="J17" t="s">
        <v>318</v>
      </c>
      <c r="K17" t="s">
        <v>319</v>
      </c>
      <c r="L17">
        <v>1368</v>
      </c>
      <c r="N17">
        <v>1011</v>
      </c>
      <c r="O17" t="s">
        <v>285</v>
      </c>
      <c r="P17" t="s">
        <v>285</v>
      </c>
      <c r="Q17">
        <v>1</v>
      </c>
      <c r="W17">
        <v>0</v>
      </c>
      <c r="X17">
        <v>733323170</v>
      </c>
      <c r="Y17">
        <v>1.1399999999999999</v>
      </c>
      <c r="AA17">
        <v>0</v>
      </c>
      <c r="AB17">
        <v>60.26</v>
      </c>
      <c r="AC17">
        <v>0</v>
      </c>
      <c r="AD17">
        <v>0</v>
      </c>
      <c r="AE17">
        <v>0</v>
      </c>
      <c r="AF17">
        <v>8.1</v>
      </c>
      <c r="AG17">
        <v>0</v>
      </c>
      <c r="AH17">
        <v>0</v>
      </c>
      <c r="AI17">
        <v>1</v>
      </c>
      <c r="AJ17">
        <v>7.44</v>
      </c>
      <c r="AK17">
        <v>32.909999999999997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1.1399999999999999</v>
      </c>
      <c r="AU17" t="s">
        <v>3</v>
      </c>
      <c r="AV17">
        <v>0</v>
      </c>
      <c r="AW17">
        <v>2</v>
      </c>
      <c r="AX17">
        <v>33892673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Y17*Source!I68</f>
        <v>6.8399999999999989E-2</v>
      </c>
      <c r="CY17">
        <f>AB17</f>
        <v>60.26</v>
      </c>
      <c r="CZ17">
        <f>AF17</f>
        <v>8.1</v>
      </c>
      <c r="DA17">
        <f>AJ17</f>
        <v>7.44</v>
      </c>
      <c r="DB17">
        <f t="shared" si="0"/>
        <v>9.23</v>
      </c>
      <c r="DC17">
        <f t="shared" si="1"/>
        <v>0</v>
      </c>
    </row>
    <row r="18" spans="1:107">
      <c r="A18">
        <f>ROW(Source!A68)</f>
        <v>68</v>
      </c>
      <c r="B18">
        <v>33804725</v>
      </c>
      <c r="C18">
        <v>33892655</v>
      </c>
      <c r="D18">
        <v>24332383</v>
      </c>
      <c r="E18">
        <v>1</v>
      </c>
      <c r="F18">
        <v>1</v>
      </c>
      <c r="G18">
        <v>1</v>
      </c>
      <c r="H18">
        <v>2</v>
      </c>
      <c r="I18" t="s">
        <v>320</v>
      </c>
      <c r="J18" t="s">
        <v>321</v>
      </c>
      <c r="K18" t="s">
        <v>322</v>
      </c>
      <c r="L18">
        <v>1368</v>
      </c>
      <c r="N18">
        <v>1011</v>
      </c>
      <c r="O18" t="s">
        <v>285</v>
      </c>
      <c r="P18" t="s">
        <v>285</v>
      </c>
      <c r="Q18">
        <v>1</v>
      </c>
      <c r="W18">
        <v>0</v>
      </c>
      <c r="X18">
        <v>-505325328</v>
      </c>
      <c r="Y18">
        <v>0.7</v>
      </c>
      <c r="AA18">
        <v>0</v>
      </c>
      <c r="AB18">
        <v>46.11</v>
      </c>
      <c r="AC18">
        <v>0</v>
      </c>
      <c r="AD18">
        <v>0</v>
      </c>
      <c r="AE18">
        <v>0</v>
      </c>
      <c r="AF18">
        <v>2.36</v>
      </c>
      <c r="AG18">
        <v>0</v>
      </c>
      <c r="AH18">
        <v>0</v>
      </c>
      <c r="AI18">
        <v>1</v>
      </c>
      <c r="AJ18">
        <v>19.54</v>
      </c>
      <c r="AK18">
        <v>32.909999999999997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0.7</v>
      </c>
      <c r="AU18" t="s">
        <v>3</v>
      </c>
      <c r="AV18">
        <v>0</v>
      </c>
      <c r="AW18">
        <v>2</v>
      </c>
      <c r="AX18">
        <v>33892674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Y18*Source!I68</f>
        <v>4.1999999999999996E-2</v>
      </c>
      <c r="CY18">
        <f>AB18</f>
        <v>46.11</v>
      </c>
      <c r="CZ18">
        <f>AF18</f>
        <v>2.36</v>
      </c>
      <c r="DA18">
        <f>AJ18</f>
        <v>19.54</v>
      </c>
      <c r="DB18">
        <f t="shared" si="0"/>
        <v>1.65</v>
      </c>
      <c r="DC18">
        <f t="shared" si="1"/>
        <v>0</v>
      </c>
    </row>
    <row r="19" spans="1:107">
      <c r="A19">
        <f>ROW(Source!A68)</f>
        <v>68</v>
      </c>
      <c r="B19">
        <v>33804725</v>
      </c>
      <c r="C19">
        <v>33892655</v>
      </c>
      <c r="D19">
        <v>24262102</v>
      </c>
      <c r="E19">
        <v>1</v>
      </c>
      <c r="F19">
        <v>1</v>
      </c>
      <c r="G19">
        <v>1</v>
      </c>
      <c r="H19">
        <v>2</v>
      </c>
      <c r="I19" t="s">
        <v>286</v>
      </c>
      <c r="J19" t="s">
        <v>287</v>
      </c>
      <c r="K19" t="s">
        <v>288</v>
      </c>
      <c r="L19">
        <v>1368</v>
      </c>
      <c r="N19">
        <v>1011</v>
      </c>
      <c r="O19" t="s">
        <v>285</v>
      </c>
      <c r="P19" t="s">
        <v>285</v>
      </c>
      <c r="Q19">
        <v>1</v>
      </c>
      <c r="W19">
        <v>0</v>
      </c>
      <c r="X19">
        <v>-365761310</v>
      </c>
      <c r="Y19">
        <v>1.2</v>
      </c>
      <c r="AA19">
        <v>0</v>
      </c>
      <c r="AB19">
        <v>918.77</v>
      </c>
      <c r="AC19">
        <v>381.76</v>
      </c>
      <c r="AD19">
        <v>0</v>
      </c>
      <c r="AE19">
        <v>0</v>
      </c>
      <c r="AF19">
        <v>87.17</v>
      </c>
      <c r="AG19">
        <v>11.6</v>
      </c>
      <c r="AH19">
        <v>0</v>
      </c>
      <c r="AI19">
        <v>1</v>
      </c>
      <c r="AJ19">
        <v>10.54</v>
      </c>
      <c r="AK19">
        <v>32.909999999999997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1.2</v>
      </c>
      <c r="AU19" t="s">
        <v>3</v>
      </c>
      <c r="AV19">
        <v>0</v>
      </c>
      <c r="AW19">
        <v>2</v>
      </c>
      <c r="AX19">
        <v>33892675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Y19*Source!I68</f>
        <v>7.1999999999999995E-2</v>
      </c>
      <c r="CY19">
        <f>AB19</f>
        <v>918.77</v>
      </c>
      <c r="CZ19">
        <f>AF19</f>
        <v>87.17</v>
      </c>
      <c r="DA19">
        <f>AJ19</f>
        <v>10.54</v>
      </c>
      <c r="DB19">
        <f t="shared" si="0"/>
        <v>104.6</v>
      </c>
      <c r="DC19">
        <f t="shared" si="1"/>
        <v>13.92</v>
      </c>
    </row>
    <row r="20" spans="1:107">
      <c r="A20">
        <f>ROW(Source!A68)</f>
        <v>68</v>
      </c>
      <c r="B20">
        <v>33804725</v>
      </c>
      <c r="C20">
        <v>33892655</v>
      </c>
      <c r="D20">
        <v>24572462</v>
      </c>
      <c r="E20">
        <v>1</v>
      </c>
      <c r="F20">
        <v>1</v>
      </c>
      <c r="G20">
        <v>1</v>
      </c>
      <c r="H20">
        <v>3</v>
      </c>
      <c r="I20" t="s">
        <v>323</v>
      </c>
      <c r="J20" t="s">
        <v>324</v>
      </c>
      <c r="K20" t="s">
        <v>325</v>
      </c>
      <c r="L20">
        <v>1348</v>
      </c>
      <c r="N20">
        <v>1009</v>
      </c>
      <c r="O20" t="s">
        <v>134</v>
      </c>
      <c r="P20" t="s">
        <v>134</v>
      </c>
      <c r="Q20">
        <v>1000</v>
      </c>
      <c r="W20">
        <v>0</v>
      </c>
      <c r="X20">
        <v>1243719918</v>
      </c>
      <c r="Y20">
        <v>0.56000000000000005</v>
      </c>
      <c r="AA20">
        <v>53084.6</v>
      </c>
      <c r="AB20">
        <v>0</v>
      </c>
      <c r="AC20">
        <v>0</v>
      </c>
      <c r="AD20">
        <v>0</v>
      </c>
      <c r="AE20">
        <v>5230.01</v>
      </c>
      <c r="AF20">
        <v>0</v>
      </c>
      <c r="AG20">
        <v>0</v>
      </c>
      <c r="AH20">
        <v>0</v>
      </c>
      <c r="AI20">
        <v>10.15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0.56000000000000005</v>
      </c>
      <c r="AU20" t="s">
        <v>3</v>
      </c>
      <c r="AV20">
        <v>0</v>
      </c>
      <c r="AW20">
        <v>2</v>
      </c>
      <c r="AX20">
        <v>33892676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Y20*Source!I68</f>
        <v>3.3600000000000005E-2</v>
      </c>
      <c r="CY20">
        <f t="shared" ref="CY20:CY27" si="5">AA20</f>
        <v>53084.6</v>
      </c>
      <c r="CZ20">
        <f t="shared" ref="CZ20:CZ27" si="6">AE20</f>
        <v>5230.01</v>
      </c>
      <c r="DA20">
        <f t="shared" ref="DA20:DA27" si="7">AI20</f>
        <v>10.15</v>
      </c>
      <c r="DB20">
        <f t="shared" si="0"/>
        <v>2928.81</v>
      </c>
      <c r="DC20">
        <f t="shared" si="1"/>
        <v>0</v>
      </c>
    </row>
    <row r="21" spans="1:107">
      <c r="A21">
        <f>ROW(Source!A68)</f>
        <v>68</v>
      </c>
      <c r="B21">
        <v>33804725</v>
      </c>
      <c r="C21">
        <v>33892655</v>
      </c>
      <c r="D21">
        <v>24324048</v>
      </c>
      <c r="E21">
        <v>1</v>
      </c>
      <c r="F21">
        <v>1</v>
      </c>
      <c r="G21">
        <v>1</v>
      </c>
      <c r="H21">
        <v>3</v>
      </c>
      <c r="I21" t="s">
        <v>326</v>
      </c>
      <c r="J21" t="s">
        <v>327</v>
      </c>
      <c r="K21" t="s">
        <v>328</v>
      </c>
      <c r="L21">
        <v>1346</v>
      </c>
      <c r="N21">
        <v>1009</v>
      </c>
      <c r="O21" t="s">
        <v>301</v>
      </c>
      <c r="P21" t="s">
        <v>301</v>
      </c>
      <c r="Q21">
        <v>1</v>
      </c>
      <c r="W21">
        <v>0</v>
      </c>
      <c r="X21">
        <v>-1805244997</v>
      </c>
      <c r="Y21">
        <v>2.1</v>
      </c>
      <c r="AA21">
        <v>69.13</v>
      </c>
      <c r="AB21">
        <v>0</v>
      </c>
      <c r="AC21">
        <v>0</v>
      </c>
      <c r="AD21">
        <v>0</v>
      </c>
      <c r="AE21">
        <v>10.57</v>
      </c>
      <c r="AF21">
        <v>0</v>
      </c>
      <c r="AG21">
        <v>0</v>
      </c>
      <c r="AH21">
        <v>0</v>
      </c>
      <c r="AI21">
        <v>6.54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2.1</v>
      </c>
      <c r="AU21" t="s">
        <v>3</v>
      </c>
      <c r="AV21">
        <v>0</v>
      </c>
      <c r="AW21">
        <v>2</v>
      </c>
      <c r="AX21">
        <v>33892677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Y21*Source!I68</f>
        <v>0.126</v>
      </c>
      <c r="CY21">
        <f t="shared" si="5"/>
        <v>69.13</v>
      </c>
      <c r="CZ21">
        <f t="shared" si="6"/>
        <v>10.57</v>
      </c>
      <c r="DA21">
        <f t="shared" si="7"/>
        <v>6.54</v>
      </c>
      <c r="DB21">
        <f t="shared" si="0"/>
        <v>22.2</v>
      </c>
      <c r="DC21">
        <f t="shared" si="1"/>
        <v>0</v>
      </c>
    </row>
    <row r="22" spans="1:107">
      <c r="A22">
        <f>ROW(Source!A68)</f>
        <v>68</v>
      </c>
      <c r="B22">
        <v>33804725</v>
      </c>
      <c r="C22">
        <v>33892655</v>
      </c>
      <c r="D22">
        <v>24358569</v>
      </c>
      <c r="E22">
        <v>1</v>
      </c>
      <c r="F22">
        <v>1</v>
      </c>
      <c r="G22">
        <v>1</v>
      </c>
      <c r="H22">
        <v>3</v>
      </c>
      <c r="I22" t="s">
        <v>329</v>
      </c>
      <c r="J22" t="s">
        <v>330</v>
      </c>
      <c r="K22" t="s">
        <v>331</v>
      </c>
      <c r="L22">
        <v>1346</v>
      </c>
      <c r="N22">
        <v>1009</v>
      </c>
      <c r="O22" t="s">
        <v>301</v>
      </c>
      <c r="P22" t="s">
        <v>301</v>
      </c>
      <c r="Q22">
        <v>1</v>
      </c>
      <c r="W22">
        <v>0</v>
      </c>
      <c r="X22">
        <v>-1924582973</v>
      </c>
      <c r="Y22">
        <v>10.4</v>
      </c>
      <c r="AA22">
        <v>83.08</v>
      </c>
      <c r="AB22">
        <v>0</v>
      </c>
      <c r="AC22">
        <v>0</v>
      </c>
      <c r="AD22">
        <v>0</v>
      </c>
      <c r="AE22">
        <v>9.0399999999999991</v>
      </c>
      <c r="AF22">
        <v>0</v>
      </c>
      <c r="AG22">
        <v>0</v>
      </c>
      <c r="AH22">
        <v>0</v>
      </c>
      <c r="AI22">
        <v>9.19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10.4</v>
      </c>
      <c r="AU22" t="s">
        <v>3</v>
      </c>
      <c r="AV22">
        <v>0</v>
      </c>
      <c r="AW22">
        <v>2</v>
      </c>
      <c r="AX22">
        <v>33892678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Y22*Source!I68</f>
        <v>0.624</v>
      </c>
      <c r="CY22">
        <f t="shared" si="5"/>
        <v>83.08</v>
      </c>
      <c r="CZ22">
        <f t="shared" si="6"/>
        <v>9.0399999999999991</v>
      </c>
      <c r="DA22">
        <f t="shared" si="7"/>
        <v>9.19</v>
      </c>
      <c r="DB22">
        <f t="shared" si="0"/>
        <v>94.02</v>
      </c>
      <c r="DC22">
        <f t="shared" si="1"/>
        <v>0</v>
      </c>
    </row>
    <row r="23" spans="1:107">
      <c r="A23">
        <f>ROW(Source!A68)</f>
        <v>68</v>
      </c>
      <c r="B23">
        <v>33804725</v>
      </c>
      <c r="C23">
        <v>33892655</v>
      </c>
      <c r="D23">
        <v>24551895</v>
      </c>
      <c r="E23">
        <v>1</v>
      </c>
      <c r="F23">
        <v>1</v>
      </c>
      <c r="G23">
        <v>1</v>
      </c>
      <c r="H23">
        <v>3</v>
      </c>
      <c r="I23" t="s">
        <v>298</v>
      </c>
      <c r="J23" t="s">
        <v>299</v>
      </c>
      <c r="K23" t="s">
        <v>300</v>
      </c>
      <c r="L23">
        <v>1346</v>
      </c>
      <c r="N23">
        <v>1009</v>
      </c>
      <c r="O23" t="s">
        <v>301</v>
      </c>
      <c r="P23" t="s">
        <v>301</v>
      </c>
      <c r="Q23">
        <v>1</v>
      </c>
      <c r="W23">
        <v>0</v>
      </c>
      <c r="X23">
        <v>326289475</v>
      </c>
      <c r="Y23">
        <v>3</v>
      </c>
      <c r="AA23">
        <v>63.21</v>
      </c>
      <c r="AB23">
        <v>0</v>
      </c>
      <c r="AC23">
        <v>0</v>
      </c>
      <c r="AD23">
        <v>0</v>
      </c>
      <c r="AE23">
        <v>28.6</v>
      </c>
      <c r="AF23">
        <v>0</v>
      </c>
      <c r="AG23">
        <v>0</v>
      </c>
      <c r="AH23">
        <v>0</v>
      </c>
      <c r="AI23">
        <v>2.21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</v>
      </c>
      <c r="AU23" t="s">
        <v>3</v>
      </c>
      <c r="AV23">
        <v>0</v>
      </c>
      <c r="AW23">
        <v>2</v>
      </c>
      <c r="AX23">
        <v>33892679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Y23*Source!I68</f>
        <v>0.18</v>
      </c>
      <c r="CY23">
        <f t="shared" si="5"/>
        <v>63.21</v>
      </c>
      <c r="CZ23">
        <f t="shared" si="6"/>
        <v>28.6</v>
      </c>
      <c r="DA23">
        <f t="shared" si="7"/>
        <v>2.21</v>
      </c>
      <c r="DB23">
        <f t="shared" si="0"/>
        <v>85.8</v>
      </c>
      <c r="DC23">
        <f t="shared" si="1"/>
        <v>0</v>
      </c>
    </row>
    <row r="24" spans="1:107">
      <c r="A24">
        <f>ROW(Source!A68)</f>
        <v>68</v>
      </c>
      <c r="B24">
        <v>33804725</v>
      </c>
      <c r="C24">
        <v>33892655</v>
      </c>
      <c r="D24">
        <v>24557166</v>
      </c>
      <c r="E24">
        <v>1</v>
      </c>
      <c r="F24">
        <v>1</v>
      </c>
      <c r="G24">
        <v>1</v>
      </c>
      <c r="H24">
        <v>3</v>
      </c>
      <c r="I24" t="s">
        <v>332</v>
      </c>
      <c r="J24" t="s">
        <v>333</v>
      </c>
      <c r="K24" t="s">
        <v>334</v>
      </c>
      <c r="L24">
        <v>1308</v>
      </c>
      <c r="N24">
        <v>1003</v>
      </c>
      <c r="O24" t="s">
        <v>155</v>
      </c>
      <c r="P24" t="s">
        <v>155</v>
      </c>
      <c r="Q24">
        <v>100</v>
      </c>
      <c r="W24">
        <v>0</v>
      </c>
      <c r="X24">
        <v>-1167749405</v>
      </c>
      <c r="Y24">
        <v>0.1</v>
      </c>
      <c r="AA24">
        <v>564</v>
      </c>
      <c r="AB24">
        <v>0</v>
      </c>
      <c r="AC24">
        <v>0</v>
      </c>
      <c r="AD24">
        <v>0</v>
      </c>
      <c r="AE24">
        <v>120</v>
      </c>
      <c r="AF24">
        <v>0</v>
      </c>
      <c r="AG24">
        <v>0</v>
      </c>
      <c r="AH24">
        <v>0</v>
      </c>
      <c r="AI24">
        <v>4.7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0.1</v>
      </c>
      <c r="AU24" t="s">
        <v>3</v>
      </c>
      <c r="AV24">
        <v>0</v>
      </c>
      <c r="AW24">
        <v>2</v>
      </c>
      <c r="AX24">
        <v>33892680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Y24*Source!I68</f>
        <v>6.0000000000000001E-3</v>
      </c>
      <c r="CY24">
        <f t="shared" si="5"/>
        <v>564</v>
      </c>
      <c r="CZ24">
        <f t="shared" si="6"/>
        <v>120</v>
      </c>
      <c r="DA24">
        <f t="shared" si="7"/>
        <v>4.7</v>
      </c>
      <c r="DB24">
        <f t="shared" si="0"/>
        <v>12</v>
      </c>
      <c r="DC24">
        <f t="shared" si="1"/>
        <v>0</v>
      </c>
    </row>
    <row r="25" spans="1:107">
      <c r="A25">
        <f>ROW(Source!A68)</f>
        <v>68</v>
      </c>
      <c r="B25">
        <v>33804725</v>
      </c>
      <c r="C25">
        <v>33892655</v>
      </c>
      <c r="D25">
        <v>24552971</v>
      </c>
      <c r="E25">
        <v>1</v>
      </c>
      <c r="F25">
        <v>1</v>
      </c>
      <c r="G25">
        <v>1</v>
      </c>
      <c r="H25">
        <v>3</v>
      </c>
      <c r="I25" t="s">
        <v>302</v>
      </c>
      <c r="J25" t="s">
        <v>303</v>
      </c>
      <c r="K25" t="s">
        <v>304</v>
      </c>
      <c r="L25">
        <v>1346</v>
      </c>
      <c r="N25">
        <v>1009</v>
      </c>
      <c r="O25" t="s">
        <v>301</v>
      </c>
      <c r="P25" t="s">
        <v>301</v>
      </c>
      <c r="Q25">
        <v>1</v>
      </c>
      <c r="W25">
        <v>0</v>
      </c>
      <c r="X25">
        <v>295609945</v>
      </c>
      <c r="Y25">
        <v>0.42</v>
      </c>
      <c r="AA25">
        <v>99.71</v>
      </c>
      <c r="AB25">
        <v>0</v>
      </c>
      <c r="AC25">
        <v>0</v>
      </c>
      <c r="AD25">
        <v>0</v>
      </c>
      <c r="AE25">
        <v>30.4</v>
      </c>
      <c r="AF25">
        <v>0</v>
      </c>
      <c r="AG25">
        <v>0</v>
      </c>
      <c r="AH25">
        <v>0</v>
      </c>
      <c r="AI25">
        <v>3.28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0.42</v>
      </c>
      <c r="AU25" t="s">
        <v>3</v>
      </c>
      <c r="AV25">
        <v>0</v>
      </c>
      <c r="AW25">
        <v>2</v>
      </c>
      <c r="AX25">
        <v>33892681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Y25*Source!I68</f>
        <v>2.5199999999999997E-2</v>
      </c>
      <c r="CY25">
        <f t="shared" si="5"/>
        <v>99.71</v>
      </c>
      <c r="CZ25">
        <f t="shared" si="6"/>
        <v>30.4</v>
      </c>
      <c r="DA25">
        <f t="shared" si="7"/>
        <v>3.28</v>
      </c>
      <c r="DB25">
        <f t="shared" si="0"/>
        <v>12.77</v>
      </c>
      <c r="DC25">
        <f t="shared" si="1"/>
        <v>0</v>
      </c>
    </row>
    <row r="26" spans="1:107">
      <c r="A26">
        <f>ROW(Source!A68)</f>
        <v>68</v>
      </c>
      <c r="B26">
        <v>33804725</v>
      </c>
      <c r="C26">
        <v>33892655</v>
      </c>
      <c r="D26">
        <v>24572463</v>
      </c>
      <c r="E26">
        <v>1</v>
      </c>
      <c r="F26">
        <v>1</v>
      </c>
      <c r="G26">
        <v>1</v>
      </c>
      <c r="H26">
        <v>3</v>
      </c>
      <c r="I26" t="s">
        <v>335</v>
      </c>
      <c r="J26" t="s">
        <v>336</v>
      </c>
      <c r="K26" t="s">
        <v>337</v>
      </c>
      <c r="L26">
        <v>1348</v>
      </c>
      <c r="N26">
        <v>1009</v>
      </c>
      <c r="O26" t="s">
        <v>134</v>
      </c>
      <c r="P26" t="s">
        <v>134</v>
      </c>
      <c r="Q26">
        <v>1000</v>
      </c>
      <c r="W26">
        <v>0</v>
      </c>
      <c r="X26">
        <v>-1110734801</v>
      </c>
      <c r="Y26">
        <v>5.0000000000000001E-3</v>
      </c>
      <c r="AA26">
        <v>4218.8999999999996</v>
      </c>
      <c r="AB26">
        <v>0</v>
      </c>
      <c r="AC26">
        <v>0</v>
      </c>
      <c r="AD26">
        <v>0</v>
      </c>
      <c r="AE26">
        <v>1470</v>
      </c>
      <c r="AF26">
        <v>0</v>
      </c>
      <c r="AG26">
        <v>0</v>
      </c>
      <c r="AH26">
        <v>0</v>
      </c>
      <c r="AI26">
        <v>2.87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5.0000000000000001E-3</v>
      </c>
      <c r="AU26" t="s">
        <v>3</v>
      </c>
      <c r="AV26">
        <v>0</v>
      </c>
      <c r="AW26">
        <v>2</v>
      </c>
      <c r="AX26">
        <v>33892682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Y26*Source!I68</f>
        <v>2.9999999999999997E-4</v>
      </c>
      <c r="CY26">
        <f t="shared" si="5"/>
        <v>4218.8999999999996</v>
      </c>
      <c r="CZ26">
        <f t="shared" si="6"/>
        <v>1470</v>
      </c>
      <c r="DA26">
        <f t="shared" si="7"/>
        <v>2.87</v>
      </c>
      <c r="DB26">
        <f t="shared" si="0"/>
        <v>7.35</v>
      </c>
      <c r="DC26">
        <f t="shared" si="1"/>
        <v>0</v>
      </c>
    </row>
    <row r="27" spans="1:107">
      <c r="A27">
        <f>ROW(Source!A68)</f>
        <v>68</v>
      </c>
      <c r="B27">
        <v>33804725</v>
      </c>
      <c r="C27">
        <v>33892655</v>
      </c>
      <c r="D27">
        <v>24519631</v>
      </c>
      <c r="E27">
        <v>1</v>
      </c>
      <c r="F27">
        <v>1</v>
      </c>
      <c r="G27">
        <v>1</v>
      </c>
      <c r="H27">
        <v>3</v>
      </c>
      <c r="I27" t="s">
        <v>311</v>
      </c>
      <c r="J27" t="s">
        <v>312</v>
      </c>
      <c r="K27" t="s">
        <v>313</v>
      </c>
      <c r="L27">
        <v>1374</v>
      </c>
      <c r="N27">
        <v>1013</v>
      </c>
      <c r="O27" t="s">
        <v>314</v>
      </c>
      <c r="P27" t="s">
        <v>314</v>
      </c>
      <c r="Q27">
        <v>1</v>
      </c>
      <c r="W27">
        <v>0</v>
      </c>
      <c r="X27">
        <v>1223377994</v>
      </c>
      <c r="Y27">
        <v>62.85</v>
      </c>
      <c r="AA27">
        <v>1</v>
      </c>
      <c r="AB27">
        <v>0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62.85</v>
      </c>
      <c r="AU27" t="s">
        <v>3</v>
      </c>
      <c r="AV27">
        <v>0</v>
      </c>
      <c r="AW27">
        <v>2</v>
      </c>
      <c r="AX27">
        <v>33892683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Y27*Source!I68</f>
        <v>3.7709999999999999</v>
      </c>
      <c r="CY27">
        <f t="shared" si="5"/>
        <v>1</v>
      </c>
      <c r="CZ27">
        <f t="shared" si="6"/>
        <v>1</v>
      </c>
      <c r="DA27">
        <f t="shared" si="7"/>
        <v>1</v>
      </c>
      <c r="DB27">
        <f t="shared" si="0"/>
        <v>62.85</v>
      </c>
      <c r="DC27">
        <f t="shared" si="1"/>
        <v>0</v>
      </c>
    </row>
    <row r="28" spans="1:107">
      <c r="A28">
        <f>ROW(Source!A69)</f>
        <v>69</v>
      </c>
      <c r="B28">
        <v>33804725</v>
      </c>
      <c r="C28">
        <v>33892598</v>
      </c>
      <c r="D28">
        <v>18407546</v>
      </c>
      <c r="E28">
        <v>1</v>
      </c>
      <c r="F28">
        <v>1</v>
      </c>
      <c r="G28">
        <v>1</v>
      </c>
      <c r="H28">
        <v>1</v>
      </c>
      <c r="I28" t="s">
        <v>338</v>
      </c>
      <c r="J28" t="s">
        <v>3</v>
      </c>
      <c r="K28" t="s">
        <v>339</v>
      </c>
      <c r="L28">
        <v>1369</v>
      </c>
      <c r="N28">
        <v>1013</v>
      </c>
      <c r="O28" t="s">
        <v>279</v>
      </c>
      <c r="P28" t="s">
        <v>279</v>
      </c>
      <c r="Q28">
        <v>1</v>
      </c>
      <c r="W28">
        <v>0</v>
      </c>
      <c r="X28">
        <v>1709986911</v>
      </c>
      <c r="Y28">
        <v>102.46</v>
      </c>
      <c r="AA28">
        <v>0</v>
      </c>
      <c r="AB28">
        <v>0</v>
      </c>
      <c r="AC28">
        <v>0</v>
      </c>
      <c r="AD28">
        <v>306.91000000000003</v>
      </c>
      <c r="AE28">
        <v>0</v>
      </c>
      <c r="AF28">
        <v>0</v>
      </c>
      <c r="AG28">
        <v>0</v>
      </c>
      <c r="AH28">
        <v>306.91000000000003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102.46</v>
      </c>
      <c r="AU28" t="s">
        <v>3</v>
      </c>
      <c r="AV28">
        <v>1</v>
      </c>
      <c r="AW28">
        <v>2</v>
      </c>
      <c r="AX28">
        <v>33892606</v>
      </c>
      <c r="AY28">
        <v>2</v>
      </c>
      <c r="AZ28">
        <v>131072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Y28*Source!I69</f>
        <v>16.803439999999998</v>
      </c>
      <c r="CY28">
        <f>AD28</f>
        <v>306.91000000000003</v>
      </c>
      <c r="CZ28">
        <f>AH28</f>
        <v>306.91000000000003</v>
      </c>
      <c r="DA28">
        <f>AL28</f>
        <v>1</v>
      </c>
      <c r="DB28">
        <f t="shared" si="0"/>
        <v>31446</v>
      </c>
      <c r="DC28">
        <f t="shared" si="1"/>
        <v>0</v>
      </c>
    </row>
    <row r="29" spans="1:107">
      <c r="A29">
        <f>ROW(Source!A69)</f>
        <v>69</v>
      </c>
      <c r="B29">
        <v>33804725</v>
      </c>
      <c r="C29">
        <v>33892598</v>
      </c>
      <c r="D29">
        <v>121548</v>
      </c>
      <c r="E29">
        <v>1</v>
      </c>
      <c r="F29">
        <v>1</v>
      </c>
      <c r="G29">
        <v>1</v>
      </c>
      <c r="H29">
        <v>1</v>
      </c>
      <c r="I29" t="s">
        <v>71</v>
      </c>
      <c r="J29" t="s">
        <v>3</v>
      </c>
      <c r="K29" t="s">
        <v>280</v>
      </c>
      <c r="L29">
        <v>608254</v>
      </c>
      <c r="N29">
        <v>1013</v>
      </c>
      <c r="O29" t="s">
        <v>281</v>
      </c>
      <c r="P29" t="s">
        <v>281</v>
      </c>
      <c r="Q29">
        <v>1</v>
      </c>
      <c r="W29">
        <v>0</v>
      </c>
      <c r="X29">
        <v>-185737400</v>
      </c>
      <c r="Y29">
        <v>0.76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0.76</v>
      </c>
      <c r="AU29" t="s">
        <v>3</v>
      </c>
      <c r="AV29">
        <v>2</v>
      </c>
      <c r="AW29">
        <v>2</v>
      </c>
      <c r="AX29">
        <v>33892607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Y29*Source!I69</f>
        <v>0.12464</v>
      </c>
      <c r="CY29">
        <f>AD29</f>
        <v>0</v>
      </c>
      <c r="CZ29">
        <f>AH29</f>
        <v>0</v>
      </c>
      <c r="DA29">
        <f>AL29</f>
        <v>1</v>
      </c>
      <c r="DB29">
        <f t="shared" si="0"/>
        <v>0</v>
      </c>
      <c r="DC29">
        <f t="shared" si="1"/>
        <v>0</v>
      </c>
    </row>
    <row r="30" spans="1:107">
      <c r="A30">
        <f>ROW(Source!A69)</f>
        <v>69</v>
      </c>
      <c r="B30">
        <v>33804725</v>
      </c>
      <c r="C30">
        <v>33892598</v>
      </c>
      <c r="D30">
        <v>29172556</v>
      </c>
      <c r="E30">
        <v>1</v>
      </c>
      <c r="F30">
        <v>1</v>
      </c>
      <c r="G30">
        <v>1</v>
      </c>
      <c r="H30">
        <v>2</v>
      </c>
      <c r="I30" t="s">
        <v>340</v>
      </c>
      <c r="J30" t="s">
        <v>341</v>
      </c>
      <c r="K30" t="s">
        <v>342</v>
      </c>
      <c r="L30">
        <v>1368</v>
      </c>
      <c r="N30">
        <v>1011</v>
      </c>
      <c r="O30" t="s">
        <v>285</v>
      </c>
      <c r="P30" t="s">
        <v>285</v>
      </c>
      <c r="Q30">
        <v>1</v>
      </c>
      <c r="W30">
        <v>0</v>
      </c>
      <c r="X30">
        <v>-1302720870</v>
      </c>
      <c r="Y30">
        <v>0.76</v>
      </c>
      <c r="AA30">
        <v>0</v>
      </c>
      <c r="AB30">
        <v>451.71</v>
      </c>
      <c r="AC30">
        <v>444.29</v>
      </c>
      <c r="AD30">
        <v>0</v>
      </c>
      <c r="AE30">
        <v>0</v>
      </c>
      <c r="AF30">
        <v>31.26</v>
      </c>
      <c r="AG30">
        <v>13.5</v>
      </c>
      <c r="AH30">
        <v>0</v>
      </c>
      <c r="AI30">
        <v>1</v>
      </c>
      <c r="AJ30">
        <v>14.45</v>
      </c>
      <c r="AK30">
        <v>32.909999999999997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0.76</v>
      </c>
      <c r="AU30" t="s">
        <v>3</v>
      </c>
      <c r="AV30">
        <v>0</v>
      </c>
      <c r="AW30">
        <v>2</v>
      </c>
      <c r="AX30">
        <v>33892608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Y30*Source!I69</f>
        <v>0.12464</v>
      </c>
      <c r="CY30">
        <f>AB30</f>
        <v>451.71</v>
      </c>
      <c r="CZ30">
        <f>AF30</f>
        <v>31.26</v>
      </c>
      <c r="DA30">
        <f>AJ30</f>
        <v>14.45</v>
      </c>
      <c r="DB30">
        <f t="shared" si="0"/>
        <v>23.76</v>
      </c>
      <c r="DC30">
        <f t="shared" si="1"/>
        <v>10.26</v>
      </c>
    </row>
    <row r="31" spans="1:107">
      <c r="A31">
        <f>ROW(Source!A69)</f>
        <v>69</v>
      </c>
      <c r="B31">
        <v>33804725</v>
      </c>
      <c r="C31">
        <v>33892598</v>
      </c>
      <c r="D31">
        <v>29174500</v>
      </c>
      <c r="E31">
        <v>1</v>
      </c>
      <c r="F31">
        <v>1</v>
      </c>
      <c r="G31">
        <v>1</v>
      </c>
      <c r="H31">
        <v>2</v>
      </c>
      <c r="I31" t="s">
        <v>343</v>
      </c>
      <c r="J31" t="s">
        <v>344</v>
      </c>
      <c r="K31" t="s">
        <v>345</v>
      </c>
      <c r="L31">
        <v>1368</v>
      </c>
      <c r="N31">
        <v>1011</v>
      </c>
      <c r="O31" t="s">
        <v>285</v>
      </c>
      <c r="P31" t="s">
        <v>285</v>
      </c>
      <c r="Q31">
        <v>1</v>
      </c>
      <c r="W31">
        <v>0</v>
      </c>
      <c r="X31">
        <v>-239831557</v>
      </c>
      <c r="Y31">
        <v>5.35</v>
      </c>
      <c r="AA31">
        <v>0</v>
      </c>
      <c r="AB31">
        <v>7.33</v>
      </c>
      <c r="AC31">
        <v>0</v>
      </c>
      <c r="AD31">
        <v>0</v>
      </c>
      <c r="AE31">
        <v>0</v>
      </c>
      <c r="AF31">
        <v>1.95</v>
      </c>
      <c r="AG31">
        <v>0</v>
      </c>
      <c r="AH31">
        <v>0</v>
      </c>
      <c r="AI31">
        <v>1</v>
      </c>
      <c r="AJ31">
        <v>3.76</v>
      </c>
      <c r="AK31">
        <v>32.909999999999997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5.35</v>
      </c>
      <c r="AU31" t="s">
        <v>3</v>
      </c>
      <c r="AV31">
        <v>0</v>
      </c>
      <c r="AW31">
        <v>2</v>
      </c>
      <c r="AX31">
        <v>33892609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Y31*Source!I69</f>
        <v>0.87739999999999996</v>
      </c>
      <c r="CY31">
        <f>AB31</f>
        <v>7.33</v>
      </c>
      <c r="CZ31">
        <f>AF31</f>
        <v>1.95</v>
      </c>
      <c r="DA31">
        <f>AJ31</f>
        <v>3.76</v>
      </c>
      <c r="DB31">
        <f t="shared" si="0"/>
        <v>10.43</v>
      </c>
      <c r="DC31">
        <f t="shared" si="1"/>
        <v>0</v>
      </c>
    </row>
    <row r="32" spans="1:107">
      <c r="A32">
        <f>ROW(Source!A69)</f>
        <v>69</v>
      </c>
      <c r="B32">
        <v>33804725</v>
      </c>
      <c r="C32">
        <v>33892598</v>
      </c>
      <c r="D32">
        <v>29174913</v>
      </c>
      <c r="E32">
        <v>1</v>
      </c>
      <c r="F32">
        <v>1</v>
      </c>
      <c r="G32">
        <v>1</v>
      </c>
      <c r="H32">
        <v>2</v>
      </c>
      <c r="I32" t="s">
        <v>286</v>
      </c>
      <c r="J32" t="s">
        <v>346</v>
      </c>
      <c r="K32" t="s">
        <v>288</v>
      </c>
      <c r="L32">
        <v>1368</v>
      </c>
      <c r="N32">
        <v>1011</v>
      </c>
      <c r="O32" t="s">
        <v>285</v>
      </c>
      <c r="P32" t="s">
        <v>285</v>
      </c>
      <c r="Q32">
        <v>1</v>
      </c>
      <c r="W32">
        <v>0</v>
      </c>
      <c r="X32">
        <v>458544584</v>
      </c>
      <c r="Y32">
        <v>4.58</v>
      </c>
      <c r="AA32">
        <v>0</v>
      </c>
      <c r="AB32">
        <v>918.77</v>
      </c>
      <c r="AC32">
        <v>381.76</v>
      </c>
      <c r="AD32">
        <v>0</v>
      </c>
      <c r="AE32">
        <v>0</v>
      </c>
      <c r="AF32">
        <v>87.17</v>
      </c>
      <c r="AG32">
        <v>11.6</v>
      </c>
      <c r="AH32">
        <v>0</v>
      </c>
      <c r="AI32">
        <v>1</v>
      </c>
      <c r="AJ32">
        <v>10.54</v>
      </c>
      <c r="AK32">
        <v>32.909999999999997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4.58</v>
      </c>
      <c r="AU32" t="s">
        <v>3</v>
      </c>
      <c r="AV32">
        <v>0</v>
      </c>
      <c r="AW32">
        <v>2</v>
      </c>
      <c r="AX32">
        <v>33892610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Y32*Source!I69</f>
        <v>0.75112000000000001</v>
      </c>
      <c r="CY32">
        <f>AB32</f>
        <v>918.77</v>
      </c>
      <c r="CZ32">
        <f>AF32</f>
        <v>87.17</v>
      </c>
      <c r="DA32">
        <f>AJ32</f>
        <v>10.54</v>
      </c>
      <c r="DB32">
        <f t="shared" si="0"/>
        <v>399.24</v>
      </c>
      <c r="DC32">
        <f t="shared" si="1"/>
        <v>53.13</v>
      </c>
    </row>
    <row r="33" spans="1:107">
      <c r="A33">
        <f>ROW(Source!A69)</f>
        <v>69</v>
      </c>
      <c r="B33">
        <v>33804725</v>
      </c>
      <c r="C33">
        <v>33892598</v>
      </c>
      <c r="D33">
        <v>29109671</v>
      </c>
      <c r="E33">
        <v>1</v>
      </c>
      <c r="F33">
        <v>1</v>
      </c>
      <c r="G33">
        <v>1</v>
      </c>
      <c r="H33">
        <v>3</v>
      </c>
      <c r="I33" t="s">
        <v>102</v>
      </c>
      <c r="J33" t="s">
        <v>105</v>
      </c>
      <c r="K33" t="s">
        <v>103</v>
      </c>
      <c r="L33">
        <v>1327</v>
      </c>
      <c r="N33">
        <v>1005</v>
      </c>
      <c r="O33" t="s">
        <v>104</v>
      </c>
      <c r="P33" t="s">
        <v>104</v>
      </c>
      <c r="Q33">
        <v>1</v>
      </c>
      <c r="W33">
        <v>0</v>
      </c>
      <c r="X33">
        <v>1862876160</v>
      </c>
      <c r="Y33">
        <v>103</v>
      </c>
      <c r="AA33">
        <v>258.70999999999998</v>
      </c>
      <c r="AB33">
        <v>0</v>
      </c>
      <c r="AC33">
        <v>0</v>
      </c>
      <c r="AD33">
        <v>0</v>
      </c>
      <c r="AE33">
        <v>51.95</v>
      </c>
      <c r="AF33">
        <v>0</v>
      </c>
      <c r="AG33">
        <v>0</v>
      </c>
      <c r="AH33">
        <v>0</v>
      </c>
      <c r="AI33">
        <v>4.9800000000000004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103</v>
      </c>
      <c r="AU33" t="s">
        <v>3</v>
      </c>
      <c r="AV33">
        <v>0</v>
      </c>
      <c r="AW33">
        <v>2</v>
      </c>
      <c r="AX33">
        <v>33892611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Y33*Source!I69</f>
        <v>16.891999999999999</v>
      </c>
      <c r="CY33">
        <f>AA33</f>
        <v>258.70999999999998</v>
      </c>
      <c r="CZ33">
        <f>AE33</f>
        <v>51.95</v>
      </c>
      <c r="DA33">
        <f>AI33</f>
        <v>4.9800000000000004</v>
      </c>
      <c r="DB33">
        <f t="shared" ref="DB33:DB64" si="8">ROUND(ROUND(AT33*CZ33,2),6)</f>
        <v>5350.85</v>
      </c>
      <c r="DC33">
        <f t="shared" ref="DC33:DC64" si="9">ROUND(ROUND(AT33*AG33,2),6)</f>
        <v>0</v>
      </c>
    </row>
    <row r="34" spans="1:107">
      <c r="A34">
        <f>ROW(Source!A69)</f>
        <v>69</v>
      </c>
      <c r="B34">
        <v>33804725</v>
      </c>
      <c r="C34">
        <v>33892598</v>
      </c>
      <c r="D34">
        <v>29109671</v>
      </c>
      <c r="E34">
        <v>1</v>
      </c>
      <c r="F34">
        <v>1</v>
      </c>
      <c r="G34">
        <v>1</v>
      </c>
      <c r="H34">
        <v>3</v>
      </c>
      <c r="I34" t="s">
        <v>102</v>
      </c>
      <c r="J34" t="s">
        <v>105</v>
      </c>
      <c r="K34" t="s">
        <v>103</v>
      </c>
      <c r="L34">
        <v>1327</v>
      </c>
      <c r="N34">
        <v>1005</v>
      </c>
      <c r="O34" t="s">
        <v>104</v>
      </c>
      <c r="P34" t="s">
        <v>104</v>
      </c>
      <c r="Q34">
        <v>1</v>
      </c>
      <c r="W34">
        <v>0</v>
      </c>
      <c r="X34">
        <v>1862876160</v>
      </c>
      <c r="Y34">
        <v>100</v>
      </c>
      <c r="AA34">
        <v>258.70999999999998</v>
      </c>
      <c r="AB34">
        <v>0</v>
      </c>
      <c r="AC34">
        <v>0</v>
      </c>
      <c r="AD34">
        <v>0</v>
      </c>
      <c r="AE34">
        <v>51.95</v>
      </c>
      <c r="AF34">
        <v>0</v>
      </c>
      <c r="AG34">
        <v>0</v>
      </c>
      <c r="AH34">
        <v>0</v>
      </c>
      <c r="AI34">
        <v>4.9800000000000004</v>
      </c>
      <c r="AJ34">
        <v>1</v>
      </c>
      <c r="AK34">
        <v>1</v>
      </c>
      <c r="AL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 t="s">
        <v>3</v>
      </c>
      <c r="AT34">
        <v>100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Y34*Source!I69</f>
        <v>16.400000000000002</v>
      </c>
      <c r="CY34">
        <f>AA34</f>
        <v>258.70999999999998</v>
      </c>
      <c r="CZ34">
        <f>AE34</f>
        <v>51.95</v>
      </c>
      <c r="DA34">
        <f>AI34</f>
        <v>4.9800000000000004</v>
      </c>
      <c r="DB34">
        <f t="shared" si="8"/>
        <v>5195</v>
      </c>
      <c r="DC34">
        <f t="shared" si="9"/>
        <v>0</v>
      </c>
    </row>
    <row r="35" spans="1:107">
      <c r="A35">
        <f>ROW(Source!A106)</f>
        <v>106</v>
      </c>
      <c r="B35">
        <v>33804725</v>
      </c>
      <c r="C35">
        <v>35693176</v>
      </c>
      <c r="D35">
        <v>18409850</v>
      </c>
      <c r="E35">
        <v>1</v>
      </c>
      <c r="F35">
        <v>1</v>
      </c>
      <c r="G35">
        <v>1</v>
      </c>
      <c r="H35">
        <v>1</v>
      </c>
      <c r="I35" t="s">
        <v>347</v>
      </c>
      <c r="J35" t="s">
        <v>3</v>
      </c>
      <c r="K35" t="s">
        <v>348</v>
      </c>
      <c r="L35">
        <v>1369</v>
      </c>
      <c r="N35">
        <v>1013</v>
      </c>
      <c r="O35" t="s">
        <v>279</v>
      </c>
      <c r="P35" t="s">
        <v>279</v>
      </c>
      <c r="Q35">
        <v>1</v>
      </c>
      <c r="W35">
        <v>0</v>
      </c>
      <c r="X35">
        <v>855544366</v>
      </c>
      <c r="Y35">
        <v>49.36</v>
      </c>
      <c r="AA35">
        <v>0</v>
      </c>
      <c r="AB35">
        <v>0</v>
      </c>
      <c r="AC35">
        <v>0</v>
      </c>
      <c r="AD35">
        <v>296.13</v>
      </c>
      <c r="AE35">
        <v>0</v>
      </c>
      <c r="AF35">
        <v>0</v>
      </c>
      <c r="AG35">
        <v>0</v>
      </c>
      <c r="AH35">
        <v>296.13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49.36</v>
      </c>
      <c r="AU35" t="s">
        <v>3</v>
      </c>
      <c r="AV35">
        <v>1</v>
      </c>
      <c r="AW35">
        <v>2</v>
      </c>
      <c r="AX35">
        <v>35693451</v>
      </c>
      <c r="AY35">
        <v>1</v>
      </c>
      <c r="AZ35">
        <v>0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Y35*Source!I106</f>
        <v>32.380160000000004</v>
      </c>
      <c r="CY35">
        <f>AD35</f>
        <v>296.13</v>
      </c>
      <c r="CZ35">
        <f>AH35</f>
        <v>296.13</v>
      </c>
      <c r="DA35">
        <f>AL35</f>
        <v>1</v>
      </c>
      <c r="DB35">
        <f t="shared" si="8"/>
        <v>14616.98</v>
      </c>
      <c r="DC35">
        <f t="shared" si="9"/>
        <v>0</v>
      </c>
    </row>
    <row r="36" spans="1:107">
      <c r="A36">
        <f>ROW(Source!A106)</f>
        <v>106</v>
      </c>
      <c r="B36">
        <v>33804725</v>
      </c>
      <c r="C36">
        <v>35693176</v>
      </c>
      <c r="D36">
        <v>121548</v>
      </c>
      <c r="E36">
        <v>1</v>
      </c>
      <c r="F36">
        <v>1</v>
      </c>
      <c r="G36">
        <v>1</v>
      </c>
      <c r="H36">
        <v>1</v>
      </c>
      <c r="I36" t="s">
        <v>71</v>
      </c>
      <c r="J36" t="s">
        <v>3</v>
      </c>
      <c r="K36" t="s">
        <v>280</v>
      </c>
      <c r="L36">
        <v>608254</v>
      </c>
      <c r="N36">
        <v>1013</v>
      </c>
      <c r="O36" t="s">
        <v>281</v>
      </c>
      <c r="P36" t="s">
        <v>281</v>
      </c>
      <c r="Q36">
        <v>1</v>
      </c>
      <c r="W36">
        <v>0</v>
      </c>
      <c r="X36">
        <v>-185737400</v>
      </c>
      <c r="Y36">
        <v>0.14000000000000001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0.14000000000000001</v>
      </c>
      <c r="AU36" t="s">
        <v>3</v>
      </c>
      <c r="AV36">
        <v>2</v>
      </c>
      <c r="AW36">
        <v>2</v>
      </c>
      <c r="AX36">
        <v>35693452</v>
      </c>
      <c r="AY36">
        <v>1</v>
      </c>
      <c r="AZ36">
        <v>0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Y36*Source!I106</f>
        <v>9.1840000000000019E-2</v>
      </c>
      <c r="CY36">
        <f>AD36</f>
        <v>0</v>
      </c>
      <c r="CZ36">
        <f>AH36</f>
        <v>0</v>
      </c>
      <c r="DA36">
        <f>AL36</f>
        <v>1</v>
      </c>
      <c r="DB36">
        <f t="shared" si="8"/>
        <v>0</v>
      </c>
      <c r="DC36">
        <f t="shared" si="9"/>
        <v>0</v>
      </c>
    </row>
    <row r="37" spans="1:107">
      <c r="A37">
        <f>ROW(Source!A106)</f>
        <v>106</v>
      </c>
      <c r="B37">
        <v>33804725</v>
      </c>
      <c r="C37">
        <v>35693176</v>
      </c>
      <c r="D37">
        <v>29172556</v>
      </c>
      <c r="E37">
        <v>1</v>
      </c>
      <c r="F37">
        <v>1</v>
      </c>
      <c r="G37">
        <v>1</v>
      </c>
      <c r="H37">
        <v>2</v>
      </c>
      <c r="I37" t="s">
        <v>340</v>
      </c>
      <c r="J37" t="s">
        <v>341</v>
      </c>
      <c r="K37" t="s">
        <v>342</v>
      </c>
      <c r="L37">
        <v>1368</v>
      </c>
      <c r="N37">
        <v>1011</v>
      </c>
      <c r="O37" t="s">
        <v>285</v>
      </c>
      <c r="P37" t="s">
        <v>285</v>
      </c>
      <c r="Q37">
        <v>1</v>
      </c>
      <c r="W37">
        <v>0</v>
      </c>
      <c r="X37">
        <v>-1302720870</v>
      </c>
      <c r="Y37">
        <v>0.14000000000000001</v>
      </c>
      <c r="AA37">
        <v>0</v>
      </c>
      <c r="AB37">
        <v>451.71</v>
      </c>
      <c r="AC37">
        <v>444.29</v>
      </c>
      <c r="AD37">
        <v>0</v>
      </c>
      <c r="AE37">
        <v>0</v>
      </c>
      <c r="AF37">
        <v>31.26</v>
      </c>
      <c r="AG37">
        <v>13.5</v>
      </c>
      <c r="AH37">
        <v>0</v>
      </c>
      <c r="AI37">
        <v>1</v>
      </c>
      <c r="AJ37">
        <v>14.45</v>
      </c>
      <c r="AK37">
        <v>32.909999999999997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0.14000000000000001</v>
      </c>
      <c r="AU37" t="s">
        <v>3</v>
      </c>
      <c r="AV37">
        <v>0</v>
      </c>
      <c r="AW37">
        <v>2</v>
      </c>
      <c r="AX37">
        <v>35693453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Y37*Source!I106</f>
        <v>9.1840000000000019E-2</v>
      </c>
      <c r="CY37">
        <f>AB37</f>
        <v>451.71</v>
      </c>
      <c r="CZ37">
        <f>AF37</f>
        <v>31.26</v>
      </c>
      <c r="DA37">
        <f>AJ37</f>
        <v>14.45</v>
      </c>
      <c r="DB37">
        <f t="shared" si="8"/>
        <v>4.38</v>
      </c>
      <c r="DC37">
        <f t="shared" si="9"/>
        <v>1.89</v>
      </c>
    </row>
    <row r="38" spans="1:107">
      <c r="A38">
        <f>ROW(Source!A106)</f>
        <v>106</v>
      </c>
      <c r="B38">
        <v>33804725</v>
      </c>
      <c r="C38">
        <v>35693176</v>
      </c>
      <c r="D38">
        <v>29107800</v>
      </c>
      <c r="E38">
        <v>1</v>
      </c>
      <c r="F38">
        <v>1</v>
      </c>
      <c r="G38">
        <v>1</v>
      </c>
      <c r="H38">
        <v>3</v>
      </c>
      <c r="I38" t="s">
        <v>349</v>
      </c>
      <c r="J38" t="s">
        <v>350</v>
      </c>
      <c r="K38" t="s">
        <v>351</v>
      </c>
      <c r="L38">
        <v>1346</v>
      </c>
      <c r="N38">
        <v>1009</v>
      </c>
      <c r="O38" t="s">
        <v>301</v>
      </c>
      <c r="P38" t="s">
        <v>301</v>
      </c>
      <c r="Q38">
        <v>1</v>
      </c>
      <c r="W38">
        <v>0</v>
      </c>
      <c r="X38">
        <v>-1570619850</v>
      </c>
      <c r="Y38">
        <v>0.1</v>
      </c>
      <c r="AA38">
        <v>46.61</v>
      </c>
      <c r="AB38">
        <v>0</v>
      </c>
      <c r="AC38">
        <v>0</v>
      </c>
      <c r="AD38">
        <v>0</v>
      </c>
      <c r="AE38">
        <v>1.81</v>
      </c>
      <c r="AF38">
        <v>0</v>
      </c>
      <c r="AG38">
        <v>0</v>
      </c>
      <c r="AH38">
        <v>0</v>
      </c>
      <c r="AI38">
        <v>25.75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0.1</v>
      </c>
      <c r="AU38" t="s">
        <v>3</v>
      </c>
      <c r="AV38">
        <v>0</v>
      </c>
      <c r="AW38">
        <v>2</v>
      </c>
      <c r="AX38">
        <v>35693454</v>
      </c>
      <c r="AY38">
        <v>1</v>
      </c>
      <c r="AZ38">
        <v>0</v>
      </c>
      <c r="BA38">
        <v>36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Y38*Source!I106</f>
        <v>6.5600000000000006E-2</v>
      </c>
      <c r="CY38">
        <f t="shared" ref="CY38:CY44" si="10">AA38</f>
        <v>46.61</v>
      </c>
      <c r="CZ38">
        <f t="shared" ref="CZ38:CZ44" si="11">AE38</f>
        <v>1.81</v>
      </c>
      <c r="DA38">
        <f t="shared" ref="DA38:DA44" si="12">AI38</f>
        <v>25.75</v>
      </c>
      <c r="DB38">
        <f t="shared" si="8"/>
        <v>0.18</v>
      </c>
      <c r="DC38">
        <f t="shared" si="9"/>
        <v>0</v>
      </c>
    </row>
    <row r="39" spans="1:107">
      <c r="A39">
        <f>ROW(Source!A106)</f>
        <v>106</v>
      </c>
      <c r="B39">
        <v>33804725</v>
      </c>
      <c r="C39">
        <v>35693176</v>
      </c>
      <c r="D39">
        <v>29107777</v>
      </c>
      <c r="E39">
        <v>1</v>
      </c>
      <c r="F39">
        <v>1</v>
      </c>
      <c r="G39">
        <v>1</v>
      </c>
      <c r="H39">
        <v>3</v>
      </c>
      <c r="I39" t="s">
        <v>352</v>
      </c>
      <c r="J39" t="s">
        <v>353</v>
      </c>
      <c r="K39" t="s">
        <v>354</v>
      </c>
      <c r="L39">
        <v>1329</v>
      </c>
      <c r="N39">
        <v>1005</v>
      </c>
      <c r="O39" t="s">
        <v>355</v>
      </c>
      <c r="P39" t="s">
        <v>355</v>
      </c>
      <c r="Q39">
        <v>1000</v>
      </c>
      <c r="W39">
        <v>0</v>
      </c>
      <c r="X39">
        <v>555983849</v>
      </c>
      <c r="Y39">
        <v>1.5E-3</v>
      </c>
      <c r="AA39">
        <v>106970.12</v>
      </c>
      <c r="AB39">
        <v>0</v>
      </c>
      <c r="AC39">
        <v>0</v>
      </c>
      <c r="AD39">
        <v>0</v>
      </c>
      <c r="AE39">
        <v>32123.16</v>
      </c>
      <c r="AF39">
        <v>0</v>
      </c>
      <c r="AG39">
        <v>0</v>
      </c>
      <c r="AH39">
        <v>0</v>
      </c>
      <c r="AI39">
        <v>3.33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1.5E-3</v>
      </c>
      <c r="AU39" t="s">
        <v>3</v>
      </c>
      <c r="AV39">
        <v>0</v>
      </c>
      <c r="AW39">
        <v>2</v>
      </c>
      <c r="AX39">
        <v>35693455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Y39*Source!I106</f>
        <v>9.8400000000000007E-4</v>
      </c>
      <c r="CY39">
        <f t="shared" si="10"/>
        <v>106970.12</v>
      </c>
      <c r="CZ39">
        <f t="shared" si="11"/>
        <v>32123.16</v>
      </c>
      <c r="DA39">
        <f t="shared" si="12"/>
        <v>3.33</v>
      </c>
      <c r="DB39">
        <f t="shared" si="8"/>
        <v>48.18</v>
      </c>
      <c r="DC39">
        <f t="shared" si="9"/>
        <v>0</v>
      </c>
    </row>
    <row r="40" spans="1:107">
      <c r="A40">
        <f>ROW(Source!A106)</f>
        <v>106</v>
      </c>
      <c r="B40">
        <v>33804725</v>
      </c>
      <c r="C40">
        <v>35693176</v>
      </c>
      <c r="D40">
        <v>29109354</v>
      </c>
      <c r="E40">
        <v>1</v>
      </c>
      <c r="F40">
        <v>1</v>
      </c>
      <c r="G40">
        <v>1</v>
      </c>
      <c r="H40">
        <v>3</v>
      </c>
      <c r="I40" t="s">
        <v>356</v>
      </c>
      <c r="J40" t="s">
        <v>357</v>
      </c>
      <c r="K40" t="s">
        <v>358</v>
      </c>
      <c r="L40">
        <v>1346</v>
      </c>
      <c r="N40">
        <v>1009</v>
      </c>
      <c r="O40" t="s">
        <v>301</v>
      </c>
      <c r="P40" t="s">
        <v>301</v>
      </c>
      <c r="Q40">
        <v>1</v>
      </c>
      <c r="W40">
        <v>0</v>
      </c>
      <c r="X40">
        <v>-882693383</v>
      </c>
      <c r="Y40">
        <v>10.3</v>
      </c>
      <c r="AA40">
        <v>64.010000000000005</v>
      </c>
      <c r="AB40">
        <v>0</v>
      </c>
      <c r="AC40">
        <v>0</v>
      </c>
      <c r="AD40">
        <v>0</v>
      </c>
      <c r="AE40">
        <v>46.72</v>
      </c>
      <c r="AF40">
        <v>0</v>
      </c>
      <c r="AG40">
        <v>0</v>
      </c>
      <c r="AH40">
        <v>0</v>
      </c>
      <c r="AI40">
        <v>1.37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10.3</v>
      </c>
      <c r="AU40" t="s">
        <v>3</v>
      </c>
      <c r="AV40">
        <v>0</v>
      </c>
      <c r="AW40">
        <v>2</v>
      </c>
      <c r="AX40">
        <v>35693456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Y40*Source!I106</f>
        <v>6.756800000000001</v>
      </c>
      <c r="CY40">
        <f t="shared" si="10"/>
        <v>64.010000000000005</v>
      </c>
      <c r="CZ40">
        <f t="shared" si="11"/>
        <v>46.72</v>
      </c>
      <c r="DA40">
        <f t="shared" si="12"/>
        <v>1.37</v>
      </c>
      <c r="DB40">
        <f t="shared" si="8"/>
        <v>481.22</v>
      </c>
      <c r="DC40">
        <f t="shared" si="9"/>
        <v>0</v>
      </c>
    </row>
    <row r="41" spans="1:107">
      <c r="A41">
        <f>ROW(Source!A106)</f>
        <v>106</v>
      </c>
      <c r="B41">
        <v>33804725</v>
      </c>
      <c r="C41">
        <v>35693176</v>
      </c>
      <c r="D41">
        <v>29109414</v>
      </c>
      <c r="E41">
        <v>1</v>
      </c>
      <c r="F41">
        <v>1</v>
      </c>
      <c r="G41">
        <v>1</v>
      </c>
      <c r="H41">
        <v>3</v>
      </c>
      <c r="I41" t="s">
        <v>359</v>
      </c>
      <c r="J41" t="s">
        <v>360</v>
      </c>
      <c r="K41" t="s">
        <v>361</v>
      </c>
      <c r="L41">
        <v>1346</v>
      </c>
      <c r="N41">
        <v>1009</v>
      </c>
      <c r="O41" t="s">
        <v>301</v>
      </c>
      <c r="P41" t="s">
        <v>301</v>
      </c>
      <c r="Q41">
        <v>1</v>
      </c>
      <c r="W41">
        <v>0</v>
      </c>
      <c r="X41">
        <v>1092262719</v>
      </c>
      <c r="Y41">
        <v>360.5</v>
      </c>
      <c r="AA41">
        <v>10.1</v>
      </c>
      <c r="AB41">
        <v>0</v>
      </c>
      <c r="AC41">
        <v>0</v>
      </c>
      <c r="AD41">
        <v>0</v>
      </c>
      <c r="AE41">
        <v>1.58</v>
      </c>
      <c r="AF41">
        <v>0</v>
      </c>
      <c r="AG41">
        <v>0</v>
      </c>
      <c r="AH41">
        <v>0</v>
      </c>
      <c r="AI41">
        <v>6.39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360.5</v>
      </c>
      <c r="AU41" t="s">
        <v>3</v>
      </c>
      <c r="AV41">
        <v>0</v>
      </c>
      <c r="AW41">
        <v>2</v>
      </c>
      <c r="AX41">
        <v>35693457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Y41*Source!I106</f>
        <v>236.488</v>
      </c>
      <c r="CY41">
        <f t="shared" si="10"/>
        <v>10.1</v>
      </c>
      <c r="CZ41">
        <f t="shared" si="11"/>
        <v>1.58</v>
      </c>
      <c r="DA41">
        <f t="shared" si="12"/>
        <v>6.39</v>
      </c>
      <c r="DB41">
        <f t="shared" si="8"/>
        <v>569.59</v>
      </c>
      <c r="DC41">
        <f t="shared" si="9"/>
        <v>0</v>
      </c>
    </row>
    <row r="42" spans="1:107">
      <c r="A42">
        <f>ROW(Source!A106)</f>
        <v>106</v>
      </c>
      <c r="B42">
        <v>33804725</v>
      </c>
      <c r="C42">
        <v>35693176</v>
      </c>
      <c r="D42">
        <v>29109782</v>
      </c>
      <c r="E42">
        <v>1</v>
      </c>
      <c r="F42">
        <v>1</v>
      </c>
      <c r="G42">
        <v>1</v>
      </c>
      <c r="H42">
        <v>3</v>
      </c>
      <c r="I42" t="s">
        <v>362</v>
      </c>
      <c r="J42" t="s">
        <v>363</v>
      </c>
      <c r="K42" t="s">
        <v>364</v>
      </c>
      <c r="L42">
        <v>1346</v>
      </c>
      <c r="N42">
        <v>1009</v>
      </c>
      <c r="O42" t="s">
        <v>301</v>
      </c>
      <c r="P42" t="s">
        <v>301</v>
      </c>
      <c r="Q42">
        <v>1</v>
      </c>
      <c r="W42">
        <v>0</v>
      </c>
      <c r="X42">
        <v>-71279152</v>
      </c>
      <c r="Y42">
        <v>31</v>
      </c>
      <c r="AA42">
        <v>16.309999999999999</v>
      </c>
      <c r="AB42">
        <v>0</v>
      </c>
      <c r="AC42">
        <v>0</v>
      </c>
      <c r="AD42">
        <v>0</v>
      </c>
      <c r="AE42">
        <v>4.3600000000000003</v>
      </c>
      <c r="AF42">
        <v>0</v>
      </c>
      <c r="AG42">
        <v>0</v>
      </c>
      <c r="AH42">
        <v>0</v>
      </c>
      <c r="AI42">
        <v>3.74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31</v>
      </c>
      <c r="AU42" t="s">
        <v>3</v>
      </c>
      <c r="AV42">
        <v>0</v>
      </c>
      <c r="AW42">
        <v>2</v>
      </c>
      <c r="AX42">
        <v>35693458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Y42*Source!I106</f>
        <v>20.336000000000002</v>
      </c>
      <c r="CY42">
        <f t="shared" si="10"/>
        <v>16.309999999999999</v>
      </c>
      <c r="CZ42">
        <f t="shared" si="11"/>
        <v>4.3600000000000003</v>
      </c>
      <c r="DA42">
        <f t="shared" si="12"/>
        <v>3.74</v>
      </c>
      <c r="DB42">
        <f t="shared" si="8"/>
        <v>135.16</v>
      </c>
      <c r="DC42">
        <f t="shared" si="9"/>
        <v>0</v>
      </c>
    </row>
    <row r="43" spans="1:107">
      <c r="A43">
        <f>ROW(Source!A106)</f>
        <v>106</v>
      </c>
      <c r="B43">
        <v>33804725</v>
      </c>
      <c r="C43">
        <v>35693176</v>
      </c>
      <c r="D43">
        <v>29111455</v>
      </c>
      <c r="E43">
        <v>1</v>
      </c>
      <c r="F43">
        <v>1</v>
      </c>
      <c r="G43">
        <v>1</v>
      </c>
      <c r="H43">
        <v>3</v>
      </c>
      <c r="I43" t="s">
        <v>365</v>
      </c>
      <c r="J43" t="s">
        <v>366</v>
      </c>
      <c r="K43" t="s">
        <v>367</v>
      </c>
      <c r="L43">
        <v>1327</v>
      </c>
      <c r="N43">
        <v>1005</v>
      </c>
      <c r="O43" t="s">
        <v>104</v>
      </c>
      <c r="P43" t="s">
        <v>104</v>
      </c>
      <c r="Q43">
        <v>1</v>
      </c>
      <c r="W43">
        <v>0</v>
      </c>
      <c r="X43">
        <v>-1126346608</v>
      </c>
      <c r="Y43">
        <v>103</v>
      </c>
      <c r="AA43">
        <v>78.010000000000005</v>
      </c>
      <c r="AB43">
        <v>0</v>
      </c>
      <c r="AC43">
        <v>0</v>
      </c>
      <c r="AD43">
        <v>0</v>
      </c>
      <c r="AE43">
        <v>15.06</v>
      </c>
      <c r="AF43">
        <v>0</v>
      </c>
      <c r="AG43">
        <v>0</v>
      </c>
      <c r="AH43">
        <v>0</v>
      </c>
      <c r="AI43">
        <v>5.18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103</v>
      </c>
      <c r="AU43" t="s">
        <v>3</v>
      </c>
      <c r="AV43">
        <v>0</v>
      </c>
      <c r="AW43">
        <v>2</v>
      </c>
      <c r="AX43">
        <v>35693459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Y43*Source!I106</f>
        <v>67.567999999999998</v>
      </c>
      <c r="CY43">
        <f t="shared" si="10"/>
        <v>78.010000000000005</v>
      </c>
      <c r="CZ43">
        <f t="shared" si="11"/>
        <v>15.06</v>
      </c>
      <c r="DA43">
        <f t="shared" si="12"/>
        <v>5.18</v>
      </c>
      <c r="DB43">
        <f t="shared" si="8"/>
        <v>1551.18</v>
      </c>
      <c r="DC43">
        <f t="shared" si="9"/>
        <v>0</v>
      </c>
    </row>
    <row r="44" spans="1:107">
      <c r="A44">
        <f>ROW(Source!A106)</f>
        <v>106</v>
      </c>
      <c r="B44">
        <v>33804725</v>
      </c>
      <c r="C44">
        <v>35693176</v>
      </c>
      <c r="D44">
        <v>29110744</v>
      </c>
      <c r="E44">
        <v>1</v>
      </c>
      <c r="F44">
        <v>1</v>
      </c>
      <c r="G44">
        <v>1</v>
      </c>
      <c r="H44">
        <v>3</v>
      </c>
      <c r="I44" t="s">
        <v>368</v>
      </c>
      <c r="J44" t="s">
        <v>369</v>
      </c>
      <c r="K44" t="s">
        <v>370</v>
      </c>
      <c r="L44">
        <v>1308</v>
      </c>
      <c r="N44">
        <v>1003</v>
      </c>
      <c r="O44" t="s">
        <v>155</v>
      </c>
      <c r="P44" t="s">
        <v>155</v>
      </c>
      <c r="Q44">
        <v>100</v>
      </c>
      <c r="W44">
        <v>0</v>
      </c>
      <c r="X44">
        <v>1968334534</v>
      </c>
      <c r="Y44">
        <v>0.76</v>
      </c>
      <c r="AA44">
        <v>122.33</v>
      </c>
      <c r="AB44">
        <v>0</v>
      </c>
      <c r="AC44">
        <v>0</v>
      </c>
      <c r="AD44">
        <v>0</v>
      </c>
      <c r="AE44">
        <v>36.299999999999997</v>
      </c>
      <c r="AF44">
        <v>0</v>
      </c>
      <c r="AG44">
        <v>0</v>
      </c>
      <c r="AH44">
        <v>0</v>
      </c>
      <c r="AI44">
        <v>3.37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0.76</v>
      </c>
      <c r="AU44" t="s">
        <v>3</v>
      </c>
      <c r="AV44">
        <v>0</v>
      </c>
      <c r="AW44">
        <v>2</v>
      </c>
      <c r="AX44">
        <v>35693460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Y44*Source!I106</f>
        <v>0.49856</v>
      </c>
      <c r="CY44">
        <f t="shared" si="10"/>
        <v>122.33</v>
      </c>
      <c r="CZ44">
        <f t="shared" si="11"/>
        <v>36.299999999999997</v>
      </c>
      <c r="DA44">
        <f t="shared" si="12"/>
        <v>3.37</v>
      </c>
      <c r="DB44">
        <f t="shared" si="8"/>
        <v>27.59</v>
      </c>
      <c r="DC44">
        <f t="shared" si="9"/>
        <v>0</v>
      </c>
    </row>
    <row r="45" spans="1:107">
      <c r="A45">
        <f>ROW(Source!A107)</f>
        <v>107</v>
      </c>
      <c r="B45">
        <v>33804725</v>
      </c>
      <c r="C45">
        <v>35693187</v>
      </c>
      <c r="D45">
        <v>18406785</v>
      </c>
      <c r="E45">
        <v>1</v>
      </c>
      <c r="F45">
        <v>1</v>
      </c>
      <c r="G45">
        <v>1</v>
      </c>
      <c r="H45">
        <v>1</v>
      </c>
      <c r="I45" t="s">
        <v>371</v>
      </c>
      <c r="J45" t="s">
        <v>3</v>
      </c>
      <c r="K45" t="s">
        <v>372</v>
      </c>
      <c r="L45">
        <v>1369</v>
      </c>
      <c r="N45">
        <v>1013</v>
      </c>
      <c r="O45" t="s">
        <v>279</v>
      </c>
      <c r="P45" t="s">
        <v>279</v>
      </c>
      <c r="Q45">
        <v>1</v>
      </c>
      <c r="W45">
        <v>0</v>
      </c>
      <c r="X45">
        <v>645971194</v>
      </c>
      <c r="Y45">
        <v>27.64</v>
      </c>
      <c r="AA45">
        <v>0</v>
      </c>
      <c r="AB45">
        <v>0</v>
      </c>
      <c r="AC45">
        <v>0</v>
      </c>
      <c r="AD45">
        <v>289.27999999999997</v>
      </c>
      <c r="AE45">
        <v>0</v>
      </c>
      <c r="AF45">
        <v>0</v>
      </c>
      <c r="AG45">
        <v>0</v>
      </c>
      <c r="AH45">
        <v>289.27999999999997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27.64</v>
      </c>
      <c r="AU45" t="s">
        <v>3</v>
      </c>
      <c r="AV45">
        <v>1</v>
      </c>
      <c r="AW45">
        <v>2</v>
      </c>
      <c r="AX45">
        <v>35693188</v>
      </c>
      <c r="AY45">
        <v>2</v>
      </c>
      <c r="AZ45">
        <v>131072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Y45*Source!I107</f>
        <v>18.13184</v>
      </c>
      <c r="CY45">
        <f>AD45</f>
        <v>289.27999999999997</v>
      </c>
      <c r="CZ45">
        <f>AH45</f>
        <v>289.27999999999997</v>
      </c>
      <c r="DA45">
        <f>AL45</f>
        <v>1</v>
      </c>
      <c r="DB45">
        <f t="shared" si="8"/>
        <v>7995.7</v>
      </c>
      <c r="DC45">
        <f t="shared" si="9"/>
        <v>0</v>
      </c>
    </row>
    <row r="46" spans="1:107">
      <c r="A46">
        <f>ROW(Source!A107)</f>
        <v>107</v>
      </c>
      <c r="B46">
        <v>33804725</v>
      </c>
      <c r="C46">
        <v>35693187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71</v>
      </c>
      <c r="J46" t="s">
        <v>3</v>
      </c>
      <c r="K46" t="s">
        <v>280</v>
      </c>
      <c r="L46">
        <v>608254</v>
      </c>
      <c r="N46">
        <v>1013</v>
      </c>
      <c r="O46" t="s">
        <v>281</v>
      </c>
      <c r="P46" t="s">
        <v>281</v>
      </c>
      <c r="Q46">
        <v>1</v>
      </c>
      <c r="W46">
        <v>0</v>
      </c>
      <c r="X46">
        <v>-185737400</v>
      </c>
      <c r="Y46">
        <v>0.01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0.01</v>
      </c>
      <c r="AU46" t="s">
        <v>3</v>
      </c>
      <c r="AV46">
        <v>2</v>
      </c>
      <c r="AW46">
        <v>2</v>
      </c>
      <c r="AX46">
        <v>35693189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Y46*Source!I107</f>
        <v>6.5600000000000007E-3</v>
      </c>
      <c r="CY46">
        <f>AD46</f>
        <v>0</v>
      </c>
      <c r="CZ46">
        <f>AH46</f>
        <v>0</v>
      </c>
      <c r="DA46">
        <f>AL46</f>
        <v>1</v>
      </c>
      <c r="DB46">
        <f t="shared" si="8"/>
        <v>0</v>
      </c>
      <c r="DC46">
        <f t="shared" si="9"/>
        <v>0</v>
      </c>
    </row>
    <row r="47" spans="1:107">
      <c r="A47">
        <f>ROW(Source!A107)</f>
        <v>107</v>
      </c>
      <c r="B47">
        <v>33804725</v>
      </c>
      <c r="C47">
        <v>35693187</v>
      </c>
      <c r="D47">
        <v>29172556</v>
      </c>
      <c r="E47">
        <v>1</v>
      </c>
      <c r="F47">
        <v>1</v>
      </c>
      <c r="G47">
        <v>1</v>
      </c>
      <c r="H47">
        <v>2</v>
      </c>
      <c r="I47" t="s">
        <v>340</v>
      </c>
      <c r="J47" t="s">
        <v>341</v>
      </c>
      <c r="K47" t="s">
        <v>342</v>
      </c>
      <c r="L47">
        <v>1368</v>
      </c>
      <c r="N47">
        <v>1011</v>
      </c>
      <c r="O47" t="s">
        <v>285</v>
      </c>
      <c r="P47" t="s">
        <v>285</v>
      </c>
      <c r="Q47">
        <v>1</v>
      </c>
      <c r="W47">
        <v>0</v>
      </c>
      <c r="X47">
        <v>-1302720870</v>
      </c>
      <c r="Y47">
        <v>0.01</v>
      </c>
      <c r="AA47">
        <v>0</v>
      </c>
      <c r="AB47">
        <v>451.71</v>
      </c>
      <c r="AC47">
        <v>444.29</v>
      </c>
      <c r="AD47">
        <v>0</v>
      </c>
      <c r="AE47">
        <v>0</v>
      </c>
      <c r="AF47">
        <v>31.26</v>
      </c>
      <c r="AG47">
        <v>13.5</v>
      </c>
      <c r="AH47">
        <v>0</v>
      </c>
      <c r="AI47">
        <v>1</v>
      </c>
      <c r="AJ47">
        <v>14.45</v>
      </c>
      <c r="AK47">
        <v>32.909999999999997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0.01</v>
      </c>
      <c r="AU47" t="s">
        <v>3</v>
      </c>
      <c r="AV47">
        <v>0</v>
      </c>
      <c r="AW47">
        <v>2</v>
      </c>
      <c r="AX47">
        <v>35693190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Y47*Source!I107</f>
        <v>6.5600000000000007E-3</v>
      </c>
      <c r="CY47">
        <f>AB47</f>
        <v>451.71</v>
      </c>
      <c r="CZ47">
        <f>AF47</f>
        <v>31.26</v>
      </c>
      <c r="DA47">
        <f>AJ47</f>
        <v>14.45</v>
      </c>
      <c r="DB47">
        <f t="shared" si="8"/>
        <v>0.31</v>
      </c>
      <c r="DC47">
        <f t="shared" si="9"/>
        <v>0.14000000000000001</v>
      </c>
    </row>
    <row r="48" spans="1:107">
      <c r="A48">
        <f>ROW(Source!A107)</f>
        <v>107</v>
      </c>
      <c r="B48">
        <v>33804725</v>
      </c>
      <c r="C48">
        <v>35693187</v>
      </c>
      <c r="D48">
        <v>29174913</v>
      </c>
      <c r="E48">
        <v>1</v>
      </c>
      <c r="F48">
        <v>1</v>
      </c>
      <c r="G48">
        <v>1</v>
      </c>
      <c r="H48">
        <v>2</v>
      </c>
      <c r="I48" t="s">
        <v>286</v>
      </c>
      <c r="J48" t="s">
        <v>346</v>
      </c>
      <c r="K48" t="s">
        <v>288</v>
      </c>
      <c r="L48">
        <v>1368</v>
      </c>
      <c r="N48">
        <v>1011</v>
      </c>
      <c r="O48" t="s">
        <v>285</v>
      </c>
      <c r="P48" t="s">
        <v>285</v>
      </c>
      <c r="Q48">
        <v>1</v>
      </c>
      <c r="W48">
        <v>0</v>
      </c>
      <c r="X48">
        <v>458544584</v>
      </c>
      <c r="Y48">
        <v>0.01</v>
      </c>
      <c r="AA48">
        <v>0</v>
      </c>
      <c r="AB48">
        <v>918.77</v>
      </c>
      <c r="AC48">
        <v>381.76</v>
      </c>
      <c r="AD48">
        <v>0</v>
      </c>
      <c r="AE48">
        <v>0</v>
      </c>
      <c r="AF48">
        <v>87.17</v>
      </c>
      <c r="AG48">
        <v>11.6</v>
      </c>
      <c r="AH48">
        <v>0</v>
      </c>
      <c r="AI48">
        <v>1</v>
      </c>
      <c r="AJ48">
        <v>10.54</v>
      </c>
      <c r="AK48">
        <v>32.909999999999997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0</v>
      </c>
      <c r="AW48">
        <v>2</v>
      </c>
      <c r="AX48">
        <v>35693191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Y48*Source!I107</f>
        <v>6.5600000000000007E-3</v>
      </c>
      <c r="CY48">
        <f>AB48</f>
        <v>918.77</v>
      </c>
      <c r="CZ48">
        <f>AF48</f>
        <v>87.17</v>
      </c>
      <c r="DA48">
        <f>AJ48</f>
        <v>10.54</v>
      </c>
      <c r="DB48">
        <f t="shared" si="8"/>
        <v>0.87</v>
      </c>
      <c r="DC48">
        <f t="shared" si="9"/>
        <v>0.12</v>
      </c>
    </row>
    <row r="49" spans="1:107">
      <c r="A49">
        <f>ROW(Source!A107)</f>
        <v>107</v>
      </c>
      <c r="B49">
        <v>33804725</v>
      </c>
      <c r="C49">
        <v>35693187</v>
      </c>
      <c r="D49">
        <v>29107800</v>
      </c>
      <c r="E49">
        <v>1</v>
      </c>
      <c r="F49">
        <v>1</v>
      </c>
      <c r="G49">
        <v>1</v>
      </c>
      <c r="H49">
        <v>3</v>
      </c>
      <c r="I49" t="s">
        <v>349</v>
      </c>
      <c r="J49" t="s">
        <v>350</v>
      </c>
      <c r="K49" t="s">
        <v>351</v>
      </c>
      <c r="L49">
        <v>1346</v>
      </c>
      <c r="N49">
        <v>1009</v>
      </c>
      <c r="O49" t="s">
        <v>301</v>
      </c>
      <c r="P49" t="s">
        <v>301</v>
      </c>
      <c r="Q49">
        <v>1</v>
      </c>
      <c r="W49">
        <v>0</v>
      </c>
      <c r="X49">
        <v>-1570619850</v>
      </c>
      <c r="Y49">
        <v>0.01</v>
      </c>
      <c r="AA49">
        <v>46.61</v>
      </c>
      <c r="AB49">
        <v>0</v>
      </c>
      <c r="AC49">
        <v>0</v>
      </c>
      <c r="AD49">
        <v>0</v>
      </c>
      <c r="AE49">
        <v>1.81</v>
      </c>
      <c r="AF49">
        <v>0</v>
      </c>
      <c r="AG49">
        <v>0</v>
      </c>
      <c r="AH49">
        <v>0</v>
      </c>
      <c r="AI49">
        <v>25.75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35693192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Y49*Source!I107</f>
        <v>6.5600000000000007E-3</v>
      </c>
      <c r="CY49">
        <f t="shared" ref="CY49:CY55" si="13">AA49</f>
        <v>46.61</v>
      </c>
      <c r="CZ49">
        <f t="shared" ref="CZ49:CZ55" si="14">AE49</f>
        <v>1.81</v>
      </c>
      <c r="DA49">
        <f t="shared" ref="DA49:DA55" si="15">AI49</f>
        <v>25.75</v>
      </c>
      <c r="DB49">
        <f t="shared" si="8"/>
        <v>0.02</v>
      </c>
      <c r="DC49">
        <f t="shared" si="9"/>
        <v>0</v>
      </c>
    </row>
    <row r="50" spans="1:107">
      <c r="A50">
        <f>ROW(Source!A107)</f>
        <v>107</v>
      </c>
      <c r="B50">
        <v>33804725</v>
      </c>
      <c r="C50">
        <v>35693187</v>
      </c>
      <c r="D50">
        <v>29109390</v>
      </c>
      <c r="E50">
        <v>1</v>
      </c>
      <c r="F50">
        <v>1</v>
      </c>
      <c r="G50">
        <v>1</v>
      </c>
      <c r="H50">
        <v>3</v>
      </c>
      <c r="I50" t="s">
        <v>373</v>
      </c>
      <c r="J50" t="s">
        <v>374</v>
      </c>
      <c r="K50" t="s">
        <v>375</v>
      </c>
      <c r="L50">
        <v>1348</v>
      </c>
      <c r="N50">
        <v>1009</v>
      </c>
      <c r="O50" t="s">
        <v>134</v>
      </c>
      <c r="P50" t="s">
        <v>134</v>
      </c>
      <c r="Q50">
        <v>1000</v>
      </c>
      <c r="W50">
        <v>0</v>
      </c>
      <c r="X50">
        <v>1761846597</v>
      </c>
      <c r="Y50">
        <v>1.5E-3</v>
      </c>
      <c r="AA50">
        <v>99281.8</v>
      </c>
      <c r="AB50">
        <v>0</v>
      </c>
      <c r="AC50">
        <v>0</v>
      </c>
      <c r="AD50">
        <v>0</v>
      </c>
      <c r="AE50">
        <v>25990</v>
      </c>
      <c r="AF50">
        <v>0</v>
      </c>
      <c r="AG50">
        <v>0</v>
      </c>
      <c r="AH50">
        <v>0</v>
      </c>
      <c r="AI50">
        <v>3.82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1.5E-3</v>
      </c>
      <c r="AU50" t="s">
        <v>3</v>
      </c>
      <c r="AV50">
        <v>0</v>
      </c>
      <c r="AW50">
        <v>2</v>
      </c>
      <c r="AX50">
        <v>35693193</v>
      </c>
      <c r="AY50">
        <v>1</v>
      </c>
      <c r="AZ50">
        <v>0</v>
      </c>
      <c r="BA50">
        <v>48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Y50*Source!I107</f>
        <v>9.8400000000000007E-4</v>
      </c>
      <c r="CY50">
        <f t="shared" si="13"/>
        <v>99281.8</v>
      </c>
      <c r="CZ50">
        <f t="shared" si="14"/>
        <v>25990</v>
      </c>
      <c r="DA50">
        <f t="shared" si="15"/>
        <v>3.82</v>
      </c>
      <c r="DB50">
        <f t="shared" si="8"/>
        <v>38.99</v>
      </c>
      <c r="DC50">
        <f t="shared" si="9"/>
        <v>0</v>
      </c>
    </row>
    <row r="51" spans="1:107">
      <c r="A51">
        <f>ROW(Source!A107)</f>
        <v>107</v>
      </c>
      <c r="B51">
        <v>33804725</v>
      </c>
      <c r="C51">
        <v>35693187</v>
      </c>
      <c r="D51">
        <v>29107769</v>
      </c>
      <c r="E51">
        <v>1</v>
      </c>
      <c r="F51">
        <v>1</v>
      </c>
      <c r="G51">
        <v>1</v>
      </c>
      <c r="H51">
        <v>3</v>
      </c>
      <c r="I51" t="s">
        <v>376</v>
      </c>
      <c r="J51" t="s">
        <v>377</v>
      </c>
      <c r="K51" t="s">
        <v>378</v>
      </c>
      <c r="L51">
        <v>1348</v>
      </c>
      <c r="N51">
        <v>1009</v>
      </c>
      <c r="O51" t="s">
        <v>134</v>
      </c>
      <c r="P51" t="s">
        <v>134</v>
      </c>
      <c r="Q51">
        <v>1000</v>
      </c>
      <c r="W51">
        <v>0</v>
      </c>
      <c r="X51">
        <v>1876504916</v>
      </c>
      <c r="Y51">
        <v>8.4999999999999995E-4</v>
      </c>
      <c r="AA51">
        <v>46047.42</v>
      </c>
      <c r="AB51">
        <v>0</v>
      </c>
      <c r="AC51">
        <v>0</v>
      </c>
      <c r="AD51">
        <v>0</v>
      </c>
      <c r="AE51">
        <v>5649.99</v>
      </c>
      <c r="AF51">
        <v>0</v>
      </c>
      <c r="AG51">
        <v>0</v>
      </c>
      <c r="AH51">
        <v>0</v>
      </c>
      <c r="AI51">
        <v>8.15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8.4999999999999995E-4</v>
      </c>
      <c r="AU51" t="s">
        <v>3</v>
      </c>
      <c r="AV51">
        <v>0</v>
      </c>
      <c r="AW51">
        <v>2</v>
      </c>
      <c r="AX51">
        <v>35693194</v>
      </c>
      <c r="AY51">
        <v>1</v>
      </c>
      <c r="AZ51">
        <v>0</v>
      </c>
      <c r="BA51">
        <v>49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Y51*Source!I107</f>
        <v>5.576E-4</v>
      </c>
      <c r="CY51">
        <f t="shared" si="13"/>
        <v>46047.42</v>
      </c>
      <c r="CZ51">
        <f t="shared" si="14"/>
        <v>5649.99</v>
      </c>
      <c r="DA51">
        <f t="shared" si="15"/>
        <v>8.15</v>
      </c>
      <c r="DB51">
        <f t="shared" si="8"/>
        <v>4.8</v>
      </c>
      <c r="DC51">
        <f t="shared" si="9"/>
        <v>0</v>
      </c>
    </row>
    <row r="52" spans="1:107">
      <c r="A52">
        <f>ROW(Source!A107)</f>
        <v>107</v>
      </c>
      <c r="B52">
        <v>33804725</v>
      </c>
      <c r="C52">
        <v>35693187</v>
      </c>
      <c r="D52">
        <v>29109600</v>
      </c>
      <c r="E52">
        <v>1</v>
      </c>
      <c r="F52">
        <v>1</v>
      </c>
      <c r="G52">
        <v>1</v>
      </c>
      <c r="H52">
        <v>3</v>
      </c>
      <c r="I52" t="s">
        <v>116</v>
      </c>
      <c r="J52" t="s">
        <v>119</v>
      </c>
      <c r="K52" t="s">
        <v>117</v>
      </c>
      <c r="L52">
        <v>1328</v>
      </c>
      <c r="N52">
        <v>1005</v>
      </c>
      <c r="O52" t="s">
        <v>118</v>
      </c>
      <c r="P52" t="s">
        <v>118</v>
      </c>
      <c r="Q52">
        <v>100</v>
      </c>
      <c r="W52">
        <v>1</v>
      </c>
      <c r="X52">
        <v>-756490368</v>
      </c>
      <c r="Y52">
        <v>-1.1299999999999999</v>
      </c>
      <c r="AA52">
        <v>3508.28</v>
      </c>
      <c r="AB52">
        <v>0</v>
      </c>
      <c r="AC52">
        <v>0</v>
      </c>
      <c r="AD52">
        <v>0</v>
      </c>
      <c r="AE52">
        <v>458</v>
      </c>
      <c r="AF52">
        <v>0</v>
      </c>
      <c r="AG52">
        <v>0</v>
      </c>
      <c r="AH52">
        <v>0</v>
      </c>
      <c r="AI52">
        <v>7.66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-1.1299999999999999</v>
      </c>
      <c r="AU52" t="s">
        <v>3</v>
      </c>
      <c r="AV52">
        <v>0</v>
      </c>
      <c r="AW52">
        <v>2</v>
      </c>
      <c r="AX52">
        <v>35693195</v>
      </c>
      <c r="AY52">
        <v>1</v>
      </c>
      <c r="AZ52">
        <v>6144</v>
      </c>
      <c r="BA52">
        <v>50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Y52*Source!I107</f>
        <v>-0.74127999999999994</v>
      </c>
      <c r="CY52">
        <f t="shared" si="13"/>
        <v>3508.28</v>
      </c>
      <c r="CZ52">
        <f t="shared" si="14"/>
        <v>458</v>
      </c>
      <c r="DA52">
        <f t="shared" si="15"/>
        <v>7.66</v>
      </c>
      <c r="DB52">
        <f t="shared" si="8"/>
        <v>-517.54</v>
      </c>
      <c r="DC52">
        <f t="shared" si="9"/>
        <v>0</v>
      </c>
    </row>
    <row r="53" spans="1:107">
      <c r="A53">
        <f>ROW(Source!A107)</f>
        <v>107</v>
      </c>
      <c r="B53">
        <v>33804725</v>
      </c>
      <c r="C53">
        <v>35693187</v>
      </c>
      <c r="D53">
        <v>29109629</v>
      </c>
      <c r="E53">
        <v>1</v>
      </c>
      <c r="F53">
        <v>1</v>
      </c>
      <c r="G53">
        <v>1</v>
      </c>
      <c r="H53">
        <v>3</v>
      </c>
      <c r="I53" t="s">
        <v>121</v>
      </c>
      <c r="J53" t="s">
        <v>123</v>
      </c>
      <c r="K53" t="s">
        <v>122</v>
      </c>
      <c r="L53">
        <v>1327</v>
      </c>
      <c r="N53">
        <v>1005</v>
      </c>
      <c r="O53" t="s">
        <v>104</v>
      </c>
      <c r="P53" t="s">
        <v>104</v>
      </c>
      <c r="Q53">
        <v>1</v>
      </c>
      <c r="W53">
        <v>0</v>
      </c>
      <c r="X53">
        <v>2076120530</v>
      </c>
      <c r="Y53">
        <v>100</v>
      </c>
      <c r="AA53">
        <v>44.68</v>
      </c>
      <c r="AB53">
        <v>0</v>
      </c>
      <c r="AC53">
        <v>0</v>
      </c>
      <c r="AD53">
        <v>0</v>
      </c>
      <c r="AE53">
        <v>44.68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100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Y53*Source!I107</f>
        <v>65.600000000000009</v>
      </c>
      <c r="CY53">
        <f t="shared" si="13"/>
        <v>44.68</v>
      </c>
      <c r="CZ53">
        <f t="shared" si="14"/>
        <v>44.68</v>
      </c>
      <c r="DA53">
        <f t="shared" si="15"/>
        <v>1</v>
      </c>
      <c r="DB53">
        <f t="shared" si="8"/>
        <v>4468</v>
      </c>
      <c r="DC53">
        <f t="shared" si="9"/>
        <v>0</v>
      </c>
    </row>
    <row r="54" spans="1:107">
      <c r="A54">
        <f>ROW(Source!A107)</f>
        <v>107</v>
      </c>
      <c r="B54">
        <v>33804725</v>
      </c>
      <c r="C54">
        <v>35693187</v>
      </c>
      <c r="D54">
        <v>29149868</v>
      </c>
      <c r="E54">
        <v>1</v>
      </c>
      <c r="F54">
        <v>1</v>
      </c>
      <c r="G54">
        <v>1</v>
      </c>
      <c r="H54">
        <v>3</v>
      </c>
      <c r="I54" t="s">
        <v>379</v>
      </c>
      <c r="J54" t="s">
        <v>380</v>
      </c>
      <c r="K54" t="s">
        <v>381</v>
      </c>
      <c r="L54">
        <v>1339</v>
      </c>
      <c r="N54">
        <v>1007</v>
      </c>
      <c r="O54" t="s">
        <v>382</v>
      </c>
      <c r="P54" t="s">
        <v>382</v>
      </c>
      <c r="Q54">
        <v>1</v>
      </c>
      <c r="W54">
        <v>0</v>
      </c>
      <c r="X54">
        <v>-1546867598</v>
      </c>
      <c r="Y54">
        <v>4.0000000000000002E-4</v>
      </c>
      <c r="AA54">
        <v>465.44</v>
      </c>
      <c r="AB54">
        <v>0</v>
      </c>
      <c r="AC54">
        <v>0</v>
      </c>
      <c r="AD54">
        <v>0</v>
      </c>
      <c r="AE54">
        <v>74.59</v>
      </c>
      <c r="AF54">
        <v>0</v>
      </c>
      <c r="AG54">
        <v>0</v>
      </c>
      <c r="AH54">
        <v>0</v>
      </c>
      <c r="AI54">
        <v>6.24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4.0000000000000002E-4</v>
      </c>
      <c r="AU54" t="s">
        <v>3</v>
      </c>
      <c r="AV54">
        <v>0</v>
      </c>
      <c r="AW54">
        <v>2</v>
      </c>
      <c r="AX54">
        <v>35693196</v>
      </c>
      <c r="AY54">
        <v>1</v>
      </c>
      <c r="AZ54">
        <v>0</v>
      </c>
      <c r="BA54">
        <v>51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Y54*Source!I107</f>
        <v>2.6240000000000004E-4</v>
      </c>
      <c r="CY54">
        <f t="shared" si="13"/>
        <v>465.44</v>
      </c>
      <c r="CZ54">
        <f t="shared" si="14"/>
        <v>74.59</v>
      </c>
      <c r="DA54">
        <f t="shared" si="15"/>
        <v>6.24</v>
      </c>
      <c r="DB54">
        <f t="shared" si="8"/>
        <v>0.03</v>
      </c>
      <c r="DC54">
        <f t="shared" si="9"/>
        <v>0</v>
      </c>
    </row>
    <row r="55" spans="1:107">
      <c r="A55">
        <f>ROW(Source!A107)</f>
        <v>107</v>
      </c>
      <c r="B55">
        <v>33804725</v>
      </c>
      <c r="C55">
        <v>35693187</v>
      </c>
      <c r="D55">
        <v>29150040</v>
      </c>
      <c r="E55">
        <v>1</v>
      </c>
      <c r="F55">
        <v>1</v>
      </c>
      <c r="G55">
        <v>1</v>
      </c>
      <c r="H55">
        <v>3</v>
      </c>
      <c r="I55" t="s">
        <v>383</v>
      </c>
      <c r="J55" t="s">
        <v>384</v>
      </c>
      <c r="K55" t="s">
        <v>385</v>
      </c>
      <c r="L55">
        <v>1339</v>
      </c>
      <c r="N55">
        <v>1007</v>
      </c>
      <c r="O55" t="s">
        <v>382</v>
      </c>
      <c r="P55" t="s">
        <v>382</v>
      </c>
      <c r="Q55">
        <v>1</v>
      </c>
      <c r="W55">
        <v>0</v>
      </c>
      <c r="X55">
        <v>693153122</v>
      </c>
      <c r="Y55">
        <v>0.01</v>
      </c>
      <c r="AA55">
        <v>22.2</v>
      </c>
      <c r="AB55">
        <v>0</v>
      </c>
      <c r="AC55">
        <v>0</v>
      </c>
      <c r="AD55">
        <v>0</v>
      </c>
      <c r="AE55">
        <v>2.44</v>
      </c>
      <c r="AF55">
        <v>0</v>
      </c>
      <c r="AG55">
        <v>0</v>
      </c>
      <c r="AH55">
        <v>0</v>
      </c>
      <c r="AI55">
        <v>9.1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0.01</v>
      </c>
      <c r="AU55" t="s">
        <v>3</v>
      </c>
      <c r="AV55">
        <v>0</v>
      </c>
      <c r="AW55">
        <v>2</v>
      </c>
      <c r="AX55">
        <v>35693197</v>
      </c>
      <c r="AY55">
        <v>1</v>
      </c>
      <c r="AZ55">
        <v>0</v>
      </c>
      <c r="BA55">
        <v>52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Y55*Source!I107</f>
        <v>6.5600000000000007E-3</v>
      </c>
      <c r="CY55">
        <f t="shared" si="13"/>
        <v>22.2</v>
      </c>
      <c r="CZ55">
        <f t="shared" si="14"/>
        <v>2.44</v>
      </c>
      <c r="DA55">
        <f t="shared" si="15"/>
        <v>9.1</v>
      </c>
      <c r="DB55">
        <f t="shared" si="8"/>
        <v>0.02</v>
      </c>
      <c r="DC55">
        <f t="shared" si="9"/>
        <v>0</v>
      </c>
    </row>
    <row r="56" spans="1:107">
      <c r="A56">
        <f>ROW(Source!A110)</f>
        <v>110</v>
      </c>
      <c r="B56">
        <v>33804725</v>
      </c>
      <c r="C56">
        <v>35693297</v>
      </c>
      <c r="D56">
        <v>18413230</v>
      </c>
      <c r="E56">
        <v>1</v>
      </c>
      <c r="F56">
        <v>1</v>
      </c>
      <c r="G56">
        <v>1</v>
      </c>
      <c r="H56">
        <v>1</v>
      </c>
      <c r="I56" t="s">
        <v>386</v>
      </c>
      <c r="J56" t="s">
        <v>3</v>
      </c>
      <c r="K56" t="s">
        <v>387</v>
      </c>
      <c r="L56">
        <v>1369</v>
      </c>
      <c r="N56">
        <v>1013</v>
      </c>
      <c r="O56" t="s">
        <v>279</v>
      </c>
      <c r="P56" t="s">
        <v>279</v>
      </c>
      <c r="Q56">
        <v>1</v>
      </c>
      <c r="W56">
        <v>0</v>
      </c>
      <c r="X56">
        <v>355262106</v>
      </c>
      <c r="Y56">
        <v>166.47</v>
      </c>
      <c r="AA56">
        <v>0</v>
      </c>
      <c r="AB56">
        <v>0</v>
      </c>
      <c r="AC56">
        <v>0</v>
      </c>
      <c r="AD56">
        <v>299.72000000000003</v>
      </c>
      <c r="AE56">
        <v>0</v>
      </c>
      <c r="AF56">
        <v>0</v>
      </c>
      <c r="AG56">
        <v>0</v>
      </c>
      <c r="AH56">
        <v>299.72000000000003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166.47</v>
      </c>
      <c r="AU56" t="s">
        <v>3</v>
      </c>
      <c r="AV56">
        <v>1</v>
      </c>
      <c r="AW56">
        <v>2</v>
      </c>
      <c r="AX56">
        <v>35693298</v>
      </c>
      <c r="AY56">
        <v>2</v>
      </c>
      <c r="AZ56">
        <v>131072</v>
      </c>
      <c r="BA56">
        <v>53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Y56*Source!I110</f>
        <v>4.9940999999999995</v>
      </c>
      <c r="CY56">
        <f>AD56</f>
        <v>299.72000000000003</v>
      </c>
      <c r="CZ56">
        <f>AH56</f>
        <v>299.72000000000003</v>
      </c>
      <c r="DA56">
        <f>AL56</f>
        <v>1</v>
      </c>
      <c r="DB56">
        <f t="shared" si="8"/>
        <v>49894.39</v>
      </c>
      <c r="DC56">
        <f t="shared" si="9"/>
        <v>0</v>
      </c>
    </row>
    <row r="57" spans="1:107">
      <c r="A57">
        <f>ROW(Source!A110)</f>
        <v>110</v>
      </c>
      <c r="B57">
        <v>33804725</v>
      </c>
      <c r="C57">
        <v>35693297</v>
      </c>
      <c r="D57">
        <v>121548</v>
      </c>
      <c r="E57">
        <v>1</v>
      </c>
      <c r="F57">
        <v>1</v>
      </c>
      <c r="G57">
        <v>1</v>
      </c>
      <c r="H57">
        <v>1</v>
      </c>
      <c r="I57" t="s">
        <v>71</v>
      </c>
      <c r="J57" t="s">
        <v>3</v>
      </c>
      <c r="K57" t="s">
        <v>280</v>
      </c>
      <c r="L57">
        <v>608254</v>
      </c>
      <c r="N57">
        <v>1013</v>
      </c>
      <c r="O57" t="s">
        <v>281</v>
      </c>
      <c r="P57" t="s">
        <v>281</v>
      </c>
      <c r="Q57">
        <v>1</v>
      </c>
      <c r="W57">
        <v>0</v>
      </c>
      <c r="X57">
        <v>-185737400</v>
      </c>
      <c r="Y57">
        <v>0.08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0.08</v>
      </c>
      <c r="AU57" t="s">
        <v>3</v>
      </c>
      <c r="AV57">
        <v>2</v>
      </c>
      <c r="AW57">
        <v>2</v>
      </c>
      <c r="AX57">
        <v>35693299</v>
      </c>
      <c r="AY57">
        <v>1</v>
      </c>
      <c r="AZ57">
        <v>0</v>
      </c>
      <c r="BA57">
        <v>54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Y57*Source!I110</f>
        <v>2.3999999999999998E-3</v>
      </c>
      <c r="CY57">
        <f>AD57</f>
        <v>0</v>
      </c>
      <c r="CZ57">
        <f>AH57</f>
        <v>0</v>
      </c>
      <c r="DA57">
        <f>AL57</f>
        <v>1</v>
      </c>
      <c r="DB57">
        <f t="shared" si="8"/>
        <v>0</v>
      </c>
      <c r="DC57">
        <f t="shared" si="9"/>
        <v>0</v>
      </c>
    </row>
    <row r="58" spans="1:107">
      <c r="A58">
        <f>ROW(Source!A110)</f>
        <v>110</v>
      </c>
      <c r="B58">
        <v>33804725</v>
      </c>
      <c r="C58">
        <v>35693297</v>
      </c>
      <c r="D58">
        <v>29172556</v>
      </c>
      <c r="E58">
        <v>1</v>
      </c>
      <c r="F58">
        <v>1</v>
      </c>
      <c r="G58">
        <v>1</v>
      </c>
      <c r="H58">
        <v>2</v>
      </c>
      <c r="I58" t="s">
        <v>340</v>
      </c>
      <c r="J58" t="s">
        <v>341</v>
      </c>
      <c r="K58" t="s">
        <v>342</v>
      </c>
      <c r="L58">
        <v>1368</v>
      </c>
      <c r="N58">
        <v>1011</v>
      </c>
      <c r="O58" t="s">
        <v>285</v>
      </c>
      <c r="P58" t="s">
        <v>285</v>
      </c>
      <c r="Q58">
        <v>1</v>
      </c>
      <c r="W58">
        <v>0</v>
      </c>
      <c r="X58">
        <v>-1302720870</v>
      </c>
      <c r="Y58">
        <v>0.08</v>
      </c>
      <c r="AA58">
        <v>0</v>
      </c>
      <c r="AB58">
        <v>451.71</v>
      </c>
      <c r="AC58">
        <v>444.29</v>
      </c>
      <c r="AD58">
        <v>0</v>
      </c>
      <c r="AE58">
        <v>0</v>
      </c>
      <c r="AF58">
        <v>31.26</v>
      </c>
      <c r="AG58">
        <v>13.5</v>
      </c>
      <c r="AH58">
        <v>0</v>
      </c>
      <c r="AI58">
        <v>1</v>
      </c>
      <c r="AJ58">
        <v>14.45</v>
      </c>
      <c r="AK58">
        <v>32.909999999999997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0.08</v>
      </c>
      <c r="AU58" t="s">
        <v>3</v>
      </c>
      <c r="AV58">
        <v>0</v>
      </c>
      <c r="AW58">
        <v>2</v>
      </c>
      <c r="AX58">
        <v>35693300</v>
      </c>
      <c r="AY58">
        <v>1</v>
      </c>
      <c r="AZ58">
        <v>0</v>
      </c>
      <c r="BA58">
        <v>55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Y58*Source!I110</f>
        <v>2.3999999999999998E-3</v>
      </c>
      <c r="CY58">
        <f>AB58</f>
        <v>451.71</v>
      </c>
      <c r="CZ58">
        <f>AF58</f>
        <v>31.26</v>
      </c>
      <c r="DA58">
        <f>AJ58</f>
        <v>14.45</v>
      </c>
      <c r="DB58">
        <f t="shared" si="8"/>
        <v>2.5</v>
      </c>
      <c r="DC58">
        <f t="shared" si="9"/>
        <v>1.08</v>
      </c>
    </row>
    <row r="59" spans="1:107">
      <c r="A59">
        <f>ROW(Source!A110)</f>
        <v>110</v>
      </c>
      <c r="B59">
        <v>33804725</v>
      </c>
      <c r="C59">
        <v>35693297</v>
      </c>
      <c r="D59">
        <v>29174591</v>
      </c>
      <c r="E59">
        <v>1</v>
      </c>
      <c r="F59">
        <v>1</v>
      </c>
      <c r="G59">
        <v>1</v>
      </c>
      <c r="H59">
        <v>2</v>
      </c>
      <c r="I59" t="s">
        <v>388</v>
      </c>
      <c r="J59" t="s">
        <v>389</v>
      </c>
      <c r="K59" t="s">
        <v>390</v>
      </c>
      <c r="L59">
        <v>1368</v>
      </c>
      <c r="N59">
        <v>1011</v>
      </c>
      <c r="O59" t="s">
        <v>285</v>
      </c>
      <c r="P59" t="s">
        <v>285</v>
      </c>
      <c r="Q59">
        <v>1</v>
      </c>
      <c r="W59">
        <v>0</v>
      </c>
      <c r="X59">
        <v>1598042632</v>
      </c>
      <c r="Y59">
        <v>0.26</v>
      </c>
      <c r="AA59">
        <v>0</v>
      </c>
      <c r="AB59">
        <v>9.4700000000000006</v>
      </c>
      <c r="AC59">
        <v>0</v>
      </c>
      <c r="AD59">
        <v>0</v>
      </c>
      <c r="AE59">
        <v>0</v>
      </c>
      <c r="AF59">
        <v>0.95</v>
      </c>
      <c r="AG59">
        <v>0</v>
      </c>
      <c r="AH59">
        <v>0</v>
      </c>
      <c r="AI59">
        <v>1</v>
      </c>
      <c r="AJ59">
        <v>9.9700000000000006</v>
      </c>
      <c r="AK59">
        <v>32.909999999999997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0.26</v>
      </c>
      <c r="AU59" t="s">
        <v>3</v>
      </c>
      <c r="AV59">
        <v>0</v>
      </c>
      <c r="AW59">
        <v>2</v>
      </c>
      <c r="AX59">
        <v>35693301</v>
      </c>
      <c r="AY59">
        <v>1</v>
      </c>
      <c r="AZ59">
        <v>0</v>
      </c>
      <c r="BA59">
        <v>56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Y59*Source!I110</f>
        <v>7.7999999999999996E-3</v>
      </c>
      <c r="CY59">
        <f>AB59</f>
        <v>9.4700000000000006</v>
      </c>
      <c r="CZ59">
        <f>AF59</f>
        <v>0.95</v>
      </c>
      <c r="DA59">
        <f>AJ59</f>
        <v>9.9700000000000006</v>
      </c>
      <c r="DB59">
        <f t="shared" si="8"/>
        <v>0.25</v>
      </c>
      <c r="DC59">
        <f t="shared" si="9"/>
        <v>0</v>
      </c>
    </row>
    <row r="60" spans="1:107">
      <c r="A60">
        <f>ROW(Source!A110)</f>
        <v>110</v>
      </c>
      <c r="B60">
        <v>33804725</v>
      </c>
      <c r="C60">
        <v>35693297</v>
      </c>
      <c r="D60">
        <v>29174913</v>
      </c>
      <c r="E60">
        <v>1</v>
      </c>
      <c r="F60">
        <v>1</v>
      </c>
      <c r="G60">
        <v>1</v>
      </c>
      <c r="H60">
        <v>2</v>
      </c>
      <c r="I60" t="s">
        <v>286</v>
      </c>
      <c r="J60" t="s">
        <v>346</v>
      </c>
      <c r="K60" t="s">
        <v>288</v>
      </c>
      <c r="L60">
        <v>1368</v>
      </c>
      <c r="N60">
        <v>1011</v>
      </c>
      <c r="O60" t="s">
        <v>285</v>
      </c>
      <c r="P60" t="s">
        <v>285</v>
      </c>
      <c r="Q60">
        <v>1</v>
      </c>
      <c r="W60">
        <v>0</v>
      </c>
      <c r="X60">
        <v>458544584</v>
      </c>
      <c r="Y60">
        <v>0.5</v>
      </c>
      <c r="AA60">
        <v>0</v>
      </c>
      <c r="AB60">
        <v>918.77</v>
      </c>
      <c r="AC60">
        <v>381.76</v>
      </c>
      <c r="AD60">
        <v>0</v>
      </c>
      <c r="AE60">
        <v>0</v>
      </c>
      <c r="AF60">
        <v>87.17</v>
      </c>
      <c r="AG60">
        <v>11.6</v>
      </c>
      <c r="AH60">
        <v>0</v>
      </c>
      <c r="AI60">
        <v>1</v>
      </c>
      <c r="AJ60">
        <v>10.54</v>
      </c>
      <c r="AK60">
        <v>32.909999999999997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0.5</v>
      </c>
      <c r="AU60" t="s">
        <v>3</v>
      </c>
      <c r="AV60">
        <v>0</v>
      </c>
      <c r="AW60">
        <v>2</v>
      </c>
      <c r="AX60">
        <v>35693302</v>
      </c>
      <c r="AY60">
        <v>1</v>
      </c>
      <c r="AZ60">
        <v>0</v>
      </c>
      <c r="BA60">
        <v>57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Y60*Source!I110</f>
        <v>1.4999999999999999E-2</v>
      </c>
      <c r="CY60">
        <f>AB60</f>
        <v>918.77</v>
      </c>
      <c r="CZ60">
        <f>AF60</f>
        <v>87.17</v>
      </c>
      <c r="DA60">
        <f>AJ60</f>
        <v>10.54</v>
      </c>
      <c r="DB60">
        <f t="shared" si="8"/>
        <v>43.59</v>
      </c>
      <c r="DC60">
        <f t="shared" si="9"/>
        <v>5.8</v>
      </c>
    </row>
    <row r="61" spans="1:107">
      <c r="A61">
        <f>ROW(Source!A110)</f>
        <v>110</v>
      </c>
      <c r="B61">
        <v>33804725</v>
      </c>
      <c r="C61">
        <v>35693297</v>
      </c>
      <c r="D61">
        <v>29107800</v>
      </c>
      <c r="E61">
        <v>1</v>
      </c>
      <c r="F61">
        <v>1</v>
      </c>
      <c r="G61">
        <v>1</v>
      </c>
      <c r="H61">
        <v>3</v>
      </c>
      <c r="I61" t="s">
        <v>349</v>
      </c>
      <c r="J61" t="s">
        <v>350</v>
      </c>
      <c r="K61" t="s">
        <v>351</v>
      </c>
      <c r="L61">
        <v>1346</v>
      </c>
      <c r="N61">
        <v>1009</v>
      </c>
      <c r="O61" t="s">
        <v>301</v>
      </c>
      <c r="P61" t="s">
        <v>301</v>
      </c>
      <c r="Q61">
        <v>1</v>
      </c>
      <c r="W61">
        <v>0</v>
      </c>
      <c r="X61">
        <v>-1570619850</v>
      </c>
      <c r="Y61">
        <v>0.2</v>
      </c>
      <c r="AA61">
        <v>46.61</v>
      </c>
      <c r="AB61">
        <v>0</v>
      </c>
      <c r="AC61">
        <v>0</v>
      </c>
      <c r="AD61">
        <v>0</v>
      </c>
      <c r="AE61">
        <v>1.81</v>
      </c>
      <c r="AF61">
        <v>0</v>
      </c>
      <c r="AG61">
        <v>0</v>
      </c>
      <c r="AH61">
        <v>0</v>
      </c>
      <c r="AI61">
        <v>25.75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0.2</v>
      </c>
      <c r="AU61" t="s">
        <v>3</v>
      </c>
      <c r="AV61">
        <v>0</v>
      </c>
      <c r="AW61">
        <v>2</v>
      </c>
      <c r="AX61">
        <v>35693303</v>
      </c>
      <c r="AY61">
        <v>1</v>
      </c>
      <c r="AZ61">
        <v>0</v>
      </c>
      <c r="BA61">
        <v>58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Y61*Source!I110</f>
        <v>6.0000000000000001E-3</v>
      </c>
      <c r="CY61">
        <f>AA61</f>
        <v>46.61</v>
      </c>
      <c r="CZ61">
        <f>AE61</f>
        <v>1.81</v>
      </c>
      <c r="DA61">
        <f>AI61</f>
        <v>25.75</v>
      </c>
      <c r="DB61">
        <f t="shared" si="8"/>
        <v>0.36</v>
      </c>
      <c r="DC61">
        <f t="shared" si="9"/>
        <v>0</v>
      </c>
    </row>
    <row r="62" spans="1:107">
      <c r="A62">
        <f>ROW(Source!A110)</f>
        <v>110</v>
      </c>
      <c r="B62">
        <v>33804725</v>
      </c>
      <c r="C62">
        <v>35693297</v>
      </c>
      <c r="D62">
        <v>29109411</v>
      </c>
      <c r="E62">
        <v>1</v>
      </c>
      <c r="F62">
        <v>1</v>
      </c>
      <c r="G62">
        <v>1</v>
      </c>
      <c r="H62">
        <v>3</v>
      </c>
      <c r="I62" t="s">
        <v>391</v>
      </c>
      <c r="J62" t="s">
        <v>392</v>
      </c>
      <c r="K62" t="s">
        <v>393</v>
      </c>
      <c r="L62">
        <v>1346</v>
      </c>
      <c r="N62">
        <v>1009</v>
      </c>
      <c r="O62" t="s">
        <v>301</v>
      </c>
      <c r="P62" t="s">
        <v>301</v>
      </c>
      <c r="Q62">
        <v>1</v>
      </c>
      <c r="W62">
        <v>0</v>
      </c>
      <c r="X62">
        <v>-1130535485</v>
      </c>
      <c r="Y62">
        <v>30</v>
      </c>
      <c r="AA62">
        <v>53.91</v>
      </c>
      <c r="AB62">
        <v>0</v>
      </c>
      <c r="AC62">
        <v>0</v>
      </c>
      <c r="AD62">
        <v>0</v>
      </c>
      <c r="AE62">
        <v>15.95</v>
      </c>
      <c r="AF62">
        <v>0</v>
      </c>
      <c r="AG62">
        <v>0</v>
      </c>
      <c r="AH62">
        <v>0</v>
      </c>
      <c r="AI62">
        <v>3.38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30</v>
      </c>
      <c r="AU62" t="s">
        <v>3</v>
      </c>
      <c r="AV62">
        <v>0</v>
      </c>
      <c r="AW62">
        <v>2</v>
      </c>
      <c r="AX62">
        <v>35693304</v>
      </c>
      <c r="AY62">
        <v>1</v>
      </c>
      <c r="AZ62">
        <v>0</v>
      </c>
      <c r="BA62">
        <v>59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Y62*Source!I110</f>
        <v>0.89999999999999991</v>
      </c>
      <c r="CY62">
        <f>AA62</f>
        <v>53.91</v>
      </c>
      <c r="CZ62">
        <f>AE62</f>
        <v>15.95</v>
      </c>
      <c r="DA62">
        <f>AI62</f>
        <v>3.38</v>
      </c>
      <c r="DB62">
        <f t="shared" si="8"/>
        <v>478.5</v>
      </c>
      <c r="DC62">
        <f t="shared" si="9"/>
        <v>0</v>
      </c>
    </row>
    <row r="63" spans="1:107">
      <c r="A63">
        <f>ROW(Source!A110)</f>
        <v>110</v>
      </c>
      <c r="B63">
        <v>33804725</v>
      </c>
      <c r="C63">
        <v>35693297</v>
      </c>
      <c r="D63">
        <v>29109535</v>
      </c>
      <c r="E63">
        <v>1</v>
      </c>
      <c r="F63">
        <v>1</v>
      </c>
      <c r="G63">
        <v>1</v>
      </c>
      <c r="H63">
        <v>3</v>
      </c>
      <c r="I63" t="s">
        <v>128</v>
      </c>
      <c r="J63" t="s">
        <v>130</v>
      </c>
      <c r="K63" t="s">
        <v>129</v>
      </c>
      <c r="L63">
        <v>1327</v>
      </c>
      <c r="N63">
        <v>1005</v>
      </c>
      <c r="O63" t="s">
        <v>104</v>
      </c>
      <c r="P63" t="s">
        <v>104</v>
      </c>
      <c r="Q63">
        <v>1</v>
      </c>
      <c r="W63">
        <v>0</v>
      </c>
      <c r="X63">
        <v>522970763</v>
      </c>
      <c r="Y63">
        <v>105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 t="s">
        <v>3</v>
      </c>
      <c r="AT63">
        <v>105</v>
      </c>
      <c r="AU63" t="s">
        <v>3</v>
      </c>
      <c r="AV63">
        <v>0</v>
      </c>
      <c r="AW63">
        <v>2</v>
      </c>
      <c r="AX63">
        <v>35693305</v>
      </c>
      <c r="AY63">
        <v>1</v>
      </c>
      <c r="AZ63">
        <v>0</v>
      </c>
      <c r="BA63">
        <v>60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Y63*Source!I110</f>
        <v>3.15</v>
      </c>
      <c r="CY63">
        <f>AA63</f>
        <v>0</v>
      </c>
      <c r="CZ63">
        <f>AE63</f>
        <v>0</v>
      </c>
      <c r="DA63">
        <f>AI63</f>
        <v>1</v>
      </c>
      <c r="DB63">
        <f t="shared" si="8"/>
        <v>0</v>
      </c>
      <c r="DC63">
        <f t="shared" si="9"/>
        <v>0</v>
      </c>
    </row>
    <row r="64" spans="1:107">
      <c r="A64">
        <f>ROW(Source!A110)</f>
        <v>110</v>
      </c>
      <c r="B64">
        <v>33804725</v>
      </c>
      <c r="C64">
        <v>35693297</v>
      </c>
      <c r="D64">
        <v>29109265</v>
      </c>
      <c r="E64">
        <v>1</v>
      </c>
      <c r="F64">
        <v>1</v>
      </c>
      <c r="G64">
        <v>1</v>
      </c>
      <c r="H64">
        <v>3</v>
      </c>
      <c r="I64" t="s">
        <v>132</v>
      </c>
      <c r="J64" t="s">
        <v>135</v>
      </c>
      <c r="K64" t="s">
        <v>133</v>
      </c>
      <c r="L64">
        <v>1348</v>
      </c>
      <c r="N64">
        <v>1009</v>
      </c>
      <c r="O64" t="s">
        <v>134</v>
      </c>
      <c r="P64" t="s">
        <v>134</v>
      </c>
      <c r="Q64">
        <v>1000</v>
      </c>
      <c r="W64">
        <v>0</v>
      </c>
      <c r="X64">
        <v>-192135928</v>
      </c>
      <c r="Y64">
        <v>8.8999999999999999E-3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0</v>
      </c>
      <c r="AP64">
        <v>0</v>
      </c>
      <c r="AQ64">
        <v>0</v>
      </c>
      <c r="AR64">
        <v>0</v>
      </c>
      <c r="AS64" t="s">
        <v>3</v>
      </c>
      <c r="AT64">
        <v>8.8999999999999999E-3</v>
      </c>
      <c r="AU64" t="s">
        <v>3</v>
      </c>
      <c r="AV64">
        <v>0</v>
      </c>
      <c r="AW64">
        <v>2</v>
      </c>
      <c r="AX64">
        <v>35693306</v>
      </c>
      <c r="AY64">
        <v>1</v>
      </c>
      <c r="AZ64">
        <v>0</v>
      </c>
      <c r="BA64">
        <v>61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Y64*Source!I110</f>
        <v>2.6699999999999998E-4</v>
      </c>
      <c r="CY64">
        <f>AA64</f>
        <v>0</v>
      </c>
      <c r="CZ64">
        <f>AE64</f>
        <v>0</v>
      </c>
      <c r="DA64">
        <f>AI64</f>
        <v>1</v>
      </c>
      <c r="DB64">
        <f t="shared" si="8"/>
        <v>0</v>
      </c>
      <c r="DC64">
        <f t="shared" si="9"/>
        <v>0</v>
      </c>
    </row>
    <row r="65" spans="1:107">
      <c r="A65">
        <f>ROW(Source!A113)</f>
        <v>113</v>
      </c>
      <c r="B65">
        <v>33804725</v>
      </c>
      <c r="C65">
        <v>35693309</v>
      </c>
      <c r="D65">
        <v>18407150</v>
      </c>
      <c r="E65">
        <v>1</v>
      </c>
      <c r="F65">
        <v>1</v>
      </c>
      <c r="G65">
        <v>1</v>
      </c>
      <c r="H65">
        <v>1</v>
      </c>
      <c r="I65" t="s">
        <v>394</v>
      </c>
      <c r="J65" t="s">
        <v>3</v>
      </c>
      <c r="K65" t="s">
        <v>395</v>
      </c>
      <c r="L65">
        <v>1369</v>
      </c>
      <c r="N65">
        <v>1013</v>
      </c>
      <c r="O65" t="s">
        <v>279</v>
      </c>
      <c r="P65" t="s">
        <v>279</v>
      </c>
      <c r="Q65">
        <v>1</v>
      </c>
      <c r="W65">
        <v>0</v>
      </c>
      <c r="X65">
        <v>-931037793</v>
      </c>
      <c r="Y65">
        <v>21.19</v>
      </c>
      <c r="AA65">
        <v>0</v>
      </c>
      <c r="AB65">
        <v>0</v>
      </c>
      <c r="AC65">
        <v>0</v>
      </c>
      <c r="AD65">
        <v>278.5</v>
      </c>
      <c r="AE65">
        <v>0</v>
      </c>
      <c r="AF65">
        <v>0</v>
      </c>
      <c r="AG65">
        <v>0</v>
      </c>
      <c r="AH65">
        <v>278.5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21.19</v>
      </c>
      <c r="AU65" t="s">
        <v>3</v>
      </c>
      <c r="AV65">
        <v>1</v>
      </c>
      <c r="AW65">
        <v>2</v>
      </c>
      <c r="AX65">
        <v>35693310</v>
      </c>
      <c r="AY65">
        <v>2</v>
      </c>
      <c r="AZ65">
        <v>131072</v>
      </c>
      <c r="BA65">
        <v>62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Y65*Source!I113</f>
        <v>0.84760000000000002</v>
      </c>
      <c r="CY65">
        <f>AD65</f>
        <v>278.5</v>
      </c>
      <c r="CZ65">
        <f>AH65</f>
        <v>278.5</v>
      </c>
      <c r="DA65">
        <f>AL65</f>
        <v>1</v>
      </c>
      <c r="DB65">
        <f t="shared" ref="DB65:DB100" si="16">ROUND(ROUND(AT65*CZ65,2),6)</f>
        <v>5901.42</v>
      </c>
      <c r="DC65">
        <f t="shared" ref="DC65:DC100" si="17">ROUND(ROUND(AT65*AG65,2),6)</f>
        <v>0</v>
      </c>
    </row>
    <row r="66" spans="1:107">
      <c r="A66">
        <f>ROW(Source!A113)</f>
        <v>113</v>
      </c>
      <c r="B66">
        <v>33804725</v>
      </c>
      <c r="C66">
        <v>35693309</v>
      </c>
      <c r="D66">
        <v>121548</v>
      </c>
      <c r="E66">
        <v>1</v>
      </c>
      <c r="F66">
        <v>1</v>
      </c>
      <c r="G66">
        <v>1</v>
      </c>
      <c r="H66">
        <v>1</v>
      </c>
      <c r="I66" t="s">
        <v>71</v>
      </c>
      <c r="J66" t="s">
        <v>3</v>
      </c>
      <c r="K66" t="s">
        <v>280</v>
      </c>
      <c r="L66">
        <v>608254</v>
      </c>
      <c r="N66">
        <v>1013</v>
      </c>
      <c r="O66" t="s">
        <v>281</v>
      </c>
      <c r="P66" t="s">
        <v>281</v>
      </c>
      <c r="Q66">
        <v>1</v>
      </c>
      <c r="W66">
        <v>0</v>
      </c>
      <c r="X66">
        <v>-185737400</v>
      </c>
      <c r="Y66">
        <v>0.04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0.04</v>
      </c>
      <c r="AU66" t="s">
        <v>3</v>
      </c>
      <c r="AV66">
        <v>2</v>
      </c>
      <c r="AW66">
        <v>2</v>
      </c>
      <c r="AX66">
        <v>35693311</v>
      </c>
      <c r="AY66">
        <v>1</v>
      </c>
      <c r="AZ66">
        <v>0</v>
      </c>
      <c r="BA66">
        <v>63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Y66*Source!I113</f>
        <v>1.6000000000000001E-3</v>
      </c>
      <c r="CY66">
        <f>AD66</f>
        <v>0</v>
      </c>
      <c r="CZ66">
        <f>AH66</f>
        <v>0</v>
      </c>
      <c r="DA66">
        <f>AL66</f>
        <v>1</v>
      </c>
      <c r="DB66">
        <f t="shared" si="16"/>
        <v>0</v>
      </c>
      <c r="DC66">
        <f t="shared" si="17"/>
        <v>0</v>
      </c>
    </row>
    <row r="67" spans="1:107">
      <c r="A67">
        <f>ROW(Source!A113)</f>
        <v>113</v>
      </c>
      <c r="B67">
        <v>33804725</v>
      </c>
      <c r="C67">
        <v>35693309</v>
      </c>
      <c r="D67">
        <v>29172556</v>
      </c>
      <c r="E67">
        <v>1</v>
      </c>
      <c r="F67">
        <v>1</v>
      </c>
      <c r="G67">
        <v>1</v>
      </c>
      <c r="H67">
        <v>2</v>
      </c>
      <c r="I67" t="s">
        <v>340</v>
      </c>
      <c r="J67" t="s">
        <v>341</v>
      </c>
      <c r="K67" t="s">
        <v>342</v>
      </c>
      <c r="L67">
        <v>1368</v>
      </c>
      <c r="N67">
        <v>1011</v>
      </c>
      <c r="O67" t="s">
        <v>285</v>
      </c>
      <c r="P67" t="s">
        <v>285</v>
      </c>
      <c r="Q67">
        <v>1</v>
      </c>
      <c r="W67">
        <v>0</v>
      </c>
      <c r="X67">
        <v>-1302720870</v>
      </c>
      <c r="Y67">
        <v>0.04</v>
      </c>
      <c r="AA67">
        <v>0</v>
      </c>
      <c r="AB67">
        <v>451.71</v>
      </c>
      <c r="AC67">
        <v>444.29</v>
      </c>
      <c r="AD67">
        <v>0</v>
      </c>
      <c r="AE67">
        <v>0</v>
      </c>
      <c r="AF67">
        <v>31.26</v>
      </c>
      <c r="AG67">
        <v>13.5</v>
      </c>
      <c r="AH67">
        <v>0</v>
      </c>
      <c r="AI67">
        <v>1</v>
      </c>
      <c r="AJ67">
        <v>14.45</v>
      </c>
      <c r="AK67">
        <v>32.909999999999997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0.04</v>
      </c>
      <c r="AU67" t="s">
        <v>3</v>
      </c>
      <c r="AV67">
        <v>0</v>
      </c>
      <c r="AW67">
        <v>2</v>
      </c>
      <c r="AX67">
        <v>35693312</v>
      </c>
      <c r="AY67">
        <v>1</v>
      </c>
      <c r="AZ67">
        <v>0</v>
      </c>
      <c r="BA67">
        <v>64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Y67*Source!I113</f>
        <v>1.6000000000000001E-3</v>
      </c>
      <c r="CY67">
        <f>AB67</f>
        <v>451.71</v>
      </c>
      <c r="CZ67">
        <f>AF67</f>
        <v>31.26</v>
      </c>
      <c r="DA67">
        <f>AJ67</f>
        <v>14.45</v>
      </c>
      <c r="DB67">
        <f t="shared" si="16"/>
        <v>1.25</v>
      </c>
      <c r="DC67">
        <f t="shared" si="17"/>
        <v>0.54</v>
      </c>
    </row>
    <row r="68" spans="1:107">
      <c r="A68">
        <f>ROW(Source!A113)</f>
        <v>113</v>
      </c>
      <c r="B68">
        <v>33804725</v>
      </c>
      <c r="C68">
        <v>35693309</v>
      </c>
      <c r="D68">
        <v>29174913</v>
      </c>
      <c r="E68">
        <v>1</v>
      </c>
      <c r="F68">
        <v>1</v>
      </c>
      <c r="G68">
        <v>1</v>
      </c>
      <c r="H68">
        <v>2</v>
      </c>
      <c r="I68" t="s">
        <v>286</v>
      </c>
      <c r="J68" t="s">
        <v>346</v>
      </c>
      <c r="K68" t="s">
        <v>288</v>
      </c>
      <c r="L68">
        <v>1368</v>
      </c>
      <c r="N68">
        <v>1011</v>
      </c>
      <c r="O68" t="s">
        <v>285</v>
      </c>
      <c r="P68" t="s">
        <v>285</v>
      </c>
      <c r="Q68">
        <v>1</v>
      </c>
      <c r="W68">
        <v>0</v>
      </c>
      <c r="X68">
        <v>458544584</v>
      </c>
      <c r="Y68">
        <v>0.15</v>
      </c>
      <c r="AA68">
        <v>0</v>
      </c>
      <c r="AB68">
        <v>918.77</v>
      </c>
      <c r="AC68">
        <v>381.76</v>
      </c>
      <c r="AD68">
        <v>0</v>
      </c>
      <c r="AE68">
        <v>0</v>
      </c>
      <c r="AF68">
        <v>87.17</v>
      </c>
      <c r="AG68">
        <v>11.6</v>
      </c>
      <c r="AH68">
        <v>0</v>
      </c>
      <c r="AI68">
        <v>1</v>
      </c>
      <c r="AJ68">
        <v>10.54</v>
      </c>
      <c r="AK68">
        <v>32.909999999999997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0.15</v>
      </c>
      <c r="AU68" t="s">
        <v>3</v>
      </c>
      <c r="AV68">
        <v>0</v>
      </c>
      <c r="AW68">
        <v>2</v>
      </c>
      <c r="AX68">
        <v>35693313</v>
      </c>
      <c r="AY68">
        <v>1</v>
      </c>
      <c r="AZ68">
        <v>0</v>
      </c>
      <c r="BA68">
        <v>65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Y68*Source!I113</f>
        <v>6.0000000000000001E-3</v>
      </c>
      <c r="CY68">
        <f>AB68</f>
        <v>918.77</v>
      </c>
      <c r="CZ68">
        <f>AF68</f>
        <v>87.17</v>
      </c>
      <c r="DA68">
        <f>AJ68</f>
        <v>10.54</v>
      </c>
      <c r="DB68">
        <f t="shared" si="16"/>
        <v>13.08</v>
      </c>
      <c r="DC68">
        <f t="shared" si="17"/>
        <v>1.74</v>
      </c>
    </row>
    <row r="69" spans="1:107">
      <c r="A69">
        <f>ROW(Source!A113)</f>
        <v>113</v>
      </c>
      <c r="B69">
        <v>33804725</v>
      </c>
      <c r="C69">
        <v>35693309</v>
      </c>
      <c r="D69">
        <v>29108696</v>
      </c>
      <c r="E69">
        <v>1</v>
      </c>
      <c r="F69">
        <v>1</v>
      </c>
      <c r="G69">
        <v>1</v>
      </c>
      <c r="H69">
        <v>3</v>
      </c>
      <c r="I69" t="s">
        <v>396</v>
      </c>
      <c r="J69" t="s">
        <v>397</v>
      </c>
      <c r="K69" t="s">
        <v>398</v>
      </c>
      <c r="L69">
        <v>1354</v>
      </c>
      <c r="N69">
        <v>1010</v>
      </c>
      <c r="O69" t="s">
        <v>175</v>
      </c>
      <c r="P69" t="s">
        <v>175</v>
      </c>
      <c r="Q69">
        <v>1</v>
      </c>
      <c r="W69">
        <v>0</v>
      </c>
      <c r="X69">
        <v>2109155817</v>
      </c>
      <c r="Y69">
        <v>56.6</v>
      </c>
      <c r="AA69">
        <v>310.51</v>
      </c>
      <c r="AB69">
        <v>0</v>
      </c>
      <c r="AC69">
        <v>0</v>
      </c>
      <c r="AD69">
        <v>0</v>
      </c>
      <c r="AE69">
        <v>67.209999999999994</v>
      </c>
      <c r="AF69">
        <v>0</v>
      </c>
      <c r="AG69">
        <v>0</v>
      </c>
      <c r="AH69">
        <v>0</v>
      </c>
      <c r="AI69">
        <v>4.62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56.6</v>
      </c>
      <c r="AU69" t="s">
        <v>3</v>
      </c>
      <c r="AV69">
        <v>0</v>
      </c>
      <c r="AW69">
        <v>2</v>
      </c>
      <c r="AX69">
        <v>35693314</v>
      </c>
      <c r="AY69">
        <v>1</v>
      </c>
      <c r="AZ69">
        <v>0</v>
      </c>
      <c r="BA69">
        <v>66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Y69*Source!I113</f>
        <v>2.2640000000000002</v>
      </c>
      <c r="CY69">
        <f>AA69</f>
        <v>310.51</v>
      </c>
      <c r="CZ69">
        <f>AE69</f>
        <v>67.209999999999994</v>
      </c>
      <c r="DA69">
        <f>AI69</f>
        <v>4.62</v>
      </c>
      <c r="DB69">
        <f t="shared" si="16"/>
        <v>3804.09</v>
      </c>
      <c r="DC69">
        <f t="shared" si="17"/>
        <v>0</v>
      </c>
    </row>
    <row r="70" spans="1:107">
      <c r="A70">
        <f>ROW(Source!A113)</f>
        <v>113</v>
      </c>
      <c r="B70">
        <v>33804725</v>
      </c>
      <c r="C70">
        <v>35693309</v>
      </c>
      <c r="D70">
        <v>29109722</v>
      </c>
      <c r="E70">
        <v>1</v>
      </c>
      <c r="F70">
        <v>1</v>
      </c>
      <c r="G70">
        <v>1</v>
      </c>
      <c r="H70">
        <v>3</v>
      </c>
      <c r="I70" t="s">
        <v>144</v>
      </c>
      <c r="J70" t="s">
        <v>147</v>
      </c>
      <c r="K70" t="s">
        <v>145</v>
      </c>
      <c r="L70">
        <v>1301</v>
      </c>
      <c r="N70">
        <v>1003</v>
      </c>
      <c r="O70" t="s">
        <v>146</v>
      </c>
      <c r="P70" t="s">
        <v>146</v>
      </c>
      <c r="Q70">
        <v>1</v>
      </c>
      <c r="W70">
        <v>0</v>
      </c>
      <c r="X70">
        <v>-890746059</v>
      </c>
      <c r="Y70">
        <v>100</v>
      </c>
      <c r="AA70">
        <v>180.16</v>
      </c>
      <c r="AB70">
        <v>0</v>
      </c>
      <c r="AC70">
        <v>0</v>
      </c>
      <c r="AD70">
        <v>0</v>
      </c>
      <c r="AE70">
        <v>189.64</v>
      </c>
      <c r="AF70">
        <v>0</v>
      </c>
      <c r="AG70">
        <v>0</v>
      </c>
      <c r="AH70">
        <v>0</v>
      </c>
      <c r="AI70">
        <v>0.95</v>
      </c>
      <c r="AJ70">
        <v>1</v>
      </c>
      <c r="AK70">
        <v>1</v>
      </c>
      <c r="AL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100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Y70*Source!I113</f>
        <v>4</v>
      </c>
      <c r="CY70">
        <f>AA70</f>
        <v>180.16</v>
      </c>
      <c r="CZ70">
        <f>AE70</f>
        <v>189.64</v>
      </c>
      <c r="DA70">
        <f>AI70</f>
        <v>0.95</v>
      </c>
      <c r="DB70">
        <f t="shared" si="16"/>
        <v>18964</v>
      </c>
      <c r="DC70">
        <f t="shared" si="17"/>
        <v>0</v>
      </c>
    </row>
    <row r="71" spans="1:107">
      <c r="A71">
        <f>ROW(Source!A113)</f>
        <v>113</v>
      </c>
      <c r="B71">
        <v>33804725</v>
      </c>
      <c r="C71">
        <v>35693309</v>
      </c>
      <c r="D71">
        <v>29109717</v>
      </c>
      <c r="E71">
        <v>1</v>
      </c>
      <c r="F71">
        <v>1</v>
      </c>
      <c r="G71">
        <v>1</v>
      </c>
      <c r="H71">
        <v>3</v>
      </c>
      <c r="I71" t="s">
        <v>149</v>
      </c>
      <c r="J71" t="s">
        <v>151</v>
      </c>
      <c r="K71" t="s">
        <v>150</v>
      </c>
      <c r="L71">
        <v>1301</v>
      </c>
      <c r="N71">
        <v>1003</v>
      </c>
      <c r="O71" t="s">
        <v>146</v>
      </c>
      <c r="P71" t="s">
        <v>146</v>
      </c>
      <c r="Q71">
        <v>1</v>
      </c>
      <c r="W71">
        <v>1</v>
      </c>
      <c r="X71">
        <v>370620093</v>
      </c>
      <c r="Y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1</v>
      </c>
      <c r="AO71">
        <v>0</v>
      </c>
      <c r="AP71">
        <v>0</v>
      </c>
      <c r="AQ71">
        <v>0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35693315</v>
      </c>
      <c r="AY71">
        <v>1</v>
      </c>
      <c r="AZ71">
        <v>0</v>
      </c>
      <c r="BA71">
        <v>67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Y71*Source!I113</f>
        <v>0</v>
      </c>
      <c r="CY71">
        <f>AA71</f>
        <v>0</v>
      </c>
      <c r="CZ71">
        <f>AE71</f>
        <v>0</v>
      </c>
      <c r="DA71">
        <f>AI71</f>
        <v>1</v>
      </c>
      <c r="DB71">
        <f t="shared" si="16"/>
        <v>0</v>
      </c>
      <c r="DC71">
        <f t="shared" si="17"/>
        <v>0</v>
      </c>
    </row>
    <row r="72" spans="1:107">
      <c r="A72">
        <f>ROW(Source!A113)</f>
        <v>113</v>
      </c>
      <c r="B72">
        <v>33804725</v>
      </c>
      <c r="C72">
        <v>35693309</v>
      </c>
      <c r="D72">
        <v>29115197</v>
      </c>
      <c r="E72">
        <v>1</v>
      </c>
      <c r="F72">
        <v>1</v>
      </c>
      <c r="G72">
        <v>1</v>
      </c>
      <c r="H72">
        <v>3</v>
      </c>
      <c r="I72" t="s">
        <v>399</v>
      </c>
      <c r="J72" t="s">
        <v>400</v>
      </c>
      <c r="K72" t="s">
        <v>401</v>
      </c>
      <c r="L72">
        <v>1354</v>
      </c>
      <c r="N72">
        <v>1010</v>
      </c>
      <c r="O72" t="s">
        <v>175</v>
      </c>
      <c r="P72" t="s">
        <v>175</v>
      </c>
      <c r="Q72">
        <v>1</v>
      </c>
      <c r="W72">
        <v>0</v>
      </c>
      <c r="X72">
        <v>-1208533646</v>
      </c>
      <c r="Y72">
        <v>400</v>
      </c>
      <c r="AA72">
        <v>3.65</v>
      </c>
      <c r="AB72">
        <v>0</v>
      </c>
      <c r="AC72">
        <v>0</v>
      </c>
      <c r="AD72">
        <v>0</v>
      </c>
      <c r="AE72">
        <v>0.5</v>
      </c>
      <c r="AF72">
        <v>0</v>
      </c>
      <c r="AG72">
        <v>0</v>
      </c>
      <c r="AH72">
        <v>0</v>
      </c>
      <c r="AI72">
        <v>7.29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400</v>
      </c>
      <c r="AU72" t="s">
        <v>3</v>
      </c>
      <c r="AV72">
        <v>0</v>
      </c>
      <c r="AW72">
        <v>2</v>
      </c>
      <c r="AX72">
        <v>35693316</v>
      </c>
      <c r="AY72">
        <v>1</v>
      </c>
      <c r="AZ72">
        <v>0</v>
      </c>
      <c r="BA72">
        <v>68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Y72*Source!I113</f>
        <v>16</v>
      </c>
      <c r="CY72">
        <f>AA72</f>
        <v>3.65</v>
      </c>
      <c r="CZ72">
        <f>AE72</f>
        <v>0.5</v>
      </c>
      <c r="DA72">
        <f>AI72</f>
        <v>7.29</v>
      </c>
      <c r="DB72">
        <f t="shared" si="16"/>
        <v>200</v>
      </c>
      <c r="DC72">
        <f t="shared" si="17"/>
        <v>0</v>
      </c>
    </row>
    <row r="73" spans="1:107">
      <c r="A73">
        <f>ROW(Source!A116)</f>
        <v>116</v>
      </c>
      <c r="B73">
        <v>33804725</v>
      </c>
      <c r="C73">
        <v>35693376</v>
      </c>
      <c r="D73">
        <v>18407150</v>
      </c>
      <c r="E73">
        <v>1</v>
      </c>
      <c r="F73">
        <v>1</v>
      </c>
      <c r="G73">
        <v>1</v>
      </c>
      <c r="H73">
        <v>1</v>
      </c>
      <c r="I73" t="s">
        <v>394</v>
      </c>
      <c r="J73" t="s">
        <v>3</v>
      </c>
      <c r="K73" t="s">
        <v>395</v>
      </c>
      <c r="L73">
        <v>1369</v>
      </c>
      <c r="N73">
        <v>1013</v>
      </c>
      <c r="O73" t="s">
        <v>279</v>
      </c>
      <c r="P73" t="s">
        <v>279</v>
      </c>
      <c r="Q73">
        <v>1</v>
      </c>
      <c r="W73">
        <v>0</v>
      </c>
      <c r="X73">
        <v>-931037793</v>
      </c>
      <c r="Y73">
        <v>41.41</v>
      </c>
      <c r="AA73">
        <v>0</v>
      </c>
      <c r="AB73">
        <v>0</v>
      </c>
      <c r="AC73">
        <v>0</v>
      </c>
      <c r="AD73">
        <v>278.5</v>
      </c>
      <c r="AE73">
        <v>0</v>
      </c>
      <c r="AF73">
        <v>0</v>
      </c>
      <c r="AG73">
        <v>0</v>
      </c>
      <c r="AH73">
        <v>278.5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41.41</v>
      </c>
      <c r="AU73" t="s">
        <v>3</v>
      </c>
      <c r="AV73">
        <v>1</v>
      </c>
      <c r="AW73">
        <v>2</v>
      </c>
      <c r="AX73">
        <v>35693377</v>
      </c>
      <c r="AY73">
        <v>2</v>
      </c>
      <c r="AZ73">
        <v>131072</v>
      </c>
      <c r="BA73">
        <v>69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Y73*Source!I116</f>
        <v>2.0705</v>
      </c>
      <c r="CY73">
        <f>AD73</f>
        <v>278.5</v>
      </c>
      <c r="CZ73">
        <f>AH73</f>
        <v>278.5</v>
      </c>
      <c r="DA73">
        <f>AL73</f>
        <v>1</v>
      </c>
      <c r="DB73">
        <f t="shared" si="16"/>
        <v>11532.69</v>
      </c>
      <c r="DC73">
        <f t="shared" si="17"/>
        <v>0</v>
      </c>
    </row>
    <row r="74" spans="1:107">
      <c r="A74">
        <f>ROW(Source!A116)</f>
        <v>116</v>
      </c>
      <c r="B74">
        <v>33804725</v>
      </c>
      <c r="C74">
        <v>35693376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71</v>
      </c>
      <c r="J74" t="s">
        <v>3</v>
      </c>
      <c r="K74" t="s">
        <v>280</v>
      </c>
      <c r="L74">
        <v>608254</v>
      </c>
      <c r="N74">
        <v>1013</v>
      </c>
      <c r="O74" t="s">
        <v>281</v>
      </c>
      <c r="P74" t="s">
        <v>281</v>
      </c>
      <c r="Q74">
        <v>1</v>
      </c>
      <c r="W74">
        <v>0</v>
      </c>
      <c r="X74">
        <v>-185737400</v>
      </c>
      <c r="Y74">
        <v>0.08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0.08</v>
      </c>
      <c r="AU74" t="s">
        <v>3</v>
      </c>
      <c r="AV74">
        <v>2</v>
      </c>
      <c r="AW74">
        <v>2</v>
      </c>
      <c r="AX74">
        <v>35693378</v>
      </c>
      <c r="AY74">
        <v>1</v>
      </c>
      <c r="AZ74">
        <v>0</v>
      </c>
      <c r="BA74">
        <v>70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Y74*Source!I116</f>
        <v>4.0000000000000001E-3</v>
      </c>
      <c r="CY74">
        <f>AD74</f>
        <v>0</v>
      </c>
      <c r="CZ74">
        <f>AH74</f>
        <v>0</v>
      </c>
      <c r="DA74">
        <f>AL74</f>
        <v>1</v>
      </c>
      <c r="DB74">
        <f t="shared" si="16"/>
        <v>0</v>
      </c>
      <c r="DC74">
        <f t="shared" si="17"/>
        <v>0</v>
      </c>
    </row>
    <row r="75" spans="1:107">
      <c r="A75">
        <f>ROW(Source!A116)</f>
        <v>116</v>
      </c>
      <c r="B75">
        <v>33804725</v>
      </c>
      <c r="C75">
        <v>35693376</v>
      </c>
      <c r="D75">
        <v>29172556</v>
      </c>
      <c r="E75">
        <v>1</v>
      </c>
      <c r="F75">
        <v>1</v>
      </c>
      <c r="G75">
        <v>1</v>
      </c>
      <c r="H75">
        <v>2</v>
      </c>
      <c r="I75" t="s">
        <v>340</v>
      </c>
      <c r="J75" t="s">
        <v>341</v>
      </c>
      <c r="K75" t="s">
        <v>342</v>
      </c>
      <c r="L75">
        <v>1368</v>
      </c>
      <c r="N75">
        <v>1011</v>
      </c>
      <c r="O75" t="s">
        <v>285</v>
      </c>
      <c r="P75" t="s">
        <v>285</v>
      </c>
      <c r="Q75">
        <v>1</v>
      </c>
      <c r="W75">
        <v>0</v>
      </c>
      <c r="X75">
        <v>-1302720870</v>
      </c>
      <c r="Y75">
        <v>0.08</v>
      </c>
      <c r="AA75">
        <v>0</v>
      </c>
      <c r="AB75">
        <v>451.71</v>
      </c>
      <c r="AC75">
        <v>444.29</v>
      </c>
      <c r="AD75">
        <v>0</v>
      </c>
      <c r="AE75">
        <v>0</v>
      </c>
      <c r="AF75">
        <v>31.26</v>
      </c>
      <c r="AG75">
        <v>13.5</v>
      </c>
      <c r="AH75">
        <v>0</v>
      </c>
      <c r="AI75">
        <v>1</v>
      </c>
      <c r="AJ75">
        <v>14.45</v>
      </c>
      <c r="AK75">
        <v>32.909999999999997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0.08</v>
      </c>
      <c r="AU75" t="s">
        <v>3</v>
      </c>
      <c r="AV75">
        <v>0</v>
      </c>
      <c r="AW75">
        <v>2</v>
      </c>
      <c r="AX75">
        <v>35693379</v>
      </c>
      <c r="AY75">
        <v>1</v>
      </c>
      <c r="AZ75">
        <v>0</v>
      </c>
      <c r="BA75">
        <v>71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Y75*Source!I116</f>
        <v>4.0000000000000001E-3</v>
      </c>
      <c r="CY75">
        <f>AB75</f>
        <v>451.71</v>
      </c>
      <c r="CZ75">
        <f>AF75</f>
        <v>31.26</v>
      </c>
      <c r="DA75">
        <f>AJ75</f>
        <v>14.45</v>
      </c>
      <c r="DB75">
        <f t="shared" si="16"/>
        <v>2.5</v>
      </c>
      <c r="DC75">
        <f t="shared" si="17"/>
        <v>1.08</v>
      </c>
    </row>
    <row r="76" spans="1:107">
      <c r="A76">
        <f>ROW(Source!A116)</f>
        <v>116</v>
      </c>
      <c r="B76">
        <v>33804725</v>
      </c>
      <c r="C76">
        <v>35693376</v>
      </c>
      <c r="D76">
        <v>29174913</v>
      </c>
      <c r="E76">
        <v>1</v>
      </c>
      <c r="F76">
        <v>1</v>
      </c>
      <c r="G76">
        <v>1</v>
      </c>
      <c r="H76">
        <v>2</v>
      </c>
      <c r="I76" t="s">
        <v>286</v>
      </c>
      <c r="J76" t="s">
        <v>346</v>
      </c>
      <c r="K76" t="s">
        <v>288</v>
      </c>
      <c r="L76">
        <v>1368</v>
      </c>
      <c r="N76">
        <v>1011</v>
      </c>
      <c r="O76" t="s">
        <v>285</v>
      </c>
      <c r="P76" t="s">
        <v>285</v>
      </c>
      <c r="Q76">
        <v>1</v>
      </c>
      <c r="W76">
        <v>0</v>
      </c>
      <c r="X76">
        <v>458544584</v>
      </c>
      <c r="Y76">
        <v>0.04</v>
      </c>
      <c r="AA76">
        <v>0</v>
      </c>
      <c r="AB76">
        <v>918.77</v>
      </c>
      <c r="AC76">
        <v>381.76</v>
      </c>
      <c r="AD76">
        <v>0</v>
      </c>
      <c r="AE76">
        <v>0</v>
      </c>
      <c r="AF76">
        <v>87.17</v>
      </c>
      <c r="AG76">
        <v>11.6</v>
      </c>
      <c r="AH76">
        <v>0</v>
      </c>
      <c r="AI76">
        <v>1</v>
      </c>
      <c r="AJ76">
        <v>10.54</v>
      </c>
      <c r="AK76">
        <v>32.909999999999997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0.04</v>
      </c>
      <c r="AU76" t="s">
        <v>3</v>
      </c>
      <c r="AV76">
        <v>0</v>
      </c>
      <c r="AW76">
        <v>2</v>
      </c>
      <c r="AX76">
        <v>35693380</v>
      </c>
      <c r="AY76">
        <v>1</v>
      </c>
      <c r="AZ76">
        <v>0</v>
      </c>
      <c r="BA76">
        <v>72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Y76*Source!I116</f>
        <v>2E-3</v>
      </c>
      <c r="CY76">
        <f>AB76</f>
        <v>918.77</v>
      </c>
      <c r="CZ76">
        <f>AF76</f>
        <v>87.17</v>
      </c>
      <c r="DA76">
        <f>AJ76</f>
        <v>10.54</v>
      </c>
      <c r="DB76">
        <f t="shared" si="16"/>
        <v>3.49</v>
      </c>
      <c r="DC76">
        <f t="shared" si="17"/>
        <v>0.46</v>
      </c>
    </row>
    <row r="77" spans="1:107">
      <c r="A77">
        <f>ROW(Source!A116)</f>
        <v>116</v>
      </c>
      <c r="B77">
        <v>33804725</v>
      </c>
      <c r="C77">
        <v>35693376</v>
      </c>
      <c r="D77">
        <v>29113606</v>
      </c>
      <c r="E77">
        <v>1</v>
      </c>
      <c r="F77">
        <v>1</v>
      </c>
      <c r="G77">
        <v>1</v>
      </c>
      <c r="H77">
        <v>3</v>
      </c>
      <c r="I77" t="s">
        <v>402</v>
      </c>
      <c r="J77" t="s">
        <v>403</v>
      </c>
      <c r="K77" t="s">
        <v>404</v>
      </c>
      <c r="L77">
        <v>1348</v>
      </c>
      <c r="N77">
        <v>1009</v>
      </c>
      <c r="O77" t="s">
        <v>134</v>
      </c>
      <c r="P77" t="s">
        <v>134</v>
      </c>
      <c r="Q77">
        <v>1000</v>
      </c>
      <c r="W77">
        <v>0</v>
      </c>
      <c r="X77">
        <v>2069673746</v>
      </c>
      <c r="Y77">
        <v>6.0000000000000001E-3</v>
      </c>
      <c r="AA77">
        <v>148906.51</v>
      </c>
      <c r="AB77">
        <v>0</v>
      </c>
      <c r="AC77">
        <v>0</v>
      </c>
      <c r="AD77">
        <v>0</v>
      </c>
      <c r="AE77">
        <v>8022.98</v>
      </c>
      <c r="AF77">
        <v>0</v>
      </c>
      <c r="AG77">
        <v>0</v>
      </c>
      <c r="AH77">
        <v>0</v>
      </c>
      <c r="AI77">
        <v>18.559999999999999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6.0000000000000001E-3</v>
      </c>
      <c r="AU77" t="s">
        <v>3</v>
      </c>
      <c r="AV77">
        <v>0</v>
      </c>
      <c r="AW77">
        <v>2</v>
      </c>
      <c r="AX77">
        <v>35693381</v>
      </c>
      <c r="AY77">
        <v>1</v>
      </c>
      <c r="AZ77">
        <v>0</v>
      </c>
      <c r="BA77">
        <v>73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Y77*Source!I116</f>
        <v>3.0000000000000003E-4</v>
      </c>
      <c r="CY77">
        <f>AA77</f>
        <v>148906.51</v>
      </c>
      <c r="CZ77">
        <f>AE77</f>
        <v>8022.98</v>
      </c>
      <c r="DA77">
        <f>AI77</f>
        <v>18.559999999999999</v>
      </c>
      <c r="DB77">
        <f t="shared" si="16"/>
        <v>48.14</v>
      </c>
      <c r="DC77">
        <f t="shared" si="17"/>
        <v>0</v>
      </c>
    </row>
    <row r="78" spans="1:107">
      <c r="A78">
        <f>ROW(Source!A116)</f>
        <v>116</v>
      </c>
      <c r="B78">
        <v>33804725</v>
      </c>
      <c r="C78">
        <v>35693376</v>
      </c>
      <c r="D78">
        <v>29113165</v>
      </c>
      <c r="E78">
        <v>1</v>
      </c>
      <c r="F78">
        <v>1</v>
      </c>
      <c r="G78">
        <v>1</v>
      </c>
      <c r="H78">
        <v>3</v>
      </c>
      <c r="I78" t="s">
        <v>405</v>
      </c>
      <c r="J78" t="s">
        <v>406</v>
      </c>
      <c r="K78" t="s">
        <v>407</v>
      </c>
      <c r="L78">
        <v>1348</v>
      </c>
      <c r="N78">
        <v>1009</v>
      </c>
      <c r="O78" t="s">
        <v>134</v>
      </c>
      <c r="P78" t="s">
        <v>134</v>
      </c>
      <c r="Q78">
        <v>1000</v>
      </c>
      <c r="W78">
        <v>0</v>
      </c>
      <c r="X78">
        <v>576078807</v>
      </c>
      <c r="Y78">
        <v>0.184</v>
      </c>
      <c r="AA78">
        <v>87696.08</v>
      </c>
      <c r="AB78">
        <v>0</v>
      </c>
      <c r="AC78">
        <v>0</v>
      </c>
      <c r="AD78">
        <v>0</v>
      </c>
      <c r="AE78">
        <v>11200.01</v>
      </c>
      <c r="AF78">
        <v>0</v>
      </c>
      <c r="AG78">
        <v>0</v>
      </c>
      <c r="AH78">
        <v>0</v>
      </c>
      <c r="AI78">
        <v>7.83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0.184</v>
      </c>
      <c r="AU78" t="s">
        <v>3</v>
      </c>
      <c r="AV78">
        <v>0</v>
      </c>
      <c r="AW78">
        <v>2</v>
      </c>
      <c r="AX78">
        <v>35693382</v>
      </c>
      <c r="AY78">
        <v>1</v>
      </c>
      <c r="AZ78">
        <v>0</v>
      </c>
      <c r="BA78">
        <v>74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Y78*Source!I116</f>
        <v>9.1999999999999998E-3</v>
      </c>
      <c r="CY78">
        <f>AA78</f>
        <v>87696.08</v>
      </c>
      <c r="CZ78">
        <f>AE78</f>
        <v>11200.01</v>
      </c>
      <c r="DA78">
        <f>AI78</f>
        <v>7.83</v>
      </c>
      <c r="DB78">
        <f t="shared" si="16"/>
        <v>2060.8000000000002</v>
      </c>
      <c r="DC78">
        <f t="shared" si="17"/>
        <v>0</v>
      </c>
    </row>
    <row r="79" spans="1:107">
      <c r="A79">
        <f>ROW(Source!A116)</f>
        <v>116</v>
      </c>
      <c r="B79">
        <v>33804725</v>
      </c>
      <c r="C79">
        <v>35693376</v>
      </c>
      <c r="D79">
        <v>29114332</v>
      </c>
      <c r="E79">
        <v>1</v>
      </c>
      <c r="F79">
        <v>1</v>
      </c>
      <c r="G79">
        <v>1</v>
      </c>
      <c r="H79">
        <v>3</v>
      </c>
      <c r="I79" t="s">
        <v>408</v>
      </c>
      <c r="J79" t="s">
        <v>409</v>
      </c>
      <c r="K79" t="s">
        <v>410</v>
      </c>
      <c r="L79">
        <v>1348</v>
      </c>
      <c r="N79">
        <v>1009</v>
      </c>
      <c r="O79" t="s">
        <v>134</v>
      </c>
      <c r="P79" t="s">
        <v>134</v>
      </c>
      <c r="Q79">
        <v>1000</v>
      </c>
      <c r="W79">
        <v>0</v>
      </c>
      <c r="X79">
        <v>233971917</v>
      </c>
      <c r="Y79">
        <v>4.0000000000000001E-3</v>
      </c>
      <c r="AA79">
        <v>54619.68</v>
      </c>
      <c r="AB79">
        <v>0</v>
      </c>
      <c r="AC79">
        <v>0</v>
      </c>
      <c r="AD79">
        <v>0</v>
      </c>
      <c r="AE79">
        <v>11978</v>
      </c>
      <c r="AF79">
        <v>0</v>
      </c>
      <c r="AG79">
        <v>0</v>
      </c>
      <c r="AH79">
        <v>0</v>
      </c>
      <c r="AI79">
        <v>4.5599999999999996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4.0000000000000001E-3</v>
      </c>
      <c r="AU79" t="s">
        <v>3</v>
      </c>
      <c r="AV79">
        <v>0</v>
      </c>
      <c r="AW79">
        <v>2</v>
      </c>
      <c r="AX79">
        <v>35693383</v>
      </c>
      <c r="AY79">
        <v>1</v>
      </c>
      <c r="AZ79">
        <v>0</v>
      </c>
      <c r="BA79">
        <v>75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Y79*Source!I116</f>
        <v>2.0000000000000001E-4</v>
      </c>
      <c r="CY79">
        <f>AA79</f>
        <v>54619.68</v>
      </c>
      <c r="CZ79">
        <f>AE79</f>
        <v>11978</v>
      </c>
      <c r="DA79">
        <f>AI79</f>
        <v>4.5599999999999996</v>
      </c>
      <c r="DB79">
        <f t="shared" si="16"/>
        <v>47.91</v>
      </c>
      <c r="DC79">
        <f t="shared" si="17"/>
        <v>0</v>
      </c>
    </row>
    <row r="80" spans="1:107">
      <c r="A80">
        <f>ROW(Source!A116)</f>
        <v>116</v>
      </c>
      <c r="B80">
        <v>33804725</v>
      </c>
      <c r="C80">
        <v>35693376</v>
      </c>
      <c r="D80">
        <v>29164349</v>
      </c>
      <c r="E80">
        <v>1</v>
      </c>
      <c r="F80">
        <v>1</v>
      </c>
      <c r="G80">
        <v>1</v>
      </c>
      <c r="H80">
        <v>3</v>
      </c>
      <c r="I80" t="s">
        <v>161</v>
      </c>
      <c r="J80" t="s">
        <v>163</v>
      </c>
      <c r="K80" t="s">
        <v>162</v>
      </c>
      <c r="L80">
        <v>1348</v>
      </c>
      <c r="N80">
        <v>1009</v>
      </c>
      <c r="O80" t="s">
        <v>134</v>
      </c>
      <c r="P80" t="s">
        <v>134</v>
      </c>
      <c r="Q80">
        <v>1000</v>
      </c>
      <c r="W80">
        <v>0</v>
      </c>
      <c r="X80">
        <v>-304821490</v>
      </c>
      <c r="Y80">
        <v>0.224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0</v>
      </c>
      <c r="AP80">
        <v>0</v>
      </c>
      <c r="AQ80">
        <v>0</v>
      </c>
      <c r="AR80">
        <v>0</v>
      </c>
      <c r="AS80" t="s">
        <v>3</v>
      </c>
      <c r="AT80">
        <v>0.224</v>
      </c>
      <c r="AU80" t="s">
        <v>3</v>
      </c>
      <c r="AV80">
        <v>0</v>
      </c>
      <c r="AW80">
        <v>2</v>
      </c>
      <c r="AX80">
        <v>35693384</v>
      </c>
      <c r="AY80">
        <v>1</v>
      </c>
      <c r="AZ80">
        <v>0</v>
      </c>
      <c r="BA80">
        <v>76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Y80*Source!I116</f>
        <v>1.1200000000000002E-2</v>
      </c>
      <c r="CY80">
        <f>AA80</f>
        <v>0</v>
      </c>
      <c r="CZ80">
        <f>AE80</f>
        <v>0</v>
      </c>
      <c r="DA80">
        <f>AI80</f>
        <v>1</v>
      </c>
      <c r="DB80">
        <f t="shared" si="16"/>
        <v>0</v>
      </c>
      <c r="DC80">
        <f t="shared" si="17"/>
        <v>0</v>
      </c>
    </row>
    <row r="81" spans="1:107">
      <c r="A81">
        <f>ROW(Source!A118)</f>
        <v>118</v>
      </c>
      <c r="B81">
        <v>33804725</v>
      </c>
      <c r="C81">
        <v>33894634</v>
      </c>
      <c r="D81">
        <v>9431548</v>
      </c>
      <c r="E81">
        <v>1</v>
      </c>
      <c r="F81">
        <v>1</v>
      </c>
      <c r="G81">
        <v>1</v>
      </c>
      <c r="H81">
        <v>1</v>
      </c>
      <c r="I81" t="s">
        <v>315</v>
      </c>
      <c r="J81" t="s">
        <v>3</v>
      </c>
      <c r="K81" t="s">
        <v>316</v>
      </c>
      <c r="L81">
        <v>1369</v>
      </c>
      <c r="N81">
        <v>1013</v>
      </c>
      <c r="O81" t="s">
        <v>279</v>
      </c>
      <c r="P81" t="s">
        <v>279</v>
      </c>
      <c r="Q81">
        <v>1</v>
      </c>
      <c r="W81">
        <v>0</v>
      </c>
      <c r="X81">
        <v>1246207434</v>
      </c>
      <c r="Y81">
        <v>35.130000000000003</v>
      </c>
      <c r="AA81">
        <v>0</v>
      </c>
      <c r="AB81">
        <v>0</v>
      </c>
      <c r="AC81">
        <v>0</v>
      </c>
      <c r="AD81">
        <v>323.88</v>
      </c>
      <c r="AE81">
        <v>0</v>
      </c>
      <c r="AF81">
        <v>0</v>
      </c>
      <c r="AG81">
        <v>0</v>
      </c>
      <c r="AH81">
        <v>323.88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35.130000000000003</v>
      </c>
      <c r="AU81" t="s">
        <v>3</v>
      </c>
      <c r="AV81">
        <v>1</v>
      </c>
      <c r="AW81">
        <v>2</v>
      </c>
      <c r="AX81">
        <v>33894644</v>
      </c>
      <c r="AY81">
        <v>2</v>
      </c>
      <c r="AZ81">
        <v>131072</v>
      </c>
      <c r="BA81">
        <v>77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Y81*Source!I118</f>
        <v>0.35130000000000006</v>
      </c>
      <c r="CY81">
        <f>AD81</f>
        <v>323.88</v>
      </c>
      <c r="CZ81">
        <f>AH81</f>
        <v>323.88</v>
      </c>
      <c r="DA81">
        <f>AL81</f>
        <v>1</v>
      </c>
      <c r="DB81">
        <f t="shared" si="16"/>
        <v>11377.9</v>
      </c>
      <c r="DC81">
        <f t="shared" si="17"/>
        <v>0</v>
      </c>
    </row>
    <row r="82" spans="1:107">
      <c r="A82">
        <f>ROW(Source!A118)</f>
        <v>118</v>
      </c>
      <c r="B82">
        <v>33804725</v>
      </c>
      <c r="C82">
        <v>33894634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71</v>
      </c>
      <c r="J82" t="s">
        <v>3</v>
      </c>
      <c r="K82" t="s">
        <v>280</v>
      </c>
      <c r="L82">
        <v>608254</v>
      </c>
      <c r="N82">
        <v>1013</v>
      </c>
      <c r="O82" t="s">
        <v>281</v>
      </c>
      <c r="P82" t="s">
        <v>281</v>
      </c>
      <c r="Q82">
        <v>1</v>
      </c>
      <c r="W82">
        <v>0</v>
      </c>
      <c r="X82">
        <v>-185737400</v>
      </c>
      <c r="Y82">
        <v>0.03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0.03</v>
      </c>
      <c r="AU82" t="s">
        <v>3</v>
      </c>
      <c r="AV82">
        <v>2</v>
      </c>
      <c r="AW82">
        <v>2</v>
      </c>
      <c r="AX82">
        <v>33894645</v>
      </c>
      <c r="AY82">
        <v>1</v>
      </c>
      <c r="AZ82">
        <v>0</v>
      </c>
      <c r="BA82">
        <v>78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Y82*Source!I118</f>
        <v>2.9999999999999997E-4</v>
      </c>
      <c r="CY82">
        <f>AD82</f>
        <v>0</v>
      </c>
      <c r="CZ82">
        <f>AH82</f>
        <v>0</v>
      </c>
      <c r="DA82">
        <f>AL82</f>
        <v>1</v>
      </c>
      <c r="DB82">
        <f t="shared" si="16"/>
        <v>0</v>
      </c>
      <c r="DC82">
        <f t="shared" si="17"/>
        <v>0</v>
      </c>
    </row>
    <row r="83" spans="1:107">
      <c r="A83">
        <f>ROW(Source!A118)</f>
        <v>118</v>
      </c>
      <c r="B83">
        <v>33804725</v>
      </c>
      <c r="C83">
        <v>33894634</v>
      </c>
      <c r="D83">
        <v>24316470</v>
      </c>
      <c r="E83">
        <v>1</v>
      </c>
      <c r="F83">
        <v>1</v>
      </c>
      <c r="G83">
        <v>1</v>
      </c>
      <c r="H83">
        <v>2</v>
      </c>
      <c r="I83" t="s">
        <v>282</v>
      </c>
      <c r="J83" t="s">
        <v>283</v>
      </c>
      <c r="K83" t="s">
        <v>284</v>
      </c>
      <c r="L83">
        <v>1368</v>
      </c>
      <c r="N83">
        <v>1011</v>
      </c>
      <c r="O83" t="s">
        <v>285</v>
      </c>
      <c r="P83" t="s">
        <v>285</v>
      </c>
      <c r="Q83">
        <v>1</v>
      </c>
      <c r="W83">
        <v>0</v>
      </c>
      <c r="X83">
        <v>-1522137766</v>
      </c>
      <c r="Y83">
        <v>0.03</v>
      </c>
      <c r="AA83">
        <v>0</v>
      </c>
      <c r="AB83">
        <v>1097.4000000000001</v>
      </c>
      <c r="AC83">
        <v>444.29</v>
      </c>
      <c r="AD83">
        <v>0</v>
      </c>
      <c r="AE83">
        <v>0</v>
      </c>
      <c r="AF83">
        <v>134.65</v>
      </c>
      <c r="AG83">
        <v>13.5</v>
      </c>
      <c r="AH83">
        <v>0</v>
      </c>
      <c r="AI83">
        <v>1</v>
      </c>
      <c r="AJ83">
        <v>8.15</v>
      </c>
      <c r="AK83">
        <v>32.909999999999997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0.03</v>
      </c>
      <c r="AU83" t="s">
        <v>3</v>
      </c>
      <c r="AV83">
        <v>0</v>
      </c>
      <c r="AW83">
        <v>2</v>
      </c>
      <c r="AX83">
        <v>33894646</v>
      </c>
      <c r="AY83">
        <v>1</v>
      </c>
      <c r="AZ83">
        <v>0</v>
      </c>
      <c r="BA83">
        <v>79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Y83*Source!I118</f>
        <v>2.9999999999999997E-4</v>
      </c>
      <c r="CY83">
        <f>AB83</f>
        <v>1097.4000000000001</v>
      </c>
      <c r="CZ83">
        <f>AF83</f>
        <v>134.65</v>
      </c>
      <c r="DA83">
        <f>AJ83</f>
        <v>8.15</v>
      </c>
      <c r="DB83">
        <f t="shared" si="16"/>
        <v>4.04</v>
      </c>
      <c r="DC83">
        <f t="shared" si="17"/>
        <v>0.41</v>
      </c>
    </row>
    <row r="84" spans="1:107">
      <c r="A84">
        <f>ROW(Source!A118)</f>
        <v>118</v>
      </c>
      <c r="B84">
        <v>33804725</v>
      </c>
      <c r="C84">
        <v>33894634</v>
      </c>
      <c r="D84">
        <v>24281578</v>
      </c>
      <c r="E84">
        <v>1</v>
      </c>
      <c r="F84">
        <v>1</v>
      </c>
      <c r="G84">
        <v>1</v>
      </c>
      <c r="H84">
        <v>2</v>
      </c>
      <c r="I84" t="s">
        <v>343</v>
      </c>
      <c r="J84" t="s">
        <v>411</v>
      </c>
      <c r="K84" t="s">
        <v>345</v>
      </c>
      <c r="L84">
        <v>1368</v>
      </c>
      <c r="N84">
        <v>1011</v>
      </c>
      <c r="O84" t="s">
        <v>285</v>
      </c>
      <c r="P84" t="s">
        <v>285</v>
      </c>
      <c r="Q84">
        <v>1</v>
      </c>
      <c r="W84">
        <v>0</v>
      </c>
      <c r="X84">
        <v>-766305843</v>
      </c>
      <c r="Y84">
        <v>4.0999999999999996</v>
      </c>
      <c r="AA84">
        <v>0</v>
      </c>
      <c r="AB84">
        <v>7.33</v>
      </c>
      <c r="AC84">
        <v>0</v>
      </c>
      <c r="AD84">
        <v>0</v>
      </c>
      <c r="AE84">
        <v>0</v>
      </c>
      <c r="AF84">
        <v>1.95</v>
      </c>
      <c r="AG84">
        <v>0</v>
      </c>
      <c r="AH84">
        <v>0</v>
      </c>
      <c r="AI84">
        <v>1</v>
      </c>
      <c r="AJ84">
        <v>3.76</v>
      </c>
      <c r="AK84">
        <v>32.909999999999997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4.0999999999999996</v>
      </c>
      <c r="AU84" t="s">
        <v>3</v>
      </c>
      <c r="AV84">
        <v>0</v>
      </c>
      <c r="AW84">
        <v>2</v>
      </c>
      <c r="AX84">
        <v>33894647</v>
      </c>
      <c r="AY84">
        <v>1</v>
      </c>
      <c r="AZ84">
        <v>0</v>
      </c>
      <c r="BA84">
        <v>80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Y84*Source!I118</f>
        <v>4.0999999999999995E-2</v>
      </c>
      <c r="CY84">
        <f>AB84</f>
        <v>7.33</v>
      </c>
      <c r="CZ84">
        <f>AF84</f>
        <v>1.95</v>
      </c>
      <c r="DA84">
        <f>AJ84</f>
        <v>3.76</v>
      </c>
      <c r="DB84">
        <f t="shared" si="16"/>
        <v>8</v>
      </c>
      <c r="DC84">
        <f t="shared" si="17"/>
        <v>0</v>
      </c>
    </row>
    <row r="85" spans="1:107">
      <c r="A85">
        <f>ROW(Source!A118)</f>
        <v>118</v>
      </c>
      <c r="B85">
        <v>33804725</v>
      </c>
      <c r="C85">
        <v>33894634</v>
      </c>
      <c r="D85">
        <v>24262102</v>
      </c>
      <c r="E85">
        <v>1</v>
      </c>
      <c r="F85">
        <v>1</v>
      </c>
      <c r="G85">
        <v>1</v>
      </c>
      <c r="H85">
        <v>2</v>
      </c>
      <c r="I85" t="s">
        <v>286</v>
      </c>
      <c r="J85" t="s">
        <v>287</v>
      </c>
      <c r="K85" t="s">
        <v>288</v>
      </c>
      <c r="L85">
        <v>1368</v>
      </c>
      <c r="N85">
        <v>1011</v>
      </c>
      <c r="O85" t="s">
        <v>285</v>
      </c>
      <c r="P85" t="s">
        <v>285</v>
      </c>
      <c r="Q85">
        <v>1</v>
      </c>
      <c r="W85">
        <v>0</v>
      </c>
      <c r="X85">
        <v>-365761310</v>
      </c>
      <c r="Y85">
        <v>0.02</v>
      </c>
      <c r="AA85">
        <v>0</v>
      </c>
      <c r="AB85">
        <v>918.77</v>
      </c>
      <c r="AC85">
        <v>381.76</v>
      </c>
      <c r="AD85">
        <v>0</v>
      </c>
      <c r="AE85">
        <v>0</v>
      </c>
      <c r="AF85">
        <v>87.17</v>
      </c>
      <c r="AG85">
        <v>11.6</v>
      </c>
      <c r="AH85">
        <v>0</v>
      </c>
      <c r="AI85">
        <v>1</v>
      </c>
      <c r="AJ85">
        <v>10.54</v>
      </c>
      <c r="AK85">
        <v>32.909999999999997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0.02</v>
      </c>
      <c r="AU85" t="s">
        <v>3</v>
      </c>
      <c r="AV85">
        <v>0</v>
      </c>
      <c r="AW85">
        <v>2</v>
      </c>
      <c r="AX85">
        <v>33894648</v>
      </c>
      <c r="AY85">
        <v>1</v>
      </c>
      <c r="AZ85">
        <v>0</v>
      </c>
      <c r="BA85">
        <v>81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Y85*Source!I118</f>
        <v>2.0000000000000001E-4</v>
      </c>
      <c r="CY85">
        <f>AB85</f>
        <v>918.77</v>
      </c>
      <c r="CZ85">
        <f>AF85</f>
        <v>87.17</v>
      </c>
      <c r="DA85">
        <f>AJ85</f>
        <v>10.54</v>
      </c>
      <c r="DB85">
        <f t="shared" si="16"/>
        <v>1.74</v>
      </c>
      <c r="DC85">
        <f t="shared" si="17"/>
        <v>0.23</v>
      </c>
    </row>
    <row r="86" spans="1:107">
      <c r="A86">
        <f>ROW(Source!A118)</f>
        <v>118</v>
      </c>
      <c r="B86">
        <v>33804725</v>
      </c>
      <c r="C86">
        <v>33894634</v>
      </c>
      <c r="D86">
        <v>24572074</v>
      </c>
      <c r="E86">
        <v>1</v>
      </c>
      <c r="F86">
        <v>1</v>
      </c>
      <c r="G86">
        <v>1</v>
      </c>
      <c r="H86">
        <v>3</v>
      </c>
      <c r="I86" t="s">
        <v>412</v>
      </c>
      <c r="J86" t="s">
        <v>413</v>
      </c>
      <c r="K86" t="s">
        <v>414</v>
      </c>
      <c r="L86">
        <v>1348</v>
      </c>
      <c r="N86">
        <v>1009</v>
      </c>
      <c r="O86" t="s">
        <v>134</v>
      </c>
      <c r="P86" t="s">
        <v>134</v>
      </c>
      <c r="Q86">
        <v>1000</v>
      </c>
      <c r="W86">
        <v>0</v>
      </c>
      <c r="X86">
        <v>-97012155</v>
      </c>
      <c r="Y86">
        <v>1.6000000000000001E-4</v>
      </c>
      <c r="AA86">
        <v>114134</v>
      </c>
      <c r="AB86">
        <v>0</v>
      </c>
      <c r="AC86">
        <v>0</v>
      </c>
      <c r="AD86">
        <v>0</v>
      </c>
      <c r="AE86">
        <v>29800</v>
      </c>
      <c r="AF86">
        <v>0</v>
      </c>
      <c r="AG86">
        <v>0</v>
      </c>
      <c r="AH86">
        <v>0</v>
      </c>
      <c r="AI86">
        <v>3.83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1.6000000000000001E-4</v>
      </c>
      <c r="AU86" t="s">
        <v>3</v>
      </c>
      <c r="AV86">
        <v>0</v>
      </c>
      <c r="AW86">
        <v>2</v>
      </c>
      <c r="AX86">
        <v>33894649</v>
      </c>
      <c r="AY86">
        <v>1</v>
      </c>
      <c r="AZ86">
        <v>0</v>
      </c>
      <c r="BA86">
        <v>82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Y86*Source!I118</f>
        <v>1.6000000000000001E-6</v>
      </c>
      <c r="CY86">
        <f>AA86</f>
        <v>114134</v>
      </c>
      <c r="CZ86">
        <f>AE86</f>
        <v>29800</v>
      </c>
      <c r="DA86">
        <f>AI86</f>
        <v>3.83</v>
      </c>
      <c r="DB86">
        <f t="shared" si="16"/>
        <v>4.7699999999999996</v>
      </c>
      <c r="DC86">
        <f t="shared" si="17"/>
        <v>0</v>
      </c>
    </row>
    <row r="87" spans="1:107">
      <c r="A87">
        <f>ROW(Source!A118)</f>
        <v>118</v>
      </c>
      <c r="B87">
        <v>33804725</v>
      </c>
      <c r="C87">
        <v>33894634</v>
      </c>
      <c r="D87">
        <v>24386722</v>
      </c>
      <c r="E87">
        <v>1</v>
      </c>
      <c r="F87">
        <v>1</v>
      </c>
      <c r="G87">
        <v>1</v>
      </c>
      <c r="H87">
        <v>3</v>
      </c>
      <c r="I87" t="s">
        <v>415</v>
      </c>
      <c r="J87" t="s">
        <v>416</v>
      </c>
      <c r="K87" t="s">
        <v>417</v>
      </c>
      <c r="L87">
        <v>1348</v>
      </c>
      <c r="N87">
        <v>1009</v>
      </c>
      <c r="O87" t="s">
        <v>134</v>
      </c>
      <c r="P87" t="s">
        <v>134</v>
      </c>
      <c r="Q87">
        <v>1000</v>
      </c>
      <c r="W87">
        <v>0</v>
      </c>
      <c r="X87">
        <v>362825473</v>
      </c>
      <c r="Y87">
        <v>2.9999999999999997E-4</v>
      </c>
      <c r="AA87">
        <v>98197</v>
      </c>
      <c r="AB87">
        <v>0</v>
      </c>
      <c r="AC87">
        <v>0</v>
      </c>
      <c r="AD87">
        <v>0</v>
      </c>
      <c r="AE87">
        <v>12430</v>
      </c>
      <c r="AF87">
        <v>0</v>
      </c>
      <c r="AG87">
        <v>0</v>
      </c>
      <c r="AH87">
        <v>0</v>
      </c>
      <c r="AI87">
        <v>7.9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2.9999999999999997E-4</v>
      </c>
      <c r="AU87" t="s">
        <v>3</v>
      </c>
      <c r="AV87">
        <v>0</v>
      </c>
      <c r="AW87">
        <v>2</v>
      </c>
      <c r="AX87">
        <v>33894650</v>
      </c>
      <c r="AY87">
        <v>1</v>
      </c>
      <c r="AZ87">
        <v>0</v>
      </c>
      <c r="BA87">
        <v>83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Y87*Source!I118</f>
        <v>2.9999999999999997E-6</v>
      </c>
      <c r="CY87">
        <f>AA87</f>
        <v>98197</v>
      </c>
      <c r="CZ87">
        <f>AE87</f>
        <v>12430</v>
      </c>
      <c r="DA87">
        <f>AI87</f>
        <v>7.9</v>
      </c>
      <c r="DB87">
        <f t="shared" si="16"/>
        <v>3.73</v>
      </c>
      <c r="DC87">
        <f t="shared" si="17"/>
        <v>0</v>
      </c>
    </row>
    <row r="88" spans="1:107">
      <c r="A88">
        <f>ROW(Source!A118)</f>
        <v>118</v>
      </c>
      <c r="B88">
        <v>33804725</v>
      </c>
      <c r="C88">
        <v>33894634</v>
      </c>
      <c r="D88">
        <v>24358570</v>
      </c>
      <c r="E88">
        <v>1</v>
      </c>
      <c r="F88">
        <v>1</v>
      </c>
      <c r="G88">
        <v>1</v>
      </c>
      <c r="H88">
        <v>3</v>
      </c>
      <c r="I88" t="s">
        <v>305</v>
      </c>
      <c r="J88" t="s">
        <v>306</v>
      </c>
      <c r="K88" t="s">
        <v>307</v>
      </c>
      <c r="L88">
        <v>1355</v>
      </c>
      <c r="N88">
        <v>1010</v>
      </c>
      <c r="O88" t="s">
        <v>88</v>
      </c>
      <c r="P88" t="s">
        <v>88</v>
      </c>
      <c r="Q88">
        <v>100</v>
      </c>
      <c r="W88">
        <v>0</v>
      </c>
      <c r="X88">
        <v>628216102</v>
      </c>
      <c r="Y88">
        <v>1.02</v>
      </c>
      <c r="AA88">
        <v>55.04</v>
      </c>
      <c r="AB88">
        <v>0</v>
      </c>
      <c r="AC88">
        <v>0</v>
      </c>
      <c r="AD88">
        <v>0</v>
      </c>
      <c r="AE88">
        <v>86</v>
      </c>
      <c r="AF88">
        <v>0</v>
      </c>
      <c r="AG88">
        <v>0</v>
      </c>
      <c r="AH88">
        <v>0</v>
      </c>
      <c r="AI88">
        <v>0.64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1.02</v>
      </c>
      <c r="AU88" t="s">
        <v>3</v>
      </c>
      <c r="AV88">
        <v>0</v>
      </c>
      <c r="AW88">
        <v>2</v>
      </c>
      <c r="AX88">
        <v>33894651</v>
      </c>
      <c r="AY88">
        <v>1</v>
      </c>
      <c r="AZ88">
        <v>0</v>
      </c>
      <c r="BA88">
        <v>84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Y88*Source!I118</f>
        <v>1.0200000000000001E-2</v>
      </c>
      <c r="CY88">
        <f>AA88</f>
        <v>55.04</v>
      </c>
      <c r="CZ88">
        <f>AE88</f>
        <v>86</v>
      </c>
      <c r="DA88">
        <f>AI88</f>
        <v>0.64</v>
      </c>
      <c r="DB88">
        <f t="shared" si="16"/>
        <v>87.72</v>
      </c>
      <c r="DC88">
        <f t="shared" si="17"/>
        <v>0</v>
      </c>
    </row>
    <row r="89" spans="1:107">
      <c r="A89">
        <f>ROW(Source!A118)</f>
        <v>118</v>
      </c>
      <c r="B89">
        <v>33804725</v>
      </c>
      <c r="C89">
        <v>33894634</v>
      </c>
      <c r="D89">
        <v>24519631</v>
      </c>
      <c r="E89">
        <v>1</v>
      </c>
      <c r="F89">
        <v>1</v>
      </c>
      <c r="G89">
        <v>1</v>
      </c>
      <c r="H89">
        <v>3</v>
      </c>
      <c r="I89" t="s">
        <v>311</v>
      </c>
      <c r="J89" t="s">
        <v>312</v>
      </c>
      <c r="K89" t="s">
        <v>313</v>
      </c>
      <c r="L89">
        <v>1374</v>
      </c>
      <c r="N89">
        <v>1013</v>
      </c>
      <c r="O89" t="s">
        <v>314</v>
      </c>
      <c r="P89" t="s">
        <v>314</v>
      </c>
      <c r="Q89">
        <v>1</v>
      </c>
      <c r="W89">
        <v>0</v>
      </c>
      <c r="X89">
        <v>1223377994</v>
      </c>
      <c r="Y89">
        <v>6.97</v>
      </c>
      <c r="AA89">
        <v>1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6.97</v>
      </c>
      <c r="AU89" t="s">
        <v>3</v>
      </c>
      <c r="AV89">
        <v>0</v>
      </c>
      <c r="AW89">
        <v>2</v>
      </c>
      <c r="AX89">
        <v>33894652</v>
      </c>
      <c r="AY89">
        <v>1</v>
      </c>
      <c r="AZ89">
        <v>0</v>
      </c>
      <c r="BA89">
        <v>85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Y89*Source!I118</f>
        <v>6.9699999999999998E-2</v>
      </c>
      <c r="CY89">
        <f>AA89</f>
        <v>1</v>
      </c>
      <c r="CZ89">
        <f>AE89</f>
        <v>1</v>
      </c>
      <c r="DA89">
        <f>AI89</f>
        <v>1</v>
      </c>
      <c r="DB89">
        <f t="shared" si="16"/>
        <v>6.97</v>
      </c>
      <c r="DC89">
        <f t="shared" si="17"/>
        <v>0</v>
      </c>
    </row>
    <row r="90" spans="1:107">
      <c r="A90">
        <f>ROW(Source!A119)</f>
        <v>119</v>
      </c>
      <c r="B90">
        <v>33804725</v>
      </c>
      <c r="C90">
        <v>33893492</v>
      </c>
      <c r="D90">
        <v>29364679</v>
      </c>
      <c r="E90">
        <v>1</v>
      </c>
      <c r="F90">
        <v>1</v>
      </c>
      <c r="G90">
        <v>1</v>
      </c>
      <c r="H90">
        <v>1</v>
      </c>
      <c r="I90" t="s">
        <v>418</v>
      </c>
      <c r="J90" t="s">
        <v>3</v>
      </c>
      <c r="K90" t="s">
        <v>316</v>
      </c>
      <c r="L90">
        <v>1369</v>
      </c>
      <c r="N90">
        <v>1013</v>
      </c>
      <c r="O90" t="s">
        <v>279</v>
      </c>
      <c r="P90" t="s">
        <v>279</v>
      </c>
      <c r="Q90">
        <v>1</v>
      </c>
      <c r="W90">
        <v>0</v>
      </c>
      <c r="X90">
        <v>931378261</v>
      </c>
      <c r="Y90">
        <v>34.56</v>
      </c>
      <c r="AA90">
        <v>0</v>
      </c>
      <c r="AB90">
        <v>0</v>
      </c>
      <c r="AC90">
        <v>0</v>
      </c>
      <c r="AD90">
        <v>323.88</v>
      </c>
      <c r="AE90">
        <v>0</v>
      </c>
      <c r="AF90">
        <v>0</v>
      </c>
      <c r="AG90">
        <v>0</v>
      </c>
      <c r="AH90">
        <v>323.88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34.56</v>
      </c>
      <c r="AU90" t="s">
        <v>3</v>
      </c>
      <c r="AV90">
        <v>1</v>
      </c>
      <c r="AW90">
        <v>2</v>
      </c>
      <c r="AX90">
        <v>33893504</v>
      </c>
      <c r="AY90">
        <v>2</v>
      </c>
      <c r="AZ90">
        <v>131072</v>
      </c>
      <c r="BA90">
        <v>86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Y90*Source!I119</f>
        <v>1.3824000000000001</v>
      </c>
      <c r="CY90">
        <f>AD90</f>
        <v>323.88</v>
      </c>
      <c r="CZ90">
        <f>AH90</f>
        <v>323.88</v>
      </c>
      <c r="DA90">
        <f>AL90</f>
        <v>1</v>
      </c>
      <c r="DB90">
        <f t="shared" si="16"/>
        <v>11193.29</v>
      </c>
      <c r="DC90">
        <f t="shared" si="17"/>
        <v>0</v>
      </c>
    </row>
    <row r="91" spans="1:107">
      <c r="A91">
        <f>ROW(Source!A119)</f>
        <v>119</v>
      </c>
      <c r="B91">
        <v>33804725</v>
      </c>
      <c r="C91">
        <v>33893492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71</v>
      </c>
      <c r="J91" t="s">
        <v>3</v>
      </c>
      <c r="K91" t="s">
        <v>280</v>
      </c>
      <c r="L91">
        <v>608254</v>
      </c>
      <c r="N91">
        <v>1013</v>
      </c>
      <c r="O91" t="s">
        <v>281</v>
      </c>
      <c r="P91" t="s">
        <v>281</v>
      </c>
      <c r="Q91">
        <v>1</v>
      </c>
      <c r="W91">
        <v>0</v>
      </c>
      <c r="X91">
        <v>-185737400</v>
      </c>
      <c r="Y91">
        <v>0.03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0.03</v>
      </c>
      <c r="AU91" t="s">
        <v>3</v>
      </c>
      <c r="AV91">
        <v>2</v>
      </c>
      <c r="AW91">
        <v>2</v>
      </c>
      <c r="AX91">
        <v>33893505</v>
      </c>
      <c r="AY91">
        <v>1</v>
      </c>
      <c r="AZ91">
        <v>0</v>
      </c>
      <c r="BA91">
        <v>87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Y91*Source!I119</f>
        <v>1.1999999999999999E-3</v>
      </c>
      <c r="CY91">
        <f>AD91</f>
        <v>0</v>
      </c>
      <c r="CZ91">
        <f>AH91</f>
        <v>0</v>
      </c>
      <c r="DA91">
        <f>AL91</f>
        <v>1</v>
      </c>
      <c r="DB91">
        <f t="shared" si="16"/>
        <v>0</v>
      </c>
      <c r="DC91">
        <f t="shared" si="17"/>
        <v>0</v>
      </c>
    </row>
    <row r="92" spans="1:107">
      <c r="A92">
        <f>ROW(Source!A119)</f>
        <v>119</v>
      </c>
      <c r="B92">
        <v>33804725</v>
      </c>
      <c r="C92">
        <v>33893492</v>
      </c>
      <c r="D92">
        <v>29172362</v>
      </c>
      <c r="E92">
        <v>1</v>
      </c>
      <c r="F92">
        <v>1</v>
      </c>
      <c r="G92">
        <v>1</v>
      </c>
      <c r="H92">
        <v>2</v>
      </c>
      <c r="I92" t="s">
        <v>282</v>
      </c>
      <c r="J92" t="s">
        <v>419</v>
      </c>
      <c r="K92" t="s">
        <v>284</v>
      </c>
      <c r="L92">
        <v>1368</v>
      </c>
      <c r="N92">
        <v>1011</v>
      </c>
      <c r="O92" t="s">
        <v>285</v>
      </c>
      <c r="P92" t="s">
        <v>285</v>
      </c>
      <c r="Q92">
        <v>1</v>
      </c>
      <c r="W92">
        <v>0</v>
      </c>
      <c r="X92">
        <v>2071614860</v>
      </c>
      <c r="Y92">
        <v>0.03</v>
      </c>
      <c r="AA92">
        <v>0</v>
      </c>
      <c r="AB92">
        <v>1097.4000000000001</v>
      </c>
      <c r="AC92">
        <v>444.29</v>
      </c>
      <c r="AD92">
        <v>0</v>
      </c>
      <c r="AE92">
        <v>0</v>
      </c>
      <c r="AF92">
        <v>134.65</v>
      </c>
      <c r="AG92">
        <v>13.5</v>
      </c>
      <c r="AH92">
        <v>0</v>
      </c>
      <c r="AI92">
        <v>1</v>
      </c>
      <c r="AJ92">
        <v>8.15</v>
      </c>
      <c r="AK92">
        <v>32.909999999999997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0.03</v>
      </c>
      <c r="AU92" t="s">
        <v>3</v>
      </c>
      <c r="AV92">
        <v>0</v>
      </c>
      <c r="AW92">
        <v>2</v>
      </c>
      <c r="AX92">
        <v>33893506</v>
      </c>
      <c r="AY92">
        <v>1</v>
      </c>
      <c r="AZ92">
        <v>0</v>
      </c>
      <c r="BA92">
        <v>88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Y92*Source!I119</f>
        <v>1.1999999999999999E-3</v>
      </c>
      <c r="CY92">
        <f>AB92</f>
        <v>1097.4000000000001</v>
      </c>
      <c r="CZ92">
        <f>AF92</f>
        <v>134.65</v>
      </c>
      <c r="DA92">
        <f>AJ92</f>
        <v>8.15</v>
      </c>
      <c r="DB92">
        <f t="shared" si="16"/>
        <v>4.04</v>
      </c>
      <c r="DC92">
        <f t="shared" si="17"/>
        <v>0.41</v>
      </c>
    </row>
    <row r="93" spans="1:107">
      <c r="A93">
        <f>ROW(Source!A119)</f>
        <v>119</v>
      </c>
      <c r="B93">
        <v>33804725</v>
      </c>
      <c r="C93">
        <v>33893492</v>
      </c>
      <c r="D93">
        <v>29174500</v>
      </c>
      <c r="E93">
        <v>1</v>
      </c>
      <c r="F93">
        <v>1</v>
      </c>
      <c r="G93">
        <v>1</v>
      </c>
      <c r="H93">
        <v>2</v>
      </c>
      <c r="I93" t="s">
        <v>343</v>
      </c>
      <c r="J93" t="s">
        <v>344</v>
      </c>
      <c r="K93" t="s">
        <v>345</v>
      </c>
      <c r="L93">
        <v>1368</v>
      </c>
      <c r="N93">
        <v>1011</v>
      </c>
      <c r="O93" t="s">
        <v>285</v>
      </c>
      <c r="P93" t="s">
        <v>285</v>
      </c>
      <c r="Q93">
        <v>1</v>
      </c>
      <c r="W93">
        <v>0</v>
      </c>
      <c r="X93">
        <v>-239831557</v>
      </c>
      <c r="Y93">
        <v>4.0999999999999996</v>
      </c>
      <c r="AA93">
        <v>0</v>
      </c>
      <c r="AB93">
        <v>7.33</v>
      </c>
      <c r="AC93">
        <v>0</v>
      </c>
      <c r="AD93">
        <v>0</v>
      </c>
      <c r="AE93">
        <v>0</v>
      </c>
      <c r="AF93">
        <v>1.95</v>
      </c>
      <c r="AG93">
        <v>0</v>
      </c>
      <c r="AH93">
        <v>0</v>
      </c>
      <c r="AI93">
        <v>1</v>
      </c>
      <c r="AJ93">
        <v>3.76</v>
      </c>
      <c r="AK93">
        <v>32.909999999999997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4.0999999999999996</v>
      </c>
      <c r="AU93" t="s">
        <v>3</v>
      </c>
      <c r="AV93">
        <v>0</v>
      </c>
      <c r="AW93">
        <v>2</v>
      </c>
      <c r="AX93">
        <v>33893507</v>
      </c>
      <c r="AY93">
        <v>1</v>
      </c>
      <c r="AZ93">
        <v>0</v>
      </c>
      <c r="BA93">
        <v>89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Y93*Source!I119</f>
        <v>0.16399999999999998</v>
      </c>
      <c r="CY93">
        <f>AB93</f>
        <v>7.33</v>
      </c>
      <c r="CZ93">
        <f>AF93</f>
        <v>1.95</v>
      </c>
      <c r="DA93">
        <f>AJ93</f>
        <v>3.76</v>
      </c>
      <c r="DB93">
        <f t="shared" si="16"/>
        <v>8</v>
      </c>
      <c r="DC93">
        <f t="shared" si="17"/>
        <v>0</v>
      </c>
    </row>
    <row r="94" spans="1:107">
      <c r="A94">
        <f>ROW(Source!A119)</f>
        <v>119</v>
      </c>
      <c r="B94">
        <v>33804725</v>
      </c>
      <c r="C94">
        <v>33893492</v>
      </c>
      <c r="D94">
        <v>29174913</v>
      </c>
      <c r="E94">
        <v>1</v>
      </c>
      <c r="F94">
        <v>1</v>
      </c>
      <c r="G94">
        <v>1</v>
      </c>
      <c r="H94">
        <v>2</v>
      </c>
      <c r="I94" t="s">
        <v>286</v>
      </c>
      <c r="J94" t="s">
        <v>346</v>
      </c>
      <c r="K94" t="s">
        <v>288</v>
      </c>
      <c r="L94">
        <v>1368</v>
      </c>
      <c r="N94">
        <v>1011</v>
      </c>
      <c r="O94" t="s">
        <v>285</v>
      </c>
      <c r="P94" t="s">
        <v>285</v>
      </c>
      <c r="Q94">
        <v>1</v>
      </c>
      <c r="W94">
        <v>0</v>
      </c>
      <c r="X94">
        <v>458544584</v>
      </c>
      <c r="Y94">
        <v>0.02</v>
      </c>
      <c r="AA94">
        <v>0</v>
      </c>
      <c r="AB94">
        <v>918.77</v>
      </c>
      <c r="AC94">
        <v>381.76</v>
      </c>
      <c r="AD94">
        <v>0</v>
      </c>
      <c r="AE94">
        <v>0</v>
      </c>
      <c r="AF94">
        <v>87.17</v>
      </c>
      <c r="AG94">
        <v>11.6</v>
      </c>
      <c r="AH94">
        <v>0</v>
      </c>
      <c r="AI94">
        <v>1</v>
      </c>
      <c r="AJ94">
        <v>10.54</v>
      </c>
      <c r="AK94">
        <v>32.909999999999997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0.02</v>
      </c>
      <c r="AU94" t="s">
        <v>3</v>
      </c>
      <c r="AV94">
        <v>0</v>
      </c>
      <c r="AW94">
        <v>2</v>
      </c>
      <c r="AX94">
        <v>33893508</v>
      </c>
      <c r="AY94">
        <v>1</v>
      </c>
      <c r="AZ94">
        <v>0</v>
      </c>
      <c r="BA94">
        <v>90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Y94*Source!I119</f>
        <v>8.0000000000000004E-4</v>
      </c>
      <c r="CY94">
        <f>AB94</f>
        <v>918.77</v>
      </c>
      <c r="CZ94">
        <f>AF94</f>
        <v>87.17</v>
      </c>
      <c r="DA94">
        <f>AJ94</f>
        <v>10.54</v>
      </c>
      <c r="DB94">
        <f t="shared" si="16"/>
        <v>1.74</v>
      </c>
      <c r="DC94">
        <f t="shared" si="17"/>
        <v>0.23</v>
      </c>
    </row>
    <row r="95" spans="1:107">
      <c r="A95">
        <f>ROW(Source!A119)</f>
        <v>119</v>
      </c>
      <c r="B95">
        <v>33804725</v>
      </c>
      <c r="C95">
        <v>33893492</v>
      </c>
      <c r="D95">
        <v>29114684</v>
      </c>
      <c r="E95">
        <v>1</v>
      </c>
      <c r="F95">
        <v>1</v>
      </c>
      <c r="G95">
        <v>1</v>
      </c>
      <c r="H95">
        <v>3</v>
      </c>
      <c r="I95" t="s">
        <v>412</v>
      </c>
      <c r="J95" t="s">
        <v>420</v>
      </c>
      <c r="K95" t="s">
        <v>414</v>
      </c>
      <c r="L95">
        <v>1348</v>
      </c>
      <c r="N95">
        <v>1009</v>
      </c>
      <c r="O95" t="s">
        <v>134</v>
      </c>
      <c r="P95" t="s">
        <v>134</v>
      </c>
      <c r="Q95">
        <v>1000</v>
      </c>
      <c r="W95">
        <v>0</v>
      </c>
      <c r="X95">
        <v>1269643534</v>
      </c>
      <c r="Y95">
        <v>1.6000000000000001E-4</v>
      </c>
      <c r="AA95">
        <v>114134</v>
      </c>
      <c r="AB95">
        <v>0</v>
      </c>
      <c r="AC95">
        <v>0</v>
      </c>
      <c r="AD95">
        <v>0</v>
      </c>
      <c r="AE95">
        <v>29800</v>
      </c>
      <c r="AF95">
        <v>0</v>
      </c>
      <c r="AG95">
        <v>0</v>
      </c>
      <c r="AH95">
        <v>0</v>
      </c>
      <c r="AI95">
        <v>3.83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1.6000000000000001E-4</v>
      </c>
      <c r="AU95" t="s">
        <v>3</v>
      </c>
      <c r="AV95">
        <v>0</v>
      </c>
      <c r="AW95">
        <v>2</v>
      </c>
      <c r="AX95">
        <v>33893509</v>
      </c>
      <c r="AY95">
        <v>1</v>
      </c>
      <c r="AZ95">
        <v>0</v>
      </c>
      <c r="BA95">
        <v>91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Y95*Source!I119</f>
        <v>6.4000000000000006E-6</v>
      </c>
      <c r="CY95">
        <f t="shared" ref="CY95:CY100" si="18">AA95</f>
        <v>114134</v>
      </c>
      <c r="CZ95">
        <f t="shared" ref="CZ95:CZ100" si="19">AE95</f>
        <v>29800</v>
      </c>
      <c r="DA95">
        <f t="shared" ref="DA95:DA100" si="20">AI95</f>
        <v>3.83</v>
      </c>
      <c r="DB95">
        <f t="shared" si="16"/>
        <v>4.7699999999999996</v>
      </c>
      <c r="DC95">
        <f t="shared" si="17"/>
        <v>0</v>
      </c>
    </row>
    <row r="96" spans="1:107">
      <c r="A96">
        <f>ROW(Source!A119)</f>
        <v>119</v>
      </c>
      <c r="B96">
        <v>33804725</v>
      </c>
      <c r="C96">
        <v>33893492</v>
      </c>
      <c r="D96">
        <v>29114688</v>
      </c>
      <c r="E96">
        <v>1</v>
      </c>
      <c r="F96">
        <v>1</v>
      </c>
      <c r="G96">
        <v>1</v>
      </c>
      <c r="H96">
        <v>3</v>
      </c>
      <c r="I96" t="s">
        <v>415</v>
      </c>
      <c r="J96" t="s">
        <v>421</v>
      </c>
      <c r="K96" t="s">
        <v>417</v>
      </c>
      <c r="L96">
        <v>1348</v>
      </c>
      <c r="N96">
        <v>1009</v>
      </c>
      <c r="O96" t="s">
        <v>134</v>
      </c>
      <c r="P96" t="s">
        <v>134</v>
      </c>
      <c r="Q96">
        <v>1000</v>
      </c>
      <c r="W96">
        <v>0</v>
      </c>
      <c r="X96">
        <v>1008226964</v>
      </c>
      <c r="Y96">
        <v>2.9999999999999997E-4</v>
      </c>
      <c r="AA96">
        <v>98197</v>
      </c>
      <c r="AB96">
        <v>0</v>
      </c>
      <c r="AC96">
        <v>0</v>
      </c>
      <c r="AD96">
        <v>0</v>
      </c>
      <c r="AE96">
        <v>12430</v>
      </c>
      <c r="AF96">
        <v>0</v>
      </c>
      <c r="AG96">
        <v>0</v>
      </c>
      <c r="AH96">
        <v>0</v>
      </c>
      <c r="AI96">
        <v>7.9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2.9999999999999997E-4</v>
      </c>
      <c r="AU96" t="s">
        <v>3</v>
      </c>
      <c r="AV96">
        <v>0</v>
      </c>
      <c r="AW96">
        <v>2</v>
      </c>
      <c r="AX96">
        <v>33893510</v>
      </c>
      <c r="AY96">
        <v>1</v>
      </c>
      <c r="AZ96">
        <v>0</v>
      </c>
      <c r="BA96">
        <v>92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Y96*Source!I119</f>
        <v>1.1999999999999999E-5</v>
      </c>
      <c r="CY96">
        <f t="shared" si="18"/>
        <v>98197</v>
      </c>
      <c r="CZ96">
        <f t="shared" si="19"/>
        <v>12430</v>
      </c>
      <c r="DA96">
        <f t="shared" si="20"/>
        <v>7.9</v>
      </c>
      <c r="DB96">
        <f t="shared" si="16"/>
        <v>3.73</v>
      </c>
      <c r="DC96">
        <f t="shared" si="17"/>
        <v>0</v>
      </c>
    </row>
    <row r="97" spans="1:107">
      <c r="A97">
        <f>ROW(Source!A119)</f>
        <v>119</v>
      </c>
      <c r="B97">
        <v>33804725</v>
      </c>
      <c r="C97">
        <v>33893492</v>
      </c>
      <c r="D97">
        <v>29110838</v>
      </c>
      <c r="E97">
        <v>1</v>
      </c>
      <c r="F97">
        <v>1</v>
      </c>
      <c r="G97">
        <v>1</v>
      </c>
      <c r="H97">
        <v>3</v>
      </c>
      <c r="I97" t="s">
        <v>302</v>
      </c>
      <c r="J97" t="s">
        <v>422</v>
      </c>
      <c r="K97" t="s">
        <v>304</v>
      </c>
      <c r="L97">
        <v>1346</v>
      </c>
      <c r="N97">
        <v>1009</v>
      </c>
      <c r="O97" t="s">
        <v>301</v>
      </c>
      <c r="P97" t="s">
        <v>301</v>
      </c>
      <c r="Q97">
        <v>1</v>
      </c>
      <c r="W97">
        <v>0</v>
      </c>
      <c r="X97">
        <v>-667794164</v>
      </c>
      <c r="Y97">
        <v>0.11</v>
      </c>
      <c r="AA97">
        <v>100.04</v>
      </c>
      <c r="AB97">
        <v>0</v>
      </c>
      <c r="AC97">
        <v>0</v>
      </c>
      <c r="AD97">
        <v>0</v>
      </c>
      <c r="AE97">
        <v>30.5</v>
      </c>
      <c r="AF97">
        <v>0</v>
      </c>
      <c r="AG97">
        <v>0</v>
      </c>
      <c r="AH97">
        <v>0</v>
      </c>
      <c r="AI97">
        <v>3.28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0.11</v>
      </c>
      <c r="AU97" t="s">
        <v>3</v>
      </c>
      <c r="AV97">
        <v>0</v>
      </c>
      <c r="AW97">
        <v>2</v>
      </c>
      <c r="AX97">
        <v>33893511</v>
      </c>
      <c r="AY97">
        <v>1</v>
      </c>
      <c r="AZ97">
        <v>0</v>
      </c>
      <c r="BA97">
        <v>93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Y97*Source!I119</f>
        <v>4.4000000000000003E-3</v>
      </c>
      <c r="CY97">
        <f t="shared" si="18"/>
        <v>100.04</v>
      </c>
      <c r="CZ97">
        <f t="shared" si="19"/>
        <v>30.5</v>
      </c>
      <c r="DA97">
        <f t="shared" si="20"/>
        <v>3.28</v>
      </c>
      <c r="DB97">
        <f t="shared" si="16"/>
        <v>3.36</v>
      </c>
      <c r="DC97">
        <f t="shared" si="17"/>
        <v>0</v>
      </c>
    </row>
    <row r="98" spans="1:107">
      <c r="A98">
        <f>ROW(Source!A119)</f>
        <v>119</v>
      </c>
      <c r="B98">
        <v>33804725</v>
      </c>
      <c r="C98">
        <v>33893492</v>
      </c>
      <c r="D98">
        <v>29114470</v>
      </c>
      <c r="E98">
        <v>1</v>
      </c>
      <c r="F98">
        <v>1</v>
      </c>
      <c r="G98">
        <v>1</v>
      </c>
      <c r="H98">
        <v>3</v>
      </c>
      <c r="I98" t="s">
        <v>305</v>
      </c>
      <c r="J98" t="s">
        <v>423</v>
      </c>
      <c r="K98" t="s">
        <v>307</v>
      </c>
      <c r="L98">
        <v>1355</v>
      </c>
      <c r="N98">
        <v>1010</v>
      </c>
      <c r="O98" t="s">
        <v>88</v>
      </c>
      <c r="P98" t="s">
        <v>88</v>
      </c>
      <c r="Q98">
        <v>100</v>
      </c>
      <c r="W98">
        <v>0</v>
      </c>
      <c r="X98">
        <v>-228248654</v>
      </c>
      <c r="Y98">
        <v>1.02</v>
      </c>
      <c r="AA98">
        <v>55.19</v>
      </c>
      <c r="AB98">
        <v>0</v>
      </c>
      <c r="AC98">
        <v>0</v>
      </c>
      <c r="AD98">
        <v>0</v>
      </c>
      <c r="AE98">
        <v>86.24</v>
      </c>
      <c r="AF98">
        <v>0</v>
      </c>
      <c r="AG98">
        <v>0</v>
      </c>
      <c r="AH98">
        <v>0</v>
      </c>
      <c r="AI98">
        <v>0.64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1.02</v>
      </c>
      <c r="AU98" t="s">
        <v>3</v>
      </c>
      <c r="AV98">
        <v>0</v>
      </c>
      <c r="AW98">
        <v>2</v>
      </c>
      <c r="AX98">
        <v>33893512</v>
      </c>
      <c r="AY98">
        <v>1</v>
      </c>
      <c r="AZ98">
        <v>0</v>
      </c>
      <c r="BA98">
        <v>94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Y98*Source!I119</f>
        <v>4.0800000000000003E-2</v>
      </c>
      <c r="CY98">
        <f t="shared" si="18"/>
        <v>55.19</v>
      </c>
      <c r="CZ98">
        <f t="shared" si="19"/>
        <v>86.24</v>
      </c>
      <c r="DA98">
        <f t="shared" si="20"/>
        <v>0.64</v>
      </c>
      <c r="DB98">
        <f t="shared" si="16"/>
        <v>87.96</v>
      </c>
      <c r="DC98">
        <f t="shared" si="17"/>
        <v>0</v>
      </c>
    </row>
    <row r="99" spans="1:107">
      <c r="A99">
        <f>ROW(Source!A119)</f>
        <v>119</v>
      </c>
      <c r="B99">
        <v>33804725</v>
      </c>
      <c r="C99">
        <v>33893492</v>
      </c>
      <c r="D99">
        <v>29156244</v>
      </c>
      <c r="E99">
        <v>1</v>
      </c>
      <c r="F99">
        <v>1</v>
      </c>
      <c r="G99">
        <v>1</v>
      </c>
      <c r="H99">
        <v>3</v>
      </c>
      <c r="I99" t="s">
        <v>173</v>
      </c>
      <c r="J99" t="s">
        <v>176</v>
      </c>
      <c r="K99" t="s">
        <v>174</v>
      </c>
      <c r="L99">
        <v>1354</v>
      </c>
      <c r="N99">
        <v>1010</v>
      </c>
      <c r="O99" t="s">
        <v>175</v>
      </c>
      <c r="P99" t="s">
        <v>175</v>
      </c>
      <c r="Q99">
        <v>1</v>
      </c>
      <c r="W99">
        <v>0</v>
      </c>
      <c r="X99">
        <v>1743664744</v>
      </c>
      <c r="Y99">
        <v>100</v>
      </c>
      <c r="AA99">
        <v>57.25</v>
      </c>
      <c r="AB99">
        <v>0</v>
      </c>
      <c r="AC99">
        <v>0</v>
      </c>
      <c r="AD99">
        <v>0</v>
      </c>
      <c r="AE99">
        <v>11.27</v>
      </c>
      <c r="AF99">
        <v>0</v>
      </c>
      <c r="AG99">
        <v>0</v>
      </c>
      <c r="AH99">
        <v>0</v>
      </c>
      <c r="AI99">
        <v>5.08</v>
      </c>
      <c r="AJ99">
        <v>1</v>
      </c>
      <c r="AK99">
        <v>1</v>
      </c>
      <c r="AL99">
        <v>1</v>
      </c>
      <c r="AN99">
        <v>0</v>
      </c>
      <c r="AO99">
        <v>0</v>
      </c>
      <c r="AP99">
        <v>0</v>
      </c>
      <c r="AQ99">
        <v>0</v>
      </c>
      <c r="AR99">
        <v>0</v>
      </c>
      <c r="AS99" t="s">
        <v>3</v>
      </c>
      <c r="AT99">
        <v>100</v>
      </c>
      <c r="AU99" t="s">
        <v>3</v>
      </c>
      <c r="AV99">
        <v>0</v>
      </c>
      <c r="AW99">
        <v>1</v>
      </c>
      <c r="AX99">
        <v>-1</v>
      </c>
      <c r="AY99">
        <v>0</v>
      </c>
      <c r="AZ99">
        <v>0</v>
      </c>
      <c r="BA99" t="s">
        <v>3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Y99*Source!I119</f>
        <v>4</v>
      </c>
      <c r="CY99">
        <f t="shared" si="18"/>
        <v>57.25</v>
      </c>
      <c r="CZ99">
        <f t="shared" si="19"/>
        <v>11.27</v>
      </c>
      <c r="DA99">
        <f t="shared" si="20"/>
        <v>5.08</v>
      </c>
      <c r="DB99">
        <f t="shared" si="16"/>
        <v>1127</v>
      </c>
      <c r="DC99">
        <f t="shared" si="17"/>
        <v>0</v>
      </c>
    </row>
    <row r="100" spans="1:107">
      <c r="A100">
        <f>ROW(Source!A119)</f>
        <v>119</v>
      </c>
      <c r="B100">
        <v>33804725</v>
      </c>
      <c r="C100">
        <v>33893492</v>
      </c>
      <c r="D100">
        <v>29171808</v>
      </c>
      <c r="E100">
        <v>1</v>
      </c>
      <c r="F100">
        <v>1</v>
      </c>
      <c r="G100">
        <v>1</v>
      </c>
      <c r="H100">
        <v>3</v>
      </c>
      <c r="I100" t="s">
        <v>311</v>
      </c>
      <c r="J100" t="s">
        <v>424</v>
      </c>
      <c r="K100" t="s">
        <v>313</v>
      </c>
      <c r="L100">
        <v>1374</v>
      </c>
      <c r="N100">
        <v>1013</v>
      </c>
      <c r="O100" t="s">
        <v>314</v>
      </c>
      <c r="P100" t="s">
        <v>314</v>
      </c>
      <c r="Q100">
        <v>1</v>
      </c>
      <c r="W100">
        <v>0</v>
      </c>
      <c r="X100">
        <v>-915781824</v>
      </c>
      <c r="Y100">
        <v>6.86</v>
      </c>
      <c r="AA100">
        <v>1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6.86</v>
      </c>
      <c r="AU100" t="s">
        <v>3</v>
      </c>
      <c r="AV100">
        <v>0</v>
      </c>
      <c r="AW100">
        <v>2</v>
      </c>
      <c r="AX100">
        <v>33893513</v>
      </c>
      <c r="AY100">
        <v>1</v>
      </c>
      <c r="AZ100">
        <v>0</v>
      </c>
      <c r="BA100">
        <v>95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Y100*Source!I119</f>
        <v>0.27440000000000003</v>
      </c>
      <c r="CY100">
        <f t="shared" si="18"/>
        <v>1</v>
      </c>
      <c r="CZ100">
        <f t="shared" si="19"/>
        <v>1</v>
      </c>
      <c r="DA100">
        <f t="shared" si="20"/>
        <v>1</v>
      </c>
      <c r="DB100">
        <f t="shared" si="16"/>
        <v>6.86</v>
      </c>
      <c r="DC100">
        <f t="shared" si="17"/>
        <v>0</v>
      </c>
    </row>
    <row r="101" spans="1:107">
      <c r="A101">
        <f>ROW(Source!A156)</f>
        <v>156</v>
      </c>
      <c r="B101">
        <v>33804725</v>
      </c>
      <c r="C101">
        <v>33892461</v>
      </c>
      <c r="D101">
        <v>18409992</v>
      </c>
      <c r="E101">
        <v>1</v>
      </c>
      <c r="F101">
        <v>1</v>
      </c>
      <c r="G101">
        <v>1</v>
      </c>
      <c r="H101">
        <v>1</v>
      </c>
      <c r="I101" t="s">
        <v>425</v>
      </c>
      <c r="J101" t="s">
        <v>3</v>
      </c>
      <c r="K101" t="s">
        <v>426</v>
      </c>
      <c r="L101">
        <v>1369</v>
      </c>
      <c r="N101">
        <v>1013</v>
      </c>
      <c r="O101" t="s">
        <v>279</v>
      </c>
      <c r="P101" t="s">
        <v>279</v>
      </c>
      <c r="Q101">
        <v>1</v>
      </c>
      <c r="W101">
        <v>0</v>
      </c>
      <c r="X101">
        <v>-932636904</v>
      </c>
      <c r="Y101">
        <v>71.380499999999998</v>
      </c>
      <c r="AA101">
        <v>0</v>
      </c>
      <c r="AB101">
        <v>0</v>
      </c>
      <c r="AC101">
        <v>0</v>
      </c>
      <c r="AD101">
        <v>264.14</v>
      </c>
      <c r="AE101">
        <v>0</v>
      </c>
      <c r="AF101">
        <v>0</v>
      </c>
      <c r="AG101">
        <v>0</v>
      </c>
      <c r="AH101">
        <v>264.14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62.07</v>
      </c>
      <c r="AU101" t="s">
        <v>183</v>
      </c>
      <c r="AV101">
        <v>1</v>
      </c>
      <c r="AW101">
        <v>2</v>
      </c>
      <c r="AX101">
        <v>33892469</v>
      </c>
      <c r="AY101">
        <v>2</v>
      </c>
      <c r="AZ101">
        <v>131072</v>
      </c>
      <c r="BA101">
        <v>96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Y101*Source!I156</f>
        <v>11.706402000000001</v>
      </c>
      <c r="CY101">
        <f>AD101</f>
        <v>264.14</v>
      </c>
      <c r="CZ101">
        <f>AH101</f>
        <v>264.14</v>
      </c>
      <c r="DA101">
        <f>AL101</f>
        <v>1</v>
      </c>
      <c r="DB101">
        <f>ROUND((ROUND(AT101*CZ101,2)*1.15),6)</f>
        <v>18854.445500000002</v>
      </c>
      <c r="DC101">
        <f>ROUND((ROUND(AT101*AG101,2)*1.15),6)</f>
        <v>0</v>
      </c>
    </row>
    <row r="102" spans="1:107">
      <c r="A102">
        <f>ROW(Source!A156)</f>
        <v>156</v>
      </c>
      <c r="B102">
        <v>33804725</v>
      </c>
      <c r="C102">
        <v>33892461</v>
      </c>
      <c r="D102">
        <v>121548</v>
      </c>
      <c r="E102">
        <v>1</v>
      </c>
      <c r="F102">
        <v>1</v>
      </c>
      <c r="G102">
        <v>1</v>
      </c>
      <c r="H102">
        <v>1</v>
      </c>
      <c r="I102" t="s">
        <v>71</v>
      </c>
      <c r="J102" t="s">
        <v>3</v>
      </c>
      <c r="K102" t="s">
        <v>280</v>
      </c>
      <c r="L102">
        <v>608254</v>
      </c>
      <c r="N102">
        <v>1013</v>
      </c>
      <c r="O102" t="s">
        <v>281</v>
      </c>
      <c r="P102" t="s">
        <v>281</v>
      </c>
      <c r="Q102">
        <v>1</v>
      </c>
      <c r="W102">
        <v>0</v>
      </c>
      <c r="X102">
        <v>-185737400</v>
      </c>
      <c r="Y102">
        <v>0.58749999999999991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0.47</v>
      </c>
      <c r="AU102" t="s">
        <v>182</v>
      </c>
      <c r="AV102">
        <v>2</v>
      </c>
      <c r="AW102">
        <v>2</v>
      </c>
      <c r="AX102">
        <v>33892470</v>
      </c>
      <c r="AY102">
        <v>1</v>
      </c>
      <c r="AZ102">
        <v>0</v>
      </c>
      <c r="BA102">
        <v>97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Y102*Source!I156</f>
        <v>9.6349999999999991E-2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ROUND((ROUND(AT102*CZ102,2)*1.25),6)</f>
        <v>0</v>
      </c>
      <c r="DC102">
        <f>ROUND((ROUND(AT102*AG102,2)*1.25),6)</f>
        <v>0</v>
      </c>
    </row>
    <row r="103" spans="1:107">
      <c r="A103">
        <f>ROW(Source!A156)</f>
        <v>156</v>
      </c>
      <c r="B103">
        <v>33804725</v>
      </c>
      <c r="C103">
        <v>33892461</v>
      </c>
      <c r="D103">
        <v>29172556</v>
      </c>
      <c r="E103">
        <v>1</v>
      </c>
      <c r="F103">
        <v>1</v>
      </c>
      <c r="G103">
        <v>1</v>
      </c>
      <c r="H103">
        <v>2</v>
      </c>
      <c r="I103" t="s">
        <v>340</v>
      </c>
      <c r="J103" t="s">
        <v>341</v>
      </c>
      <c r="K103" t="s">
        <v>342</v>
      </c>
      <c r="L103">
        <v>1368</v>
      </c>
      <c r="N103">
        <v>1011</v>
      </c>
      <c r="O103" t="s">
        <v>285</v>
      </c>
      <c r="P103" t="s">
        <v>285</v>
      </c>
      <c r="Q103">
        <v>1</v>
      </c>
      <c r="W103">
        <v>0</v>
      </c>
      <c r="X103">
        <v>-1302720870</v>
      </c>
      <c r="Y103">
        <v>0.58749999999999991</v>
      </c>
      <c r="AA103">
        <v>0</v>
      </c>
      <c r="AB103">
        <v>451.71</v>
      </c>
      <c r="AC103">
        <v>444.29</v>
      </c>
      <c r="AD103">
        <v>0</v>
      </c>
      <c r="AE103">
        <v>0</v>
      </c>
      <c r="AF103">
        <v>31.26</v>
      </c>
      <c r="AG103">
        <v>13.5</v>
      </c>
      <c r="AH103">
        <v>0</v>
      </c>
      <c r="AI103">
        <v>1</v>
      </c>
      <c r="AJ103">
        <v>14.45</v>
      </c>
      <c r="AK103">
        <v>32.909999999999997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0.47</v>
      </c>
      <c r="AU103" t="s">
        <v>182</v>
      </c>
      <c r="AV103">
        <v>0</v>
      </c>
      <c r="AW103">
        <v>2</v>
      </c>
      <c r="AX103">
        <v>33892471</v>
      </c>
      <c r="AY103">
        <v>1</v>
      </c>
      <c r="AZ103">
        <v>0</v>
      </c>
      <c r="BA103">
        <v>98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Y103*Source!I156</f>
        <v>9.6349999999999991E-2</v>
      </c>
      <c r="CY103">
        <f>AB103</f>
        <v>451.71</v>
      </c>
      <c r="CZ103">
        <f>AF103</f>
        <v>31.26</v>
      </c>
      <c r="DA103">
        <f>AJ103</f>
        <v>14.45</v>
      </c>
      <c r="DB103">
        <f>ROUND((ROUND(AT103*CZ103,2)*1.25),6)</f>
        <v>18.362500000000001</v>
      </c>
      <c r="DC103">
        <f>ROUND((ROUND(AT103*AG103,2)*1.25),6)</f>
        <v>7.9375</v>
      </c>
    </row>
    <row r="104" spans="1:107">
      <c r="A104">
        <f>ROW(Source!A156)</f>
        <v>156</v>
      </c>
      <c r="B104">
        <v>33804725</v>
      </c>
      <c r="C104">
        <v>33892461</v>
      </c>
      <c r="D104">
        <v>29174913</v>
      </c>
      <c r="E104">
        <v>1</v>
      </c>
      <c r="F104">
        <v>1</v>
      </c>
      <c r="G104">
        <v>1</v>
      </c>
      <c r="H104">
        <v>2</v>
      </c>
      <c r="I104" t="s">
        <v>286</v>
      </c>
      <c r="J104" t="s">
        <v>346</v>
      </c>
      <c r="K104" t="s">
        <v>288</v>
      </c>
      <c r="L104">
        <v>1368</v>
      </c>
      <c r="N104">
        <v>1011</v>
      </c>
      <c r="O104" t="s">
        <v>285</v>
      </c>
      <c r="P104" t="s">
        <v>285</v>
      </c>
      <c r="Q104">
        <v>1</v>
      </c>
      <c r="W104">
        <v>0</v>
      </c>
      <c r="X104">
        <v>458544584</v>
      </c>
      <c r="Y104">
        <v>0.875</v>
      </c>
      <c r="AA104">
        <v>0</v>
      </c>
      <c r="AB104">
        <v>918.77</v>
      </c>
      <c r="AC104">
        <v>381.76</v>
      </c>
      <c r="AD104">
        <v>0</v>
      </c>
      <c r="AE104">
        <v>0</v>
      </c>
      <c r="AF104">
        <v>87.17</v>
      </c>
      <c r="AG104">
        <v>11.6</v>
      </c>
      <c r="AH104">
        <v>0</v>
      </c>
      <c r="AI104">
        <v>1</v>
      </c>
      <c r="AJ104">
        <v>10.54</v>
      </c>
      <c r="AK104">
        <v>32.909999999999997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0.7</v>
      </c>
      <c r="AU104" t="s">
        <v>182</v>
      </c>
      <c r="AV104">
        <v>0</v>
      </c>
      <c r="AW104">
        <v>2</v>
      </c>
      <c r="AX104">
        <v>33892472</v>
      </c>
      <c r="AY104">
        <v>1</v>
      </c>
      <c r="AZ104">
        <v>0</v>
      </c>
      <c r="BA104">
        <v>99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Y104*Source!I156</f>
        <v>0.14350000000000002</v>
      </c>
      <c r="CY104">
        <f>AB104</f>
        <v>918.77</v>
      </c>
      <c r="CZ104">
        <f>AF104</f>
        <v>87.17</v>
      </c>
      <c r="DA104">
        <f>AJ104</f>
        <v>10.54</v>
      </c>
      <c r="DB104">
        <f>ROUND((ROUND(AT104*CZ104,2)*1.25),6)</f>
        <v>76.275000000000006</v>
      </c>
      <c r="DC104">
        <f>ROUND((ROUND(AT104*AG104,2)*1.25),6)</f>
        <v>10.15</v>
      </c>
    </row>
    <row r="105" spans="1:107">
      <c r="A105">
        <f>ROW(Source!A156)</f>
        <v>156</v>
      </c>
      <c r="B105">
        <v>33804725</v>
      </c>
      <c r="C105">
        <v>33892461</v>
      </c>
      <c r="D105">
        <v>29114332</v>
      </c>
      <c r="E105">
        <v>1</v>
      </c>
      <c r="F105">
        <v>1</v>
      </c>
      <c r="G105">
        <v>1</v>
      </c>
      <c r="H105">
        <v>3</v>
      </c>
      <c r="I105" t="s">
        <v>408</v>
      </c>
      <c r="J105" t="s">
        <v>409</v>
      </c>
      <c r="K105" t="s">
        <v>410</v>
      </c>
      <c r="L105">
        <v>1348</v>
      </c>
      <c r="N105">
        <v>1009</v>
      </c>
      <c r="O105" t="s">
        <v>134</v>
      </c>
      <c r="P105" t="s">
        <v>134</v>
      </c>
      <c r="Q105">
        <v>1000</v>
      </c>
      <c r="W105">
        <v>0</v>
      </c>
      <c r="X105">
        <v>233971917</v>
      </c>
      <c r="Y105">
        <v>1.2999999999999999E-2</v>
      </c>
      <c r="AA105">
        <v>54619.68</v>
      </c>
      <c r="AB105">
        <v>0</v>
      </c>
      <c r="AC105">
        <v>0</v>
      </c>
      <c r="AD105">
        <v>0</v>
      </c>
      <c r="AE105">
        <v>11978</v>
      </c>
      <c r="AF105">
        <v>0</v>
      </c>
      <c r="AG105">
        <v>0</v>
      </c>
      <c r="AH105">
        <v>0</v>
      </c>
      <c r="AI105">
        <v>4.5599999999999996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1.2999999999999999E-2</v>
      </c>
      <c r="AU105" t="s">
        <v>3</v>
      </c>
      <c r="AV105">
        <v>0</v>
      </c>
      <c r="AW105">
        <v>2</v>
      </c>
      <c r="AX105">
        <v>33892473</v>
      </c>
      <c r="AY105">
        <v>1</v>
      </c>
      <c r="AZ105">
        <v>0</v>
      </c>
      <c r="BA105">
        <v>100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Y105*Source!I156</f>
        <v>2.1319999999999998E-3</v>
      </c>
      <c r="CY105">
        <f>AA105</f>
        <v>54619.68</v>
      </c>
      <c r="CZ105">
        <f>AE105</f>
        <v>11978</v>
      </c>
      <c r="DA105">
        <f>AI105</f>
        <v>4.5599999999999996</v>
      </c>
      <c r="DB105">
        <f>ROUND(ROUND(AT105*CZ105,2),6)</f>
        <v>155.71</v>
      </c>
      <c r="DC105">
        <f>ROUND(ROUND(AT105*AG105,2),6)</f>
        <v>0</v>
      </c>
    </row>
    <row r="106" spans="1:107">
      <c r="A106">
        <f>ROW(Source!A156)</f>
        <v>156</v>
      </c>
      <c r="B106">
        <v>33804725</v>
      </c>
      <c r="C106">
        <v>33892461</v>
      </c>
      <c r="D106">
        <v>29115646</v>
      </c>
      <c r="E106">
        <v>1</v>
      </c>
      <c r="F106">
        <v>1</v>
      </c>
      <c r="G106">
        <v>1</v>
      </c>
      <c r="H106">
        <v>3</v>
      </c>
      <c r="I106" t="s">
        <v>427</v>
      </c>
      <c r="J106" t="s">
        <v>428</v>
      </c>
      <c r="K106" t="s">
        <v>429</v>
      </c>
      <c r="L106">
        <v>1339</v>
      </c>
      <c r="N106">
        <v>1007</v>
      </c>
      <c r="O106" t="s">
        <v>382</v>
      </c>
      <c r="P106" t="s">
        <v>382</v>
      </c>
      <c r="Q106">
        <v>1</v>
      </c>
      <c r="W106">
        <v>0</v>
      </c>
      <c r="X106">
        <v>742738788</v>
      </c>
      <c r="Y106">
        <v>4.2</v>
      </c>
      <c r="AA106">
        <v>6618.15</v>
      </c>
      <c r="AB106">
        <v>0</v>
      </c>
      <c r="AC106">
        <v>0</v>
      </c>
      <c r="AD106">
        <v>0</v>
      </c>
      <c r="AE106">
        <v>1155</v>
      </c>
      <c r="AF106">
        <v>0</v>
      </c>
      <c r="AG106">
        <v>0</v>
      </c>
      <c r="AH106">
        <v>0</v>
      </c>
      <c r="AI106">
        <v>5.73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4.2</v>
      </c>
      <c r="AU106" t="s">
        <v>3</v>
      </c>
      <c r="AV106">
        <v>0</v>
      </c>
      <c r="AW106">
        <v>2</v>
      </c>
      <c r="AX106">
        <v>33892474</v>
      </c>
      <c r="AY106">
        <v>1</v>
      </c>
      <c r="AZ106">
        <v>0</v>
      </c>
      <c r="BA106">
        <v>101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Y106*Source!I156</f>
        <v>0.68880000000000008</v>
      </c>
      <c r="CY106">
        <f>AA106</f>
        <v>6618.15</v>
      </c>
      <c r="CZ106">
        <f>AE106</f>
        <v>1155</v>
      </c>
      <c r="DA106">
        <f>AI106</f>
        <v>5.73</v>
      </c>
      <c r="DB106">
        <f>ROUND(ROUND(AT106*CZ106,2),6)</f>
        <v>4851</v>
      </c>
      <c r="DC106">
        <f>ROUND(ROUND(AT106*AG106,2),6)</f>
        <v>0</v>
      </c>
    </row>
    <row r="107" spans="1:107">
      <c r="A107">
        <f>ROW(Source!A156)</f>
        <v>156</v>
      </c>
      <c r="B107">
        <v>33804725</v>
      </c>
      <c r="C107">
        <v>33892461</v>
      </c>
      <c r="D107">
        <v>29164349</v>
      </c>
      <c r="E107">
        <v>1</v>
      </c>
      <c r="F107">
        <v>1</v>
      </c>
      <c r="G107">
        <v>1</v>
      </c>
      <c r="H107">
        <v>3</v>
      </c>
      <c r="I107" t="s">
        <v>161</v>
      </c>
      <c r="J107" t="s">
        <v>163</v>
      </c>
      <c r="K107" t="s">
        <v>162</v>
      </c>
      <c r="L107">
        <v>1348</v>
      </c>
      <c r="N107">
        <v>1009</v>
      </c>
      <c r="O107" t="s">
        <v>134</v>
      </c>
      <c r="P107" t="s">
        <v>134</v>
      </c>
      <c r="Q107">
        <v>1000</v>
      </c>
      <c r="W107">
        <v>0</v>
      </c>
      <c r="X107">
        <v>-304821490</v>
      </c>
      <c r="Y107">
        <v>1.86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0</v>
      </c>
      <c r="AP107">
        <v>0</v>
      </c>
      <c r="AQ107">
        <v>0</v>
      </c>
      <c r="AR107">
        <v>0</v>
      </c>
      <c r="AS107" t="s">
        <v>3</v>
      </c>
      <c r="AT107">
        <v>1.86</v>
      </c>
      <c r="AU107" t="s">
        <v>3</v>
      </c>
      <c r="AV107">
        <v>0</v>
      </c>
      <c r="AW107">
        <v>2</v>
      </c>
      <c r="AX107">
        <v>33892475</v>
      </c>
      <c r="AY107">
        <v>1</v>
      </c>
      <c r="AZ107">
        <v>0</v>
      </c>
      <c r="BA107">
        <v>102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Y107*Source!I156</f>
        <v>0.30504000000000003</v>
      </c>
      <c r="CY107">
        <f>AA107</f>
        <v>0</v>
      </c>
      <c r="CZ107">
        <f>AE107</f>
        <v>0</v>
      </c>
      <c r="DA107">
        <f>AI107</f>
        <v>1</v>
      </c>
      <c r="DB107">
        <f>ROUND(ROUND(AT107*CZ107,2),6)</f>
        <v>0</v>
      </c>
      <c r="DC107">
        <f>ROUND(ROUND(AT107*AG107,2),6)</f>
        <v>0</v>
      </c>
    </row>
    <row r="108" spans="1:107">
      <c r="A108">
        <f>ROW(Source!A158)</f>
        <v>158</v>
      </c>
      <c r="B108">
        <v>33804725</v>
      </c>
      <c r="C108">
        <v>33892477</v>
      </c>
      <c r="D108">
        <v>18408291</v>
      </c>
      <c r="E108">
        <v>1</v>
      </c>
      <c r="F108">
        <v>1</v>
      </c>
      <c r="G108">
        <v>1</v>
      </c>
      <c r="H108">
        <v>1</v>
      </c>
      <c r="I108" t="s">
        <v>430</v>
      </c>
      <c r="J108" t="s">
        <v>3</v>
      </c>
      <c r="K108" t="s">
        <v>431</v>
      </c>
      <c r="L108">
        <v>1369</v>
      </c>
      <c r="N108">
        <v>1013</v>
      </c>
      <c r="O108" t="s">
        <v>279</v>
      </c>
      <c r="P108" t="s">
        <v>279</v>
      </c>
      <c r="Q108">
        <v>1</v>
      </c>
      <c r="W108">
        <v>0</v>
      </c>
      <c r="X108">
        <v>1933892413</v>
      </c>
      <c r="Y108">
        <v>35.948999999999998</v>
      </c>
      <c r="AA108">
        <v>0</v>
      </c>
      <c r="AB108">
        <v>0</v>
      </c>
      <c r="AC108">
        <v>0</v>
      </c>
      <c r="AD108">
        <v>266.75</v>
      </c>
      <c r="AE108">
        <v>0</v>
      </c>
      <c r="AF108">
        <v>0</v>
      </c>
      <c r="AG108">
        <v>0</v>
      </c>
      <c r="AH108">
        <v>266.75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31.26</v>
      </c>
      <c r="AU108" t="s">
        <v>183</v>
      </c>
      <c r="AV108">
        <v>1</v>
      </c>
      <c r="AW108">
        <v>2</v>
      </c>
      <c r="AX108">
        <v>33892485</v>
      </c>
      <c r="AY108">
        <v>2</v>
      </c>
      <c r="AZ108">
        <v>131072</v>
      </c>
      <c r="BA108">
        <v>103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Y108*Source!I158</f>
        <v>5.8956359999999997</v>
      </c>
      <c r="CY108">
        <f>AD108</f>
        <v>266.75</v>
      </c>
      <c r="CZ108">
        <f>AH108</f>
        <v>266.75</v>
      </c>
      <c r="DA108">
        <f>AL108</f>
        <v>1</v>
      </c>
      <c r="DB108">
        <f>ROUND((ROUND(AT108*CZ108,2)*1.15),6)</f>
        <v>9589.4014999999999</v>
      </c>
      <c r="DC108">
        <f>ROUND((ROUND(AT108*AG108,2)*1.15),6)</f>
        <v>0</v>
      </c>
    </row>
    <row r="109" spans="1:107">
      <c r="A109">
        <f>ROW(Source!A158)</f>
        <v>158</v>
      </c>
      <c r="B109">
        <v>33804725</v>
      </c>
      <c r="C109">
        <v>33892477</v>
      </c>
      <c r="D109">
        <v>121548</v>
      </c>
      <c r="E109">
        <v>1</v>
      </c>
      <c r="F109">
        <v>1</v>
      </c>
      <c r="G109">
        <v>1</v>
      </c>
      <c r="H109">
        <v>1</v>
      </c>
      <c r="I109" t="s">
        <v>71</v>
      </c>
      <c r="J109" t="s">
        <v>3</v>
      </c>
      <c r="K109" t="s">
        <v>280</v>
      </c>
      <c r="L109">
        <v>608254</v>
      </c>
      <c r="N109">
        <v>1013</v>
      </c>
      <c r="O109" t="s">
        <v>281</v>
      </c>
      <c r="P109" t="s">
        <v>281</v>
      </c>
      <c r="Q109">
        <v>1</v>
      </c>
      <c r="W109">
        <v>0</v>
      </c>
      <c r="X109">
        <v>-185737400</v>
      </c>
      <c r="Y109">
        <v>8.375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6.7</v>
      </c>
      <c r="AU109" t="s">
        <v>182</v>
      </c>
      <c r="AV109">
        <v>2</v>
      </c>
      <c r="AW109">
        <v>2</v>
      </c>
      <c r="AX109">
        <v>33892486</v>
      </c>
      <c r="AY109">
        <v>1</v>
      </c>
      <c r="AZ109">
        <v>0</v>
      </c>
      <c r="BA109">
        <v>104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Y109*Source!I158</f>
        <v>1.3735000000000002</v>
      </c>
      <c r="CY109">
        <f>AD109</f>
        <v>0</v>
      </c>
      <c r="CZ109">
        <f>AH109</f>
        <v>0</v>
      </c>
      <c r="DA109">
        <f>AL109</f>
        <v>1</v>
      </c>
      <c r="DB109">
        <f>ROUND((ROUND(AT109*CZ109,2)*1.25),6)</f>
        <v>0</v>
      </c>
      <c r="DC109">
        <f>ROUND((ROUND(AT109*AG109,2)*1.25),6)</f>
        <v>0</v>
      </c>
    </row>
    <row r="110" spans="1:107">
      <c r="A110">
        <f>ROW(Source!A158)</f>
        <v>158</v>
      </c>
      <c r="B110">
        <v>33804725</v>
      </c>
      <c r="C110">
        <v>33892477</v>
      </c>
      <c r="D110">
        <v>29172710</v>
      </c>
      <c r="E110">
        <v>1</v>
      </c>
      <c r="F110">
        <v>1</v>
      </c>
      <c r="G110">
        <v>1</v>
      </c>
      <c r="H110">
        <v>2</v>
      </c>
      <c r="I110" t="s">
        <v>432</v>
      </c>
      <c r="J110" t="s">
        <v>433</v>
      </c>
      <c r="K110" t="s">
        <v>434</v>
      </c>
      <c r="L110">
        <v>1368</v>
      </c>
      <c r="N110">
        <v>1011</v>
      </c>
      <c r="O110" t="s">
        <v>285</v>
      </c>
      <c r="P110" t="s">
        <v>285</v>
      </c>
      <c r="Q110">
        <v>1</v>
      </c>
      <c r="W110">
        <v>0</v>
      </c>
      <c r="X110">
        <v>-1676841219</v>
      </c>
      <c r="Y110">
        <v>8.375</v>
      </c>
      <c r="AA110">
        <v>0</v>
      </c>
      <c r="AB110">
        <v>527.99</v>
      </c>
      <c r="AC110">
        <v>331.07</v>
      </c>
      <c r="AD110">
        <v>0</v>
      </c>
      <c r="AE110">
        <v>0</v>
      </c>
      <c r="AF110">
        <v>46.56</v>
      </c>
      <c r="AG110">
        <v>10.06</v>
      </c>
      <c r="AH110">
        <v>0</v>
      </c>
      <c r="AI110">
        <v>1</v>
      </c>
      <c r="AJ110">
        <v>11.34</v>
      </c>
      <c r="AK110">
        <v>32.909999999999997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6.7</v>
      </c>
      <c r="AU110" t="s">
        <v>182</v>
      </c>
      <c r="AV110">
        <v>0</v>
      </c>
      <c r="AW110">
        <v>2</v>
      </c>
      <c r="AX110">
        <v>33892487</v>
      </c>
      <c r="AY110">
        <v>1</v>
      </c>
      <c r="AZ110">
        <v>0</v>
      </c>
      <c r="BA110">
        <v>105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Y110*Source!I158</f>
        <v>1.3735000000000002</v>
      </c>
      <c r="CY110">
        <f>AB110</f>
        <v>527.99</v>
      </c>
      <c r="CZ110">
        <f>AF110</f>
        <v>46.56</v>
      </c>
      <c r="DA110">
        <f>AJ110</f>
        <v>11.34</v>
      </c>
      <c r="DB110">
        <f>ROUND((ROUND(AT110*CZ110,2)*1.25),6)</f>
        <v>389.9375</v>
      </c>
      <c r="DC110">
        <f>ROUND((ROUND(AT110*AG110,2)*1.25),6)</f>
        <v>84.25</v>
      </c>
    </row>
    <row r="111" spans="1:107">
      <c r="A111">
        <f>ROW(Source!A158)</f>
        <v>158</v>
      </c>
      <c r="B111">
        <v>33804725</v>
      </c>
      <c r="C111">
        <v>33892477</v>
      </c>
      <c r="D111">
        <v>29173472</v>
      </c>
      <c r="E111">
        <v>1</v>
      </c>
      <c r="F111">
        <v>1</v>
      </c>
      <c r="G111">
        <v>1</v>
      </c>
      <c r="H111">
        <v>2</v>
      </c>
      <c r="I111" t="s">
        <v>435</v>
      </c>
      <c r="J111" t="s">
        <v>436</v>
      </c>
      <c r="K111" t="s">
        <v>437</v>
      </c>
      <c r="L111">
        <v>1368</v>
      </c>
      <c r="N111">
        <v>1011</v>
      </c>
      <c r="O111" t="s">
        <v>285</v>
      </c>
      <c r="P111" t="s">
        <v>285</v>
      </c>
      <c r="Q111">
        <v>1</v>
      </c>
      <c r="W111">
        <v>0</v>
      </c>
      <c r="X111">
        <v>275932499</v>
      </c>
      <c r="Y111">
        <v>13.75</v>
      </c>
      <c r="AA111">
        <v>0</v>
      </c>
      <c r="AB111">
        <v>12.75</v>
      </c>
      <c r="AC111">
        <v>0</v>
      </c>
      <c r="AD111">
        <v>0</v>
      </c>
      <c r="AE111">
        <v>0</v>
      </c>
      <c r="AF111">
        <v>3</v>
      </c>
      <c r="AG111">
        <v>0</v>
      </c>
      <c r="AH111">
        <v>0</v>
      </c>
      <c r="AI111">
        <v>1</v>
      </c>
      <c r="AJ111">
        <v>4.25</v>
      </c>
      <c r="AK111">
        <v>32.909999999999997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11</v>
      </c>
      <c r="AU111" t="s">
        <v>182</v>
      </c>
      <c r="AV111">
        <v>0</v>
      </c>
      <c r="AW111">
        <v>2</v>
      </c>
      <c r="AX111">
        <v>33892488</v>
      </c>
      <c r="AY111">
        <v>1</v>
      </c>
      <c r="AZ111">
        <v>0</v>
      </c>
      <c r="BA111">
        <v>106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Y111*Source!I158</f>
        <v>2.2549999999999999</v>
      </c>
      <c r="CY111">
        <f>AB111</f>
        <v>12.75</v>
      </c>
      <c r="CZ111">
        <f>AF111</f>
        <v>3</v>
      </c>
      <c r="DA111">
        <f>AJ111</f>
        <v>4.25</v>
      </c>
      <c r="DB111">
        <f>ROUND((ROUND(AT111*CZ111,2)*1.25),6)</f>
        <v>41.25</v>
      </c>
      <c r="DC111">
        <f>ROUND((ROUND(AT111*AG111,2)*1.25),6)</f>
        <v>0</v>
      </c>
    </row>
    <row r="112" spans="1:107">
      <c r="A112">
        <f>ROW(Source!A158)</f>
        <v>158</v>
      </c>
      <c r="B112">
        <v>33804725</v>
      </c>
      <c r="C112">
        <v>33892477</v>
      </c>
      <c r="D112">
        <v>29174913</v>
      </c>
      <c r="E112">
        <v>1</v>
      </c>
      <c r="F112">
        <v>1</v>
      </c>
      <c r="G112">
        <v>1</v>
      </c>
      <c r="H112">
        <v>2</v>
      </c>
      <c r="I112" t="s">
        <v>286</v>
      </c>
      <c r="J112" t="s">
        <v>346</v>
      </c>
      <c r="K112" t="s">
        <v>288</v>
      </c>
      <c r="L112">
        <v>1368</v>
      </c>
      <c r="N112">
        <v>1011</v>
      </c>
      <c r="O112" t="s">
        <v>285</v>
      </c>
      <c r="P112" t="s">
        <v>285</v>
      </c>
      <c r="Q112">
        <v>1</v>
      </c>
      <c r="W112">
        <v>0</v>
      </c>
      <c r="X112">
        <v>458544584</v>
      </c>
      <c r="Y112">
        <v>0.4375</v>
      </c>
      <c r="AA112">
        <v>0</v>
      </c>
      <c r="AB112">
        <v>918.77</v>
      </c>
      <c r="AC112">
        <v>381.76</v>
      </c>
      <c r="AD112">
        <v>0</v>
      </c>
      <c r="AE112">
        <v>0</v>
      </c>
      <c r="AF112">
        <v>87.17</v>
      </c>
      <c r="AG112">
        <v>11.6</v>
      </c>
      <c r="AH112">
        <v>0</v>
      </c>
      <c r="AI112">
        <v>1</v>
      </c>
      <c r="AJ112">
        <v>10.54</v>
      </c>
      <c r="AK112">
        <v>32.909999999999997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0.35</v>
      </c>
      <c r="AU112" t="s">
        <v>182</v>
      </c>
      <c r="AV112">
        <v>0</v>
      </c>
      <c r="AW112">
        <v>2</v>
      </c>
      <c r="AX112">
        <v>33892489</v>
      </c>
      <c r="AY112">
        <v>1</v>
      </c>
      <c r="AZ112">
        <v>0</v>
      </c>
      <c r="BA112">
        <v>107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Y112*Source!I158</f>
        <v>7.1750000000000008E-2</v>
      </c>
      <c r="CY112">
        <f>AB112</f>
        <v>918.77</v>
      </c>
      <c r="CZ112">
        <f>AF112</f>
        <v>87.17</v>
      </c>
      <c r="DA112">
        <f>AJ112</f>
        <v>10.54</v>
      </c>
      <c r="DB112">
        <f>ROUND((ROUND(AT112*CZ112,2)*1.25),6)</f>
        <v>38.137500000000003</v>
      </c>
      <c r="DC112">
        <f>ROUND((ROUND(AT112*AG112,2)*1.25),6)</f>
        <v>5.0750000000000002</v>
      </c>
    </row>
    <row r="113" spans="1:107">
      <c r="A113">
        <f>ROW(Source!A158)</f>
        <v>158</v>
      </c>
      <c r="B113">
        <v>33804725</v>
      </c>
      <c r="C113">
        <v>33892477</v>
      </c>
      <c r="D113">
        <v>29114687</v>
      </c>
      <c r="E113">
        <v>1</v>
      </c>
      <c r="F113">
        <v>1</v>
      </c>
      <c r="G113">
        <v>1</v>
      </c>
      <c r="H113">
        <v>3</v>
      </c>
      <c r="I113" t="s">
        <v>438</v>
      </c>
      <c r="J113" t="s">
        <v>439</v>
      </c>
      <c r="K113" t="s">
        <v>440</v>
      </c>
      <c r="L113">
        <v>1348</v>
      </c>
      <c r="N113">
        <v>1009</v>
      </c>
      <c r="O113" t="s">
        <v>134</v>
      </c>
      <c r="P113" t="s">
        <v>134</v>
      </c>
      <c r="Q113">
        <v>1000</v>
      </c>
      <c r="W113">
        <v>0</v>
      </c>
      <c r="X113">
        <v>157955001</v>
      </c>
      <c r="Y113">
        <v>1.8E-3</v>
      </c>
      <c r="AA113">
        <v>105069.06</v>
      </c>
      <c r="AB113">
        <v>0</v>
      </c>
      <c r="AC113">
        <v>0</v>
      </c>
      <c r="AD113">
        <v>0</v>
      </c>
      <c r="AE113">
        <v>16974</v>
      </c>
      <c r="AF113">
        <v>0</v>
      </c>
      <c r="AG113">
        <v>0</v>
      </c>
      <c r="AH113">
        <v>0</v>
      </c>
      <c r="AI113">
        <v>6.19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1.8E-3</v>
      </c>
      <c r="AU113" t="s">
        <v>3</v>
      </c>
      <c r="AV113">
        <v>0</v>
      </c>
      <c r="AW113">
        <v>2</v>
      </c>
      <c r="AX113">
        <v>33892490</v>
      </c>
      <c r="AY113">
        <v>1</v>
      </c>
      <c r="AZ113">
        <v>0</v>
      </c>
      <c r="BA113">
        <v>108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Y113*Source!I158</f>
        <v>2.9520000000000002E-4</v>
      </c>
      <c r="CY113">
        <f>AA113</f>
        <v>105069.06</v>
      </c>
      <c r="CZ113">
        <f>AE113</f>
        <v>16974</v>
      </c>
      <c r="DA113">
        <f>AI113</f>
        <v>6.19</v>
      </c>
      <c r="DB113">
        <f>ROUND(ROUND(AT113*CZ113,2),6)</f>
        <v>30.55</v>
      </c>
      <c r="DC113">
        <f>ROUND(ROUND(AT113*AG113,2),6)</f>
        <v>0</v>
      </c>
    </row>
    <row r="114" spans="1:107">
      <c r="A114">
        <f>ROW(Source!A158)</f>
        <v>158</v>
      </c>
      <c r="B114">
        <v>33804725</v>
      </c>
      <c r="C114">
        <v>33892477</v>
      </c>
      <c r="D114">
        <v>29115292</v>
      </c>
      <c r="E114">
        <v>1</v>
      </c>
      <c r="F114">
        <v>1</v>
      </c>
      <c r="G114">
        <v>1</v>
      </c>
      <c r="H114">
        <v>3</v>
      </c>
      <c r="I114" t="s">
        <v>441</v>
      </c>
      <c r="J114" t="s">
        <v>442</v>
      </c>
      <c r="K114" t="s">
        <v>443</v>
      </c>
      <c r="L114">
        <v>1339</v>
      </c>
      <c r="N114">
        <v>1007</v>
      </c>
      <c r="O114" t="s">
        <v>382</v>
      </c>
      <c r="P114" t="s">
        <v>382</v>
      </c>
      <c r="Q114">
        <v>1</v>
      </c>
      <c r="W114">
        <v>0</v>
      </c>
      <c r="X114">
        <v>582810497</v>
      </c>
      <c r="Y114">
        <v>1.24</v>
      </c>
      <c r="AA114">
        <v>26287.8</v>
      </c>
      <c r="AB114">
        <v>0</v>
      </c>
      <c r="AC114">
        <v>0</v>
      </c>
      <c r="AD114">
        <v>0</v>
      </c>
      <c r="AE114">
        <v>4478.33</v>
      </c>
      <c r="AF114">
        <v>0</v>
      </c>
      <c r="AG114">
        <v>0</v>
      </c>
      <c r="AH114">
        <v>0</v>
      </c>
      <c r="AI114">
        <v>5.87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1.24</v>
      </c>
      <c r="AU114" t="s">
        <v>3</v>
      </c>
      <c r="AV114">
        <v>0</v>
      </c>
      <c r="AW114">
        <v>2</v>
      </c>
      <c r="AX114">
        <v>33892491</v>
      </c>
      <c r="AY114">
        <v>1</v>
      </c>
      <c r="AZ114">
        <v>0</v>
      </c>
      <c r="BA114">
        <v>109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Y114*Source!I158</f>
        <v>0.20336000000000001</v>
      </c>
      <c r="CY114">
        <f>AA114</f>
        <v>26287.8</v>
      </c>
      <c r="CZ114">
        <f>AE114</f>
        <v>4478.33</v>
      </c>
      <c r="DA114">
        <f>AI114</f>
        <v>5.87</v>
      </c>
      <c r="DB114">
        <f>ROUND(ROUND(AT114*CZ114,2),6)</f>
        <v>5553.13</v>
      </c>
      <c r="DC114">
        <f>ROUND(ROUND(AT114*AG114,2),6)</f>
        <v>0</v>
      </c>
    </row>
    <row r="115" spans="1:107">
      <c r="A115">
        <f>ROW(Source!A159)</f>
        <v>159</v>
      </c>
      <c r="B115">
        <v>33804725</v>
      </c>
      <c r="C115">
        <v>33892492</v>
      </c>
      <c r="D115">
        <v>18410542</v>
      </c>
      <c r="E115">
        <v>1</v>
      </c>
      <c r="F115">
        <v>1</v>
      </c>
      <c r="G115">
        <v>1</v>
      </c>
      <c r="H115">
        <v>1</v>
      </c>
      <c r="I115" t="s">
        <v>444</v>
      </c>
      <c r="J115" t="s">
        <v>3</v>
      </c>
      <c r="K115" t="s">
        <v>445</v>
      </c>
      <c r="L115">
        <v>1369</v>
      </c>
      <c r="N115">
        <v>1013</v>
      </c>
      <c r="O115" t="s">
        <v>279</v>
      </c>
      <c r="P115" t="s">
        <v>279</v>
      </c>
      <c r="Q115">
        <v>1</v>
      </c>
      <c r="W115">
        <v>0</v>
      </c>
      <c r="X115">
        <v>1415306217</v>
      </c>
      <c r="Y115">
        <v>48.76</v>
      </c>
      <c r="AA115">
        <v>0</v>
      </c>
      <c r="AB115">
        <v>0</v>
      </c>
      <c r="AC115">
        <v>0</v>
      </c>
      <c r="AD115">
        <v>271.32</v>
      </c>
      <c r="AE115">
        <v>0</v>
      </c>
      <c r="AF115">
        <v>0</v>
      </c>
      <c r="AG115">
        <v>0</v>
      </c>
      <c r="AH115">
        <v>271.32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42.4</v>
      </c>
      <c r="AU115" t="s">
        <v>183</v>
      </c>
      <c r="AV115">
        <v>1</v>
      </c>
      <c r="AW115">
        <v>2</v>
      </c>
      <c r="AX115">
        <v>33892500</v>
      </c>
      <c r="AY115">
        <v>2</v>
      </c>
      <c r="AZ115">
        <v>131072</v>
      </c>
      <c r="BA115">
        <v>110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Y115*Source!I159</f>
        <v>7.9966400000000002</v>
      </c>
      <c r="CY115">
        <f>AD115</f>
        <v>271.32</v>
      </c>
      <c r="CZ115">
        <f>AH115</f>
        <v>271.32</v>
      </c>
      <c r="DA115">
        <f>AL115</f>
        <v>1</v>
      </c>
      <c r="DB115">
        <f>ROUND((ROUND(AT115*CZ115,2)*1.15),6)</f>
        <v>13229.565500000001</v>
      </c>
      <c r="DC115">
        <f>ROUND((ROUND(AT115*AG115,2)*1.15),6)</f>
        <v>0</v>
      </c>
    </row>
    <row r="116" spans="1:107">
      <c r="A116">
        <f>ROW(Source!A159)</f>
        <v>159</v>
      </c>
      <c r="B116">
        <v>33804725</v>
      </c>
      <c r="C116">
        <v>33892492</v>
      </c>
      <c r="D116">
        <v>121548</v>
      </c>
      <c r="E116">
        <v>1</v>
      </c>
      <c r="F116">
        <v>1</v>
      </c>
      <c r="G116">
        <v>1</v>
      </c>
      <c r="H116">
        <v>1</v>
      </c>
      <c r="I116" t="s">
        <v>71</v>
      </c>
      <c r="J116" t="s">
        <v>3</v>
      </c>
      <c r="K116" t="s">
        <v>280</v>
      </c>
      <c r="L116">
        <v>608254</v>
      </c>
      <c r="N116">
        <v>1013</v>
      </c>
      <c r="O116" t="s">
        <v>281</v>
      </c>
      <c r="P116" t="s">
        <v>281</v>
      </c>
      <c r="Q116">
        <v>1</v>
      </c>
      <c r="W116">
        <v>0</v>
      </c>
      <c r="X116">
        <v>-185737400</v>
      </c>
      <c r="Y116">
        <v>0.4375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0.35</v>
      </c>
      <c r="AU116" t="s">
        <v>182</v>
      </c>
      <c r="AV116">
        <v>2</v>
      </c>
      <c r="AW116">
        <v>2</v>
      </c>
      <c r="AX116">
        <v>33892501</v>
      </c>
      <c r="AY116">
        <v>1</v>
      </c>
      <c r="AZ116">
        <v>0</v>
      </c>
      <c r="BA116">
        <v>111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Y116*Source!I159</f>
        <v>7.1750000000000008E-2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ROUND((ROUND(AT116*CZ116,2)*1.25),6)</f>
        <v>0</v>
      </c>
      <c r="DC116">
        <f>ROUND((ROUND(AT116*AG116,2)*1.25),6)</f>
        <v>0</v>
      </c>
    </row>
    <row r="117" spans="1:107">
      <c r="A117">
        <f>ROW(Source!A159)</f>
        <v>159</v>
      </c>
      <c r="B117">
        <v>33804725</v>
      </c>
      <c r="C117">
        <v>33892492</v>
      </c>
      <c r="D117">
        <v>29172556</v>
      </c>
      <c r="E117">
        <v>1</v>
      </c>
      <c r="F117">
        <v>1</v>
      </c>
      <c r="G117">
        <v>1</v>
      </c>
      <c r="H117">
        <v>2</v>
      </c>
      <c r="I117" t="s">
        <v>340</v>
      </c>
      <c r="J117" t="s">
        <v>341</v>
      </c>
      <c r="K117" t="s">
        <v>342</v>
      </c>
      <c r="L117">
        <v>1368</v>
      </c>
      <c r="N117">
        <v>1011</v>
      </c>
      <c r="O117" t="s">
        <v>285</v>
      </c>
      <c r="P117" t="s">
        <v>285</v>
      </c>
      <c r="Q117">
        <v>1</v>
      </c>
      <c r="W117">
        <v>0</v>
      </c>
      <c r="X117">
        <v>-1302720870</v>
      </c>
      <c r="Y117">
        <v>0.4375</v>
      </c>
      <c r="AA117">
        <v>0</v>
      </c>
      <c r="AB117">
        <v>451.71</v>
      </c>
      <c r="AC117">
        <v>444.29</v>
      </c>
      <c r="AD117">
        <v>0</v>
      </c>
      <c r="AE117">
        <v>0</v>
      </c>
      <c r="AF117">
        <v>31.26</v>
      </c>
      <c r="AG117">
        <v>13.5</v>
      </c>
      <c r="AH117">
        <v>0</v>
      </c>
      <c r="AI117">
        <v>1</v>
      </c>
      <c r="AJ117">
        <v>14.45</v>
      </c>
      <c r="AK117">
        <v>32.909999999999997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0.35</v>
      </c>
      <c r="AU117" t="s">
        <v>182</v>
      </c>
      <c r="AV117">
        <v>0</v>
      </c>
      <c r="AW117">
        <v>2</v>
      </c>
      <c r="AX117">
        <v>33892502</v>
      </c>
      <c r="AY117">
        <v>1</v>
      </c>
      <c r="AZ117">
        <v>0</v>
      </c>
      <c r="BA117">
        <v>112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Y117*Source!I159</f>
        <v>7.1750000000000008E-2</v>
      </c>
      <c r="CY117">
        <f>AB117</f>
        <v>451.71</v>
      </c>
      <c r="CZ117">
        <f>AF117</f>
        <v>31.26</v>
      </c>
      <c r="DA117">
        <f>AJ117</f>
        <v>14.45</v>
      </c>
      <c r="DB117">
        <f>ROUND((ROUND(AT117*CZ117,2)*1.25),6)</f>
        <v>13.675000000000001</v>
      </c>
      <c r="DC117">
        <f>ROUND((ROUND(AT117*AG117,2)*1.25),6)</f>
        <v>5.9124999999999996</v>
      </c>
    </row>
    <row r="118" spans="1:107">
      <c r="A118">
        <f>ROW(Source!A159)</f>
        <v>159</v>
      </c>
      <c r="B118">
        <v>33804725</v>
      </c>
      <c r="C118">
        <v>33892492</v>
      </c>
      <c r="D118">
        <v>29174913</v>
      </c>
      <c r="E118">
        <v>1</v>
      </c>
      <c r="F118">
        <v>1</v>
      </c>
      <c r="G118">
        <v>1</v>
      </c>
      <c r="H118">
        <v>2</v>
      </c>
      <c r="I118" t="s">
        <v>286</v>
      </c>
      <c r="J118" t="s">
        <v>346</v>
      </c>
      <c r="K118" t="s">
        <v>288</v>
      </c>
      <c r="L118">
        <v>1368</v>
      </c>
      <c r="N118">
        <v>1011</v>
      </c>
      <c r="O118" t="s">
        <v>285</v>
      </c>
      <c r="P118" t="s">
        <v>285</v>
      </c>
      <c r="Q118">
        <v>1</v>
      </c>
      <c r="W118">
        <v>0</v>
      </c>
      <c r="X118">
        <v>458544584</v>
      </c>
      <c r="Y118">
        <v>0.625</v>
      </c>
      <c r="AA118">
        <v>0</v>
      </c>
      <c r="AB118">
        <v>918.77</v>
      </c>
      <c r="AC118">
        <v>381.76</v>
      </c>
      <c r="AD118">
        <v>0</v>
      </c>
      <c r="AE118">
        <v>0</v>
      </c>
      <c r="AF118">
        <v>87.17</v>
      </c>
      <c r="AG118">
        <v>11.6</v>
      </c>
      <c r="AH118">
        <v>0</v>
      </c>
      <c r="AI118">
        <v>1</v>
      </c>
      <c r="AJ118">
        <v>10.54</v>
      </c>
      <c r="AK118">
        <v>32.909999999999997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0.5</v>
      </c>
      <c r="AU118" t="s">
        <v>182</v>
      </c>
      <c r="AV118">
        <v>0</v>
      </c>
      <c r="AW118">
        <v>2</v>
      </c>
      <c r="AX118">
        <v>33892503</v>
      </c>
      <c r="AY118">
        <v>1</v>
      </c>
      <c r="AZ118">
        <v>0</v>
      </c>
      <c r="BA118">
        <v>113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Y118*Source!I159</f>
        <v>0.10250000000000001</v>
      </c>
      <c r="CY118">
        <f>AB118</f>
        <v>918.77</v>
      </c>
      <c r="CZ118">
        <f>AF118</f>
        <v>87.17</v>
      </c>
      <c r="DA118">
        <f>AJ118</f>
        <v>10.54</v>
      </c>
      <c r="DB118">
        <f>ROUND((ROUND(AT118*CZ118,2)*1.25),6)</f>
        <v>54.487499999999997</v>
      </c>
      <c r="DC118">
        <f>ROUND((ROUND(AT118*AG118,2)*1.25),6)</f>
        <v>7.25</v>
      </c>
    </row>
    <row r="119" spans="1:107">
      <c r="A119">
        <f>ROW(Source!A159)</f>
        <v>159</v>
      </c>
      <c r="B119">
        <v>33804725</v>
      </c>
      <c r="C119">
        <v>33892492</v>
      </c>
      <c r="D119">
        <v>29110859</v>
      </c>
      <c r="E119">
        <v>1</v>
      </c>
      <c r="F119">
        <v>1</v>
      </c>
      <c r="G119">
        <v>1</v>
      </c>
      <c r="H119">
        <v>3</v>
      </c>
      <c r="I119" t="s">
        <v>446</v>
      </c>
      <c r="J119" t="s">
        <v>447</v>
      </c>
      <c r="K119" t="s">
        <v>448</v>
      </c>
      <c r="L119">
        <v>1327</v>
      </c>
      <c r="N119">
        <v>1005</v>
      </c>
      <c r="O119" t="s">
        <v>104</v>
      </c>
      <c r="P119" t="s">
        <v>104</v>
      </c>
      <c r="Q119">
        <v>1</v>
      </c>
      <c r="W119">
        <v>0</v>
      </c>
      <c r="X119">
        <v>-455008899</v>
      </c>
      <c r="Y119">
        <v>102</v>
      </c>
      <c r="AA119">
        <v>384.41</v>
      </c>
      <c r="AB119">
        <v>0</v>
      </c>
      <c r="AC119">
        <v>0</v>
      </c>
      <c r="AD119">
        <v>0</v>
      </c>
      <c r="AE119">
        <v>59.97</v>
      </c>
      <c r="AF119">
        <v>0</v>
      </c>
      <c r="AG119">
        <v>0</v>
      </c>
      <c r="AH119">
        <v>0</v>
      </c>
      <c r="AI119">
        <v>6.41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102</v>
      </c>
      <c r="AU119" t="s">
        <v>3</v>
      </c>
      <c r="AV119">
        <v>0</v>
      </c>
      <c r="AW119">
        <v>2</v>
      </c>
      <c r="AX119">
        <v>33892504</v>
      </c>
      <c r="AY119">
        <v>1</v>
      </c>
      <c r="AZ119">
        <v>0</v>
      </c>
      <c r="BA119">
        <v>114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Y119*Source!I159</f>
        <v>16.728000000000002</v>
      </c>
      <c r="CY119">
        <f>AA119</f>
        <v>384.41</v>
      </c>
      <c r="CZ119">
        <f>AE119</f>
        <v>59.97</v>
      </c>
      <c r="DA119">
        <f>AI119</f>
        <v>6.41</v>
      </c>
      <c r="DB119">
        <f>ROUND(ROUND(AT119*CZ119,2),6)</f>
        <v>6116.94</v>
      </c>
      <c r="DC119">
        <f>ROUND(ROUND(AT119*AG119,2),6)</f>
        <v>0</v>
      </c>
    </row>
    <row r="120" spans="1:107">
      <c r="A120">
        <f>ROW(Source!A159)</f>
        <v>159</v>
      </c>
      <c r="B120">
        <v>33804725</v>
      </c>
      <c r="C120">
        <v>33892492</v>
      </c>
      <c r="D120">
        <v>29110874</v>
      </c>
      <c r="E120">
        <v>1</v>
      </c>
      <c r="F120">
        <v>1</v>
      </c>
      <c r="G120">
        <v>1</v>
      </c>
      <c r="H120">
        <v>3</v>
      </c>
      <c r="I120" t="s">
        <v>196</v>
      </c>
      <c r="J120" t="s">
        <v>198</v>
      </c>
      <c r="K120" t="s">
        <v>197</v>
      </c>
      <c r="L120">
        <v>1327</v>
      </c>
      <c r="N120">
        <v>1005</v>
      </c>
      <c r="O120" t="s">
        <v>104</v>
      </c>
      <c r="P120" t="s">
        <v>104</v>
      </c>
      <c r="Q120">
        <v>1</v>
      </c>
      <c r="W120">
        <v>0</v>
      </c>
      <c r="X120">
        <v>2024019540</v>
      </c>
      <c r="Y120">
        <v>100</v>
      </c>
      <c r="AA120">
        <v>147.49</v>
      </c>
      <c r="AB120">
        <v>0</v>
      </c>
      <c r="AC120">
        <v>0</v>
      </c>
      <c r="AD120">
        <v>0</v>
      </c>
      <c r="AE120">
        <v>86.76</v>
      </c>
      <c r="AF120">
        <v>0</v>
      </c>
      <c r="AG120">
        <v>0</v>
      </c>
      <c r="AH120">
        <v>0</v>
      </c>
      <c r="AI120">
        <v>1.7</v>
      </c>
      <c r="AJ120">
        <v>1</v>
      </c>
      <c r="AK120">
        <v>1</v>
      </c>
      <c r="AL120">
        <v>1</v>
      </c>
      <c r="AN120">
        <v>0</v>
      </c>
      <c r="AO120">
        <v>0</v>
      </c>
      <c r="AP120">
        <v>0</v>
      </c>
      <c r="AQ120">
        <v>0</v>
      </c>
      <c r="AR120">
        <v>0</v>
      </c>
      <c r="AS120" t="s">
        <v>3</v>
      </c>
      <c r="AT120">
        <v>100</v>
      </c>
      <c r="AU120" t="s">
        <v>3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Y120*Source!I159</f>
        <v>16.400000000000002</v>
      </c>
      <c r="CY120">
        <f>AA120</f>
        <v>147.49</v>
      </c>
      <c r="CZ120">
        <f>AE120</f>
        <v>86.76</v>
      </c>
      <c r="DA120">
        <f>AI120</f>
        <v>1.7</v>
      </c>
      <c r="DB120">
        <f>ROUND(ROUND(AT120*CZ120,2),6)</f>
        <v>8676</v>
      </c>
      <c r="DC120">
        <f>ROUND(ROUND(AT120*AG120,2),6)</f>
        <v>0</v>
      </c>
    </row>
    <row r="121" spans="1:107">
      <c r="A121">
        <f>ROW(Source!A159)</f>
        <v>159</v>
      </c>
      <c r="B121">
        <v>33804725</v>
      </c>
      <c r="C121">
        <v>33892492</v>
      </c>
      <c r="D121">
        <v>29111241</v>
      </c>
      <c r="E121">
        <v>1</v>
      </c>
      <c r="F121">
        <v>1</v>
      </c>
      <c r="G121">
        <v>1</v>
      </c>
      <c r="H121">
        <v>3</v>
      </c>
      <c r="I121" t="s">
        <v>449</v>
      </c>
      <c r="J121" t="s">
        <v>450</v>
      </c>
      <c r="K121" t="s">
        <v>451</v>
      </c>
      <c r="L121">
        <v>1346</v>
      </c>
      <c r="N121">
        <v>1009</v>
      </c>
      <c r="O121" t="s">
        <v>301</v>
      </c>
      <c r="P121" t="s">
        <v>301</v>
      </c>
      <c r="Q121">
        <v>1</v>
      </c>
      <c r="W121">
        <v>0</v>
      </c>
      <c r="X121">
        <v>1781035667</v>
      </c>
      <c r="Y121">
        <v>50</v>
      </c>
      <c r="AA121">
        <v>167.08</v>
      </c>
      <c r="AB121">
        <v>0</v>
      </c>
      <c r="AC121">
        <v>0</v>
      </c>
      <c r="AD121">
        <v>0</v>
      </c>
      <c r="AE121">
        <v>8.35</v>
      </c>
      <c r="AF121">
        <v>0</v>
      </c>
      <c r="AG121">
        <v>0</v>
      </c>
      <c r="AH121">
        <v>0</v>
      </c>
      <c r="AI121">
        <v>20.010000000000002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50</v>
      </c>
      <c r="AU121" t="s">
        <v>3</v>
      </c>
      <c r="AV121">
        <v>0</v>
      </c>
      <c r="AW121">
        <v>2</v>
      </c>
      <c r="AX121">
        <v>33892505</v>
      </c>
      <c r="AY121">
        <v>1</v>
      </c>
      <c r="AZ121">
        <v>0</v>
      </c>
      <c r="BA121">
        <v>115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Y121*Source!I159</f>
        <v>8.2000000000000011</v>
      </c>
      <c r="CY121">
        <f>AA121</f>
        <v>167.08</v>
      </c>
      <c r="CZ121">
        <f>AE121</f>
        <v>8.35</v>
      </c>
      <c r="DA121">
        <f>AI121</f>
        <v>20.010000000000002</v>
      </c>
      <c r="DB121">
        <f>ROUND(ROUND(AT121*CZ121,2),6)</f>
        <v>417.5</v>
      </c>
      <c r="DC121">
        <f>ROUND(ROUND(AT121*AG121,2),6)</f>
        <v>0</v>
      </c>
    </row>
    <row r="122" spans="1:107">
      <c r="A122">
        <f>ROW(Source!A159)</f>
        <v>159</v>
      </c>
      <c r="B122">
        <v>33804725</v>
      </c>
      <c r="C122">
        <v>33892492</v>
      </c>
      <c r="D122">
        <v>29107800</v>
      </c>
      <c r="E122">
        <v>1</v>
      </c>
      <c r="F122">
        <v>1</v>
      </c>
      <c r="G122">
        <v>1</v>
      </c>
      <c r="H122">
        <v>3</v>
      </c>
      <c r="I122" t="s">
        <v>349</v>
      </c>
      <c r="J122" t="s">
        <v>350</v>
      </c>
      <c r="K122" t="s">
        <v>351</v>
      </c>
      <c r="L122">
        <v>1346</v>
      </c>
      <c r="N122">
        <v>1009</v>
      </c>
      <c r="O122" t="s">
        <v>301</v>
      </c>
      <c r="P122" t="s">
        <v>301</v>
      </c>
      <c r="Q122">
        <v>1</v>
      </c>
      <c r="W122">
        <v>0</v>
      </c>
      <c r="X122">
        <v>-1570619850</v>
      </c>
      <c r="Y122">
        <v>0.5</v>
      </c>
      <c r="AA122">
        <v>46.61</v>
      </c>
      <c r="AB122">
        <v>0</v>
      </c>
      <c r="AC122">
        <v>0</v>
      </c>
      <c r="AD122">
        <v>0</v>
      </c>
      <c r="AE122">
        <v>1.81</v>
      </c>
      <c r="AF122">
        <v>0</v>
      </c>
      <c r="AG122">
        <v>0</v>
      </c>
      <c r="AH122">
        <v>0</v>
      </c>
      <c r="AI122">
        <v>25.75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0.5</v>
      </c>
      <c r="AU122" t="s">
        <v>3</v>
      </c>
      <c r="AV122">
        <v>0</v>
      </c>
      <c r="AW122">
        <v>2</v>
      </c>
      <c r="AX122">
        <v>33892506</v>
      </c>
      <c r="AY122">
        <v>1</v>
      </c>
      <c r="AZ122">
        <v>0</v>
      </c>
      <c r="BA122">
        <v>116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Y122*Source!I159</f>
        <v>8.2000000000000003E-2</v>
      </c>
      <c r="CY122">
        <f>AA122</f>
        <v>46.61</v>
      </c>
      <c r="CZ122">
        <f>AE122</f>
        <v>1.81</v>
      </c>
      <c r="DA122">
        <f>AI122</f>
        <v>25.75</v>
      </c>
      <c r="DB122">
        <f>ROUND(ROUND(AT122*CZ122,2),6)</f>
        <v>0.91</v>
      </c>
      <c r="DC122">
        <f>ROUND(ROUND(AT122*AG122,2),6)</f>
        <v>0</v>
      </c>
    </row>
    <row r="123" spans="1:107">
      <c r="A123">
        <f>ROW(Source!A161)</f>
        <v>161</v>
      </c>
      <c r="B123">
        <v>33804725</v>
      </c>
      <c r="C123">
        <v>33892507</v>
      </c>
      <c r="D123">
        <v>18416200</v>
      </c>
      <c r="E123">
        <v>1</v>
      </c>
      <c r="F123">
        <v>1</v>
      </c>
      <c r="G123">
        <v>1</v>
      </c>
      <c r="H123">
        <v>1</v>
      </c>
      <c r="I123" t="s">
        <v>452</v>
      </c>
      <c r="J123" t="s">
        <v>3</v>
      </c>
      <c r="K123" t="s">
        <v>453</v>
      </c>
      <c r="L123">
        <v>1369</v>
      </c>
      <c r="N123">
        <v>1013</v>
      </c>
      <c r="O123" t="s">
        <v>279</v>
      </c>
      <c r="P123" t="s">
        <v>279</v>
      </c>
      <c r="Q123">
        <v>1</v>
      </c>
      <c r="W123">
        <v>0</v>
      </c>
      <c r="X123">
        <v>-1663475933</v>
      </c>
      <c r="Y123">
        <v>10.3385</v>
      </c>
      <c r="AA123">
        <v>0</v>
      </c>
      <c r="AB123">
        <v>0</v>
      </c>
      <c r="AC123">
        <v>0</v>
      </c>
      <c r="AD123">
        <v>318.66000000000003</v>
      </c>
      <c r="AE123">
        <v>0</v>
      </c>
      <c r="AF123">
        <v>0</v>
      </c>
      <c r="AG123">
        <v>0</v>
      </c>
      <c r="AH123">
        <v>318.66000000000003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8.99</v>
      </c>
      <c r="AU123" t="s">
        <v>183</v>
      </c>
      <c r="AV123">
        <v>1</v>
      </c>
      <c r="AW123">
        <v>2</v>
      </c>
      <c r="AX123">
        <v>33892512</v>
      </c>
      <c r="AY123">
        <v>2</v>
      </c>
      <c r="AZ123">
        <v>131072</v>
      </c>
      <c r="BA123">
        <v>117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Y123*Source!I161</f>
        <v>1.86093</v>
      </c>
      <c r="CY123">
        <f>AD123</f>
        <v>318.66000000000003</v>
      </c>
      <c r="CZ123">
        <f>AH123</f>
        <v>318.66000000000003</v>
      </c>
      <c r="DA123">
        <f>AL123</f>
        <v>1</v>
      </c>
      <c r="DB123">
        <f>ROUND((ROUND(AT123*CZ123,2)*1.15),6)</f>
        <v>3294.4625000000001</v>
      </c>
      <c r="DC123">
        <f>ROUND((ROUND(AT123*AG123,2)*1.15),6)</f>
        <v>0</v>
      </c>
    </row>
    <row r="124" spans="1:107">
      <c r="A124">
        <f>ROW(Source!A161)</f>
        <v>161</v>
      </c>
      <c r="B124">
        <v>33804725</v>
      </c>
      <c r="C124">
        <v>33892507</v>
      </c>
      <c r="D124">
        <v>29174913</v>
      </c>
      <c r="E124">
        <v>1</v>
      </c>
      <c r="F124">
        <v>1</v>
      </c>
      <c r="G124">
        <v>1</v>
      </c>
      <c r="H124">
        <v>2</v>
      </c>
      <c r="I124" t="s">
        <v>286</v>
      </c>
      <c r="J124" t="s">
        <v>346</v>
      </c>
      <c r="K124" t="s">
        <v>288</v>
      </c>
      <c r="L124">
        <v>1368</v>
      </c>
      <c r="N124">
        <v>1011</v>
      </c>
      <c r="O124" t="s">
        <v>285</v>
      </c>
      <c r="P124" t="s">
        <v>285</v>
      </c>
      <c r="Q124">
        <v>1</v>
      </c>
      <c r="W124">
        <v>0</v>
      </c>
      <c r="X124">
        <v>458544584</v>
      </c>
      <c r="Y124">
        <v>3.7499999999999999E-2</v>
      </c>
      <c r="AA124">
        <v>0</v>
      </c>
      <c r="AB124">
        <v>918.77</v>
      </c>
      <c r="AC124">
        <v>381.76</v>
      </c>
      <c r="AD124">
        <v>0</v>
      </c>
      <c r="AE124">
        <v>0</v>
      </c>
      <c r="AF124">
        <v>87.17</v>
      </c>
      <c r="AG124">
        <v>11.6</v>
      </c>
      <c r="AH124">
        <v>0</v>
      </c>
      <c r="AI124">
        <v>1</v>
      </c>
      <c r="AJ124">
        <v>10.54</v>
      </c>
      <c r="AK124">
        <v>32.909999999999997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0.03</v>
      </c>
      <c r="AU124" t="s">
        <v>182</v>
      </c>
      <c r="AV124">
        <v>0</v>
      </c>
      <c r="AW124">
        <v>2</v>
      </c>
      <c r="AX124">
        <v>33892513</v>
      </c>
      <c r="AY124">
        <v>1</v>
      </c>
      <c r="AZ124">
        <v>0</v>
      </c>
      <c r="BA124">
        <v>118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Y124*Source!I161</f>
        <v>6.7499999999999999E-3</v>
      </c>
      <c r="CY124">
        <f>AB124</f>
        <v>918.77</v>
      </c>
      <c r="CZ124">
        <f>AF124</f>
        <v>87.17</v>
      </c>
      <c r="DA124">
        <f>AJ124</f>
        <v>10.54</v>
      </c>
      <c r="DB124">
        <f>ROUND((ROUND(AT124*CZ124,2)*1.25),6)</f>
        <v>3.2749999999999999</v>
      </c>
      <c r="DC124">
        <f>ROUND((ROUND(AT124*AG124,2)*1.25),6)</f>
        <v>0.4375</v>
      </c>
    </row>
    <row r="125" spans="1:107">
      <c r="A125">
        <f>ROW(Source!A161)</f>
        <v>161</v>
      </c>
      <c r="B125">
        <v>33804725</v>
      </c>
      <c r="C125">
        <v>33892507</v>
      </c>
      <c r="D125">
        <v>29111241</v>
      </c>
      <c r="E125">
        <v>1</v>
      </c>
      <c r="F125">
        <v>1</v>
      </c>
      <c r="G125">
        <v>1</v>
      </c>
      <c r="H125">
        <v>3</v>
      </c>
      <c r="I125" t="s">
        <v>449</v>
      </c>
      <c r="J125" t="s">
        <v>450</v>
      </c>
      <c r="K125" t="s">
        <v>451</v>
      </c>
      <c r="L125">
        <v>1346</v>
      </c>
      <c r="N125">
        <v>1009</v>
      </c>
      <c r="O125" t="s">
        <v>301</v>
      </c>
      <c r="P125" t="s">
        <v>301</v>
      </c>
      <c r="Q125">
        <v>1</v>
      </c>
      <c r="W125">
        <v>0</v>
      </c>
      <c r="X125">
        <v>1781035667</v>
      </c>
      <c r="Y125">
        <v>5.15</v>
      </c>
      <c r="AA125">
        <v>167.08</v>
      </c>
      <c r="AB125">
        <v>0</v>
      </c>
      <c r="AC125">
        <v>0</v>
      </c>
      <c r="AD125">
        <v>0</v>
      </c>
      <c r="AE125">
        <v>8.35</v>
      </c>
      <c r="AF125">
        <v>0</v>
      </c>
      <c r="AG125">
        <v>0</v>
      </c>
      <c r="AH125">
        <v>0</v>
      </c>
      <c r="AI125">
        <v>20.010000000000002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5.15</v>
      </c>
      <c r="AU125" t="s">
        <v>3</v>
      </c>
      <c r="AV125">
        <v>0</v>
      </c>
      <c r="AW125">
        <v>2</v>
      </c>
      <c r="AX125">
        <v>33892514</v>
      </c>
      <c r="AY125">
        <v>1</v>
      </c>
      <c r="AZ125">
        <v>0</v>
      </c>
      <c r="BA125">
        <v>119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Y125*Source!I161</f>
        <v>0.92700000000000005</v>
      </c>
      <c r="CY125">
        <f>AA125</f>
        <v>167.08</v>
      </c>
      <c r="CZ125">
        <f>AE125</f>
        <v>8.35</v>
      </c>
      <c r="DA125">
        <f>AI125</f>
        <v>20.010000000000002</v>
      </c>
      <c r="DB125">
        <f>ROUND(ROUND(AT125*CZ125,2),6)</f>
        <v>43</v>
      </c>
      <c r="DC125">
        <f>ROUND(ROUND(AT125*AG125,2),6)</f>
        <v>0</v>
      </c>
    </row>
    <row r="126" spans="1:107">
      <c r="A126">
        <f>ROW(Source!A161)</f>
        <v>161</v>
      </c>
      <c r="B126">
        <v>33804725</v>
      </c>
      <c r="C126">
        <v>33892507</v>
      </c>
      <c r="D126">
        <v>29110997</v>
      </c>
      <c r="E126">
        <v>1</v>
      </c>
      <c r="F126">
        <v>1</v>
      </c>
      <c r="G126">
        <v>1</v>
      </c>
      <c r="H126">
        <v>3</v>
      </c>
      <c r="I126" t="s">
        <v>454</v>
      </c>
      <c r="J126" t="s">
        <v>455</v>
      </c>
      <c r="K126" t="s">
        <v>456</v>
      </c>
      <c r="L126">
        <v>1301</v>
      </c>
      <c r="N126">
        <v>1003</v>
      </c>
      <c r="O126" t="s">
        <v>146</v>
      </c>
      <c r="P126" t="s">
        <v>146</v>
      </c>
      <c r="Q126">
        <v>1</v>
      </c>
      <c r="W126">
        <v>0</v>
      </c>
      <c r="X126">
        <v>1996222970</v>
      </c>
      <c r="Y126">
        <v>101</v>
      </c>
      <c r="AA126">
        <v>27.92</v>
      </c>
      <c r="AB126">
        <v>0</v>
      </c>
      <c r="AC126">
        <v>0</v>
      </c>
      <c r="AD126">
        <v>0</v>
      </c>
      <c r="AE126">
        <v>12.3</v>
      </c>
      <c r="AF126">
        <v>0</v>
      </c>
      <c r="AG126">
        <v>0</v>
      </c>
      <c r="AH126">
        <v>0</v>
      </c>
      <c r="AI126">
        <v>2.27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101</v>
      </c>
      <c r="AU126" t="s">
        <v>3</v>
      </c>
      <c r="AV126">
        <v>0</v>
      </c>
      <c r="AW126">
        <v>2</v>
      </c>
      <c r="AX126">
        <v>33892515</v>
      </c>
      <c r="AY126">
        <v>1</v>
      </c>
      <c r="AZ126">
        <v>0</v>
      </c>
      <c r="BA126">
        <v>120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Y126*Source!I161</f>
        <v>18.18</v>
      </c>
      <c r="CY126">
        <f>AA126</f>
        <v>27.92</v>
      </c>
      <c r="CZ126">
        <f>AE126</f>
        <v>12.3</v>
      </c>
      <c r="DA126">
        <f>AI126</f>
        <v>2.27</v>
      </c>
      <c r="DB126">
        <f>ROUND(ROUND(AT126*CZ126,2),6)</f>
        <v>1242.3</v>
      </c>
      <c r="DC126">
        <f>ROUND(ROUND(AT126*AG126,2),6)</f>
        <v>0</v>
      </c>
    </row>
    <row r="127" spans="1:107">
      <c r="A127">
        <f>ROW(Source!A161)</f>
        <v>161</v>
      </c>
      <c r="B127">
        <v>33804725</v>
      </c>
      <c r="C127">
        <v>33892507</v>
      </c>
      <c r="D127">
        <v>29110998</v>
      </c>
      <c r="E127">
        <v>1</v>
      </c>
      <c r="F127">
        <v>1</v>
      </c>
      <c r="G127">
        <v>1</v>
      </c>
      <c r="H127">
        <v>3</v>
      </c>
      <c r="I127" t="s">
        <v>203</v>
      </c>
      <c r="J127" t="s">
        <v>205</v>
      </c>
      <c r="K127" t="s">
        <v>204</v>
      </c>
      <c r="L127">
        <v>1301</v>
      </c>
      <c r="N127">
        <v>1003</v>
      </c>
      <c r="O127" t="s">
        <v>146</v>
      </c>
      <c r="P127" t="s">
        <v>146</v>
      </c>
      <c r="Q127">
        <v>1</v>
      </c>
      <c r="W127">
        <v>0</v>
      </c>
      <c r="X127">
        <v>1585229817</v>
      </c>
      <c r="Y127">
        <v>100</v>
      </c>
      <c r="AA127">
        <v>27.82</v>
      </c>
      <c r="AB127">
        <v>0</v>
      </c>
      <c r="AC127">
        <v>0</v>
      </c>
      <c r="AD127">
        <v>0</v>
      </c>
      <c r="AE127">
        <v>21.4</v>
      </c>
      <c r="AF127">
        <v>0</v>
      </c>
      <c r="AG127">
        <v>0</v>
      </c>
      <c r="AH127">
        <v>0</v>
      </c>
      <c r="AI127">
        <v>1.3</v>
      </c>
      <c r="AJ127">
        <v>1</v>
      </c>
      <c r="AK127">
        <v>1</v>
      </c>
      <c r="AL127">
        <v>1</v>
      </c>
      <c r="AN127">
        <v>0</v>
      </c>
      <c r="AO127">
        <v>0</v>
      </c>
      <c r="AP127">
        <v>0</v>
      </c>
      <c r="AQ127">
        <v>0</v>
      </c>
      <c r="AR127">
        <v>0</v>
      </c>
      <c r="AS127" t="s">
        <v>3</v>
      </c>
      <c r="AT127">
        <v>100</v>
      </c>
      <c r="AU127" t="s">
        <v>3</v>
      </c>
      <c r="AV127">
        <v>0</v>
      </c>
      <c r="AW127">
        <v>1</v>
      </c>
      <c r="AX127">
        <v>-1</v>
      </c>
      <c r="AY127">
        <v>0</v>
      </c>
      <c r="AZ127">
        <v>0</v>
      </c>
      <c r="BA127" t="s">
        <v>3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Y127*Source!I161</f>
        <v>18</v>
      </c>
      <c r="CY127">
        <f>AA127</f>
        <v>27.82</v>
      </c>
      <c r="CZ127">
        <f>AE127</f>
        <v>21.4</v>
      </c>
      <c r="DA127">
        <f>AI127</f>
        <v>1.3</v>
      </c>
      <c r="DB127">
        <f>ROUND(ROUND(AT127*CZ127,2),6)</f>
        <v>2140</v>
      </c>
      <c r="DC127">
        <f>ROUND(ROUND(AT127*AG127,2),6)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20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ROW(Source!A66)</f>
        <v>66</v>
      </c>
      <c r="B1">
        <v>33892642</v>
      </c>
      <c r="C1">
        <v>33892628</v>
      </c>
      <c r="D1">
        <v>9430636</v>
      </c>
      <c r="E1">
        <v>1</v>
      </c>
      <c r="F1">
        <v>1</v>
      </c>
      <c r="G1">
        <v>1</v>
      </c>
      <c r="H1">
        <v>1</v>
      </c>
      <c r="I1" t="s">
        <v>277</v>
      </c>
      <c r="J1" t="s">
        <v>3</v>
      </c>
      <c r="K1" t="s">
        <v>278</v>
      </c>
      <c r="L1">
        <v>1369</v>
      </c>
      <c r="N1">
        <v>1013</v>
      </c>
      <c r="O1" t="s">
        <v>279</v>
      </c>
      <c r="P1" t="s">
        <v>279</v>
      </c>
      <c r="Q1">
        <v>1</v>
      </c>
      <c r="X1">
        <v>45.76</v>
      </c>
      <c r="Y1">
        <v>0</v>
      </c>
      <c r="Z1">
        <v>0</v>
      </c>
      <c r="AA1">
        <v>0</v>
      </c>
      <c r="AB1">
        <v>273.2</v>
      </c>
      <c r="AC1">
        <v>0</v>
      </c>
      <c r="AD1">
        <v>1</v>
      </c>
      <c r="AE1">
        <v>1</v>
      </c>
      <c r="AF1" t="s">
        <v>3</v>
      </c>
      <c r="AG1">
        <v>45.76</v>
      </c>
      <c r="AH1">
        <v>2</v>
      </c>
      <c r="AI1">
        <v>33892629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ROW(Source!A66)</f>
        <v>66</v>
      </c>
      <c r="B2">
        <v>33892643</v>
      </c>
      <c r="C2">
        <v>33892628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71</v>
      </c>
      <c r="J2" t="s">
        <v>3</v>
      </c>
      <c r="K2" t="s">
        <v>280</v>
      </c>
      <c r="L2">
        <v>608254</v>
      </c>
      <c r="N2">
        <v>1013</v>
      </c>
      <c r="O2" t="s">
        <v>281</v>
      </c>
      <c r="P2" t="s">
        <v>281</v>
      </c>
      <c r="Q2">
        <v>1</v>
      </c>
      <c r="X2">
        <v>0.9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0.9</v>
      </c>
      <c r="AH2">
        <v>2</v>
      </c>
      <c r="AI2">
        <v>33892630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ROW(Source!A66)</f>
        <v>66</v>
      </c>
      <c r="B3">
        <v>33892644</v>
      </c>
      <c r="C3">
        <v>33892628</v>
      </c>
      <c r="D3">
        <v>24316470</v>
      </c>
      <c r="E3">
        <v>1</v>
      </c>
      <c r="F3">
        <v>1</v>
      </c>
      <c r="G3">
        <v>1</v>
      </c>
      <c r="H3">
        <v>2</v>
      </c>
      <c r="I3" t="s">
        <v>282</v>
      </c>
      <c r="J3" t="s">
        <v>283</v>
      </c>
      <c r="K3" t="s">
        <v>284</v>
      </c>
      <c r="L3">
        <v>1368</v>
      </c>
      <c r="N3">
        <v>1011</v>
      </c>
      <c r="O3" t="s">
        <v>285</v>
      </c>
      <c r="P3" t="s">
        <v>285</v>
      </c>
      <c r="Q3">
        <v>1</v>
      </c>
      <c r="X3">
        <v>0.9</v>
      </c>
      <c r="Y3">
        <v>0</v>
      </c>
      <c r="Z3">
        <v>134.65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0.9</v>
      </c>
      <c r="AH3">
        <v>2</v>
      </c>
      <c r="AI3">
        <v>33892631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ROW(Source!A66)</f>
        <v>66</v>
      </c>
      <c r="B4">
        <v>33892645</v>
      </c>
      <c r="C4">
        <v>33892628</v>
      </c>
      <c r="D4">
        <v>24262102</v>
      </c>
      <c r="E4">
        <v>1</v>
      </c>
      <c r="F4">
        <v>1</v>
      </c>
      <c r="G4">
        <v>1</v>
      </c>
      <c r="H4">
        <v>2</v>
      </c>
      <c r="I4" t="s">
        <v>286</v>
      </c>
      <c r="J4" t="s">
        <v>287</v>
      </c>
      <c r="K4" t="s">
        <v>288</v>
      </c>
      <c r="L4">
        <v>1368</v>
      </c>
      <c r="N4">
        <v>1011</v>
      </c>
      <c r="O4" t="s">
        <v>285</v>
      </c>
      <c r="P4" t="s">
        <v>285</v>
      </c>
      <c r="Q4">
        <v>1</v>
      </c>
      <c r="X4">
        <v>0.9</v>
      </c>
      <c r="Y4">
        <v>0</v>
      </c>
      <c r="Z4">
        <v>87.17</v>
      </c>
      <c r="AA4">
        <v>11.6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0.9</v>
      </c>
      <c r="AH4">
        <v>2</v>
      </c>
      <c r="AI4">
        <v>33892632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ROW(Source!A66)</f>
        <v>66</v>
      </c>
      <c r="B5">
        <v>33892646</v>
      </c>
      <c r="C5">
        <v>33892628</v>
      </c>
      <c r="D5">
        <v>24305918</v>
      </c>
      <c r="E5">
        <v>1</v>
      </c>
      <c r="F5">
        <v>1</v>
      </c>
      <c r="G5">
        <v>1</v>
      </c>
      <c r="H5">
        <v>3</v>
      </c>
      <c r="I5" t="s">
        <v>289</v>
      </c>
      <c r="J5" t="s">
        <v>290</v>
      </c>
      <c r="K5" t="s">
        <v>291</v>
      </c>
      <c r="L5">
        <v>1348</v>
      </c>
      <c r="N5">
        <v>1009</v>
      </c>
      <c r="O5" t="s">
        <v>134</v>
      </c>
      <c r="P5" t="s">
        <v>134</v>
      </c>
      <c r="Q5">
        <v>1000</v>
      </c>
      <c r="X5">
        <v>3.3E-4</v>
      </c>
      <c r="Y5">
        <v>19800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3.3E-4</v>
      </c>
      <c r="AH5">
        <v>2</v>
      </c>
      <c r="AI5">
        <v>33892633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ROW(Source!A66)</f>
        <v>66</v>
      </c>
      <c r="B6">
        <v>33892647</v>
      </c>
      <c r="C6">
        <v>33892628</v>
      </c>
      <c r="D6">
        <v>24326171</v>
      </c>
      <c r="E6">
        <v>1</v>
      </c>
      <c r="F6">
        <v>1</v>
      </c>
      <c r="G6">
        <v>1</v>
      </c>
      <c r="H6">
        <v>3</v>
      </c>
      <c r="I6" t="s">
        <v>292</v>
      </c>
      <c r="J6" t="s">
        <v>293</v>
      </c>
      <c r="K6" t="s">
        <v>294</v>
      </c>
      <c r="L6">
        <v>1348</v>
      </c>
      <c r="N6">
        <v>1009</v>
      </c>
      <c r="O6" t="s">
        <v>134</v>
      </c>
      <c r="P6" t="s">
        <v>134</v>
      </c>
      <c r="Q6">
        <v>1000</v>
      </c>
      <c r="X6">
        <v>1.4E-3</v>
      </c>
      <c r="Y6">
        <v>3960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1.4E-3</v>
      </c>
      <c r="AH6">
        <v>2</v>
      </c>
      <c r="AI6">
        <v>33892634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ROW(Source!A66)</f>
        <v>66</v>
      </c>
      <c r="B7">
        <v>33892648</v>
      </c>
      <c r="C7">
        <v>33892628</v>
      </c>
      <c r="D7">
        <v>24330817</v>
      </c>
      <c r="E7">
        <v>1</v>
      </c>
      <c r="F7">
        <v>1</v>
      </c>
      <c r="G7">
        <v>1</v>
      </c>
      <c r="H7">
        <v>3</v>
      </c>
      <c r="I7" t="s">
        <v>295</v>
      </c>
      <c r="J7" t="s">
        <v>296</v>
      </c>
      <c r="K7" t="s">
        <v>297</v>
      </c>
      <c r="L7">
        <v>1348</v>
      </c>
      <c r="N7">
        <v>1009</v>
      </c>
      <c r="O7" t="s">
        <v>134</v>
      </c>
      <c r="P7" t="s">
        <v>134</v>
      </c>
      <c r="Q7">
        <v>1000</v>
      </c>
      <c r="X7">
        <v>7.7999999999999996E-3</v>
      </c>
      <c r="Y7">
        <v>1820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7.7999999999999996E-3</v>
      </c>
      <c r="AH7">
        <v>2</v>
      </c>
      <c r="AI7">
        <v>33892635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ROW(Source!A66)</f>
        <v>66</v>
      </c>
      <c r="B8">
        <v>33892649</v>
      </c>
      <c r="C8">
        <v>33892628</v>
      </c>
      <c r="D8">
        <v>24551895</v>
      </c>
      <c r="E8">
        <v>1</v>
      </c>
      <c r="F8">
        <v>1</v>
      </c>
      <c r="G8">
        <v>1</v>
      </c>
      <c r="H8">
        <v>3</v>
      </c>
      <c r="I8" t="s">
        <v>298</v>
      </c>
      <c r="J8" t="s">
        <v>299</v>
      </c>
      <c r="K8" t="s">
        <v>300</v>
      </c>
      <c r="L8">
        <v>1346</v>
      </c>
      <c r="N8">
        <v>1009</v>
      </c>
      <c r="O8" t="s">
        <v>301</v>
      </c>
      <c r="P8" t="s">
        <v>301</v>
      </c>
      <c r="Q8">
        <v>1</v>
      </c>
      <c r="X8">
        <v>0.06</v>
      </c>
      <c r="Y8">
        <v>28.6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0.06</v>
      </c>
      <c r="AH8">
        <v>2</v>
      </c>
      <c r="AI8">
        <v>33892636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ROW(Source!A66)</f>
        <v>66</v>
      </c>
      <c r="B9">
        <v>33892650</v>
      </c>
      <c r="C9">
        <v>33892628</v>
      </c>
      <c r="D9">
        <v>24552971</v>
      </c>
      <c r="E9">
        <v>1</v>
      </c>
      <c r="F9">
        <v>1</v>
      </c>
      <c r="G9">
        <v>1</v>
      </c>
      <c r="H9">
        <v>3</v>
      </c>
      <c r="I9" t="s">
        <v>302</v>
      </c>
      <c r="J9" t="s">
        <v>303</v>
      </c>
      <c r="K9" t="s">
        <v>304</v>
      </c>
      <c r="L9">
        <v>1346</v>
      </c>
      <c r="N9">
        <v>1009</v>
      </c>
      <c r="O9" t="s">
        <v>301</v>
      </c>
      <c r="P9" t="s">
        <v>301</v>
      </c>
      <c r="Q9">
        <v>1</v>
      </c>
      <c r="X9">
        <v>0.4</v>
      </c>
      <c r="Y9">
        <v>30.4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0.4</v>
      </c>
      <c r="AH9">
        <v>2</v>
      </c>
      <c r="AI9">
        <v>33892637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ROW(Source!A66)</f>
        <v>66</v>
      </c>
      <c r="B10">
        <v>33892651</v>
      </c>
      <c r="C10">
        <v>33892628</v>
      </c>
      <c r="D10">
        <v>24358570</v>
      </c>
      <c r="E10">
        <v>1</v>
      </c>
      <c r="F10">
        <v>1</v>
      </c>
      <c r="G10">
        <v>1</v>
      </c>
      <c r="H10">
        <v>3</v>
      </c>
      <c r="I10" t="s">
        <v>305</v>
      </c>
      <c r="J10" t="s">
        <v>306</v>
      </c>
      <c r="K10" t="s">
        <v>307</v>
      </c>
      <c r="L10">
        <v>1355</v>
      </c>
      <c r="N10">
        <v>1010</v>
      </c>
      <c r="O10" t="s">
        <v>88</v>
      </c>
      <c r="P10" t="s">
        <v>88</v>
      </c>
      <c r="Q10">
        <v>100</v>
      </c>
      <c r="X10">
        <v>0.32</v>
      </c>
      <c r="Y10">
        <v>86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0.32</v>
      </c>
      <c r="AH10">
        <v>2</v>
      </c>
      <c r="AI10">
        <v>33892638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ROW(Source!A66)</f>
        <v>66</v>
      </c>
      <c r="B11">
        <v>33892652</v>
      </c>
      <c r="C11">
        <v>33892628</v>
      </c>
      <c r="D11">
        <v>24312272</v>
      </c>
      <c r="E11">
        <v>1</v>
      </c>
      <c r="F11">
        <v>1</v>
      </c>
      <c r="G11">
        <v>1</v>
      </c>
      <c r="H11">
        <v>3</v>
      </c>
      <c r="I11" t="s">
        <v>308</v>
      </c>
      <c r="J11" t="s">
        <v>309</v>
      </c>
      <c r="K11" t="s">
        <v>310</v>
      </c>
      <c r="L11">
        <v>1348</v>
      </c>
      <c r="N11">
        <v>1009</v>
      </c>
      <c r="O11" t="s">
        <v>134</v>
      </c>
      <c r="P11" t="s">
        <v>134</v>
      </c>
      <c r="Q11">
        <v>1000</v>
      </c>
      <c r="X11">
        <v>2.1000000000000001E-2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2.1000000000000001E-2</v>
      </c>
      <c r="AH11">
        <v>2</v>
      </c>
      <c r="AI11">
        <v>33892639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ROW(Source!A66)</f>
        <v>66</v>
      </c>
      <c r="B12">
        <v>33892653</v>
      </c>
      <c r="C12">
        <v>33892628</v>
      </c>
      <c r="D12">
        <v>24519631</v>
      </c>
      <c r="E12">
        <v>1</v>
      </c>
      <c r="F12">
        <v>1</v>
      </c>
      <c r="G12">
        <v>1</v>
      </c>
      <c r="H12">
        <v>3</v>
      </c>
      <c r="I12" t="s">
        <v>311</v>
      </c>
      <c r="J12" t="s">
        <v>312</v>
      </c>
      <c r="K12" t="s">
        <v>313</v>
      </c>
      <c r="L12">
        <v>1374</v>
      </c>
      <c r="N12">
        <v>1013</v>
      </c>
      <c r="O12" t="s">
        <v>314</v>
      </c>
      <c r="P12" t="s">
        <v>314</v>
      </c>
      <c r="Q12">
        <v>1</v>
      </c>
      <c r="X12">
        <v>8.6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8.6</v>
      </c>
      <c r="AH12">
        <v>2</v>
      </c>
      <c r="AI12">
        <v>33892641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ROW(Source!A68)</f>
        <v>68</v>
      </c>
      <c r="B13">
        <v>33892670</v>
      </c>
      <c r="C13">
        <v>33892655</v>
      </c>
      <c r="D13">
        <v>9431548</v>
      </c>
      <c r="E13">
        <v>1</v>
      </c>
      <c r="F13">
        <v>1</v>
      </c>
      <c r="G13">
        <v>1</v>
      </c>
      <c r="H13">
        <v>1</v>
      </c>
      <c r="I13" t="s">
        <v>315</v>
      </c>
      <c r="J13" t="s">
        <v>3</v>
      </c>
      <c r="K13" t="s">
        <v>316</v>
      </c>
      <c r="L13">
        <v>1369</v>
      </c>
      <c r="N13">
        <v>1013</v>
      </c>
      <c r="O13" t="s">
        <v>279</v>
      </c>
      <c r="P13" t="s">
        <v>279</v>
      </c>
      <c r="Q13">
        <v>1</v>
      </c>
      <c r="X13">
        <v>316.8</v>
      </c>
      <c r="Y13">
        <v>0</v>
      </c>
      <c r="Z13">
        <v>0</v>
      </c>
      <c r="AA13">
        <v>0</v>
      </c>
      <c r="AB13">
        <v>288.31</v>
      </c>
      <c r="AC13">
        <v>0</v>
      </c>
      <c r="AD13">
        <v>1</v>
      </c>
      <c r="AE13">
        <v>1</v>
      </c>
      <c r="AF13" t="s">
        <v>3</v>
      </c>
      <c r="AG13">
        <v>316.8</v>
      </c>
      <c r="AH13">
        <v>2</v>
      </c>
      <c r="AI13">
        <v>33892656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ROW(Source!A68)</f>
        <v>68</v>
      </c>
      <c r="B14">
        <v>33892671</v>
      </c>
      <c r="C14">
        <v>33892655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71</v>
      </c>
      <c r="J14" t="s">
        <v>3</v>
      </c>
      <c r="K14" t="s">
        <v>280</v>
      </c>
      <c r="L14">
        <v>608254</v>
      </c>
      <c r="N14">
        <v>1013</v>
      </c>
      <c r="O14" t="s">
        <v>281</v>
      </c>
      <c r="P14" t="s">
        <v>281</v>
      </c>
      <c r="Q14">
        <v>1</v>
      </c>
      <c r="X14">
        <v>1.2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1.2</v>
      </c>
      <c r="AH14">
        <v>2</v>
      </c>
      <c r="AI14">
        <v>33892657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ROW(Source!A68)</f>
        <v>68</v>
      </c>
      <c r="B15">
        <v>33892672</v>
      </c>
      <c r="C15">
        <v>33892655</v>
      </c>
      <c r="D15">
        <v>24316470</v>
      </c>
      <c r="E15">
        <v>1</v>
      </c>
      <c r="F15">
        <v>1</v>
      </c>
      <c r="G15">
        <v>1</v>
      </c>
      <c r="H15">
        <v>2</v>
      </c>
      <c r="I15" t="s">
        <v>282</v>
      </c>
      <c r="J15" t="s">
        <v>283</v>
      </c>
      <c r="K15" t="s">
        <v>284</v>
      </c>
      <c r="L15">
        <v>1368</v>
      </c>
      <c r="N15">
        <v>1011</v>
      </c>
      <c r="O15" t="s">
        <v>285</v>
      </c>
      <c r="P15" t="s">
        <v>285</v>
      </c>
      <c r="Q15">
        <v>1</v>
      </c>
      <c r="X15">
        <v>1.2</v>
      </c>
      <c r="Y15">
        <v>0</v>
      </c>
      <c r="Z15">
        <v>134.65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1.2</v>
      </c>
      <c r="AH15">
        <v>2</v>
      </c>
      <c r="AI15">
        <v>33892658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ROW(Source!A68)</f>
        <v>68</v>
      </c>
      <c r="B16">
        <v>33892673</v>
      </c>
      <c r="C16">
        <v>33892655</v>
      </c>
      <c r="D16">
        <v>24266779</v>
      </c>
      <c r="E16">
        <v>1</v>
      </c>
      <c r="F16">
        <v>1</v>
      </c>
      <c r="G16">
        <v>1</v>
      </c>
      <c r="H16">
        <v>2</v>
      </c>
      <c r="I16" t="s">
        <v>317</v>
      </c>
      <c r="J16" t="s">
        <v>318</v>
      </c>
      <c r="K16" t="s">
        <v>319</v>
      </c>
      <c r="L16">
        <v>1368</v>
      </c>
      <c r="N16">
        <v>1011</v>
      </c>
      <c r="O16" t="s">
        <v>285</v>
      </c>
      <c r="P16" t="s">
        <v>285</v>
      </c>
      <c r="Q16">
        <v>1</v>
      </c>
      <c r="X16">
        <v>1.1399999999999999</v>
      </c>
      <c r="Y16">
        <v>0</v>
      </c>
      <c r="Z16">
        <v>8.1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1.1399999999999999</v>
      </c>
      <c r="AH16">
        <v>2</v>
      </c>
      <c r="AI16">
        <v>33892659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ROW(Source!A68)</f>
        <v>68</v>
      </c>
      <c r="B17">
        <v>33892674</v>
      </c>
      <c r="C17">
        <v>33892655</v>
      </c>
      <c r="D17">
        <v>24332383</v>
      </c>
      <c r="E17">
        <v>1</v>
      </c>
      <c r="F17">
        <v>1</v>
      </c>
      <c r="G17">
        <v>1</v>
      </c>
      <c r="H17">
        <v>2</v>
      </c>
      <c r="I17" t="s">
        <v>320</v>
      </c>
      <c r="J17" t="s">
        <v>321</v>
      </c>
      <c r="K17" t="s">
        <v>322</v>
      </c>
      <c r="L17">
        <v>1368</v>
      </c>
      <c r="N17">
        <v>1011</v>
      </c>
      <c r="O17" t="s">
        <v>285</v>
      </c>
      <c r="P17" t="s">
        <v>285</v>
      </c>
      <c r="Q17">
        <v>1</v>
      </c>
      <c r="X17">
        <v>0.7</v>
      </c>
      <c r="Y17">
        <v>0</v>
      </c>
      <c r="Z17">
        <v>2.36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0.7</v>
      </c>
      <c r="AH17">
        <v>2</v>
      </c>
      <c r="AI17">
        <v>33892660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ROW(Source!A68)</f>
        <v>68</v>
      </c>
      <c r="B18">
        <v>33892675</v>
      </c>
      <c r="C18">
        <v>33892655</v>
      </c>
      <c r="D18">
        <v>24262102</v>
      </c>
      <c r="E18">
        <v>1</v>
      </c>
      <c r="F18">
        <v>1</v>
      </c>
      <c r="G18">
        <v>1</v>
      </c>
      <c r="H18">
        <v>2</v>
      </c>
      <c r="I18" t="s">
        <v>286</v>
      </c>
      <c r="J18" t="s">
        <v>287</v>
      </c>
      <c r="K18" t="s">
        <v>288</v>
      </c>
      <c r="L18">
        <v>1368</v>
      </c>
      <c r="N18">
        <v>1011</v>
      </c>
      <c r="O18" t="s">
        <v>285</v>
      </c>
      <c r="P18" t="s">
        <v>285</v>
      </c>
      <c r="Q18">
        <v>1</v>
      </c>
      <c r="X18">
        <v>1.2</v>
      </c>
      <c r="Y18">
        <v>0</v>
      </c>
      <c r="Z18">
        <v>87.17</v>
      </c>
      <c r="AA18">
        <v>11.6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1.2</v>
      </c>
      <c r="AH18">
        <v>2</v>
      </c>
      <c r="AI18">
        <v>33892661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ROW(Source!A68)</f>
        <v>68</v>
      </c>
      <c r="B19">
        <v>33892676</v>
      </c>
      <c r="C19">
        <v>33892655</v>
      </c>
      <c r="D19">
        <v>24572462</v>
      </c>
      <c r="E19">
        <v>1</v>
      </c>
      <c r="F19">
        <v>1</v>
      </c>
      <c r="G19">
        <v>1</v>
      </c>
      <c r="H19">
        <v>3</v>
      </c>
      <c r="I19" t="s">
        <v>323</v>
      </c>
      <c r="J19" t="s">
        <v>324</v>
      </c>
      <c r="K19" t="s">
        <v>325</v>
      </c>
      <c r="L19">
        <v>1348</v>
      </c>
      <c r="N19">
        <v>1009</v>
      </c>
      <c r="O19" t="s">
        <v>134</v>
      </c>
      <c r="P19" t="s">
        <v>134</v>
      </c>
      <c r="Q19">
        <v>1000</v>
      </c>
      <c r="X19">
        <v>0.56000000000000005</v>
      </c>
      <c r="Y19">
        <v>5230.01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0.56000000000000005</v>
      </c>
      <c r="AH19">
        <v>2</v>
      </c>
      <c r="AI19">
        <v>33892662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ROW(Source!A68)</f>
        <v>68</v>
      </c>
      <c r="B20">
        <v>33892677</v>
      </c>
      <c r="C20">
        <v>33892655</v>
      </c>
      <c r="D20">
        <v>24324048</v>
      </c>
      <c r="E20">
        <v>1</v>
      </c>
      <c r="F20">
        <v>1</v>
      </c>
      <c r="G20">
        <v>1</v>
      </c>
      <c r="H20">
        <v>3</v>
      </c>
      <c r="I20" t="s">
        <v>326</v>
      </c>
      <c r="J20" t="s">
        <v>327</v>
      </c>
      <c r="K20" t="s">
        <v>328</v>
      </c>
      <c r="L20">
        <v>1346</v>
      </c>
      <c r="N20">
        <v>1009</v>
      </c>
      <c r="O20" t="s">
        <v>301</v>
      </c>
      <c r="P20" t="s">
        <v>301</v>
      </c>
      <c r="Q20">
        <v>1</v>
      </c>
      <c r="X20">
        <v>2.1</v>
      </c>
      <c r="Y20">
        <v>10.57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2.1</v>
      </c>
      <c r="AH20">
        <v>2</v>
      </c>
      <c r="AI20">
        <v>33892663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ROW(Source!A68)</f>
        <v>68</v>
      </c>
      <c r="B21">
        <v>33892678</v>
      </c>
      <c r="C21">
        <v>33892655</v>
      </c>
      <c r="D21">
        <v>24358569</v>
      </c>
      <c r="E21">
        <v>1</v>
      </c>
      <c r="F21">
        <v>1</v>
      </c>
      <c r="G21">
        <v>1</v>
      </c>
      <c r="H21">
        <v>3</v>
      </c>
      <c r="I21" t="s">
        <v>329</v>
      </c>
      <c r="J21" t="s">
        <v>330</v>
      </c>
      <c r="K21" t="s">
        <v>331</v>
      </c>
      <c r="L21">
        <v>1346</v>
      </c>
      <c r="N21">
        <v>1009</v>
      </c>
      <c r="O21" t="s">
        <v>301</v>
      </c>
      <c r="P21" t="s">
        <v>301</v>
      </c>
      <c r="Q21">
        <v>1</v>
      </c>
      <c r="X21">
        <v>10.4</v>
      </c>
      <c r="Y21">
        <v>9.0399999999999991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10.4</v>
      </c>
      <c r="AH21">
        <v>2</v>
      </c>
      <c r="AI21">
        <v>33892664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ROW(Source!A68)</f>
        <v>68</v>
      </c>
      <c r="B22">
        <v>33892679</v>
      </c>
      <c r="C22">
        <v>33892655</v>
      </c>
      <c r="D22">
        <v>24551895</v>
      </c>
      <c r="E22">
        <v>1</v>
      </c>
      <c r="F22">
        <v>1</v>
      </c>
      <c r="G22">
        <v>1</v>
      </c>
      <c r="H22">
        <v>3</v>
      </c>
      <c r="I22" t="s">
        <v>298</v>
      </c>
      <c r="J22" t="s">
        <v>299</v>
      </c>
      <c r="K22" t="s">
        <v>300</v>
      </c>
      <c r="L22">
        <v>1346</v>
      </c>
      <c r="N22">
        <v>1009</v>
      </c>
      <c r="O22" t="s">
        <v>301</v>
      </c>
      <c r="P22" t="s">
        <v>301</v>
      </c>
      <c r="Q22">
        <v>1</v>
      </c>
      <c r="X22">
        <v>3</v>
      </c>
      <c r="Y22">
        <v>28.6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</v>
      </c>
      <c r="AH22">
        <v>2</v>
      </c>
      <c r="AI22">
        <v>33892665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ROW(Source!A68)</f>
        <v>68</v>
      </c>
      <c r="B23">
        <v>33892680</v>
      </c>
      <c r="C23">
        <v>33892655</v>
      </c>
      <c r="D23">
        <v>24557166</v>
      </c>
      <c r="E23">
        <v>1</v>
      </c>
      <c r="F23">
        <v>1</v>
      </c>
      <c r="G23">
        <v>1</v>
      </c>
      <c r="H23">
        <v>3</v>
      </c>
      <c r="I23" t="s">
        <v>332</v>
      </c>
      <c r="J23" t="s">
        <v>333</v>
      </c>
      <c r="K23" t="s">
        <v>334</v>
      </c>
      <c r="L23">
        <v>1308</v>
      </c>
      <c r="N23">
        <v>1003</v>
      </c>
      <c r="O23" t="s">
        <v>155</v>
      </c>
      <c r="P23" t="s">
        <v>155</v>
      </c>
      <c r="Q23">
        <v>100</v>
      </c>
      <c r="X23">
        <v>0.1</v>
      </c>
      <c r="Y23">
        <v>120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0.1</v>
      </c>
      <c r="AH23">
        <v>2</v>
      </c>
      <c r="AI23">
        <v>33892666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ROW(Source!A68)</f>
        <v>68</v>
      </c>
      <c r="B24">
        <v>33892681</v>
      </c>
      <c r="C24">
        <v>33892655</v>
      </c>
      <c r="D24">
        <v>24552971</v>
      </c>
      <c r="E24">
        <v>1</v>
      </c>
      <c r="F24">
        <v>1</v>
      </c>
      <c r="G24">
        <v>1</v>
      </c>
      <c r="H24">
        <v>3</v>
      </c>
      <c r="I24" t="s">
        <v>302</v>
      </c>
      <c r="J24" t="s">
        <v>303</v>
      </c>
      <c r="K24" t="s">
        <v>304</v>
      </c>
      <c r="L24">
        <v>1346</v>
      </c>
      <c r="N24">
        <v>1009</v>
      </c>
      <c r="O24" t="s">
        <v>301</v>
      </c>
      <c r="P24" t="s">
        <v>301</v>
      </c>
      <c r="Q24">
        <v>1</v>
      </c>
      <c r="X24">
        <v>0.42</v>
      </c>
      <c r="Y24">
        <v>30.4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0.42</v>
      </c>
      <c r="AH24">
        <v>2</v>
      </c>
      <c r="AI24">
        <v>33892667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ROW(Source!A68)</f>
        <v>68</v>
      </c>
      <c r="B25">
        <v>33892682</v>
      </c>
      <c r="C25">
        <v>33892655</v>
      </c>
      <c r="D25">
        <v>24572463</v>
      </c>
      <c r="E25">
        <v>1</v>
      </c>
      <c r="F25">
        <v>1</v>
      </c>
      <c r="G25">
        <v>1</v>
      </c>
      <c r="H25">
        <v>3</v>
      </c>
      <c r="I25" t="s">
        <v>335</v>
      </c>
      <c r="J25" t="s">
        <v>336</v>
      </c>
      <c r="K25" t="s">
        <v>337</v>
      </c>
      <c r="L25">
        <v>1348</v>
      </c>
      <c r="N25">
        <v>1009</v>
      </c>
      <c r="O25" t="s">
        <v>134</v>
      </c>
      <c r="P25" t="s">
        <v>134</v>
      </c>
      <c r="Q25">
        <v>1000</v>
      </c>
      <c r="X25">
        <v>5.0000000000000001E-3</v>
      </c>
      <c r="Y25">
        <v>1470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5.0000000000000001E-3</v>
      </c>
      <c r="AH25">
        <v>2</v>
      </c>
      <c r="AI25">
        <v>33892668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ROW(Source!A68)</f>
        <v>68</v>
      </c>
      <c r="B26">
        <v>33892683</v>
      </c>
      <c r="C26">
        <v>33892655</v>
      </c>
      <c r="D26">
        <v>24519631</v>
      </c>
      <c r="E26">
        <v>1</v>
      </c>
      <c r="F26">
        <v>1</v>
      </c>
      <c r="G26">
        <v>1</v>
      </c>
      <c r="H26">
        <v>3</v>
      </c>
      <c r="I26" t="s">
        <v>311</v>
      </c>
      <c r="J26" t="s">
        <v>312</v>
      </c>
      <c r="K26" t="s">
        <v>313</v>
      </c>
      <c r="L26">
        <v>1374</v>
      </c>
      <c r="N26">
        <v>1013</v>
      </c>
      <c r="O26" t="s">
        <v>314</v>
      </c>
      <c r="P26" t="s">
        <v>314</v>
      </c>
      <c r="Q26">
        <v>1</v>
      </c>
      <c r="X26">
        <v>62.85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62.85</v>
      </c>
      <c r="AH26">
        <v>2</v>
      </c>
      <c r="AI26">
        <v>33892669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ROW(Source!A69)</f>
        <v>69</v>
      </c>
      <c r="B27">
        <v>33892606</v>
      </c>
      <c r="C27">
        <v>33892598</v>
      </c>
      <c r="D27">
        <v>18407546</v>
      </c>
      <c r="E27">
        <v>1</v>
      </c>
      <c r="F27">
        <v>1</v>
      </c>
      <c r="G27">
        <v>1</v>
      </c>
      <c r="H27">
        <v>1</v>
      </c>
      <c r="I27" t="s">
        <v>338</v>
      </c>
      <c r="J27" t="s">
        <v>3</v>
      </c>
      <c r="K27" t="s">
        <v>339</v>
      </c>
      <c r="L27">
        <v>1369</v>
      </c>
      <c r="N27">
        <v>1013</v>
      </c>
      <c r="O27" t="s">
        <v>279</v>
      </c>
      <c r="P27" t="s">
        <v>279</v>
      </c>
      <c r="Q27">
        <v>1</v>
      </c>
      <c r="X27">
        <v>102.46</v>
      </c>
      <c r="Y27">
        <v>0</v>
      </c>
      <c r="Z27">
        <v>0</v>
      </c>
      <c r="AA27">
        <v>0</v>
      </c>
      <c r="AB27">
        <v>273.2</v>
      </c>
      <c r="AC27">
        <v>0</v>
      </c>
      <c r="AD27">
        <v>1</v>
      </c>
      <c r="AE27">
        <v>1</v>
      </c>
      <c r="AF27" t="s">
        <v>3</v>
      </c>
      <c r="AG27">
        <v>102.46</v>
      </c>
      <c r="AH27">
        <v>2</v>
      </c>
      <c r="AI27">
        <v>33892599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ROW(Source!A69)</f>
        <v>69</v>
      </c>
      <c r="B28">
        <v>33892607</v>
      </c>
      <c r="C28">
        <v>33892598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71</v>
      </c>
      <c r="J28" t="s">
        <v>3</v>
      </c>
      <c r="K28" t="s">
        <v>280</v>
      </c>
      <c r="L28">
        <v>608254</v>
      </c>
      <c r="N28">
        <v>1013</v>
      </c>
      <c r="O28" t="s">
        <v>281</v>
      </c>
      <c r="P28" t="s">
        <v>281</v>
      </c>
      <c r="Q28">
        <v>1</v>
      </c>
      <c r="X28">
        <v>0.76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0.76</v>
      </c>
      <c r="AH28">
        <v>2</v>
      </c>
      <c r="AI28">
        <v>33892600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ROW(Source!A69)</f>
        <v>69</v>
      </c>
      <c r="B29">
        <v>33892608</v>
      </c>
      <c r="C29">
        <v>33892598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340</v>
      </c>
      <c r="J29" t="s">
        <v>341</v>
      </c>
      <c r="K29" t="s">
        <v>342</v>
      </c>
      <c r="L29">
        <v>1368</v>
      </c>
      <c r="N29">
        <v>1011</v>
      </c>
      <c r="O29" t="s">
        <v>285</v>
      </c>
      <c r="P29" t="s">
        <v>285</v>
      </c>
      <c r="Q29">
        <v>1</v>
      </c>
      <c r="X29">
        <v>0.76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0.76</v>
      </c>
      <c r="AH29">
        <v>2</v>
      </c>
      <c r="AI29">
        <v>33892601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ROW(Source!A69)</f>
        <v>69</v>
      </c>
      <c r="B30">
        <v>33892609</v>
      </c>
      <c r="C30">
        <v>33892598</v>
      </c>
      <c r="D30">
        <v>29174500</v>
      </c>
      <c r="E30">
        <v>1</v>
      </c>
      <c r="F30">
        <v>1</v>
      </c>
      <c r="G30">
        <v>1</v>
      </c>
      <c r="H30">
        <v>2</v>
      </c>
      <c r="I30" t="s">
        <v>343</v>
      </c>
      <c r="J30" t="s">
        <v>344</v>
      </c>
      <c r="K30" t="s">
        <v>345</v>
      </c>
      <c r="L30">
        <v>1368</v>
      </c>
      <c r="N30">
        <v>1011</v>
      </c>
      <c r="O30" t="s">
        <v>285</v>
      </c>
      <c r="P30" t="s">
        <v>285</v>
      </c>
      <c r="Q30">
        <v>1</v>
      </c>
      <c r="X30">
        <v>5.35</v>
      </c>
      <c r="Y30">
        <v>0</v>
      </c>
      <c r="Z30">
        <v>1.95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5.35</v>
      </c>
      <c r="AH30">
        <v>2</v>
      </c>
      <c r="AI30">
        <v>33892602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ROW(Source!A69)</f>
        <v>69</v>
      </c>
      <c r="B31">
        <v>33892610</v>
      </c>
      <c r="C31">
        <v>33892598</v>
      </c>
      <c r="D31">
        <v>29174913</v>
      </c>
      <c r="E31">
        <v>1</v>
      </c>
      <c r="F31">
        <v>1</v>
      </c>
      <c r="G31">
        <v>1</v>
      </c>
      <c r="H31">
        <v>2</v>
      </c>
      <c r="I31" t="s">
        <v>286</v>
      </c>
      <c r="J31" t="s">
        <v>346</v>
      </c>
      <c r="K31" t="s">
        <v>288</v>
      </c>
      <c r="L31">
        <v>1368</v>
      </c>
      <c r="N31">
        <v>1011</v>
      </c>
      <c r="O31" t="s">
        <v>285</v>
      </c>
      <c r="P31" t="s">
        <v>285</v>
      </c>
      <c r="Q31">
        <v>1</v>
      </c>
      <c r="X31">
        <v>4.58</v>
      </c>
      <c r="Y31">
        <v>0</v>
      </c>
      <c r="Z31">
        <v>87.17</v>
      </c>
      <c r="AA31">
        <v>11.6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4.58</v>
      </c>
      <c r="AH31">
        <v>2</v>
      </c>
      <c r="AI31">
        <v>33892603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ROW(Source!A69)</f>
        <v>69</v>
      </c>
      <c r="B32">
        <v>33892611</v>
      </c>
      <c r="C32">
        <v>33892598</v>
      </c>
      <c r="D32">
        <v>29109671</v>
      </c>
      <c r="E32">
        <v>1</v>
      </c>
      <c r="F32">
        <v>1</v>
      </c>
      <c r="G32">
        <v>1</v>
      </c>
      <c r="H32">
        <v>3</v>
      </c>
      <c r="I32" t="s">
        <v>102</v>
      </c>
      <c r="J32" t="s">
        <v>105</v>
      </c>
      <c r="K32" t="s">
        <v>103</v>
      </c>
      <c r="L32">
        <v>1327</v>
      </c>
      <c r="N32">
        <v>1005</v>
      </c>
      <c r="O32" t="s">
        <v>104</v>
      </c>
      <c r="P32" t="s">
        <v>104</v>
      </c>
      <c r="Q32">
        <v>1</v>
      </c>
      <c r="X32">
        <v>103</v>
      </c>
      <c r="Y32">
        <v>51.95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103</v>
      </c>
      <c r="AH32">
        <v>2</v>
      </c>
      <c r="AI32">
        <v>33892604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ROW(Source!A106)</f>
        <v>106</v>
      </c>
      <c r="B33">
        <v>35693451</v>
      </c>
      <c r="C33">
        <v>35693176</v>
      </c>
      <c r="D33">
        <v>18409850</v>
      </c>
      <c r="E33">
        <v>1</v>
      </c>
      <c r="F33">
        <v>1</v>
      </c>
      <c r="G33">
        <v>1</v>
      </c>
      <c r="H33">
        <v>1</v>
      </c>
      <c r="I33" t="s">
        <v>347</v>
      </c>
      <c r="J33" t="s">
        <v>3</v>
      </c>
      <c r="K33" t="s">
        <v>348</v>
      </c>
      <c r="L33">
        <v>1369</v>
      </c>
      <c r="N33">
        <v>1013</v>
      </c>
      <c r="O33" t="s">
        <v>279</v>
      </c>
      <c r="P33" t="s">
        <v>279</v>
      </c>
      <c r="Q33">
        <v>1</v>
      </c>
      <c r="X33">
        <v>49.36</v>
      </c>
      <c r="Y33">
        <v>0</v>
      </c>
      <c r="Z33">
        <v>0</v>
      </c>
      <c r="AA33">
        <v>0</v>
      </c>
      <c r="AB33">
        <v>296.13</v>
      </c>
      <c r="AC33">
        <v>0</v>
      </c>
      <c r="AD33">
        <v>1</v>
      </c>
      <c r="AE33">
        <v>1</v>
      </c>
      <c r="AF33" t="s">
        <v>3</v>
      </c>
      <c r="AG33">
        <v>49.36</v>
      </c>
      <c r="AH33">
        <v>2</v>
      </c>
      <c r="AI33">
        <v>35693451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ROW(Source!A106)</f>
        <v>106</v>
      </c>
      <c r="B34">
        <v>35693452</v>
      </c>
      <c r="C34">
        <v>35693176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71</v>
      </c>
      <c r="J34" t="s">
        <v>3</v>
      </c>
      <c r="K34" t="s">
        <v>280</v>
      </c>
      <c r="L34">
        <v>608254</v>
      </c>
      <c r="N34">
        <v>1013</v>
      </c>
      <c r="O34" t="s">
        <v>281</v>
      </c>
      <c r="P34" t="s">
        <v>281</v>
      </c>
      <c r="Q34">
        <v>1</v>
      </c>
      <c r="X34">
        <v>0.14000000000000001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F34" t="s">
        <v>3</v>
      </c>
      <c r="AG34">
        <v>0.14000000000000001</v>
      </c>
      <c r="AH34">
        <v>2</v>
      </c>
      <c r="AI34">
        <v>35693452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ROW(Source!A106)</f>
        <v>106</v>
      </c>
      <c r="B35">
        <v>35693453</v>
      </c>
      <c r="C35">
        <v>35693176</v>
      </c>
      <c r="D35">
        <v>29172556</v>
      </c>
      <c r="E35">
        <v>1</v>
      </c>
      <c r="F35">
        <v>1</v>
      </c>
      <c r="G35">
        <v>1</v>
      </c>
      <c r="H35">
        <v>2</v>
      </c>
      <c r="I35" t="s">
        <v>340</v>
      </c>
      <c r="J35" t="s">
        <v>341</v>
      </c>
      <c r="K35" t="s">
        <v>342</v>
      </c>
      <c r="L35">
        <v>1368</v>
      </c>
      <c r="N35">
        <v>1011</v>
      </c>
      <c r="O35" t="s">
        <v>285</v>
      </c>
      <c r="P35" t="s">
        <v>285</v>
      </c>
      <c r="Q35">
        <v>1</v>
      </c>
      <c r="X35">
        <v>0.14000000000000001</v>
      </c>
      <c r="Y35">
        <v>0</v>
      </c>
      <c r="Z35">
        <v>31.26</v>
      </c>
      <c r="AA35">
        <v>13.5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0.14000000000000001</v>
      </c>
      <c r="AH35">
        <v>2</v>
      </c>
      <c r="AI35">
        <v>35693453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ROW(Source!A106)</f>
        <v>106</v>
      </c>
      <c r="B36">
        <v>35693454</v>
      </c>
      <c r="C36">
        <v>35693176</v>
      </c>
      <c r="D36">
        <v>29107800</v>
      </c>
      <c r="E36">
        <v>1</v>
      </c>
      <c r="F36">
        <v>1</v>
      </c>
      <c r="G36">
        <v>1</v>
      </c>
      <c r="H36">
        <v>3</v>
      </c>
      <c r="I36" t="s">
        <v>349</v>
      </c>
      <c r="J36" t="s">
        <v>350</v>
      </c>
      <c r="K36" t="s">
        <v>351</v>
      </c>
      <c r="L36">
        <v>1346</v>
      </c>
      <c r="N36">
        <v>1009</v>
      </c>
      <c r="O36" t="s">
        <v>301</v>
      </c>
      <c r="P36" t="s">
        <v>301</v>
      </c>
      <c r="Q36">
        <v>1</v>
      </c>
      <c r="X36">
        <v>0.1</v>
      </c>
      <c r="Y36">
        <v>1.81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0.1</v>
      </c>
      <c r="AH36">
        <v>2</v>
      </c>
      <c r="AI36">
        <v>35693454</v>
      </c>
      <c r="AJ36">
        <v>38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ROW(Source!A106)</f>
        <v>106</v>
      </c>
      <c r="B37">
        <v>35693455</v>
      </c>
      <c r="C37">
        <v>35693176</v>
      </c>
      <c r="D37">
        <v>29107777</v>
      </c>
      <c r="E37">
        <v>1</v>
      </c>
      <c r="F37">
        <v>1</v>
      </c>
      <c r="G37">
        <v>1</v>
      </c>
      <c r="H37">
        <v>3</v>
      </c>
      <c r="I37" t="s">
        <v>352</v>
      </c>
      <c r="J37" t="s">
        <v>353</v>
      </c>
      <c r="K37" t="s">
        <v>354</v>
      </c>
      <c r="L37">
        <v>1329</v>
      </c>
      <c r="N37">
        <v>1005</v>
      </c>
      <c r="O37" t="s">
        <v>355</v>
      </c>
      <c r="P37" t="s">
        <v>355</v>
      </c>
      <c r="Q37">
        <v>1000</v>
      </c>
      <c r="X37">
        <v>1.5E-3</v>
      </c>
      <c r="Y37">
        <v>32123.16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1.5E-3</v>
      </c>
      <c r="AH37">
        <v>2</v>
      </c>
      <c r="AI37">
        <v>35693455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ROW(Source!A106)</f>
        <v>106</v>
      </c>
      <c r="B38">
        <v>35693456</v>
      </c>
      <c r="C38">
        <v>35693176</v>
      </c>
      <c r="D38">
        <v>29109354</v>
      </c>
      <c r="E38">
        <v>1</v>
      </c>
      <c r="F38">
        <v>1</v>
      </c>
      <c r="G38">
        <v>1</v>
      </c>
      <c r="H38">
        <v>3</v>
      </c>
      <c r="I38" t="s">
        <v>356</v>
      </c>
      <c r="J38" t="s">
        <v>357</v>
      </c>
      <c r="K38" t="s">
        <v>358</v>
      </c>
      <c r="L38">
        <v>1346</v>
      </c>
      <c r="N38">
        <v>1009</v>
      </c>
      <c r="O38" t="s">
        <v>301</v>
      </c>
      <c r="P38" t="s">
        <v>301</v>
      </c>
      <c r="Q38">
        <v>1</v>
      </c>
      <c r="X38">
        <v>10.3</v>
      </c>
      <c r="Y38">
        <v>46.72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10.3</v>
      </c>
      <c r="AH38">
        <v>2</v>
      </c>
      <c r="AI38">
        <v>35693456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ROW(Source!A106)</f>
        <v>106</v>
      </c>
      <c r="B39">
        <v>35693457</v>
      </c>
      <c r="C39">
        <v>35693176</v>
      </c>
      <c r="D39">
        <v>29109414</v>
      </c>
      <c r="E39">
        <v>1</v>
      </c>
      <c r="F39">
        <v>1</v>
      </c>
      <c r="G39">
        <v>1</v>
      </c>
      <c r="H39">
        <v>3</v>
      </c>
      <c r="I39" t="s">
        <v>359</v>
      </c>
      <c r="J39" t="s">
        <v>360</v>
      </c>
      <c r="K39" t="s">
        <v>361</v>
      </c>
      <c r="L39">
        <v>1346</v>
      </c>
      <c r="N39">
        <v>1009</v>
      </c>
      <c r="O39" t="s">
        <v>301</v>
      </c>
      <c r="P39" t="s">
        <v>301</v>
      </c>
      <c r="Q39">
        <v>1</v>
      </c>
      <c r="X39">
        <v>360.5</v>
      </c>
      <c r="Y39">
        <v>1.58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360.5</v>
      </c>
      <c r="AH39">
        <v>2</v>
      </c>
      <c r="AI39">
        <v>35693457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ROW(Source!A106)</f>
        <v>106</v>
      </c>
      <c r="B40">
        <v>35693458</v>
      </c>
      <c r="C40">
        <v>35693176</v>
      </c>
      <c r="D40">
        <v>29109782</v>
      </c>
      <c r="E40">
        <v>1</v>
      </c>
      <c r="F40">
        <v>1</v>
      </c>
      <c r="G40">
        <v>1</v>
      </c>
      <c r="H40">
        <v>3</v>
      </c>
      <c r="I40" t="s">
        <v>362</v>
      </c>
      <c r="J40" t="s">
        <v>363</v>
      </c>
      <c r="K40" t="s">
        <v>364</v>
      </c>
      <c r="L40">
        <v>1346</v>
      </c>
      <c r="N40">
        <v>1009</v>
      </c>
      <c r="O40" t="s">
        <v>301</v>
      </c>
      <c r="P40" t="s">
        <v>301</v>
      </c>
      <c r="Q40">
        <v>1</v>
      </c>
      <c r="X40">
        <v>31</v>
      </c>
      <c r="Y40">
        <v>4.3600000000000003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31</v>
      </c>
      <c r="AH40">
        <v>2</v>
      </c>
      <c r="AI40">
        <v>35693458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ROW(Source!A106)</f>
        <v>106</v>
      </c>
      <c r="B41">
        <v>35693459</v>
      </c>
      <c r="C41">
        <v>35693176</v>
      </c>
      <c r="D41">
        <v>29111455</v>
      </c>
      <c r="E41">
        <v>1</v>
      </c>
      <c r="F41">
        <v>1</v>
      </c>
      <c r="G41">
        <v>1</v>
      </c>
      <c r="H41">
        <v>3</v>
      </c>
      <c r="I41" t="s">
        <v>365</v>
      </c>
      <c r="J41" t="s">
        <v>366</v>
      </c>
      <c r="K41" t="s">
        <v>367</v>
      </c>
      <c r="L41">
        <v>1327</v>
      </c>
      <c r="N41">
        <v>1005</v>
      </c>
      <c r="O41" t="s">
        <v>104</v>
      </c>
      <c r="P41" t="s">
        <v>104</v>
      </c>
      <c r="Q41">
        <v>1</v>
      </c>
      <c r="X41">
        <v>103</v>
      </c>
      <c r="Y41">
        <v>15.06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103</v>
      </c>
      <c r="AH41">
        <v>2</v>
      </c>
      <c r="AI41">
        <v>35693459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ROW(Source!A106)</f>
        <v>106</v>
      </c>
      <c r="B42">
        <v>35693460</v>
      </c>
      <c r="C42">
        <v>35693176</v>
      </c>
      <c r="D42">
        <v>29110744</v>
      </c>
      <c r="E42">
        <v>1</v>
      </c>
      <c r="F42">
        <v>1</v>
      </c>
      <c r="G42">
        <v>1</v>
      </c>
      <c r="H42">
        <v>3</v>
      </c>
      <c r="I42" t="s">
        <v>368</v>
      </c>
      <c r="J42" t="s">
        <v>369</v>
      </c>
      <c r="K42" t="s">
        <v>370</v>
      </c>
      <c r="L42">
        <v>1308</v>
      </c>
      <c r="N42">
        <v>1003</v>
      </c>
      <c r="O42" t="s">
        <v>155</v>
      </c>
      <c r="P42" t="s">
        <v>155</v>
      </c>
      <c r="Q42">
        <v>100</v>
      </c>
      <c r="X42">
        <v>0.76</v>
      </c>
      <c r="Y42">
        <v>36.299999999999997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0.76</v>
      </c>
      <c r="AH42">
        <v>2</v>
      </c>
      <c r="AI42">
        <v>35693460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ROW(Source!A107)</f>
        <v>107</v>
      </c>
      <c r="B43">
        <v>35693188</v>
      </c>
      <c r="C43">
        <v>35693187</v>
      </c>
      <c r="D43">
        <v>18406785</v>
      </c>
      <c r="E43">
        <v>1</v>
      </c>
      <c r="F43">
        <v>1</v>
      </c>
      <c r="G43">
        <v>1</v>
      </c>
      <c r="H43">
        <v>1</v>
      </c>
      <c r="I43" t="s">
        <v>371</v>
      </c>
      <c r="J43" t="s">
        <v>3</v>
      </c>
      <c r="K43" t="s">
        <v>372</v>
      </c>
      <c r="L43">
        <v>1369</v>
      </c>
      <c r="N43">
        <v>1013</v>
      </c>
      <c r="O43" t="s">
        <v>279</v>
      </c>
      <c r="P43" t="s">
        <v>279</v>
      </c>
      <c r="Q43">
        <v>1</v>
      </c>
      <c r="X43">
        <v>27.64</v>
      </c>
      <c r="Y43">
        <v>0</v>
      </c>
      <c r="Z43">
        <v>0</v>
      </c>
      <c r="AA43">
        <v>0</v>
      </c>
      <c r="AB43">
        <v>257.5</v>
      </c>
      <c r="AC43">
        <v>0</v>
      </c>
      <c r="AD43">
        <v>1</v>
      </c>
      <c r="AE43">
        <v>1</v>
      </c>
      <c r="AF43" t="s">
        <v>3</v>
      </c>
      <c r="AG43">
        <v>27.64</v>
      </c>
      <c r="AH43">
        <v>2</v>
      </c>
      <c r="AI43">
        <v>35693188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ROW(Source!A107)</f>
        <v>107</v>
      </c>
      <c r="B44">
        <v>35693189</v>
      </c>
      <c r="C44">
        <v>35693187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71</v>
      </c>
      <c r="J44" t="s">
        <v>3</v>
      </c>
      <c r="K44" t="s">
        <v>280</v>
      </c>
      <c r="L44">
        <v>608254</v>
      </c>
      <c r="N44">
        <v>1013</v>
      </c>
      <c r="O44" t="s">
        <v>281</v>
      </c>
      <c r="P44" t="s">
        <v>281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35693189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ROW(Source!A107)</f>
        <v>107</v>
      </c>
      <c r="B45">
        <v>35693190</v>
      </c>
      <c r="C45">
        <v>35693187</v>
      </c>
      <c r="D45">
        <v>29172556</v>
      </c>
      <c r="E45">
        <v>1</v>
      </c>
      <c r="F45">
        <v>1</v>
      </c>
      <c r="G45">
        <v>1</v>
      </c>
      <c r="H45">
        <v>2</v>
      </c>
      <c r="I45" t="s">
        <v>340</v>
      </c>
      <c r="J45" t="s">
        <v>341</v>
      </c>
      <c r="K45" t="s">
        <v>342</v>
      </c>
      <c r="L45">
        <v>1368</v>
      </c>
      <c r="N45">
        <v>1011</v>
      </c>
      <c r="O45" t="s">
        <v>285</v>
      </c>
      <c r="P45" t="s">
        <v>285</v>
      </c>
      <c r="Q45">
        <v>1</v>
      </c>
      <c r="X45">
        <v>0.01</v>
      </c>
      <c r="Y45">
        <v>0</v>
      </c>
      <c r="Z45">
        <v>31.26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35693190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ROW(Source!A107)</f>
        <v>107</v>
      </c>
      <c r="B46">
        <v>35693191</v>
      </c>
      <c r="C46">
        <v>35693187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286</v>
      </c>
      <c r="J46" t="s">
        <v>346</v>
      </c>
      <c r="K46" t="s">
        <v>288</v>
      </c>
      <c r="L46">
        <v>1368</v>
      </c>
      <c r="N46">
        <v>1011</v>
      </c>
      <c r="O46" t="s">
        <v>285</v>
      </c>
      <c r="P46" t="s">
        <v>285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35693191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ROW(Source!A107)</f>
        <v>107</v>
      </c>
      <c r="B47">
        <v>35693192</v>
      </c>
      <c r="C47">
        <v>35693187</v>
      </c>
      <c r="D47">
        <v>29107800</v>
      </c>
      <c r="E47">
        <v>1</v>
      </c>
      <c r="F47">
        <v>1</v>
      </c>
      <c r="G47">
        <v>1</v>
      </c>
      <c r="H47">
        <v>3</v>
      </c>
      <c r="I47" t="s">
        <v>349</v>
      </c>
      <c r="J47" t="s">
        <v>350</v>
      </c>
      <c r="K47" t="s">
        <v>351</v>
      </c>
      <c r="L47">
        <v>1346</v>
      </c>
      <c r="N47">
        <v>1009</v>
      </c>
      <c r="O47" t="s">
        <v>301</v>
      </c>
      <c r="P47" t="s">
        <v>301</v>
      </c>
      <c r="Q47">
        <v>1</v>
      </c>
      <c r="X47">
        <v>0.01</v>
      </c>
      <c r="Y47">
        <v>1.81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0.01</v>
      </c>
      <c r="AH47">
        <v>2</v>
      </c>
      <c r="AI47">
        <v>35693192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ROW(Source!A107)</f>
        <v>107</v>
      </c>
      <c r="B48">
        <v>35693193</v>
      </c>
      <c r="C48">
        <v>35693187</v>
      </c>
      <c r="D48">
        <v>29109390</v>
      </c>
      <c r="E48">
        <v>1</v>
      </c>
      <c r="F48">
        <v>1</v>
      </c>
      <c r="G48">
        <v>1</v>
      </c>
      <c r="H48">
        <v>3</v>
      </c>
      <c r="I48" t="s">
        <v>373</v>
      </c>
      <c r="J48" t="s">
        <v>374</v>
      </c>
      <c r="K48" t="s">
        <v>375</v>
      </c>
      <c r="L48">
        <v>1348</v>
      </c>
      <c r="N48">
        <v>1009</v>
      </c>
      <c r="O48" t="s">
        <v>134</v>
      </c>
      <c r="P48" t="s">
        <v>134</v>
      </c>
      <c r="Q48">
        <v>1000</v>
      </c>
      <c r="X48">
        <v>1.5E-3</v>
      </c>
      <c r="Y48">
        <v>25990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1.5E-3</v>
      </c>
      <c r="AH48">
        <v>2</v>
      </c>
      <c r="AI48">
        <v>35693193</v>
      </c>
      <c r="AJ48">
        <v>50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ROW(Source!A107)</f>
        <v>107</v>
      </c>
      <c r="B49">
        <v>35693194</v>
      </c>
      <c r="C49">
        <v>35693187</v>
      </c>
      <c r="D49">
        <v>29107769</v>
      </c>
      <c r="E49">
        <v>1</v>
      </c>
      <c r="F49">
        <v>1</v>
      </c>
      <c r="G49">
        <v>1</v>
      </c>
      <c r="H49">
        <v>3</v>
      </c>
      <c r="I49" t="s">
        <v>376</v>
      </c>
      <c r="J49" t="s">
        <v>377</v>
      </c>
      <c r="K49" t="s">
        <v>378</v>
      </c>
      <c r="L49">
        <v>1348</v>
      </c>
      <c r="N49">
        <v>1009</v>
      </c>
      <c r="O49" t="s">
        <v>134</v>
      </c>
      <c r="P49" t="s">
        <v>134</v>
      </c>
      <c r="Q49">
        <v>1000</v>
      </c>
      <c r="X49">
        <v>8.4999999999999995E-4</v>
      </c>
      <c r="Y49">
        <v>5649.99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8.4999999999999995E-4</v>
      </c>
      <c r="AH49">
        <v>2</v>
      </c>
      <c r="AI49">
        <v>35693194</v>
      </c>
      <c r="AJ49">
        <v>51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ROW(Source!A107)</f>
        <v>107</v>
      </c>
      <c r="B50">
        <v>35693195</v>
      </c>
      <c r="C50">
        <v>35693187</v>
      </c>
      <c r="D50">
        <v>29109600</v>
      </c>
      <c r="E50">
        <v>1</v>
      </c>
      <c r="F50">
        <v>1</v>
      </c>
      <c r="G50">
        <v>1</v>
      </c>
      <c r="H50">
        <v>3</v>
      </c>
      <c r="I50" t="s">
        <v>116</v>
      </c>
      <c r="J50" t="s">
        <v>119</v>
      </c>
      <c r="K50" t="s">
        <v>117</v>
      </c>
      <c r="L50">
        <v>1328</v>
      </c>
      <c r="N50">
        <v>1005</v>
      </c>
      <c r="O50" t="s">
        <v>118</v>
      </c>
      <c r="P50" t="s">
        <v>118</v>
      </c>
      <c r="Q50">
        <v>100</v>
      </c>
      <c r="X50">
        <v>1.1299999999999999</v>
      </c>
      <c r="Y50">
        <v>458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1.1299999999999999</v>
      </c>
      <c r="AH50">
        <v>2</v>
      </c>
      <c r="AI50">
        <v>35693195</v>
      </c>
      <c r="AJ50">
        <v>52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ROW(Source!A107)</f>
        <v>107</v>
      </c>
      <c r="B51">
        <v>35693196</v>
      </c>
      <c r="C51">
        <v>35693187</v>
      </c>
      <c r="D51">
        <v>29149868</v>
      </c>
      <c r="E51">
        <v>1</v>
      </c>
      <c r="F51">
        <v>1</v>
      </c>
      <c r="G51">
        <v>1</v>
      </c>
      <c r="H51">
        <v>3</v>
      </c>
      <c r="I51" t="s">
        <v>379</v>
      </c>
      <c r="J51" t="s">
        <v>380</v>
      </c>
      <c r="K51" t="s">
        <v>381</v>
      </c>
      <c r="L51">
        <v>1339</v>
      </c>
      <c r="N51">
        <v>1007</v>
      </c>
      <c r="O51" t="s">
        <v>382</v>
      </c>
      <c r="P51" t="s">
        <v>382</v>
      </c>
      <c r="Q51">
        <v>1</v>
      </c>
      <c r="X51">
        <v>4.0000000000000002E-4</v>
      </c>
      <c r="Y51">
        <v>74.59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4.0000000000000002E-4</v>
      </c>
      <c r="AH51">
        <v>2</v>
      </c>
      <c r="AI51">
        <v>35693196</v>
      </c>
      <c r="AJ51">
        <v>54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ROW(Source!A107)</f>
        <v>107</v>
      </c>
      <c r="B52">
        <v>35693197</v>
      </c>
      <c r="C52">
        <v>35693187</v>
      </c>
      <c r="D52">
        <v>29150040</v>
      </c>
      <c r="E52">
        <v>1</v>
      </c>
      <c r="F52">
        <v>1</v>
      </c>
      <c r="G52">
        <v>1</v>
      </c>
      <c r="H52">
        <v>3</v>
      </c>
      <c r="I52" t="s">
        <v>383</v>
      </c>
      <c r="J52" t="s">
        <v>384</v>
      </c>
      <c r="K52" t="s">
        <v>385</v>
      </c>
      <c r="L52">
        <v>1339</v>
      </c>
      <c r="N52">
        <v>1007</v>
      </c>
      <c r="O52" t="s">
        <v>382</v>
      </c>
      <c r="P52" t="s">
        <v>382</v>
      </c>
      <c r="Q52">
        <v>1</v>
      </c>
      <c r="X52">
        <v>0.01</v>
      </c>
      <c r="Y52">
        <v>2.44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0.01</v>
      </c>
      <c r="AH52">
        <v>2</v>
      </c>
      <c r="AI52">
        <v>35693197</v>
      </c>
      <c r="AJ52">
        <v>55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ROW(Source!A110)</f>
        <v>110</v>
      </c>
      <c r="B53">
        <v>35693298</v>
      </c>
      <c r="C53">
        <v>35693297</v>
      </c>
      <c r="D53">
        <v>18413230</v>
      </c>
      <c r="E53">
        <v>1</v>
      </c>
      <c r="F53">
        <v>1</v>
      </c>
      <c r="G53">
        <v>1</v>
      </c>
      <c r="H53">
        <v>1</v>
      </c>
      <c r="I53" t="s">
        <v>386</v>
      </c>
      <c r="J53" t="s">
        <v>3</v>
      </c>
      <c r="K53" t="s">
        <v>387</v>
      </c>
      <c r="L53">
        <v>1369</v>
      </c>
      <c r="N53">
        <v>1013</v>
      </c>
      <c r="O53" t="s">
        <v>279</v>
      </c>
      <c r="P53" t="s">
        <v>279</v>
      </c>
      <c r="Q53">
        <v>1</v>
      </c>
      <c r="X53">
        <v>166.47</v>
      </c>
      <c r="Y53">
        <v>0</v>
      </c>
      <c r="Z53">
        <v>0</v>
      </c>
      <c r="AA53">
        <v>0</v>
      </c>
      <c r="AB53">
        <v>266.8</v>
      </c>
      <c r="AC53">
        <v>0</v>
      </c>
      <c r="AD53">
        <v>1</v>
      </c>
      <c r="AE53">
        <v>1</v>
      </c>
      <c r="AF53" t="s">
        <v>3</v>
      </c>
      <c r="AG53">
        <v>166.47</v>
      </c>
      <c r="AH53">
        <v>2</v>
      </c>
      <c r="AI53">
        <v>35693298</v>
      </c>
      <c r="AJ53">
        <v>56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ROW(Source!A110)</f>
        <v>110</v>
      </c>
      <c r="B54">
        <v>35693299</v>
      </c>
      <c r="C54">
        <v>35693297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71</v>
      </c>
      <c r="J54" t="s">
        <v>3</v>
      </c>
      <c r="K54" t="s">
        <v>280</v>
      </c>
      <c r="L54">
        <v>608254</v>
      </c>
      <c r="N54">
        <v>1013</v>
      </c>
      <c r="O54" t="s">
        <v>281</v>
      </c>
      <c r="P54" t="s">
        <v>281</v>
      </c>
      <c r="Q54">
        <v>1</v>
      </c>
      <c r="X54">
        <v>0.08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3</v>
      </c>
      <c r="AG54">
        <v>0.08</v>
      </c>
      <c r="AH54">
        <v>2</v>
      </c>
      <c r="AI54">
        <v>35693299</v>
      </c>
      <c r="AJ54">
        <v>57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ROW(Source!A110)</f>
        <v>110</v>
      </c>
      <c r="B55">
        <v>35693300</v>
      </c>
      <c r="C55">
        <v>35693297</v>
      </c>
      <c r="D55">
        <v>29172556</v>
      </c>
      <c r="E55">
        <v>1</v>
      </c>
      <c r="F55">
        <v>1</v>
      </c>
      <c r="G55">
        <v>1</v>
      </c>
      <c r="H55">
        <v>2</v>
      </c>
      <c r="I55" t="s">
        <v>340</v>
      </c>
      <c r="J55" t="s">
        <v>341</v>
      </c>
      <c r="K55" t="s">
        <v>342</v>
      </c>
      <c r="L55">
        <v>1368</v>
      </c>
      <c r="N55">
        <v>1011</v>
      </c>
      <c r="O55" t="s">
        <v>285</v>
      </c>
      <c r="P55" t="s">
        <v>285</v>
      </c>
      <c r="Q55">
        <v>1</v>
      </c>
      <c r="X55">
        <v>0.08</v>
      </c>
      <c r="Y55">
        <v>0</v>
      </c>
      <c r="Z55">
        <v>31.26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0.08</v>
      </c>
      <c r="AH55">
        <v>2</v>
      </c>
      <c r="AI55">
        <v>35693300</v>
      </c>
      <c r="AJ55">
        <v>58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ROW(Source!A110)</f>
        <v>110</v>
      </c>
      <c r="B56">
        <v>35693301</v>
      </c>
      <c r="C56">
        <v>35693297</v>
      </c>
      <c r="D56">
        <v>29174591</v>
      </c>
      <c r="E56">
        <v>1</v>
      </c>
      <c r="F56">
        <v>1</v>
      </c>
      <c r="G56">
        <v>1</v>
      </c>
      <c r="H56">
        <v>2</v>
      </c>
      <c r="I56" t="s">
        <v>388</v>
      </c>
      <c r="J56" t="s">
        <v>389</v>
      </c>
      <c r="K56" t="s">
        <v>390</v>
      </c>
      <c r="L56">
        <v>1368</v>
      </c>
      <c r="N56">
        <v>1011</v>
      </c>
      <c r="O56" t="s">
        <v>285</v>
      </c>
      <c r="P56" t="s">
        <v>285</v>
      </c>
      <c r="Q56">
        <v>1</v>
      </c>
      <c r="X56">
        <v>0.26</v>
      </c>
      <c r="Y56">
        <v>0</v>
      </c>
      <c r="Z56">
        <v>0.95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0.26</v>
      </c>
      <c r="AH56">
        <v>2</v>
      </c>
      <c r="AI56">
        <v>35693301</v>
      </c>
      <c r="AJ56">
        <v>59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ROW(Source!A110)</f>
        <v>110</v>
      </c>
      <c r="B57">
        <v>35693302</v>
      </c>
      <c r="C57">
        <v>35693297</v>
      </c>
      <c r="D57">
        <v>29174913</v>
      </c>
      <c r="E57">
        <v>1</v>
      </c>
      <c r="F57">
        <v>1</v>
      </c>
      <c r="G57">
        <v>1</v>
      </c>
      <c r="H57">
        <v>2</v>
      </c>
      <c r="I57" t="s">
        <v>286</v>
      </c>
      <c r="J57" t="s">
        <v>346</v>
      </c>
      <c r="K57" t="s">
        <v>288</v>
      </c>
      <c r="L57">
        <v>1368</v>
      </c>
      <c r="N57">
        <v>1011</v>
      </c>
      <c r="O57" t="s">
        <v>285</v>
      </c>
      <c r="P57" t="s">
        <v>285</v>
      </c>
      <c r="Q57">
        <v>1</v>
      </c>
      <c r="X57">
        <v>0.5</v>
      </c>
      <c r="Y57">
        <v>0</v>
      </c>
      <c r="Z57">
        <v>87.17</v>
      </c>
      <c r="AA57">
        <v>11.6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0.5</v>
      </c>
      <c r="AH57">
        <v>2</v>
      </c>
      <c r="AI57">
        <v>35693302</v>
      </c>
      <c r="AJ57">
        <v>60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ROW(Source!A110)</f>
        <v>110</v>
      </c>
      <c r="B58">
        <v>35693303</v>
      </c>
      <c r="C58">
        <v>35693297</v>
      </c>
      <c r="D58">
        <v>29107800</v>
      </c>
      <c r="E58">
        <v>1</v>
      </c>
      <c r="F58">
        <v>1</v>
      </c>
      <c r="G58">
        <v>1</v>
      </c>
      <c r="H58">
        <v>3</v>
      </c>
      <c r="I58" t="s">
        <v>349</v>
      </c>
      <c r="J58" t="s">
        <v>350</v>
      </c>
      <c r="K58" t="s">
        <v>351</v>
      </c>
      <c r="L58">
        <v>1346</v>
      </c>
      <c r="N58">
        <v>1009</v>
      </c>
      <c r="O58" t="s">
        <v>301</v>
      </c>
      <c r="P58" t="s">
        <v>301</v>
      </c>
      <c r="Q58">
        <v>1</v>
      </c>
      <c r="X58">
        <v>0.2</v>
      </c>
      <c r="Y58">
        <v>1.81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0.2</v>
      </c>
      <c r="AH58">
        <v>2</v>
      </c>
      <c r="AI58">
        <v>35693303</v>
      </c>
      <c r="AJ58">
        <v>61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ROW(Source!A110)</f>
        <v>110</v>
      </c>
      <c r="B59">
        <v>35693304</v>
      </c>
      <c r="C59">
        <v>35693297</v>
      </c>
      <c r="D59">
        <v>29109411</v>
      </c>
      <c r="E59">
        <v>1</v>
      </c>
      <c r="F59">
        <v>1</v>
      </c>
      <c r="G59">
        <v>1</v>
      </c>
      <c r="H59">
        <v>3</v>
      </c>
      <c r="I59" t="s">
        <v>391</v>
      </c>
      <c r="J59" t="s">
        <v>392</v>
      </c>
      <c r="K59" t="s">
        <v>393</v>
      </c>
      <c r="L59">
        <v>1346</v>
      </c>
      <c r="N59">
        <v>1009</v>
      </c>
      <c r="O59" t="s">
        <v>301</v>
      </c>
      <c r="P59" t="s">
        <v>301</v>
      </c>
      <c r="Q59">
        <v>1</v>
      </c>
      <c r="X59">
        <v>30</v>
      </c>
      <c r="Y59">
        <v>15.95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30</v>
      </c>
      <c r="AH59">
        <v>2</v>
      </c>
      <c r="AI59">
        <v>35693304</v>
      </c>
      <c r="AJ59">
        <v>62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ROW(Source!A110)</f>
        <v>110</v>
      </c>
      <c r="B60">
        <v>35693305</v>
      </c>
      <c r="C60">
        <v>35693297</v>
      </c>
      <c r="D60">
        <v>29109535</v>
      </c>
      <c r="E60">
        <v>1</v>
      </c>
      <c r="F60">
        <v>1</v>
      </c>
      <c r="G60">
        <v>1</v>
      </c>
      <c r="H60">
        <v>3</v>
      </c>
      <c r="I60" t="s">
        <v>128</v>
      </c>
      <c r="J60" t="s">
        <v>130</v>
      </c>
      <c r="K60" t="s">
        <v>129</v>
      </c>
      <c r="L60">
        <v>1327</v>
      </c>
      <c r="N60">
        <v>1005</v>
      </c>
      <c r="O60" t="s">
        <v>104</v>
      </c>
      <c r="P60" t="s">
        <v>104</v>
      </c>
      <c r="Q60">
        <v>1</v>
      </c>
      <c r="X60">
        <v>105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105</v>
      </c>
      <c r="AH60">
        <v>2</v>
      </c>
      <c r="AI60">
        <v>35693305</v>
      </c>
      <c r="AJ60">
        <v>63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ROW(Source!A110)</f>
        <v>110</v>
      </c>
      <c r="B61">
        <v>35693306</v>
      </c>
      <c r="C61">
        <v>35693297</v>
      </c>
      <c r="D61">
        <v>29109265</v>
      </c>
      <c r="E61">
        <v>1</v>
      </c>
      <c r="F61">
        <v>1</v>
      </c>
      <c r="G61">
        <v>1</v>
      </c>
      <c r="H61">
        <v>3</v>
      </c>
      <c r="I61" t="s">
        <v>132</v>
      </c>
      <c r="J61" t="s">
        <v>135</v>
      </c>
      <c r="K61" t="s">
        <v>133</v>
      </c>
      <c r="L61">
        <v>1348</v>
      </c>
      <c r="N61">
        <v>1009</v>
      </c>
      <c r="O61" t="s">
        <v>134</v>
      </c>
      <c r="P61" t="s">
        <v>134</v>
      </c>
      <c r="Q61">
        <v>1000</v>
      </c>
      <c r="X61">
        <v>8.8999999999999999E-3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3</v>
      </c>
      <c r="AG61">
        <v>8.8999999999999999E-3</v>
      </c>
      <c r="AH61">
        <v>2</v>
      </c>
      <c r="AI61">
        <v>35693306</v>
      </c>
      <c r="AJ61">
        <v>64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ROW(Source!A113)</f>
        <v>113</v>
      </c>
      <c r="B62">
        <v>35693310</v>
      </c>
      <c r="C62">
        <v>35693309</v>
      </c>
      <c r="D62">
        <v>18407150</v>
      </c>
      <c r="E62">
        <v>1</v>
      </c>
      <c r="F62">
        <v>1</v>
      </c>
      <c r="G62">
        <v>1</v>
      </c>
      <c r="H62">
        <v>1</v>
      </c>
      <c r="I62" t="s">
        <v>394</v>
      </c>
      <c r="J62" t="s">
        <v>3</v>
      </c>
      <c r="K62" t="s">
        <v>395</v>
      </c>
      <c r="L62">
        <v>1369</v>
      </c>
      <c r="N62">
        <v>1013</v>
      </c>
      <c r="O62" t="s">
        <v>279</v>
      </c>
      <c r="P62" t="s">
        <v>279</v>
      </c>
      <c r="Q62">
        <v>1</v>
      </c>
      <c r="X62">
        <v>21.19</v>
      </c>
      <c r="Y62">
        <v>0</v>
      </c>
      <c r="Z62">
        <v>0</v>
      </c>
      <c r="AA62">
        <v>0</v>
      </c>
      <c r="AB62">
        <v>247.91</v>
      </c>
      <c r="AC62">
        <v>0</v>
      </c>
      <c r="AD62">
        <v>1</v>
      </c>
      <c r="AE62">
        <v>1</v>
      </c>
      <c r="AF62" t="s">
        <v>3</v>
      </c>
      <c r="AG62">
        <v>21.19</v>
      </c>
      <c r="AH62">
        <v>2</v>
      </c>
      <c r="AI62">
        <v>35693310</v>
      </c>
      <c r="AJ62">
        <v>65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ROW(Source!A113)</f>
        <v>113</v>
      </c>
      <c r="B63">
        <v>35693311</v>
      </c>
      <c r="C63">
        <v>35693309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71</v>
      </c>
      <c r="J63" t="s">
        <v>3</v>
      </c>
      <c r="K63" t="s">
        <v>280</v>
      </c>
      <c r="L63">
        <v>608254</v>
      </c>
      <c r="N63">
        <v>1013</v>
      </c>
      <c r="O63" t="s">
        <v>281</v>
      </c>
      <c r="P63" t="s">
        <v>281</v>
      </c>
      <c r="Q63">
        <v>1</v>
      </c>
      <c r="X63">
        <v>0.04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3</v>
      </c>
      <c r="AG63">
        <v>0.04</v>
      </c>
      <c r="AH63">
        <v>2</v>
      </c>
      <c r="AI63">
        <v>35693311</v>
      </c>
      <c r="AJ63">
        <v>66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ROW(Source!A113)</f>
        <v>113</v>
      </c>
      <c r="B64">
        <v>35693312</v>
      </c>
      <c r="C64">
        <v>35693309</v>
      </c>
      <c r="D64">
        <v>29172556</v>
      </c>
      <c r="E64">
        <v>1</v>
      </c>
      <c r="F64">
        <v>1</v>
      </c>
      <c r="G64">
        <v>1</v>
      </c>
      <c r="H64">
        <v>2</v>
      </c>
      <c r="I64" t="s">
        <v>340</v>
      </c>
      <c r="J64" t="s">
        <v>341</v>
      </c>
      <c r="K64" t="s">
        <v>342</v>
      </c>
      <c r="L64">
        <v>1368</v>
      </c>
      <c r="N64">
        <v>1011</v>
      </c>
      <c r="O64" t="s">
        <v>285</v>
      </c>
      <c r="P64" t="s">
        <v>285</v>
      </c>
      <c r="Q64">
        <v>1</v>
      </c>
      <c r="X64">
        <v>0.04</v>
      </c>
      <c r="Y64">
        <v>0</v>
      </c>
      <c r="Z64">
        <v>31.26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0.04</v>
      </c>
      <c r="AH64">
        <v>2</v>
      </c>
      <c r="AI64">
        <v>35693312</v>
      </c>
      <c r="AJ64">
        <v>67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ROW(Source!A113)</f>
        <v>113</v>
      </c>
      <c r="B65">
        <v>35693313</v>
      </c>
      <c r="C65">
        <v>35693309</v>
      </c>
      <c r="D65">
        <v>29174913</v>
      </c>
      <c r="E65">
        <v>1</v>
      </c>
      <c r="F65">
        <v>1</v>
      </c>
      <c r="G65">
        <v>1</v>
      </c>
      <c r="H65">
        <v>2</v>
      </c>
      <c r="I65" t="s">
        <v>286</v>
      </c>
      <c r="J65" t="s">
        <v>346</v>
      </c>
      <c r="K65" t="s">
        <v>288</v>
      </c>
      <c r="L65">
        <v>1368</v>
      </c>
      <c r="N65">
        <v>1011</v>
      </c>
      <c r="O65" t="s">
        <v>285</v>
      </c>
      <c r="P65" t="s">
        <v>285</v>
      </c>
      <c r="Q65">
        <v>1</v>
      </c>
      <c r="X65">
        <v>0.15</v>
      </c>
      <c r="Y65">
        <v>0</v>
      </c>
      <c r="Z65">
        <v>87.17</v>
      </c>
      <c r="AA65">
        <v>11.6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0.15</v>
      </c>
      <c r="AH65">
        <v>2</v>
      </c>
      <c r="AI65">
        <v>35693313</v>
      </c>
      <c r="AJ65">
        <v>68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ROW(Source!A113)</f>
        <v>113</v>
      </c>
      <c r="B66">
        <v>35693314</v>
      </c>
      <c r="C66">
        <v>35693309</v>
      </c>
      <c r="D66">
        <v>29108696</v>
      </c>
      <c r="E66">
        <v>1</v>
      </c>
      <c r="F66">
        <v>1</v>
      </c>
      <c r="G66">
        <v>1</v>
      </c>
      <c r="H66">
        <v>3</v>
      </c>
      <c r="I66" t="s">
        <v>396</v>
      </c>
      <c r="J66" t="s">
        <v>397</v>
      </c>
      <c r="K66" t="s">
        <v>398</v>
      </c>
      <c r="L66">
        <v>1354</v>
      </c>
      <c r="N66">
        <v>1010</v>
      </c>
      <c r="O66" t="s">
        <v>175</v>
      </c>
      <c r="P66" t="s">
        <v>175</v>
      </c>
      <c r="Q66">
        <v>1</v>
      </c>
      <c r="X66">
        <v>56.6</v>
      </c>
      <c r="Y66">
        <v>67.209999999999994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56.6</v>
      </c>
      <c r="AH66">
        <v>2</v>
      </c>
      <c r="AI66">
        <v>35693314</v>
      </c>
      <c r="AJ66">
        <v>69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ROW(Source!A113)</f>
        <v>113</v>
      </c>
      <c r="B67">
        <v>35693315</v>
      </c>
      <c r="C67">
        <v>35693309</v>
      </c>
      <c r="D67">
        <v>29109717</v>
      </c>
      <c r="E67">
        <v>1</v>
      </c>
      <c r="F67">
        <v>1</v>
      </c>
      <c r="G67">
        <v>1</v>
      </c>
      <c r="H67">
        <v>3</v>
      </c>
      <c r="I67" t="s">
        <v>149</v>
      </c>
      <c r="J67" t="s">
        <v>151</v>
      </c>
      <c r="K67" t="s">
        <v>150</v>
      </c>
      <c r="L67">
        <v>1301</v>
      </c>
      <c r="N67">
        <v>1003</v>
      </c>
      <c r="O67" t="s">
        <v>146</v>
      </c>
      <c r="P67" t="s">
        <v>146</v>
      </c>
      <c r="Q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 t="s">
        <v>3</v>
      </c>
      <c r="AG67">
        <v>0</v>
      </c>
      <c r="AH67">
        <v>2</v>
      </c>
      <c r="AI67">
        <v>35693315</v>
      </c>
      <c r="AJ67">
        <v>71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ROW(Source!A113)</f>
        <v>113</v>
      </c>
      <c r="B68">
        <v>35693316</v>
      </c>
      <c r="C68">
        <v>35693309</v>
      </c>
      <c r="D68">
        <v>29115197</v>
      </c>
      <c r="E68">
        <v>1</v>
      </c>
      <c r="F68">
        <v>1</v>
      </c>
      <c r="G68">
        <v>1</v>
      </c>
      <c r="H68">
        <v>3</v>
      </c>
      <c r="I68" t="s">
        <v>399</v>
      </c>
      <c r="J68" t="s">
        <v>400</v>
      </c>
      <c r="K68" t="s">
        <v>401</v>
      </c>
      <c r="L68">
        <v>1354</v>
      </c>
      <c r="N68">
        <v>1010</v>
      </c>
      <c r="O68" t="s">
        <v>175</v>
      </c>
      <c r="P68" t="s">
        <v>175</v>
      </c>
      <c r="Q68">
        <v>1</v>
      </c>
      <c r="X68">
        <v>400</v>
      </c>
      <c r="Y68">
        <v>0.5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400</v>
      </c>
      <c r="AH68">
        <v>2</v>
      </c>
      <c r="AI68">
        <v>35693316</v>
      </c>
      <c r="AJ68">
        <v>72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ROW(Source!A116)</f>
        <v>116</v>
      </c>
      <c r="B69">
        <v>35693377</v>
      </c>
      <c r="C69">
        <v>35693376</v>
      </c>
      <c r="D69">
        <v>18407150</v>
      </c>
      <c r="E69">
        <v>1</v>
      </c>
      <c r="F69">
        <v>1</v>
      </c>
      <c r="G69">
        <v>1</v>
      </c>
      <c r="H69">
        <v>1</v>
      </c>
      <c r="I69" t="s">
        <v>394</v>
      </c>
      <c r="J69" t="s">
        <v>3</v>
      </c>
      <c r="K69" t="s">
        <v>395</v>
      </c>
      <c r="L69">
        <v>1369</v>
      </c>
      <c r="N69">
        <v>1013</v>
      </c>
      <c r="O69" t="s">
        <v>279</v>
      </c>
      <c r="P69" t="s">
        <v>279</v>
      </c>
      <c r="Q69">
        <v>1</v>
      </c>
      <c r="X69">
        <v>41.41</v>
      </c>
      <c r="Y69">
        <v>0</v>
      </c>
      <c r="Z69">
        <v>0</v>
      </c>
      <c r="AA69">
        <v>0</v>
      </c>
      <c r="AB69">
        <v>247.91</v>
      </c>
      <c r="AC69">
        <v>0</v>
      </c>
      <c r="AD69">
        <v>1</v>
      </c>
      <c r="AE69">
        <v>1</v>
      </c>
      <c r="AF69" t="s">
        <v>3</v>
      </c>
      <c r="AG69">
        <v>41.41</v>
      </c>
      <c r="AH69">
        <v>2</v>
      </c>
      <c r="AI69">
        <v>35693377</v>
      </c>
      <c r="AJ69">
        <v>73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ROW(Source!A116)</f>
        <v>116</v>
      </c>
      <c r="B70">
        <v>35693378</v>
      </c>
      <c r="C70">
        <v>35693376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71</v>
      </c>
      <c r="J70" t="s">
        <v>3</v>
      </c>
      <c r="K70" t="s">
        <v>280</v>
      </c>
      <c r="L70">
        <v>608254</v>
      </c>
      <c r="N70">
        <v>1013</v>
      </c>
      <c r="O70" t="s">
        <v>281</v>
      </c>
      <c r="P70" t="s">
        <v>281</v>
      </c>
      <c r="Q70">
        <v>1</v>
      </c>
      <c r="X70">
        <v>0.08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3</v>
      </c>
      <c r="AG70">
        <v>0.08</v>
      </c>
      <c r="AH70">
        <v>2</v>
      </c>
      <c r="AI70">
        <v>35693378</v>
      </c>
      <c r="AJ70">
        <v>74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ROW(Source!A116)</f>
        <v>116</v>
      </c>
      <c r="B71">
        <v>35693379</v>
      </c>
      <c r="C71">
        <v>35693376</v>
      </c>
      <c r="D71">
        <v>29172556</v>
      </c>
      <c r="E71">
        <v>1</v>
      </c>
      <c r="F71">
        <v>1</v>
      </c>
      <c r="G71">
        <v>1</v>
      </c>
      <c r="H71">
        <v>2</v>
      </c>
      <c r="I71" t="s">
        <v>340</v>
      </c>
      <c r="J71" t="s">
        <v>341</v>
      </c>
      <c r="K71" t="s">
        <v>342</v>
      </c>
      <c r="L71">
        <v>1368</v>
      </c>
      <c r="N71">
        <v>1011</v>
      </c>
      <c r="O71" t="s">
        <v>285</v>
      </c>
      <c r="P71" t="s">
        <v>285</v>
      </c>
      <c r="Q71">
        <v>1</v>
      </c>
      <c r="X71">
        <v>0.08</v>
      </c>
      <c r="Y71">
        <v>0</v>
      </c>
      <c r="Z71">
        <v>31.26</v>
      </c>
      <c r="AA71">
        <v>13.5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0.08</v>
      </c>
      <c r="AH71">
        <v>2</v>
      </c>
      <c r="AI71">
        <v>35693379</v>
      </c>
      <c r="AJ71">
        <v>75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ROW(Source!A116)</f>
        <v>116</v>
      </c>
      <c r="B72">
        <v>35693380</v>
      </c>
      <c r="C72">
        <v>35693376</v>
      </c>
      <c r="D72">
        <v>29174913</v>
      </c>
      <c r="E72">
        <v>1</v>
      </c>
      <c r="F72">
        <v>1</v>
      </c>
      <c r="G72">
        <v>1</v>
      </c>
      <c r="H72">
        <v>2</v>
      </c>
      <c r="I72" t="s">
        <v>286</v>
      </c>
      <c r="J72" t="s">
        <v>346</v>
      </c>
      <c r="K72" t="s">
        <v>288</v>
      </c>
      <c r="L72">
        <v>1368</v>
      </c>
      <c r="N72">
        <v>1011</v>
      </c>
      <c r="O72" t="s">
        <v>285</v>
      </c>
      <c r="P72" t="s">
        <v>285</v>
      </c>
      <c r="Q72">
        <v>1</v>
      </c>
      <c r="X72">
        <v>0.04</v>
      </c>
      <c r="Y72">
        <v>0</v>
      </c>
      <c r="Z72">
        <v>87.17</v>
      </c>
      <c r="AA72">
        <v>11.6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0.04</v>
      </c>
      <c r="AH72">
        <v>2</v>
      </c>
      <c r="AI72">
        <v>35693380</v>
      </c>
      <c r="AJ72">
        <v>76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ROW(Source!A116)</f>
        <v>116</v>
      </c>
      <c r="B73">
        <v>35693381</v>
      </c>
      <c r="C73">
        <v>35693376</v>
      </c>
      <c r="D73">
        <v>29113606</v>
      </c>
      <c r="E73">
        <v>1</v>
      </c>
      <c r="F73">
        <v>1</v>
      </c>
      <c r="G73">
        <v>1</v>
      </c>
      <c r="H73">
        <v>3</v>
      </c>
      <c r="I73" t="s">
        <v>402</v>
      </c>
      <c r="J73" t="s">
        <v>403</v>
      </c>
      <c r="K73" t="s">
        <v>404</v>
      </c>
      <c r="L73">
        <v>1348</v>
      </c>
      <c r="N73">
        <v>1009</v>
      </c>
      <c r="O73" t="s">
        <v>134</v>
      </c>
      <c r="P73" t="s">
        <v>134</v>
      </c>
      <c r="Q73">
        <v>1000</v>
      </c>
      <c r="X73">
        <v>6.0000000000000001E-3</v>
      </c>
      <c r="Y73">
        <v>8022.98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6.0000000000000001E-3</v>
      </c>
      <c r="AH73">
        <v>2</v>
      </c>
      <c r="AI73">
        <v>35693381</v>
      </c>
      <c r="AJ73">
        <v>77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ROW(Source!A116)</f>
        <v>116</v>
      </c>
      <c r="B74">
        <v>35693382</v>
      </c>
      <c r="C74">
        <v>35693376</v>
      </c>
      <c r="D74">
        <v>29113165</v>
      </c>
      <c r="E74">
        <v>1</v>
      </c>
      <c r="F74">
        <v>1</v>
      </c>
      <c r="G74">
        <v>1</v>
      </c>
      <c r="H74">
        <v>3</v>
      </c>
      <c r="I74" t="s">
        <v>405</v>
      </c>
      <c r="J74" t="s">
        <v>406</v>
      </c>
      <c r="K74" t="s">
        <v>407</v>
      </c>
      <c r="L74">
        <v>1348</v>
      </c>
      <c r="N74">
        <v>1009</v>
      </c>
      <c r="O74" t="s">
        <v>134</v>
      </c>
      <c r="P74" t="s">
        <v>134</v>
      </c>
      <c r="Q74">
        <v>1000</v>
      </c>
      <c r="X74">
        <v>0.184</v>
      </c>
      <c r="Y74">
        <v>11200.01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0.184</v>
      </c>
      <c r="AH74">
        <v>2</v>
      </c>
      <c r="AI74">
        <v>35693382</v>
      </c>
      <c r="AJ74">
        <v>78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ROW(Source!A116)</f>
        <v>116</v>
      </c>
      <c r="B75">
        <v>35693383</v>
      </c>
      <c r="C75">
        <v>35693376</v>
      </c>
      <c r="D75">
        <v>29114332</v>
      </c>
      <c r="E75">
        <v>1</v>
      </c>
      <c r="F75">
        <v>1</v>
      </c>
      <c r="G75">
        <v>1</v>
      </c>
      <c r="H75">
        <v>3</v>
      </c>
      <c r="I75" t="s">
        <v>408</v>
      </c>
      <c r="J75" t="s">
        <v>409</v>
      </c>
      <c r="K75" t="s">
        <v>410</v>
      </c>
      <c r="L75">
        <v>1348</v>
      </c>
      <c r="N75">
        <v>1009</v>
      </c>
      <c r="O75" t="s">
        <v>134</v>
      </c>
      <c r="P75" t="s">
        <v>134</v>
      </c>
      <c r="Q75">
        <v>1000</v>
      </c>
      <c r="X75">
        <v>4.0000000000000001E-3</v>
      </c>
      <c r="Y75">
        <v>11978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4.0000000000000001E-3</v>
      </c>
      <c r="AH75">
        <v>2</v>
      </c>
      <c r="AI75">
        <v>35693383</v>
      </c>
      <c r="AJ75">
        <v>79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ROW(Source!A116)</f>
        <v>116</v>
      </c>
      <c r="B76">
        <v>35693384</v>
      </c>
      <c r="C76">
        <v>35693376</v>
      </c>
      <c r="D76">
        <v>29164349</v>
      </c>
      <c r="E76">
        <v>1</v>
      </c>
      <c r="F76">
        <v>1</v>
      </c>
      <c r="G76">
        <v>1</v>
      </c>
      <c r="H76">
        <v>3</v>
      </c>
      <c r="I76" t="s">
        <v>161</v>
      </c>
      <c r="J76" t="s">
        <v>163</v>
      </c>
      <c r="K76" t="s">
        <v>162</v>
      </c>
      <c r="L76">
        <v>1348</v>
      </c>
      <c r="N76">
        <v>1009</v>
      </c>
      <c r="O76" t="s">
        <v>134</v>
      </c>
      <c r="P76" t="s">
        <v>134</v>
      </c>
      <c r="Q76">
        <v>1000</v>
      </c>
      <c r="X76">
        <v>0.224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 t="s">
        <v>3</v>
      </c>
      <c r="AG76">
        <v>0.224</v>
      </c>
      <c r="AH76">
        <v>2</v>
      </c>
      <c r="AI76">
        <v>35693384</v>
      </c>
      <c r="AJ76">
        <v>80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ROW(Source!A118)</f>
        <v>118</v>
      </c>
      <c r="B77">
        <v>33894644</v>
      </c>
      <c r="C77">
        <v>33894634</v>
      </c>
      <c r="D77">
        <v>9431548</v>
      </c>
      <c r="E77">
        <v>1</v>
      </c>
      <c r="F77">
        <v>1</v>
      </c>
      <c r="G77">
        <v>1</v>
      </c>
      <c r="H77">
        <v>1</v>
      </c>
      <c r="I77" t="s">
        <v>315</v>
      </c>
      <c r="J77" t="s">
        <v>3</v>
      </c>
      <c r="K77" t="s">
        <v>316</v>
      </c>
      <c r="L77">
        <v>1369</v>
      </c>
      <c r="N77">
        <v>1013</v>
      </c>
      <c r="O77" t="s">
        <v>279</v>
      </c>
      <c r="P77" t="s">
        <v>279</v>
      </c>
      <c r="Q77">
        <v>1</v>
      </c>
      <c r="X77">
        <v>35.130000000000003</v>
      </c>
      <c r="Y77">
        <v>0</v>
      </c>
      <c r="Z77">
        <v>0</v>
      </c>
      <c r="AA77">
        <v>0</v>
      </c>
      <c r="AB77">
        <v>288.31</v>
      </c>
      <c r="AC77">
        <v>0</v>
      </c>
      <c r="AD77">
        <v>1</v>
      </c>
      <c r="AE77">
        <v>1</v>
      </c>
      <c r="AF77" t="s">
        <v>3</v>
      </c>
      <c r="AG77">
        <v>35.130000000000003</v>
      </c>
      <c r="AH77">
        <v>2</v>
      </c>
      <c r="AI77">
        <v>33894635</v>
      </c>
      <c r="AJ77">
        <v>81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ROW(Source!A118)</f>
        <v>118</v>
      </c>
      <c r="B78">
        <v>33894645</v>
      </c>
      <c r="C78">
        <v>33894634</v>
      </c>
      <c r="D78">
        <v>121548</v>
      </c>
      <c r="E78">
        <v>1</v>
      </c>
      <c r="F78">
        <v>1</v>
      </c>
      <c r="G78">
        <v>1</v>
      </c>
      <c r="H78">
        <v>1</v>
      </c>
      <c r="I78" t="s">
        <v>71</v>
      </c>
      <c r="J78" t="s">
        <v>3</v>
      </c>
      <c r="K78" t="s">
        <v>280</v>
      </c>
      <c r="L78">
        <v>608254</v>
      </c>
      <c r="N78">
        <v>1013</v>
      </c>
      <c r="O78" t="s">
        <v>281</v>
      </c>
      <c r="P78" t="s">
        <v>281</v>
      </c>
      <c r="Q78">
        <v>1</v>
      </c>
      <c r="X78">
        <v>0.03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2</v>
      </c>
      <c r="AF78" t="s">
        <v>3</v>
      </c>
      <c r="AG78">
        <v>0.03</v>
      </c>
      <c r="AH78">
        <v>2</v>
      </c>
      <c r="AI78">
        <v>33894636</v>
      </c>
      <c r="AJ78">
        <v>82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ROW(Source!A118)</f>
        <v>118</v>
      </c>
      <c r="B79">
        <v>33894646</v>
      </c>
      <c r="C79">
        <v>33894634</v>
      </c>
      <c r="D79">
        <v>24316470</v>
      </c>
      <c r="E79">
        <v>1</v>
      </c>
      <c r="F79">
        <v>1</v>
      </c>
      <c r="G79">
        <v>1</v>
      </c>
      <c r="H79">
        <v>2</v>
      </c>
      <c r="I79" t="s">
        <v>282</v>
      </c>
      <c r="J79" t="s">
        <v>283</v>
      </c>
      <c r="K79" t="s">
        <v>284</v>
      </c>
      <c r="L79">
        <v>1368</v>
      </c>
      <c r="N79">
        <v>1011</v>
      </c>
      <c r="O79" t="s">
        <v>285</v>
      </c>
      <c r="P79" t="s">
        <v>285</v>
      </c>
      <c r="Q79">
        <v>1</v>
      </c>
      <c r="X79">
        <v>0.03</v>
      </c>
      <c r="Y79">
        <v>0</v>
      </c>
      <c r="Z79">
        <v>134.65</v>
      </c>
      <c r="AA79">
        <v>13.5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0.03</v>
      </c>
      <c r="AH79">
        <v>2</v>
      </c>
      <c r="AI79">
        <v>33894637</v>
      </c>
      <c r="AJ79">
        <v>83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ROW(Source!A118)</f>
        <v>118</v>
      </c>
      <c r="B80">
        <v>33894647</v>
      </c>
      <c r="C80">
        <v>33894634</v>
      </c>
      <c r="D80">
        <v>24281578</v>
      </c>
      <c r="E80">
        <v>1</v>
      </c>
      <c r="F80">
        <v>1</v>
      </c>
      <c r="G80">
        <v>1</v>
      </c>
      <c r="H80">
        <v>2</v>
      </c>
      <c r="I80" t="s">
        <v>343</v>
      </c>
      <c r="J80" t="s">
        <v>411</v>
      </c>
      <c r="K80" t="s">
        <v>345</v>
      </c>
      <c r="L80">
        <v>1368</v>
      </c>
      <c r="N80">
        <v>1011</v>
      </c>
      <c r="O80" t="s">
        <v>285</v>
      </c>
      <c r="P80" t="s">
        <v>285</v>
      </c>
      <c r="Q80">
        <v>1</v>
      </c>
      <c r="X80">
        <v>4.0999999999999996</v>
      </c>
      <c r="Y80">
        <v>0</v>
      </c>
      <c r="Z80">
        <v>1.95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4.0999999999999996</v>
      </c>
      <c r="AH80">
        <v>2</v>
      </c>
      <c r="AI80">
        <v>33894638</v>
      </c>
      <c r="AJ80">
        <v>84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ROW(Source!A118)</f>
        <v>118</v>
      </c>
      <c r="B81">
        <v>33894648</v>
      </c>
      <c r="C81">
        <v>33894634</v>
      </c>
      <c r="D81">
        <v>24262102</v>
      </c>
      <c r="E81">
        <v>1</v>
      </c>
      <c r="F81">
        <v>1</v>
      </c>
      <c r="G81">
        <v>1</v>
      </c>
      <c r="H81">
        <v>2</v>
      </c>
      <c r="I81" t="s">
        <v>286</v>
      </c>
      <c r="J81" t="s">
        <v>287</v>
      </c>
      <c r="K81" t="s">
        <v>288</v>
      </c>
      <c r="L81">
        <v>1368</v>
      </c>
      <c r="N81">
        <v>1011</v>
      </c>
      <c r="O81" t="s">
        <v>285</v>
      </c>
      <c r="P81" t="s">
        <v>285</v>
      </c>
      <c r="Q81">
        <v>1</v>
      </c>
      <c r="X81">
        <v>0.02</v>
      </c>
      <c r="Y81">
        <v>0</v>
      </c>
      <c r="Z81">
        <v>87.17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0.02</v>
      </c>
      <c r="AH81">
        <v>2</v>
      </c>
      <c r="AI81">
        <v>33894639</v>
      </c>
      <c r="AJ81">
        <v>85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ROW(Source!A118)</f>
        <v>118</v>
      </c>
      <c r="B82">
        <v>33894649</v>
      </c>
      <c r="C82">
        <v>33894634</v>
      </c>
      <c r="D82">
        <v>24572074</v>
      </c>
      <c r="E82">
        <v>1</v>
      </c>
      <c r="F82">
        <v>1</v>
      </c>
      <c r="G82">
        <v>1</v>
      </c>
      <c r="H82">
        <v>3</v>
      </c>
      <c r="I82" t="s">
        <v>412</v>
      </c>
      <c r="J82" t="s">
        <v>413</v>
      </c>
      <c r="K82" t="s">
        <v>414</v>
      </c>
      <c r="L82">
        <v>1348</v>
      </c>
      <c r="N82">
        <v>1009</v>
      </c>
      <c r="O82" t="s">
        <v>134</v>
      </c>
      <c r="P82" t="s">
        <v>134</v>
      </c>
      <c r="Q82">
        <v>1000</v>
      </c>
      <c r="X82">
        <v>1.6000000000000001E-4</v>
      </c>
      <c r="Y82">
        <v>29800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1.6000000000000001E-4</v>
      </c>
      <c r="AH82">
        <v>2</v>
      </c>
      <c r="AI82">
        <v>33894640</v>
      </c>
      <c r="AJ82">
        <v>86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ROW(Source!A118)</f>
        <v>118</v>
      </c>
      <c r="B83">
        <v>33894650</v>
      </c>
      <c r="C83">
        <v>33894634</v>
      </c>
      <c r="D83">
        <v>24386722</v>
      </c>
      <c r="E83">
        <v>1</v>
      </c>
      <c r="F83">
        <v>1</v>
      </c>
      <c r="G83">
        <v>1</v>
      </c>
      <c r="H83">
        <v>3</v>
      </c>
      <c r="I83" t="s">
        <v>415</v>
      </c>
      <c r="J83" t="s">
        <v>416</v>
      </c>
      <c r="K83" t="s">
        <v>417</v>
      </c>
      <c r="L83">
        <v>1348</v>
      </c>
      <c r="N83">
        <v>1009</v>
      </c>
      <c r="O83" t="s">
        <v>134</v>
      </c>
      <c r="P83" t="s">
        <v>134</v>
      </c>
      <c r="Q83">
        <v>1000</v>
      </c>
      <c r="X83">
        <v>2.9999999999999997E-4</v>
      </c>
      <c r="Y83">
        <v>12430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2.9999999999999997E-4</v>
      </c>
      <c r="AH83">
        <v>2</v>
      </c>
      <c r="AI83">
        <v>33894641</v>
      </c>
      <c r="AJ83">
        <v>87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ROW(Source!A118)</f>
        <v>118</v>
      </c>
      <c r="B84">
        <v>33894651</v>
      </c>
      <c r="C84">
        <v>33894634</v>
      </c>
      <c r="D84">
        <v>24358570</v>
      </c>
      <c r="E84">
        <v>1</v>
      </c>
      <c r="F84">
        <v>1</v>
      </c>
      <c r="G84">
        <v>1</v>
      </c>
      <c r="H84">
        <v>3</v>
      </c>
      <c r="I84" t="s">
        <v>305</v>
      </c>
      <c r="J84" t="s">
        <v>306</v>
      </c>
      <c r="K84" t="s">
        <v>307</v>
      </c>
      <c r="L84">
        <v>1355</v>
      </c>
      <c r="N84">
        <v>1010</v>
      </c>
      <c r="O84" t="s">
        <v>88</v>
      </c>
      <c r="P84" t="s">
        <v>88</v>
      </c>
      <c r="Q84">
        <v>100</v>
      </c>
      <c r="X84">
        <v>1.02</v>
      </c>
      <c r="Y84">
        <v>86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1.02</v>
      </c>
      <c r="AH84">
        <v>2</v>
      </c>
      <c r="AI84">
        <v>33894642</v>
      </c>
      <c r="AJ84">
        <v>88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ROW(Source!A118)</f>
        <v>118</v>
      </c>
      <c r="B85">
        <v>33894652</v>
      </c>
      <c r="C85">
        <v>33894634</v>
      </c>
      <c r="D85">
        <v>24519631</v>
      </c>
      <c r="E85">
        <v>1</v>
      </c>
      <c r="F85">
        <v>1</v>
      </c>
      <c r="G85">
        <v>1</v>
      </c>
      <c r="H85">
        <v>3</v>
      </c>
      <c r="I85" t="s">
        <v>311</v>
      </c>
      <c r="J85" t="s">
        <v>312</v>
      </c>
      <c r="K85" t="s">
        <v>313</v>
      </c>
      <c r="L85">
        <v>1374</v>
      </c>
      <c r="N85">
        <v>1013</v>
      </c>
      <c r="O85" t="s">
        <v>314</v>
      </c>
      <c r="P85" t="s">
        <v>314</v>
      </c>
      <c r="Q85">
        <v>1</v>
      </c>
      <c r="X85">
        <v>6.97</v>
      </c>
      <c r="Y85">
        <v>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6.97</v>
      </c>
      <c r="AH85">
        <v>2</v>
      </c>
      <c r="AI85">
        <v>33894643</v>
      </c>
      <c r="AJ85">
        <v>89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ROW(Source!A119)</f>
        <v>119</v>
      </c>
      <c r="B86">
        <v>33893504</v>
      </c>
      <c r="C86">
        <v>33893492</v>
      </c>
      <c r="D86">
        <v>29364679</v>
      </c>
      <c r="E86">
        <v>1</v>
      </c>
      <c r="F86">
        <v>1</v>
      </c>
      <c r="G86">
        <v>1</v>
      </c>
      <c r="H86">
        <v>1</v>
      </c>
      <c r="I86" t="s">
        <v>418</v>
      </c>
      <c r="J86" t="s">
        <v>3</v>
      </c>
      <c r="K86" t="s">
        <v>316</v>
      </c>
      <c r="L86">
        <v>1369</v>
      </c>
      <c r="N86">
        <v>1013</v>
      </c>
      <c r="O86" t="s">
        <v>279</v>
      </c>
      <c r="P86" t="s">
        <v>279</v>
      </c>
      <c r="Q86">
        <v>1</v>
      </c>
      <c r="X86">
        <v>34.56</v>
      </c>
      <c r="Y86">
        <v>0</v>
      </c>
      <c r="Z86">
        <v>0</v>
      </c>
      <c r="AA86">
        <v>0</v>
      </c>
      <c r="AB86">
        <v>288.31</v>
      </c>
      <c r="AC86">
        <v>0</v>
      </c>
      <c r="AD86">
        <v>1</v>
      </c>
      <c r="AE86">
        <v>1</v>
      </c>
      <c r="AF86" t="s">
        <v>3</v>
      </c>
      <c r="AG86">
        <v>34.56</v>
      </c>
      <c r="AH86">
        <v>2</v>
      </c>
      <c r="AI86">
        <v>33893493</v>
      </c>
      <c r="AJ86">
        <v>90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ROW(Source!A119)</f>
        <v>119</v>
      </c>
      <c r="B87">
        <v>33893505</v>
      </c>
      <c r="C87">
        <v>33893492</v>
      </c>
      <c r="D87">
        <v>121548</v>
      </c>
      <c r="E87">
        <v>1</v>
      </c>
      <c r="F87">
        <v>1</v>
      </c>
      <c r="G87">
        <v>1</v>
      </c>
      <c r="H87">
        <v>1</v>
      </c>
      <c r="I87" t="s">
        <v>71</v>
      </c>
      <c r="J87" t="s">
        <v>3</v>
      </c>
      <c r="K87" t="s">
        <v>280</v>
      </c>
      <c r="L87">
        <v>608254</v>
      </c>
      <c r="N87">
        <v>1013</v>
      </c>
      <c r="O87" t="s">
        <v>281</v>
      </c>
      <c r="P87" t="s">
        <v>281</v>
      </c>
      <c r="Q87">
        <v>1</v>
      </c>
      <c r="X87">
        <v>0.03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2</v>
      </c>
      <c r="AF87" t="s">
        <v>3</v>
      </c>
      <c r="AG87">
        <v>0.03</v>
      </c>
      <c r="AH87">
        <v>2</v>
      </c>
      <c r="AI87">
        <v>33893494</v>
      </c>
      <c r="AJ87">
        <v>91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ROW(Source!A119)</f>
        <v>119</v>
      </c>
      <c r="B88">
        <v>33893506</v>
      </c>
      <c r="C88">
        <v>33893492</v>
      </c>
      <c r="D88">
        <v>29172362</v>
      </c>
      <c r="E88">
        <v>1</v>
      </c>
      <c r="F88">
        <v>1</v>
      </c>
      <c r="G88">
        <v>1</v>
      </c>
      <c r="H88">
        <v>2</v>
      </c>
      <c r="I88" t="s">
        <v>282</v>
      </c>
      <c r="J88" t="s">
        <v>419</v>
      </c>
      <c r="K88" t="s">
        <v>284</v>
      </c>
      <c r="L88">
        <v>1368</v>
      </c>
      <c r="N88">
        <v>1011</v>
      </c>
      <c r="O88" t="s">
        <v>285</v>
      </c>
      <c r="P88" t="s">
        <v>285</v>
      </c>
      <c r="Q88">
        <v>1</v>
      </c>
      <c r="X88">
        <v>0.03</v>
      </c>
      <c r="Y88">
        <v>0</v>
      </c>
      <c r="Z88">
        <v>134.65</v>
      </c>
      <c r="AA88">
        <v>13.5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0.03</v>
      </c>
      <c r="AH88">
        <v>2</v>
      </c>
      <c r="AI88">
        <v>33893495</v>
      </c>
      <c r="AJ88">
        <v>92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ROW(Source!A119)</f>
        <v>119</v>
      </c>
      <c r="B89">
        <v>33893507</v>
      </c>
      <c r="C89">
        <v>33893492</v>
      </c>
      <c r="D89">
        <v>29174500</v>
      </c>
      <c r="E89">
        <v>1</v>
      </c>
      <c r="F89">
        <v>1</v>
      </c>
      <c r="G89">
        <v>1</v>
      </c>
      <c r="H89">
        <v>2</v>
      </c>
      <c r="I89" t="s">
        <v>343</v>
      </c>
      <c r="J89" t="s">
        <v>344</v>
      </c>
      <c r="K89" t="s">
        <v>345</v>
      </c>
      <c r="L89">
        <v>1368</v>
      </c>
      <c r="N89">
        <v>1011</v>
      </c>
      <c r="O89" t="s">
        <v>285</v>
      </c>
      <c r="P89" t="s">
        <v>285</v>
      </c>
      <c r="Q89">
        <v>1</v>
      </c>
      <c r="X89">
        <v>4.0999999999999996</v>
      </c>
      <c r="Y89">
        <v>0</v>
      </c>
      <c r="Z89">
        <v>1.95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4.0999999999999996</v>
      </c>
      <c r="AH89">
        <v>2</v>
      </c>
      <c r="AI89">
        <v>33893496</v>
      </c>
      <c r="AJ89">
        <v>93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ROW(Source!A119)</f>
        <v>119</v>
      </c>
      <c r="B90">
        <v>33893508</v>
      </c>
      <c r="C90">
        <v>33893492</v>
      </c>
      <c r="D90">
        <v>29174913</v>
      </c>
      <c r="E90">
        <v>1</v>
      </c>
      <c r="F90">
        <v>1</v>
      </c>
      <c r="G90">
        <v>1</v>
      </c>
      <c r="H90">
        <v>2</v>
      </c>
      <c r="I90" t="s">
        <v>286</v>
      </c>
      <c r="J90" t="s">
        <v>346</v>
      </c>
      <c r="K90" t="s">
        <v>288</v>
      </c>
      <c r="L90">
        <v>1368</v>
      </c>
      <c r="N90">
        <v>1011</v>
      </c>
      <c r="O90" t="s">
        <v>285</v>
      </c>
      <c r="P90" t="s">
        <v>285</v>
      </c>
      <c r="Q90">
        <v>1</v>
      </c>
      <c r="X90">
        <v>0.02</v>
      </c>
      <c r="Y90">
        <v>0</v>
      </c>
      <c r="Z90">
        <v>87.17</v>
      </c>
      <c r="AA90">
        <v>11.6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0.02</v>
      </c>
      <c r="AH90">
        <v>2</v>
      </c>
      <c r="AI90">
        <v>33893497</v>
      </c>
      <c r="AJ90">
        <v>94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ROW(Source!A119)</f>
        <v>119</v>
      </c>
      <c r="B91">
        <v>33893509</v>
      </c>
      <c r="C91">
        <v>33893492</v>
      </c>
      <c r="D91">
        <v>29114684</v>
      </c>
      <c r="E91">
        <v>1</v>
      </c>
      <c r="F91">
        <v>1</v>
      </c>
      <c r="G91">
        <v>1</v>
      </c>
      <c r="H91">
        <v>3</v>
      </c>
      <c r="I91" t="s">
        <v>412</v>
      </c>
      <c r="J91" t="s">
        <v>420</v>
      </c>
      <c r="K91" t="s">
        <v>414</v>
      </c>
      <c r="L91">
        <v>1348</v>
      </c>
      <c r="N91">
        <v>1009</v>
      </c>
      <c r="O91" t="s">
        <v>134</v>
      </c>
      <c r="P91" t="s">
        <v>134</v>
      </c>
      <c r="Q91">
        <v>1000</v>
      </c>
      <c r="X91">
        <v>1.6000000000000001E-4</v>
      </c>
      <c r="Y91">
        <v>29800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1.6000000000000001E-4</v>
      </c>
      <c r="AH91">
        <v>2</v>
      </c>
      <c r="AI91">
        <v>33893498</v>
      </c>
      <c r="AJ91">
        <v>95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ROW(Source!A119)</f>
        <v>119</v>
      </c>
      <c r="B92">
        <v>33893510</v>
      </c>
      <c r="C92">
        <v>33893492</v>
      </c>
      <c r="D92">
        <v>29114688</v>
      </c>
      <c r="E92">
        <v>1</v>
      </c>
      <c r="F92">
        <v>1</v>
      </c>
      <c r="G92">
        <v>1</v>
      </c>
      <c r="H92">
        <v>3</v>
      </c>
      <c r="I92" t="s">
        <v>415</v>
      </c>
      <c r="J92" t="s">
        <v>421</v>
      </c>
      <c r="K92" t="s">
        <v>417</v>
      </c>
      <c r="L92">
        <v>1348</v>
      </c>
      <c r="N92">
        <v>1009</v>
      </c>
      <c r="O92" t="s">
        <v>134</v>
      </c>
      <c r="P92" t="s">
        <v>134</v>
      </c>
      <c r="Q92">
        <v>1000</v>
      </c>
      <c r="X92">
        <v>2.9999999999999997E-4</v>
      </c>
      <c r="Y92">
        <v>12430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2.9999999999999997E-4</v>
      </c>
      <c r="AH92">
        <v>2</v>
      </c>
      <c r="AI92">
        <v>33893499</v>
      </c>
      <c r="AJ92">
        <v>96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ROW(Source!A119)</f>
        <v>119</v>
      </c>
      <c r="B93">
        <v>33893511</v>
      </c>
      <c r="C93">
        <v>33893492</v>
      </c>
      <c r="D93">
        <v>29110838</v>
      </c>
      <c r="E93">
        <v>1</v>
      </c>
      <c r="F93">
        <v>1</v>
      </c>
      <c r="G93">
        <v>1</v>
      </c>
      <c r="H93">
        <v>3</v>
      </c>
      <c r="I93" t="s">
        <v>302</v>
      </c>
      <c r="J93" t="s">
        <v>422</v>
      </c>
      <c r="K93" t="s">
        <v>304</v>
      </c>
      <c r="L93">
        <v>1346</v>
      </c>
      <c r="N93">
        <v>1009</v>
      </c>
      <c r="O93" t="s">
        <v>301</v>
      </c>
      <c r="P93" t="s">
        <v>301</v>
      </c>
      <c r="Q93">
        <v>1</v>
      </c>
      <c r="X93">
        <v>0.11</v>
      </c>
      <c r="Y93">
        <v>30.5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0.11</v>
      </c>
      <c r="AH93">
        <v>2</v>
      </c>
      <c r="AI93">
        <v>33893500</v>
      </c>
      <c r="AJ93">
        <v>97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ROW(Source!A119)</f>
        <v>119</v>
      </c>
      <c r="B94">
        <v>33893512</v>
      </c>
      <c r="C94">
        <v>33893492</v>
      </c>
      <c r="D94">
        <v>29114470</v>
      </c>
      <c r="E94">
        <v>1</v>
      </c>
      <c r="F94">
        <v>1</v>
      </c>
      <c r="G94">
        <v>1</v>
      </c>
      <c r="H94">
        <v>3</v>
      </c>
      <c r="I94" t="s">
        <v>305</v>
      </c>
      <c r="J94" t="s">
        <v>423</v>
      </c>
      <c r="K94" t="s">
        <v>307</v>
      </c>
      <c r="L94">
        <v>1355</v>
      </c>
      <c r="N94">
        <v>1010</v>
      </c>
      <c r="O94" t="s">
        <v>88</v>
      </c>
      <c r="P94" t="s">
        <v>88</v>
      </c>
      <c r="Q94">
        <v>100</v>
      </c>
      <c r="X94">
        <v>1.02</v>
      </c>
      <c r="Y94">
        <v>86.24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1.02</v>
      </c>
      <c r="AH94">
        <v>2</v>
      </c>
      <c r="AI94">
        <v>33893501</v>
      </c>
      <c r="AJ94">
        <v>98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ROW(Source!A119)</f>
        <v>119</v>
      </c>
      <c r="B95">
        <v>33893513</v>
      </c>
      <c r="C95">
        <v>33893492</v>
      </c>
      <c r="D95">
        <v>29171808</v>
      </c>
      <c r="E95">
        <v>1</v>
      </c>
      <c r="F95">
        <v>1</v>
      </c>
      <c r="G95">
        <v>1</v>
      </c>
      <c r="H95">
        <v>3</v>
      </c>
      <c r="I95" t="s">
        <v>311</v>
      </c>
      <c r="J95" t="s">
        <v>424</v>
      </c>
      <c r="K95" t="s">
        <v>313</v>
      </c>
      <c r="L95">
        <v>1374</v>
      </c>
      <c r="N95">
        <v>1013</v>
      </c>
      <c r="O95" t="s">
        <v>314</v>
      </c>
      <c r="P95" t="s">
        <v>314</v>
      </c>
      <c r="Q95">
        <v>1</v>
      </c>
      <c r="X95">
        <v>6.86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6.86</v>
      </c>
      <c r="AH95">
        <v>2</v>
      </c>
      <c r="AI95">
        <v>33893503</v>
      </c>
      <c r="AJ95">
        <v>100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ROW(Source!A156)</f>
        <v>156</v>
      </c>
      <c r="B96">
        <v>33892469</v>
      </c>
      <c r="C96">
        <v>33892461</v>
      </c>
      <c r="D96">
        <v>18409992</v>
      </c>
      <c r="E96">
        <v>1</v>
      </c>
      <c r="F96">
        <v>1</v>
      </c>
      <c r="G96">
        <v>1</v>
      </c>
      <c r="H96">
        <v>1</v>
      </c>
      <c r="I96" t="s">
        <v>425</v>
      </c>
      <c r="J96" t="s">
        <v>3</v>
      </c>
      <c r="K96" t="s">
        <v>426</v>
      </c>
      <c r="L96">
        <v>1369</v>
      </c>
      <c r="N96">
        <v>1013</v>
      </c>
      <c r="O96" t="s">
        <v>279</v>
      </c>
      <c r="P96" t="s">
        <v>279</v>
      </c>
      <c r="Q96">
        <v>1</v>
      </c>
      <c r="X96">
        <v>62.07</v>
      </c>
      <c r="Y96">
        <v>0</v>
      </c>
      <c r="Z96">
        <v>0</v>
      </c>
      <c r="AA96">
        <v>0</v>
      </c>
      <c r="AB96">
        <v>235.12</v>
      </c>
      <c r="AC96">
        <v>0</v>
      </c>
      <c r="AD96">
        <v>1</v>
      </c>
      <c r="AE96">
        <v>1</v>
      </c>
      <c r="AF96" t="s">
        <v>183</v>
      </c>
      <c r="AG96">
        <v>71.380499999999998</v>
      </c>
      <c r="AH96">
        <v>2</v>
      </c>
      <c r="AI96">
        <v>33892462</v>
      </c>
      <c r="AJ96">
        <v>101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ROW(Source!A156)</f>
        <v>156</v>
      </c>
      <c r="B97">
        <v>33892470</v>
      </c>
      <c r="C97">
        <v>33892461</v>
      </c>
      <c r="D97">
        <v>121548</v>
      </c>
      <c r="E97">
        <v>1</v>
      </c>
      <c r="F97">
        <v>1</v>
      </c>
      <c r="G97">
        <v>1</v>
      </c>
      <c r="H97">
        <v>1</v>
      </c>
      <c r="I97" t="s">
        <v>71</v>
      </c>
      <c r="J97" t="s">
        <v>3</v>
      </c>
      <c r="K97" t="s">
        <v>280</v>
      </c>
      <c r="L97">
        <v>608254</v>
      </c>
      <c r="N97">
        <v>1013</v>
      </c>
      <c r="O97" t="s">
        <v>281</v>
      </c>
      <c r="P97" t="s">
        <v>281</v>
      </c>
      <c r="Q97">
        <v>1</v>
      </c>
      <c r="X97">
        <v>0.47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2</v>
      </c>
      <c r="AF97" t="s">
        <v>182</v>
      </c>
      <c r="AG97">
        <v>0.58749999999999991</v>
      </c>
      <c r="AH97">
        <v>2</v>
      </c>
      <c r="AI97">
        <v>33892463</v>
      </c>
      <c r="AJ97">
        <v>102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ROW(Source!A156)</f>
        <v>156</v>
      </c>
      <c r="B98">
        <v>33892471</v>
      </c>
      <c r="C98">
        <v>33892461</v>
      </c>
      <c r="D98">
        <v>29172556</v>
      </c>
      <c r="E98">
        <v>1</v>
      </c>
      <c r="F98">
        <v>1</v>
      </c>
      <c r="G98">
        <v>1</v>
      </c>
      <c r="H98">
        <v>2</v>
      </c>
      <c r="I98" t="s">
        <v>340</v>
      </c>
      <c r="J98" t="s">
        <v>341</v>
      </c>
      <c r="K98" t="s">
        <v>342</v>
      </c>
      <c r="L98">
        <v>1368</v>
      </c>
      <c r="N98">
        <v>1011</v>
      </c>
      <c r="O98" t="s">
        <v>285</v>
      </c>
      <c r="P98" t="s">
        <v>285</v>
      </c>
      <c r="Q98">
        <v>1</v>
      </c>
      <c r="X98">
        <v>0.47</v>
      </c>
      <c r="Y98">
        <v>0</v>
      </c>
      <c r="Z98">
        <v>31.26</v>
      </c>
      <c r="AA98">
        <v>13.5</v>
      </c>
      <c r="AB98">
        <v>0</v>
      </c>
      <c r="AC98">
        <v>0</v>
      </c>
      <c r="AD98">
        <v>1</v>
      </c>
      <c r="AE98">
        <v>0</v>
      </c>
      <c r="AF98" t="s">
        <v>182</v>
      </c>
      <c r="AG98">
        <v>0.58749999999999991</v>
      </c>
      <c r="AH98">
        <v>2</v>
      </c>
      <c r="AI98">
        <v>33892464</v>
      </c>
      <c r="AJ98">
        <v>103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ROW(Source!A156)</f>
        <v>156</v>
      </c>
      <c r="B99">
        <v>33892472</v>
      </c>
      <c r="C99">
        <v>33892461</v>
      </c>
      <c r="D99">
        <v>29174913</v>
      </c>
      <c r="E99">
        <v>1</v>
      </c>
      <c r="F99">
        <v>1</v>
      </c>
      <c r="G99">
        <v>1</v>
      </c>
      <c r="H99">
        <v>2</v>
      </c>
      <c r="I99" t="s">
        <v>286</v>
      </c>
      <c r="J99" t="s">
        <v>346</v>
      </c>
      <c r="K99" t="s">
        <v>288</v>
      </c>
      <c r="L99">
        <v>1368</v>
      </c>
      <c r="N99">
        <v>1011</v>
      </c>
      <c r="O99" t="s">
        <v>285</v>
      </c>
      <c r="P99" t="s">
        <v>285</v>
      </c>
      <c r="Q99">
        <v>1</v>
      </c>
      <c r="X99">
        <v>0.7</v>
      </c>
      <c r="Y99">
        <v>0</v>
      </c>
      <c r="Z99">
        <v>87.17</v>
      </c>
      <c r="AA99">
        <v>11.6</v>
      </c>
      <c r="AB99">
        <v>0</v>
      </c>
      <c r="AC99">
        <v>0</v>
      </c>
      <c r="AD99">
        <v>1</v>
      </c>
      <c r="AE99">
        <v>0</v>
      </c>
      <c r="AF99" t="s">
        <v>182</v>
      </c>
      <c r="AG99">
        <v>0.875</v>
      </c>
      <c r="AH99">
        <v>2</v>
      </c>
      <c r="AI99">
        <v>33892465</v>
      </c>
      <c r="AJ99">
        <v>104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ROW(Source!A156)</f>
        <v>156</v>
      </c>
      <c r="B100">
        <v>33892473</v>
      </c>
      <c r="C100">
        <v>33892461</v>
      </c>
      <c r="D100">
        <v>29114332</v>
      </c>
      <c r="E100">
        <v>1</v>
      </c>
      <c r="F100">
        <v>1</v>
      </c>
      <c r="G100">
        <v>1</v>
      </c>
      <c r="H100">
        <v>3</v>
      </c>
      <c r="I100" t="s">
        <v>408</v>
      </c>
      <c r="J100" t="s">
        <v>409</v>
      </c>
      <c r="K100" t="s">
        <v>410</v>
      </c>
      <c r="L100">
        <v>1348</v>
      </c>
      <c r="N100">
        <v>1009</v>
      </c>
      <c r="O100" t="s">
        <v>134</v>
      </c>
      <c r="P100" t="s">
        <v>134</v>
      </c>
      <c r="Q100">
        <v>1000</v>
      </c>
      <c r="X100">
        <v>1.2999999999999999E-2</v>
      </c>
      <c r="Y100">
        <v>11978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1.2999999999999999E-2</v>
      </c>
      <c r="AH100">
        <v>2</v>
      </c>
      <c r="AI100">
        <v>33892466</v>
      </c>
      <c r="AJ100">
        <v>105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ROW(Source!A156)</f>
        <v>156</v>
      </c>
      <c r="B101">
        <v>33892474</v>
      </c>
      <c r="C101">
        <v>33892461</v>
      </c>
      <c r="D101">
        <v>29115646</v>
      </c>
      <c r="E101">
        <v>1</v>
      </c>
      <c r="F101">
        <v>1</v>
      </c>
      <c r="G101">
        <v>1</v>
      </c>
      <c r="H101">
        <v>3</v>
      </c>
      <c r="I101" t="s">
        <v>427</v>
      </c>
      <c r="J101" t="s">
        <v>428</v>
      </c>
      <c r="K101" t="s">
        <v>429</v>
      </c>
      <c r="L101">
        <v>1339</v>
      </c>
      <c r="N101">
        <v>1007</v>
      </c>
      <c r="O101" t="s">
        <v>382</v>
      </c>
      <c r="P101" t="s">
        <v>382</v>
      </c>
      <c r="Q101">
        <v>1</v>
      </c>
      <c r="X101">
        <v>4.2</v>
      </c>
      <c r="Y101">
        <v>1155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4.2</v>
      </c>
      <c r="AH101">
        <v>2</v>
      </c>
      <c r="AI101">
        <v>33892467</v>
      </c>
      <c r="AJ101">
        <v>106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ROW(Source!A156)</f>
        <v>156</v>
      </c>
      <c r="B102">
        <v>33892475</v>
      </c>
      <c r="C102">
        <v>33892461</v>
      </c>
      <c r="D102">
        <v>29164349</v>
      </c>
      <c r="E102">
        <v>1</v>
      </c>
      <c r="F102">
        <v>1</v>
      </c>
      <c r="G102">
        <v>1</v>
      </c>
      <c r="H102">
        <v>3</v>
      </c>
      <c r="I102" t="s">
        <v>161</v>
      </c>
      <c r="J102" t="s">
        <v>163</v>
      </c>
      <c r="K102" t="s">
        <v>162</v>
      </c>
      <c r="L102">
        <v>1348</v>
      </c>
      <c r="N102">
        <v>1009</v>
      </c>
      <c r="O102" t="s">
        <v>134</v>
      </c>
      <c r="P102" t="s">
        <v>134</v>
      </c>
      <c r="Q102">
        <v>1000</v>
      </c>
      <c r="X102">
        <v>1.86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3</v>
      </c>
      <c r="AG102">
        <v>1.86</v>
      </c>
      <c r="AH102">
        <v>2</v>
      </c>
      <c r="AI102">
        <v>33892468</v>
      </c>
      <c r="AJ102">
        <v>107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ROW(Source!A158)</f>
        <v>158</v>
      </c>
      <c r="B103">
        <v>33892485</v>
      </c>
      <c r="C103">
        <v>33892477</v>
      </c>
      <c r="D103">
        <v>18408291</v>
      </c>
      <c r="E103">
        <v>1</v>
      </c>
      <c r="F103">
        <v>1</v>
      </c>
      <c r="G103">
        <v>1</v>
      </c>
      <c r="H103">
        <v>1</v>
      </c>
      <c r="I103" t="s">
        <v>430</v>
      </c>
      <c r="J103" t="s">
        <v>3</v>
      </c>
      <c r="K103" t="s">
        <v>431</v>
      </c>
      <c r="L103">
        <v>1369</v>
      </c>
      <c r="N103">
        <v>1013</v>
      </c>
      <c r="O103" t="s">
        <v>279</v>
      </c>
      <c r="P103" t="s">
        <v>279</v>
      </c>
      <c r="Q103">
        <v>1</v>
      </c>
      <c r="X103">
        <v>31.26</v>
      </c>
      <c r="Y103">
        <v>0</v>
      </c>
      <c r="Z103">
        <v>0</v>
      </c>
      <c r="AA103">
        <v>0</v>
      </c>
      <c r="AB103">
        <v>237.45</v>
      </c>
      <c r="AC103">
        <v>0</v>
      </c>
      <c r="AD103">
        <v>1</v>
      </c>
      <c r="AE103">
        <v>1</v>
      </c>
      <c r="AF103" t="s">
        <v>183</v>
      </c>
      <c r="AG103">
        <v>35.948999999999998</v>
      </c>
      <c r="AH103">
        <v>2</v>
      </c>
      <c r="AI103">
        <v>33892478</v>
      </c>
      <c r="AJ103">
        <v>108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ROW(Source!A158)</f>
        <v>158</v>
      </c>
      <c r="B104">
        <v>33892486</v>
      </c>
      <c r="C104">
        <v>33892477</v>
      </c>
      <c r="D104">
        <v>121548</v>
      </c>
      <c r="E104">
        <v>1</v>
      </c>
      <c r="F104">
        <v>1</v>
      </c>
      <c r="G104">
        <v>1</v>
      </c>
      <c r="H104">
        <v>1</v>
      </c>
      <c r="I104" t="s">
        <v>71</v>
      </c>
      <c r="J104" t="s">
        <v>3</v>
      </c>
      <c r="K104" t="s">
        <v>280</v>
      </c>
      <c r="L104">
        <v>608254</v>
      </c>
      <c r="N104">
        <v>1013</v>
      </c>
      <c r="O104" t="s">
        <v>281</v>
      </c>
      <c r="P104" t="s">
        <v>281</v>
      </c>
      <c r="Q104">
        <v>1</v>
      </c>
      <c r="X104">
        <v>6.7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182</v>
      </c>
      <c r="AG104">
        <v>8.375</v>
      </c>
      <c r="AH104">
        <v>2</v>
      </c>
      <c r="AI104">
        <v>33892479</v>
      </c>
      <c r="AJ104">
        <v>109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ROW(Source!A158)</f>
        <v>158</v>
      </c>
      <c r="B105">
        <v>33892487</v>
      </c>
      <c r="C105">
        <v>33892477</v>
      </c>
      <c r="D105">
        <v>29172710</v>
      </c>
      <c r="E105">
        <v>1</v>
      </c>
      <c r="F105">
        <v>1</v>
      </c>
      <c r="G105">
        <v>1</v>
      </c>
      <c r="H105">
        <v>2</v>
      </c>
      <c r="I105" t="s">
        <v>432</v>
      </c>
      <c r="J105" t="s">
        <v>433</v>
      </c>
      <c r="K105" t="s">
        <v>434</v>
      </c>
      <c r="L105">
        <v>1368</v>
      </c>
      <c r="N105">
        <v>1011</v>
      </c>
      <c r="O105" t="s">
        <v>285</v>
      </c>
      <c r="P105" t="s">
        <v>285</v>
      </c>
      <c r="Q105">
        <v>1</v>
      </c>
      <c r="X105">
        <v>6.7</v>
      </c>
      <c r="Y105">
        <v>0</v>
      </c>
      <c r="Z105">
        <v>46.56</v>
      </c>
      <c r="AA105">
        <v>10.06</v>
      </c>
      <c r="AB105">
        <v>0</v>
      </c>
      <c r="AC105">
        <v>0</v>
      </c>
      <c r="AD105">
        <v>1</v>
      </c>
      <c r="AE105">
        <v>0</v>
      </c>
      <c r="AF105" t="s">
        <v>182</v>
      </c>
      <c r="AG105">
        <v>8.375</v>
      </c>
      <c r="AH105">
        <v>2</v>
      </c>
      <c r="AI105">
        <v>33892480</v>
      </c>
      <c r="AJ105">
        <v>110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ROW(Source!A158)</f>
        <v>158</v>
      </c>
      <c r="B106">
        <v>33892488</v>
      </c>
      <c r="C106">
        <v>33892477</v>
      </c>
      <c r="D106">
        <v>29173472</v>
      </c>
      <c r="E106">
        <v>1</v>
      </c>
      <c r="F106">
        <v>1</v>
      </c>
      <c r="G106">
        <v>1</v>
      </c>
      <c r="H106">
        <v>2</v>
      </c>
      <c r="I106" t="s">
        <v>435</v>
      </c>
      <c r="J106" t="s">
        <v>436</v>
      </c>
      <c r="K106" t="s">
        <v>437</v>
      </c>
      <c r="L106">
        <v>1368</v>
      </c>
      <c r="N106">
        <v>1011</v>
      </c>
      <c r="O106" t="s">
        <v>285</v>
      </c>
      <c r="P106" t="s">
        <v>285</v>
      </c>
      <c r="Q106">
        <v>1</v>
      </c>
      <c r="X106">
        <v>11</v>
      </c>
      <c r="Y106">
        <v>0</v>
      </c>
      <c r="Z106">
        <v>3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182</v>
      </c>
      <c r="AG106">
        <v>13.75</v>
      </c>
      <c r="AH106">
        <v>2</v>
      </c>
      <c r="AI106">
        <v>33892481</v>
      </c>
      <c r="AJ106">
        <v>111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ROW(Source!A158)</f>
        <v>158</v>
      </c>
      <c r="B107">
        <v>33892489</v>
      </c>
      <c r="C107">
        <v>33892477</v>
      </c>
      <c r="D107">
        <v>29174913</v>
      </c>
      <c r="E107">
        <v>1</v>
      </c>
      <c r="F107">
        <v>1</v>
      </c>
      <c r="G107">
        <v>1</v>
      </c>
      <c r="H107">
        <v>2</v>
      </c>
      <c r="I107" t="s">
        <v>286</v>
      </c>
      <c r="J107" t="s">
        <v>346</v>
      </c>
      <c r="K107" t="s">
        <v>288</v>
      </c>
      <c r="L107">
        <v>1368</v>
      </c>
      <c r="N107">
        <v>1011</v>
      </c>
      <c r="O107" t="s">
        <v>285</v>
      </c>
      <c r="P107" t="s">
        <v>285</v>
      </c>
      <c r="Q107">
        <v>1</v>
      </c>
      <c r="X107">
        <v>0.35</v>
      </c>
      <c r="Y107">
        <v>0</v>
      </c>
      <c r="Z107">
        <v>87.17</v>
      </c>
      <c r="AA107">
        <v>11.6</v>
      </c>
      <c r="AB107">
        <v>0</v>
      </c>
      <c r="AC107">
        <v>0</v>
      </c>
      <c r="AD107">
        <v>1</v>
      </c>
      <c r="AE107">
        <v>0</v>
      </c>
      <c r="AF107" t="s">
        <v>182</v>
      </c>
      <c r="AG107">
        <v>0.4375</v>
      </c>
      <c r="AH107">
        <v>2</v>
      </c>
      <c r="AI107">
        <v>33892482</v>
      </c>
      <c r="AJ107">
        <v>112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ROW(Source!A158)</f>
        <v>158</v>
      </c>
      <c r="B108">
        <v>33892490</v>
      </c>
      <c r="C108">
        <v>33892477</v>
      </c>
      <c r="D108">
        <v>29114687</v>
      </c>
      <c r="E108">
        <v>1</v>
      </c>
      <c r="F108">
        <v>1</v>
      </c>
      <c r="G108">
        <v>1</v>
      </c>
      <c r="H108">
        <v>3</v>
      </c>
      <c r="I108" t="s">
        <v>438</v>
      </c>
      <c r="J108" t="s">
        <v>439</v>
      </c>
      <c r="K108" t="s">
        <v>440</v>
      </c>
      <c r="L108">
        <v>1348</v>
      </c>
      <c r="N108">
        <v>1009</v>
      </c>
      <c r="O108" t="s">
        <v>134</v>
      </c>
      <c r="P108" t="s">
        <v>134</v>
      </c>
      <c r="Q108">
        <v>1000</v>
      </c>
      <c r="X108">
        <v>1.8E-3</v>
      </c>
      <c r="Y108">
        <v>16974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1.8E-3</v>
      </c>
      <c r="AH108">
        <v>2</v>
      </c>
      <c r="AI108">
        <v>33892483</v>
      </c>
      <c r="AJ108">
        <v>113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ROW(Source!A158)</f>
        <v>158</v>
      </c>
      <c r="B109">
        <v>33892491</v>
      </c>
      <c r="C109">
        <v>33892477</v>
      </c>
      <c r="D109">
        <v>29115292</v>
      </c>
      <c r="E109">
        <v>1</v>
      </c>
      <c r="F109">
        <v>1</v>
      </c>
      <c r="G109">
        <v>1</v>
      </c>
      <c r="H109">
        <v>3</v>
      </c>
      <c r="I109" t="s">
        <v>441</v>
      </c>
      <c r="J109" t="s">
        <v>442</v>
      </c>
      <c r="K109" t="s">
        <v>443</v>
      </c>
      <c r="L109">
        <v>1339</v>
      </c>
      <c r="N109">
        <v>1007</v>
      </c>
      <c r="O109" t="s">
        <v>382</v>
      </c>
      <c r="P109" t="s">
        <v>382</v>
      </c>
      <c r="Q109">
        <v>1</v>
      </c>
      <c r="X109">
        <v>1.24</v>
      </c>
      <c r="Y109">
        <v>4478.33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1.24</v>
      </c>
      <c r="AH109">
        <v>2</v>
      </c>
      <c r="AI109">
        <v>33892484</v>
      </c>
      <c r="AJ109">
        <v>114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ROW(Source!A159)</f>
        <v>159</v>
      </c>
      <c r="B110">
        <v>33892500</v>
      </c>
      <c r="C110">
        <v>33892492</v>
      </c>
      <c r="D110">
        <v>18410542</v>
      </c>
      <c r="E110">
        <v>1</v>
      </c>
      <c r="F110">
        <v>1</v>
      </c>
      <c r="G110">
        <v>1</v>
      </c>
      <c r="H110">
        <v>1</v>
      </c>
      <c r="I110" t="s">
        <v>444</v>
      </c>
      <c r="J110" t="s">
        <v>3</v>
      </c>
      <c r="K110" t="s">
        <v>445</v>
      </c>
      <c r="L110">
        <v>1369</v>
      </c>
      <c r="N110">
        <v>1013</v>
      </c>
      <c r="O110" t="s">
        <v>279</v>
      </c>
      <c r="P110" t="s">
        <v>279</v>
      </c>
      <c r="Q110">
        <v>1</v>
      </c>
      <c r="X110">
        <v>42.4</v>
      </c>
      <c r="Y110">
        <v>0</v>
      </c>
      <c r="Z110">
        <v>0</v>
      </c>
      <c r="AA110">
        <v>0</v>
      </c>
      <c r="AB110">
        <v>241.52</v>
      </c>
      <c r="AC110">
        <v>0</v>
      </c>
      <c r="AD110">
        <v>1</v>
      </c>
      <c r="AE110">
        <v>1</v>
      </c>
      <c r="AF110" t="s">
        <v>183</v>
      </c>
      <c r="AG110">
        <v>48.76</v>
      </c>
      <c r="AH110">
        <v>2</v>
      </c>
      <c r="AI110">
        <v>33892493</v>
      </c>
      <c r="AJ110">
        <v>115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ROW(Source!A159)</f>
        <v>159</v>
      </c>
      <c r="B111">
        <v>33892501</v>
      </c>
      <c r="C111">
        <v>33892492</v>
      </c>
      <c r="D111">
        <v>121548</v>
      </c>
      <c r="E111">
        <v>1</v>
      </c>
      <c r="F111">
        <v>1</v>
      </c>
      <c r="G111">
        <v>1</v>
      </c>
      <c r="H111">
        <v>1</v>
      </c>
      <c r="I111" t="s">
        <v>71</v>
      </c>
      <c r="J111" t="s">
        <v>3</v>
      </c>
      <c r="K111" t="s">
        <v>280</v>
      </c>
      <c r="L111">
        <v>608254</v>
      </c>
      <c r="N111">
        <v>1013</v>
      </c>
      <c r="O111" t="s">
        <v>281</v>
      </c>
      <c r="P111" t="s">
        <v>281</v>
      </c>
      <c r="Q111">
        <v>1</v>
      </c>
      <c r="X111">
        <v>0.35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2</v>
      </c>
      <c r="AF111" t="s">
        <v>182</v>
      </c>
      <c r="AG111">
        <v>0.4375</v>
      </c>
      <c r="AH111">
        <v>2</v>
      </c>
      <c r="AI111">
        <v>33892494</v>
      </c>
      <c r="AJ111">
        <v>116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ROW(Source!A159)</f>
        <v>159</v>
      </c>
      <c r="B112">
        <v>33892502</v>
      </c>
      <c r="C112">
        <v>33892492</v>
      </c>
      <c r="D112">
        <v>29172556</v>
      </c>
      <c r="E112">
        <v>1</v>
      </c>
      <c r="F112">
        <v>1</v>
      </c>
      <c r="G112">
        <v>1</v>
      </c>
      <c r="H112">
        <v>2</v>
      </c>
      <c r="I112" t="s">
        <v>340</v>
      </c>
      <c r="J112" t="s">
        <v>341</v>
      </c>
      <c r="K112" t="s">
        <v>342</v>
      </c>
      <c r="L112">
        <v>1368</v>
      </c>
      <c r="N112">
        <v>1011</v>
      </c>
      <c r="O112" t="s">
        <v>285</v>
      </c>
      <c r="P112" t="s">
        <v>285</v>
      </c>
      <c r="Q112">
        <v>1</v>
      </c>
      <c r="X112">
        <v>0.35</v>
      </c>
      <c r="Y112">
        <v>0</v>
      </c>
      <c r="Z112">
        <v>31.26</v>
      </c>
      <c r="AA112">
        <v>13.5</v>
      </c>
      <c r="AB112">
        <v>0</v>
      </c>
      <c r="AC112">
        <v>0</v>
      </c>
      <c r="AD112">
        <v>1</v>
      </c>
      <c r="AE112">
        <v>0</v>
      </c>
      <c r="AF112" t="s">
        <v>182</v>
      </c>
      <c r="AG112">
        <v>0.4375</v>
      </c>
      <c r="AH112">
        <v>2</v>
      </c>
      <c r="AI112">
        <v>33892495</v>
      </c>
      <c r="AJ112">
        <v>117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ROW(Source!A159)</f>
        <v>159</v>
      </c>
      <c r="B113">
        <v>33892503</v>
      </c>
      <c r="C113">
        <v>33892492</v>
      </c>
      <c r="D113">
        <v>29174913</v>
      </c>
      <c r="E113">
        <v>1</v>
      </c>
      <c r="F113">
        <v>1</v>
      </c>
      <c r="G113">
        <v>1</v>
      </c>
      <c r="H113">
        <v>2</v>
      </c>
      <c r="I113" t="s">
        <v>286</v>
      </c>
      <c r="J113" t="s">
        <v>346</v>
      </c>
      <c r="K113" t="s">
        <v>288</v>
      </c>
      <c r="L113">
        <v>1368</v>
      </c>
      <c r="N113">
        <v>1011</v>
      </c>
      <c r="O113" t="s">
        <v>285</v>
      </c>
      <c r="P113" t="s">
        <v>285</v>
      </c>
      <c r="Q113">
        <v>1</v>
      </c>
      <c r="X113">
        <v>0.5</v>
      </c>
      <c r="Y113">
        <v>0</v>
      </c>
      <c r="Z113">
        <v>87.17</v>
      </c>
      <c r="AA113">
        <v>11.6</v>
      </c>
      <c r="AB113">
        <v>0</v>
      </c>
      <c r="AC113">
        <v>0</v>
      </c>
      <c r="AD113">
        <v>1</v>
      </c>
      <c r="AE113">
        <v>0</v>
      </c>
      <c r="AF113" t="s">
        <v>182</v>
      </c>
      <c r="AG113">
        <v>0.625</v>
      </c>
      <c r="AH113">
        <v>2</v>
      </c>
      <c r="AI113">
        <v>33892496</v>
      </c>
      <c r="AJ113">
        <v>118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ROW(Source!A159)</f>
        <v>159</v>
      </c>
      <c r="B114">
        <v>33892504</v>
      </c>
      <c r="C114">
        <v>33892492</v>
      </c>
      <c r="D114">
        <v>29110859</v>
      </c>
      <c r="E114">
        <v>1</v>
      </c>
      <c r="F114">
        <v>1</v>
      </c>
      <c r="G114">
        <v>1</v>
      </c>
      <c r="H114">
        <v>3</v>
      </c>
      <c r="I114" t="s">
        <v>446</v>
      </c>
      <c r="J114" t="s">
        <v>447</v>
      </c>
      <c r="K114" t="s">
        <v>448</v>
      </c>
      <c r="L114">
        <v>1327</v>
      </c>
      <c r="N114">
        <v>1005</v>
      </c>
      <c r="O114" t="s">
        <v>104</v>
      </c>
      <c r="P114" t="s">
        <v>104</v>
      </c>
      <c r="Q114">
        <v>1</v>
      </c>
      <c r="X114">
        <v>102</v>
      </c>
      <c r="Y114">
        <v>59.97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102</v>
      </c>
      <c r="AH114">
        <v>2</v>
      </c>
      <c r="AI114">
        <v>33892497</v>
      </c>
      <c r="AJ114">
        <v>119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ROW(Source!A159)</f>
        <v>159</v>
      </c>
      <c r="B115">
        <v>33892505</v>
      </c>
      <c r="C115">
        <v>33892492</v>
      </c>
      <c r="D115">
        <v>29111241</v>
      </c>
      <c r="E115">
        <v>1</v>
      </c>
      <c r="F115">
        <v>1</v>
      </c>
      <c r="G115">
        <v>1</v>
      </c>
      <c r="H115">
        <v>3</v>
      </c>
      <c r="I115" t="s">
        <v>449</v>
      </c>
      <c r="J115" t="s">
        <v>450</v>
      </c>
      <c r="K115" t="s">
        <v>451</v>
      </c>
      <c r="L115">
        <v>1346</v>
      </c>
      <c r="N115">
        <v>1009</v>
      </c>
      <c r="O115" t="s">
        <v>301</v>
      </c>
      <c r="P115" t="s">
        <v>301</v>
      </c>
      <c r="Q115">
        <v>1</v>
      </c>
      <c r="X115">
        <v>50</v>
      </c>
      <c r="Y115">
        <v>8.35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50</v>
      </c>
      <c r="AH115">
        <v>2</v>
      </c>
      <c r="AI115">
        <v>33892498</v>
      </c>
      <c r="AJ115">
        <v>121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ROW(Source!A159)</f>
        <v>159</v>
      </c>
      <c r="B116">
        <v>33892506</v>
      </c>
      <c r="C116">
        <v>33892492</v>
      </c>
      <c r="D116">
        <v>29107800</v>
      </c>
      <c r="E116">
        <v>1</v>
      </c>
      <c r="F116">
        <v>1</v>
      </c>
      <c r="G116">
        <v>1</v>
      </c>
      <c r="H116">
        <v>3</v>
      </c>
      <c r="I116" t="s">
        <v>349</v>
      </c>
      <c r="J116" t="s">
        <v>350</v>
      </c>
      <c r="K116" t="s">
        <v>351</v>
      </c>
      <c r="L116">
        <v>1346</v>
      </c>
      <c r="N116">
        <v>1009</v>
      </c>
      <c r="O116" t="s">
        <v>301</v>
      </c>
      <c r="P116" t="s">
        <v>301</v>
      </c>
      <c r="Q116">
        <v>1</v>
      </c>
      <c r="X116">
        <v>0.5</v>
      </c>
      <c r="Y116">
        <v>1.81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0.5</v>
      </c>
      <c r="AH116">
        <v>2</v>
      </c>
      <c r="AI116">
        <v>33892499</v>
      </c>
      <c r="AJ116">
        <v>122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ROW(Source!A161)</f>
        <v>161</v>
      </c>
      <c r="B117">
        <v>33892512</v>
      </c>
      <c r="C117">
        <v>33892507</v>
      </c>
      <c r="D117">
        <v>18416200</v>
      </c>
      <c r="E117">
        <v>1</v>
      </c>
      <c r="F117">
        <v>1</v>
      </c>
      <c r="G117">
        <v>1</v>
      </c>
      <c r="H117">
        <v>1</v>
      </c>
      <c r="I117" t="s">
        <v>452</v>
      </c>
      <c r="J117" t="s">
        <v>3</v>
      </c>
      <c r="K117" t="s">
        <v>453</v>
      </c>
      <c r="L117">
        <v>1369</v>
      </c>
      <c r="N117">
        <v>1013</v>
      </c>
      <c r="O117" t="s">
        <v>279</v>
      </c>
      <c r="P117" t="s">
        <v>279</v>
      </c>
      <c r="Q117">
        <v>1</v>
      </c>
      <c r="X117">
        <v>8.99</v>
      </c>
      <c r="Y117">
        <v>0</v>
      </c>
      <c r="Z117">
        <v>0</v>
      </c>
      <c r="AA117">
        <v>0</v>
      </c>
      <c r="AB117">
        <v>283.66000000000003</v>
      </c>
      <c r="AC117">
        <v>0</v>
      </c>
      <c r="AD117">
        <v>1</v>
      </c>
      <c r="AE117">
        <v>1</v>
      </c>
      <c r="AF117" t="s">
        <v>183</v>
      </c>
      <c r="AG117">
        <v>10.3385</v>
      </c>
      <c r="AH117">
        <v>2</v>
      </c>
      <c r="AI117">
        <v>33892508</v>
      </c>
      <c r="AJ117">
        <v>123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ROW(Source!A161)</f>
        <v>161</v>
      </c>
      <c r="B118">
        <v>33892513</v>
      </c>
      <c r="C118">
        <v>33892507</v>
      </c>
      <c r="D118">
        <v>29174913</v>
      </c>
      <c r="E118">
        <v>1</v>
      </c>
      <c r="F118">
        <v>1</v>
      </c>
      <c r="G118">
        <v>1</v>
      </c>
      <c r="H118">
        <v>2</v>
      </c>
      <c r="I118" t="s">
        <v>286</v>
      </c>
      <c r="J118" t="s">
        <v>346</v>
      </c>
      <c r="K118" t="s">
        <v>288</v>
      </c>
      <c r="L118">
        <v>1368</v>
      </c>
      <c r="N118">
        <v>1011</v>
      </c>
      <c r="O118" t="s">
        <v>285</v>
      </c>
      <c r="P118" t="s">
        <v>285</v>
      </c>
      <c r="Q118">
        <v>1</v>
      </c>
      <c r="X118">
        <v>0.03</v>
      </c>
      <c r="Y118">
        <v>0</v>
      </c>
      <c r="Z118">
        <v>87.17</v>
      </c>
      <c r="AA118">
        <v>11.6</v>
      </c>
      <c r="AB118">
        <v>0</v>
      </c>
      <c r="AC118">
        <v>0</v>
      </c>
      <c r="AD118">
        <v>1</v>
      </c>
      <c r="AE118">
        <v>0</v>
      </c>
      <c r="AF118" t="s">
        <v>182</v>
      </c>
      <c r="AG118">
        <v>3.7499999999999999E-2</v>
      </c>
      <c r="AH118">
        <v>2</v>
      </c>
      <c r="AI118">
        <v>33892509</v>
      </c>
      <c r="AJ118">
        <v>124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ROW(Source!A161)</f>
        <v>161</v>
      </c>
      <c r="B119">
        <v>33892514</v>
      </c>
      <c r="C119">
        <v>33892507</v>
      </c>
      <c r="D119">
        <v>29111241</v>
      </c>
      <c r="E119">
        <v>1</v>
      </c>
      <c r="F119">
        <v>1</v>
      </c>
      <c r="G119">
        <v>1</v>
      </c>
      <c r="H119">
        <v>3</v>
      </c>
      <c r="I119" t="s">
        <v>449</v>
      </c>
      <c r="J119" t="s">
        <v>450</v>
      </c>
      <c r="K119" t="s">
        <v>451</v>
      </c>
      <c r="L119">
        <v>1346</v>
      </c>
      <c r="N119">
        <v>1009</v>
      </c>
      <c r="O119" t="s">
        <v>301</v>
      </c>
      <c r="P119" t="s">
        <v>301</v>
      </c>
      <c r="Q119">
        <v>1</v>
      </c>
      <c r="X119">
        <v>5.15</v>
      </c>
      <c r="Y119">
        <v>8.35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5.15</v>
      </c>
      <c r="AH119">
        <v>2</v>
      </c>
      <c r="AI119">
        <v>33892510</v>
      </c>
      <c r="AJ119">
        <v>125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ROW(Source!A161)</f>
        <v>161</v>
      </c>
      <c r="B120">
        <v>33892515</v>
      </c>
      <c r="C120">
        <v>33892507</v>
      </c>
      <c r="D120">
        <v>29110997</v>
      </c>
      <c r="E120">
        <v>1</v>
      </c>
      <c r="F120">
        <v>1</v>
      </c>
      <c r="G120">
        <v>1</v>
      </c>
      <c r="H120">
        <v>3</v>
      </c>
      <c r="I120" t="s">
        <v>454</v>
      </c>
      <c r="J120" t="s">
        <v>455</v>
      </c>
      <c r="K120" t="s">
        <v>456</v>
      </c>
      <c r="L120">
        <v>1301</v>
      </c>
      <c r="N120">
        <v>1003</v>
      </c>
      <c r="O120" t="s">
        <v>146</v>
      </c>
      <c r="P120" t="s">
        <v>146</v>
      </c>
      <c r="Q120">
        <v>1</v>
      </c>
      <c r="X120">
        <v>101</v>
      </c>
      <c r="Y120">
        <v>12.3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101</v>
      </c>
      <c r="AH120">
        <v>2</v>
      </c>
      <c r="AI120">
        <v>33892511</v>
      </c>
      <c r="AJ120">
        <v>126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dcterms:created xsi:type="dcterms:W3CDTF">2021-03-31T09:32:14Z</dcterms:created>
  <dcterms:modified xsi:type="dcterms:W3CDTF">2021-03-31T09:55:10Z</dcterms:modified>
</cp:coreProperties>
</file>