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GoBack" localSheetId="0">НМЦК!$B$7</definedName>
    <definedName name="_xlnm._FilterDatabase" localSheetId="0" hidden="1">НМЦК!$A$6:$N$6</definedName>
    <definedName name="_xlnm.Print_Area" localSheetId="0">НМЦК!$A$1:$N$23</definedName>
  </definedNames>
  <calcPr calcId="114210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L8"/>
  <c r="L9"/>
  <c r="M9"/>
  <c r="L10"/>
  <c r="L11"/>
  <c r="M11"/>
  <c r="L12"/>
  <c r="L13"/>
  <c r="M13"/>
  <c r="L14"/>
  <c r="L15"/>
  <c r="M15"/>
  <c r="L16"/>
  <c r="L17"/>
  <c r="L18"/>
  <c r="J8"/>
  <c r="J9"/>
  <c r="J10"/>
  <c r="J11"/>
  <c r="J12"/>
  <c r="J13"/>
  <c r="J14"/>
  <c r="J15"/>
  <c r="J16"/>
  <c r="J17"/>
  <c r="J18"/>
  <c r="H8"/>
  <c r="H9"/>
  <c r="H10"/>
  <c r="H11"/>
  <c r="H12"/>
  <c r="H13"/>
  <c r="H14"/>
  <c r="H15"/>
  <c r="H16"/>
  <c r="H17"/>
  <c r="H18"/>
  <c r="L7"/>
  <c r="K7"/>
  <c r="N7"/>
  <c r="J7"/>
  <c r="H7"/>
  <c r="L6"/>
  <c r="K6"/>
  <c r="N6"/>
  <c r="N19"/>
  <c r="J6"/>
  <c r="H6"/>
  <c r="M8"/>
  <c r="M17"/>
  <c r="M16"/>
  <c r="M12"/>
  <c r="M18"/>
  <c r="M14"/>
  <c r="M10"/>
  <c r="H19"/>
  <c r="J19"/>
  <c r="M7"/>
  <c r="M6"/>
</calcChain>
</file>

<file path=xl/sharedStrings.xml><?xml version="1.0" encoding="utf-8"?>
<sst xmlns="http://schemas.openxmlformats.org/spreadsheetml/2006/main" count="49" uniqueCount="34">
  <si>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</si>
  <si>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</si>
  <si>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</si>
  <si>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</si>
  <si>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</si>
  <si>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</si>
  <si>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</si>
  <si>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</si>
  <si>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</si>
  <si>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</si>
  <si>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</si>
  <si>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</si>
  <si>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</si>
  <si>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</si>
  <si>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22СЯ-11-0498 от 07.11.2022</t>
  </si>
  <si>
    <t>Источник 2
 КП № 477 от 29.12.2022</t>
  </si>
  <si>
    <t>Источник 3
 КП № 1611/02 от 16.11.2022</t>
  </si>
  <si>
    <t>упак</t>
  </si>
  <si>
    <t>шт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</si>
  <si>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2 786 161,62 рубль </t>
    </r>
    <r>
      <rPr>
        <sz val="12"/>
        <rFont val="Times New Roman"/>
        <family val="1"/>
        <charset val="204"/>
      </rPr>
      <t>(Два миллиона семьсот восемьдесят шесть тысяч сто шестьдесят один рубль 62 копейки).</t>
    </r>
  </si>
  <si>
    <t>Разбавитель образцов "Вероналовый Буфер Оурена Дейд" (Dade Owren's Veronal Buffer), 10х15 мл</t>
  </si>
  <si>
    <t>Актин FS (набор для определения АЧТВ, содержит жидкие фосфатиды сои и эллаговую кислоту), 10x10 мл</t>
  </si>
  <si>
    <t>Хлорид Кальция, 10х15 мл</t>
  </si>
  <si>
    <t>Дейд Инновин (Dade Innovin) (набор для определения протромбинового времени (сек, %, МНО, расчетный фибриноген)), 12x20 мл</t>
  </si>
  <si>
    <t>Дейд Тромбин реагент (Dade Trombin reagent) (набор для определения фибриногена по методу Клаусса, содержит бычий тромбин 100 МЕ/мл)), 10x5 мл</t>
  </si>
  <si>
    <t>Тест Тромбин реагент (набор для определения тромбинового времени), 10x5 мл+1x50 мл</t>
  </si>
  <si>
    <t xml:space="preserve"> Набор ИННОВАНС Д-димер (INNOVANCE D-Dimer) (набор реагентов для определения D-димера), 3х4 мл+3х5 мл+3х2,6 мл+3х5 мл+2х1 мл</t>
  </si>
  <si>
    <t>Контрольная плазма, Норма, 10x1 мл</t>
  </si>
  <si>
    <t>Контрольная плазма, Патология, 10x1 мл</t>
  </si>
  <si>
    <t>Лампа галогенная  JB12V24WF6/SSM  LAMP HALOGEN JB12V24WF6/SSM</t>
  </si>
  <si>
    <t>Кювета SUC-400A (CUVETTE SUC-400A), 3000</t>
  </si>
  <si>
    <t>Mультикалибратор (калибратор к наборам для определения протромбинового времени (Тромборель S и Дейд Инновин), 6 уровней по 1 мл</t>
  </si>
  <si>
    <t>Промывающий раствор 1 (CA Clean I) (моющий раствор, содержит гипохлорид натрия), 1х50 мл</t>
  </si>
  <si>
    <t xml:space="preserve"> Поставка реагентов для коагулометра Sysmex 2000i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</si>
</sst>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18" fillId="9" borderId="3" xfId="0" applyNumberFormat="1" applyFont="1" applyFill="1" applyBorder="1" applyAlignment="1">
      <alignment horizontal="center" vertical="center"/>
    </xf>
    <xf numFmtId="4" fontId="23" fillId="9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/>
    </xf>
    <xf numFmtId="0" fontId="23" fillId="9" borderId="5" xfId="0" applyNumberFormat="1" applyFont="1" applyFill="1" applyBorder="1" applyAlignment="1">
      <alignment horizontal="center" vertical="center" wrapText="1"/>
    </xf>
    <xf numFmtId="3" fontId="23" fillId="9" borderId="6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vertical="center" wrapText="1"/>
    </xf>
    <xf numFmtId="1" fontId="18" fillId="9" borderId="3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7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2"/>
  <sheetViews>
    <sheetView tabSelected="1" topLeftCell="A7" zoomScaleNormal="77" workbookViewId="0">
      <selection activeCell="G7" sqref="G7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1.85546875" style="5" customWidth="1"/>
    <col min="16" max="92" width="8.85546875" style="5" customWidth="1"/>
    <col min="93" max="216" width="8.85546875" style="1" customWidth="1"/>
    <col min="217" max="16384" width="9.140625" style="1"/>
  </cols>
  <sheetData>
    <row r="1" spans="1:15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35.25" customHeight="1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38.25">
      <c r="A3" s="40" t="s">
        <v>1</v>
      </c>
      <c r="B3" s="42" t="s">
        <v>10</v>
      </c>
      <c r="C3" s="40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5" ht="45.75" customHeight="1">
      <c r="A4" s="40"/>
      <c r="B4" s="42"/>
      <c r="C4" s="40"/>
      <c r="D4" s="37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30" t="s">
        <v>8</v>
      </c>
      <c r="L4" s="30" t="s">
        <v>5</v>
      </c>
      <c r="M4" s="30" t="s">
        <v>9</v>
      </c>
      <c r="N4" s="32" t="s">
        <v>11</v>
      </c>
    </row>
    <row r="5" spans="1:15" ht="55.5" customHeight="1">
      <c r="A5" s="41"/>
      <c r="B5" s="43"/>
      <c r="C5" s="41"/>
      <c r="D5" s="38"/>
      <c r="E5" s="34" t="s">
        <v>14</v>
      </c>
      <c r="F5" s="34"/>
      <c r="G5" s="34" t="s">
        <v>15</v>
      </c>
      <c r="H5" s="34"/>
      <c r="I5" s="34" t="s">
        <v>16</v>
      </c>
      <c r="J5" s="34"/>
      <c r="K5" s="31"/>
      <c r="L5" s="31"/>
      <c r="M5" s="31"/>
      <c r="N5" s="33"/>
    </row>
    <row r="6" spans="1:15" ht="38.25">
      <c r="A6" s="26">
        <v>1</v>
      </c>
      <c r="B6" s="29" t="s">
        <v>20</v>
      </c>
      <c r="C6" s="27" t="s">
        <v>17</v>
      </c>
      <c r="D6" s="25">
        <v>14</v>
      </c>
      <c r="E6" s="8">
        <v>6502.1</v>
      </c>
      <c r="F6" s="8">
        <f>D6*E6</f>
        <v>91029.400000000009</v>
      </c>
      <c r="G6" s="17">
        <v>6892.23</v>
      </c>
      <c r="H6" s="19">
        <f t="shared" ref="H6:H18" si="0">G6*D6</f>
        <v>96491.22</v>
      </c>
      <c r="I6" s="17">
        <v>6892.1210000000001</v>
      </c>
      <c r="J6" s="15">
        <f t="shared" ref="J6:J18" si="1">I6*D6</f>
        <v>96489.694000000003</v>
      </c>
      <c r="K6" s="11">
        <f t="shared" ref="K6:K18" si="2">(E6+G6+I6)/3</f>
        <v>6762.1503333333339</v>
      </c>
      <c r="L6" s="12">
        <f t="shared" ref="L6:L18" si="3">STDEV(E6,G6,I6)</f>
        <v>225.21020152367251</v>
      </c>
      <c r="M6" s="13">
        <f t="shared" ref="M6:M18" si="4">L6/K6</f>
        <v>3.3304524511015628E-2</v>
      </c>
      <c r="N6" s="14">
        <f t="shared" ref="N6:N18" si="5">ROUND(K6,2)*D6</f>
        <v>94670.099999999991</v>
      </c>
    </row>
    <row r="7" spans="1:15" ht="38.25">
      <c r="A7" s="26">
        <v>2</v>
      </c>
      <c r="B7" s="29" t="s">
        <v>21</v>
      </c>
      <c r="C7" s="27" t="s">
        <v>17</v>
      </c>
      <c r="D7" s="25">
        <v>8</v>
      </c>
      <c r="E7" s="8">
        <v>20767.509999999998</v>
      </c>
      <c r="F7" s="8">
        <f t="shared" ref="F7:F18" si="6">D7*E7</f>
        <v>166140.07999999999</v>
      </c>
      <c r="G7" s="17">
        <v>22013.56</v>
      </c>
      <c r="H7" s="19">
        <f t="shared" si="0"/>
        <v>176108.48</v>
      </c>
      <c r="I7" s="17">
        <v>22014.080000000002</v>
      </c>
      <c r="J7" s="15">
        <f t="shared" si="1"/>
        <v>176112.64000000001</v>
      </c>
      <c r="K7" s="11">
        <f t="shared" si="2"/>
        <v>21598.383333333335</v>
      </c>
      <c r="L7" s="12">
        <f t="shared" si="3"/>
        <v>719.55746096704183</v>
      </c>
      <c r="M7" s="13">
        <f t="shared" si="4"/>
        <v>3.331533892430414E-2</v>
      </c>
      <c r="N7" s="14">
        <f t="shared" si="5"/>
        <v>172787.04</v>
      </c>
      <c r="O7"/>
    </row>
    <row r="8" spans="1:15">
      <c r="A8" s="26">
        <v>3</v>
      </c>
      <c r="B8" s="29" t="s">
        <v>22</v>
      </c>
      <c r="C8" s="27" t="s">
        <v>17</v>
      </c>
      <c r="D8" s="25">
        <v>6</v>
      </c>
      <c r="E8" s="8">
        <v>7224.42</v>
      </c>
      <c r="F8" s="8">
        <f t="shared" si="6"/>
        <v>43346.520000000004</v>
      </c>
      <c r="G8" s="17">
        <v>7657.89</v>
      </c>
      <c r="H8" s="19">
        <f t="shared" si="0"/>
        <v>45947.340000000004</v>
      </c>
      <c r="I8" s="17">
        <v>7657.44</v>
      </c>
      <c r="J8" s="15">
        <f t="shared" si="1"/>
        <v>45944.639999999999</v>
      </c>
      <c r="K8" s="11">
        <f t="shared" si="2"/>
        <v>7513.25</v>
      </c>
      <c r="L8" s="12">
        <f t="shared" si="3"/>
        <v>250.13421857075045</v>
      </c>
      <c r="M8" s="13">
        <f t="shared" si="4"/>
        <v>3.3292412547266559E-2</v>
      </c>
      <c r="N8" s="14">
        <f t="shared" si="5"/>
        <v>45079.5</v>
      </c>
    </row>
    <row r="9" spans="1:15" ht="38.25">
      <c r="A9" s="26">
        <v>4</v>
      </c>
      <c r="B9" s="29" t="s">
        <v>23</v>
      </c>
      <c r="C9" s="27" t="s">
        <v>17</v>
      </c>
      <c r="D9" s="25">
        <v>8</v>
      </c>
      <c r="E9" s="8">
        <v>21130.560000000001</v>
      </c>
      <c r="F9" s="8">
        <f t="shared" si="6"/>
        <v>169044.48000000001</v>
      </c>
      <c r="G9" s="17">
        <v>22398.39</v>
      </c>
      <c r="H9" s="19">
        <f t="shared" si="0"/>
        <v>179187.12</v>
      </c>
      <c r="I9" s="17">
        <v>22398.86</v>
      </c>
      <c r="J9" s="15">
        <f t="shared" si="1"/>
        <v>179190.88</v>
      </c>
      <c r="K9" s="11">
        <f t="shared" si="2"/>
        <v>21975.936666666665</v>
      </c>
      <c r="L9" s="12">
        <f t="shared" si="3"/>
        <v>732.11770681587279</v>
      </c>
      <c r="M9" s="13">
        <f t="shared" si="4"/>
        <v>3.3314516596981134E-2</v>
      </c>
      <c r="N9" s="14">
        <f t="shared" si="5"/>
        <v>175807.52</v>
      </c>
    </row>
    <row r="10" spans="1:15" ht="51">
      <c r="A10" s="26">
        <v>5</v>
      </c>
      <c r="B10" s="29" t="s">
        <v>24</v>
      </c>
      <c r="C10" s="27" t="s">
        <v>17</v>
      </c>
      <c r="D10" s="25">
        <v>16</v>
      </c>
      <c r="E10" s="8">
        <v>16433.62</v>
      </c>
      <c r="F10" s="8">
        <f t="shared" si="6"/>
        <v>262937.92</v>
      </c>
      <c r="G10" s="17">
        <v>17419.64</v>
      </c>
      <c r="H10" s="19">
        <f t="shared" si="0"/>
        <v>278714.23999999999</v>
      </c>
      <c r="I10" s="17">
        <v>17420.04</v>
      </c>
      <c r="J10" s="15">
        <f t="shared" si="1"/>
        <v>278720.64000000001</v>
      </c>
      <c r="K10" s="11">
        <f t="shared" si="2"/>
        <v>17091.099999999999</v>
      </c>
      <c r="L10" s="12">
        <f t="shared" si="3"/>
        <v>569.39441760523152</v>
      </c>
      <c r="M10" s="13">
        <f t="shared" si="4"/>
        <v>3.3315258678799586E-2</v>
      </c>
      <c r="N10" s="14">
        <f t="shared" si="5"/>
        <v>273457.59999999998</v>
      </c>
    </row>
    <row r="11" spans="1:15" ht="25.5">
      <c r="A11" s="26">
        <v>6</v>
      </c>
      <c r="B11" s="29" t="s">
        <v>25</v>
      </c>
      <c r="C11" s="27" t="s">
        <v>17</v>
      </c>
      <c r="D11" s="25">
        <v>3</v>
      </c>
      <c r="E11" s="8">
        <v>7764.57</v>
      </c>
      <c r="F11" s="8">
        <f t="shared" si="6"/>
        <v>23293.71</v>
      </c>
      <c r="G11" s="17">
        <v>8230.44</v>
      </c>
      <c r="H11" s="19">
        <f t="shared" si="0"/>
        <v>24691.32</v>
      </c>
      <c r="I11" s="17">
        <v>8230.9</v>
      </c>
      <c r="J11" s="15">
        <f t="shared" si="1"/>
        <v>24692.699999999997</v>
      </c>
      <c r="K11" s="11">
        <f t="shared" si="2"/>
        <v>8075.3033333333333</v>
      </c>
      <c r="L11" s="12">
        <f t="shared" si="3"/>
        <v>269.10305875878379</v>
      </c>
      <c r="M11" s="13">
        <f t="shared" si="4"/>
        <v>3.3324204385979779E-2</v>
      </c>
      <c r="N11" s="14">
        <f t="shared" si="5"/>
        <v>24225.9</v>
      </c>
    </row>
    <row r="12" spans="1:15" ht="38.25">
      <c r="A12" s="26">
        <v>7</v>
      </c>
      <c r="B12" s="29" t="s">
        <v>26</v>
      </c>
      <c r="C12" s="27" t="s">
        <v>17</v>
      </c>
      <c r="D12" s="25">
        <v>10</v>
      </c>
      <c r="E12" s="8">
        <v>77144.759999999995</v>
      </c>
      <c r="F12" s="8">
        <f t="shared" si="6"/>
        <v>771447.6</v>
      </c>
      <c r="G12" s="17">
        <v>81773.45</v>
      </c>
      <c r="H12" s="19">
        <f t="shared" si="0"/>
        <v>817734.5</v>
      </c>
      <c r="I12" s="17">
        <v>81773.7</v>
      </c>
      <c r="J12" s="15">
        <f t="shared" si="1"/>
        <v>817737</v>
      </c>
      <c r="K12" s="11">
        <f t="shared" si="2"/>
        <v>80230.636666666658</v>
      </c>
      <c r="L12" s="12">
        <f t="shared" si="3"/>
        <v>2672.4475892023293</v>
      </c>
      <c r="M12" s="13">
        <f t="shared" si="4"/>
        <v>3.330956477767362E-2</v>
      </c>
      <c r="N12" s="14">
        <f t="shared" si="5"/>
        <v>802306.4</v>
      </c>
    </row>
    <row r="13" spans="1:15">
      <c r="A13" s="26">
        <v>8</v>
      </c>
      <c r="B13" s="29" t="s">
        <v>27</v>
      </c>
      <c r="C13" s="27" t="s">
        <v>17</v>
      </c>
      <c r="D13" s="25">
        <v>1</v>
      </c>
      <c r="E13" s="8">
        <v>12273.03</v>
      </c>
      <c r="F13" s="8">
        <f t="shared" si="6"/>
        <v>12273.03</v>
      </c>
      <c r="G13" s="17">
        <v>13009.41</v>
      </c>
      <c r="H13" s="19">
        <f t="shared" si="0"/>
        <v>13009.41</v>
      </c>
      <c r="I13" s="17">
        <v>13009.38</v>
      </c>
      <c r="J13" s="15">
        <f t="shared" si="1"/>
        <v>13009.38</v>
      </c>
      <c r="K13" s="11">
        <f t="shared" si="2"/>
        <v>12763.94</v>
      </c>
      <c r="L13" s="12">
        <f t="shared" si="3"/>
        <v>425.14053123643646</v>
      </c>
      <c r="M13" s="13">
        <f t="shared" si="4"/>
        <v>3.3307938711435219E-2</v>
      </c>
      <c r="N13" s="14">
        <f t="shared" si="5"/>
        <v>12763.94</v>
      </c>
    </row>
    <row r="14" spans="1:15">
      <c r="A14" s="26">
        <v>9</v>
      </c>
      <c r="B14" s="29" t="s">
        <v>28</v>
      </c>
      <c r="C14" s="27" t="s">
        <v>17</v>
      </c>
      <c r="D14" s="25">
        <v>1</v>
      </c>
      <c r="E14" s="8">
        <v>12273.03</v>
      </c>
      <c r="F14" s="8">
        <f t="shared" si="6"/>
        <v>12273.03</v>
      </c>
      <c r="G14" s="17">
        <v>13009.41</v>
      </c>
      <c r="H14" s="19">
        <f t="shared" si="0"/>
        <v>13009.41</v>
      </c>
      <c r="I14" s="17">
        <v>13009.38</v>
      </c>
      <c r="J14" s="15">
        <f t="shared" si="1"/>
        <v>13009.38</v>
      </c>
      <c r="K14" s="11">
        <f t="shared" si="2"/>
        <v>12763.94</v>
      </c>
      <c r="L14" s="12">
        <f t="shared" si="3"/>
        <v>425.14053123643646</v>
      </c>
      <c r="M14" s="13">
        <f t="shared" si="4"/>
        <v>3.3307938711435219E-2</v>
      </c>
      <c r="N14" s="14">
        <f t="shared" si="5"/>
        <v>12763.94</v>
      </c>
    </row>
    <row r="15" spans="1:15" ht="25.5">
      <c r="A15" s="26">
        <v>10</v>
      </c>
      <c r="B15" s="29" t="s">
        <v>29</v>
      </c>
      <c r="C15" s="27" t="s">
        <v>18</v>
      </c>
      <c r="D15" s="25">
        <v>1</v>
      </c>
      <c r="E15" s="8">
        <v>18975</v>
      </c>
      <c r="F15" s="8">
        <f t="shared" si="6"/>
        <v>18975</v>
      </c>
      <c r="G15" s="17">
        <v>20113.5</v>
      </c>
      <c r="H15" s="19">
        <f t="shared" si="0"/>
        <v>20113.5</v>
      </c>
      <c r="I15" s="17">
        <v>24136.2</v>
      </c>
      <c r="J15" s="15">
        <f t="shared" si="1"/>
        <v>24136.2</v>
      </c>
      <c r="K15" s="11">
        <f t="shared" si="2"/>
        <v>21074.899999999998</v>
      </c>
      <c r="L15" s="12">
        <f t="shared" si="3"/>
        <v>2711.5888017913121</v>
      </c>
      <c r="M15" s="13">
        <f t="shared" si="4"/>
        <v>0.12866437334418254</v>
      </c>
      <c r="N15" s="14">
        <f t="shared" si="5"/>
        <v>21074.9</v>
      </c>
    </row>
    <row r="16" spans="1:15">
      <c r="A16" s="26">
        <v>11</v>
      </c>
      <c r="B16" s="29" t="s">
        <v>30</v>
      </c>
      <c r="C16" s="27" t="s">
        <v>18</v>
      </c>
      <c r="D16" s="25">
        <v>24</v>
      </c>
      <c r="E16" s="8">
        <v>40779</v>
      </c>
      <c r="F16" s="8">
        <f t="shared" si="6"/>
        <v>978696</v>
      </c>
      <c r="G16" s="17">
        <v>43225.74</v>
      </c>
      <c r="H16" s="19">
        <f t="shared" si="0"/>
        <v>1037417.76</v>
      </c>
      <c r="I16" s="17">
        <v>43225.74</v>
      </c>
      <c r="J16" s="15">
        <f t="shared" si="1"/>
        <v>1037417.76</v>
      </c>
      <c r="K16" s="11">
        <f t="shared" si="2"/>
        <v>42410.159999999996</v>
      </c>
      <c r="L16" s="12">
        <f t="shared" si="3"/>
        <v>1412.6259976370238</v>
      </c>
      <c r="M16" s="13">
        <f t="shared" si="4"/>
        <v>3.330866937632454E-2</v>
      </c>
      <c r="N16" s="14">
        <f t="shared" si="5"/>
        <v>1017843.8400000001</v>
      </c>
    </row>
    <row r="17" spans="1:14" ht="51">
      <c r="A17" s="26">
        <v>12</v>
      </c>
      <c r="B17" s="29" t="s">
        <v>31</v>
      </c>
      <c r="C17" s="27" t="s">
        <v>17</v>
      </c>
      <c r="D17" s="25">
        <v>1</v>
      </c>
      <c r="E17" s="8">
        <v>19865.560000000001</v>
      </c>
      <c r="F17" s="8">
        <f t="shared" si="6"/>
        <v>19865.560000000001</v>
      </c>
      <c r="G17" s="17">
        <v>21057.49</v>
      </c>
      <c r="H17" s="19">
        <f t="shared" si="0"/>
        <v>21057.49</v>
      </c>
      <c r="I17" s="17">
        <v>21057.96</v>
      </c>
      <c r="J17" s="15">
        <f t="shared" si="1"/>
        <v>21057.96</v>
      </c>
      <c r="K17" s="11">
        <f t="shared" si="2"/>
        <v>20660.336666666666</v>
      </c>
      <c r="L17" s="12">
        <f t="shared" si="3"/>
        <v>688.29682378559073</v>
      </c>
      <c r="M17" s="13">
        <f t="shared" si="4"/>
        <v>3.3314889049997284E-2</v>
      </c>
      <c r="N17" s="14">
        <f t="shared" si="5"/>
        <v>20660.34</v>
      </c>
    </row>
    <row r="18" spans="1:14" ht="25.5">
      <c r="A18" s="26">
        <v>13</v>
      </c>
      <c r="B18" s="29" t="s">
        <v>32</v>
      </c>
      <c r="C18" s="27" t="s">
        <v>18</v>
      </c>
      <c r="D18" s="25">
        <v>20</v>
      </c>
      <c r="E18" s="8">
        <v>5419.26</v>
      </c>
      <c r="F18" s="8">
        <f t="shared" si="6"/>
        <v>108385.20000000001</v>
      </c>
      <c r="G18" s="17">
        <v>5744.42</v>
      </c>
      <c r="H18" s="19">
        <f t="shared" si="0"/>
        <v>114888.4</v>
      </c>
      <c r="I18" s="17">
        <v>5744.42</v>
      </c>
      <c r="J18" s="15">
        <f t="shared" si="1"/>
        <v>114888.4</v>
      </c>
      <c r="K18" s="11">
        <f t="shared" si="2"/>
        <v>5636.0333333333328</v>
      </c>
      <c r="L18" s="12">
        <f t="shared" si="3"/>
        <v>187.73121352969864</v>
      </c>
      <c r="M18" s="13">
        <f t="shared" si="4"/>
        <v>3.330910277258213E-2</v>
      </c>
      <c r="N18" s="14">
        <f t="shared" si="5"/>
        <v>112720.59999999999</v>
      </c>
    </row>
    <row r="19" spans="1:14" ht="13.5">
      <c r="A19" s="20"/>
      <c r="B19" s="28"/>
      <c r="C19" s="24"/>
      <c r="D19" s="21"/>
      <c r="E19" s="16"/>
      <c r="F19" s="23">
        <f>SUM(F6:F18)</f>
        <v>2677707.5300000003</v>
      </c>
      <c r="G19" s="9"/>
      <c r="H19" s="22">
        <f>SUM(H6:H18)</f>
        <v>2838370.19</v>
      </c>
      <c r="I19" s="16"/>
      <c r="J19" s="18">
        <f>SUM(J6:J18)</f>
        <v>2842407.2739999997</v>
      </c>
      <c r="K19" s="16"/>
      <c r="L19" s="9"/>
      <c r="M19" s="9"/>
      <c r="N19" s="9">
        <f>SUM(N6:N18)</f>
        <v>2786161.6199999996</v>
      </c>
    </row>
    <row r="22" spans="1:14" ht="15.75">
      <c r="A22" s="6"/>
      <c r="B22" s="36" t="s">
        <v>19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mergeCells count="16">
    <mergeCell ref="A1:N1"/>
    <mergeCell ref="B22:N2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2023-01-20T07:56:22Z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